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season no sort" sheetId="1" r:id="rId4"/>
    <sheet state="visible" name="1-season SORTABLE" sheetId="2" r:id="rId5"/>
    <sheet state="visible" name="career" sheetId="3" r:id="rId6"/>
    <sheet state="visible" name="PAE" sheetId="4" r:id="rId7"/>
    <sheet state="visible" name="Win streaks" sheetId="5" r:id="rId8"/>
    <sheet state="visible" name="Mean%finish" sheetId="6" r:id="rId9"/>
    <sheet state="visible" name="MPF career" sheetId="7" r:id="rId10"/>
    <sheet state="visible" name="MPF-D" sheetId="8" r:id="rId11"/>
  </sheets>
  <definedNames/>
  <calcPr/>
</workbook>
</file>

<file path=xl/sharedStrings.xml><?xml version="1.0" encoding="utf-8"?>
<sst xmlns="http://schemas.openxmlformats.org/spreadsheetml/2006/main" count="6819" uniqueCount="950">
  <si>
    <t>single-</t>
  </si>
  <si>
    <t>contestant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</si>
  <si>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</si>
  <si>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</si>
  <si>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</si>
  <si>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</si>
  <si>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</si>
  <si>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</si>
  <si>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</si>
  <si>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</si>
  <si>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</si>
  <si>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wTCR</t>
  </si>
  <si>
    <t>VFT</t>
  </si>
  <si>
    <t>JVF</t>
  </si>
  <si>
    <t>TotJ</t>
  </si>
  <si>
    <t>JV%</t>
  </si>
  <si>
    <t>SurvSc</t>
  </si>
  <si>
    <t>SurvAv</t>
  </si>
  <si>
    <t>Days</t>
  </si>
  <si>
    <t>Finish</t>
  </si>
  <si>
    <t>Time</t>
  </si>
  <si>
    <t>nonVFB</t>
  </si>
  <si>
    <t>VFB%</t>
  </si>
  <si>
    <t>nVFB%</t>
  </si>
  <si>
    <t>NoJ</t>
  </si>
  <si>
    <t>InRCA</t>
  </si>
  <si>
    <t>InRCW</t>
  </si>
  <si>
    <t>InICA</t>
  </si>
  <si>
    <t>InICW</t>
  </si>
  <si>
    <t>InChA</t>
  </si>
  <si>
    <t>InChW</t>
  </si>
  <si>
    <t>InChW%</t>
  </si>
  <si>
    <t>TRCA</t>
  </si>
  <si>
    <t>TRCW</t>
  </si>
  <si>
    <t>TICA</t>
  </si>
  <si>
    <t>TICW</t>
  </si>
  <si>
    <t>TChA</t>
  </si>
  <si>
    <t>TChW</t>
  </si>
  <si>
    <t>TChW%</t>
  </si>
  <si>
    <t>TrCh 2nd</t>
  </si>
  <si>
    <t>TrCh 3rd</t>
  </si>
  <si>
    <t>Exile</t>
  </si>
  <si>
    <t>TVA</t>
  </si>
  <si>
    <t>VAT%</t>
  </si>
  <si>
    <t>NI VFT</t>
  </si>
  <si>
    <t>NI VFT%</t>
  </si>
  <si>
    <t>Sex</t>
  </si>
  <si>
    <t>Birthday</t>
  </si>
  <si>
    <t>Day 1 Filming date</t>
  </si>
  <si>
    <t>Age</t>
  </si>
  <si>
    <t>VVp</t>
  </si>
  <si>
    <t>VAPi</t>
  </si>
  <si>
    <t>S1</t>
  </si>
  <si>
    <t>Richard Hatch</t>
  </si>
  <si>
    <t>M</t>
  </si>
  <si>
    <t>Kelly Wiglesworth</t>
  </si>
  <si>
    <t>F</t>
  </si>
  <si>
    <t>Rudy Boesch</t>
  </si>
  <si>
    <t>Sue Hawk</t>
  </si>
  <si>
    <t>Sean Keniff</t>
  </si>
  <si>
    <t>Colleen Haskell</t>
  </si>
  <si>
    <t>Gervase Peterson</t>
  </si>
  <si>
    <t>Jenna Lewis</t>
  </si>
  <si>
    <t>Greg Buis</t>
  </si>
  <si>
    <t>Gretchen Cordy</t>
  </si>
  <si>
    <t>Joel Klug</t>
  </si>
  <si>
    <t>Dirk Been</t>
  </si>
  <si>
    <t>Ramona Gray</t>
  </si>
  <si>
    <t>Stacey Stillman</t>
  </si>
  <si>
    <t>B.B. Andersen</t>
  </si>
  <si>
    <t>Sonja Christopher</t>
  </si>
  <si>
    <t>S10</t>
  </si>
  <si>
    <t>Tom Westman</t>
  </si>
  <si>
    <t>Ian Rosenberger</t>
  </si>
  <si>
    <t>Katie Gallagher</t>
  </si>
  <si>
    <t>Gregg Carey</t>
  </si>
  <si>
    <t>Jenn Lyon</t>
  </si>
  <si>
    <t>Bobby Jon Drinkard</t>
  </si>
  <si>
    <t>Caryn Groedel</t>
  </si>
  <si>
    <t>Stephenie LaGrossa</t>
  </si>
  <si>
    <t>Coby Archa</t>
  </si>
  <si>
    <t>James Miller</t>
  </si>
  <si>
    <t>Angie Jakusz</t>
  </si>
  <si>
    <t>Jeff Wilson</t>
  </si>
  <si>
    <t>Janu Tornell*</t>
  </si>
  <si>
    <t>Ibrehem Rahman</t>
  </si>
  <si>
    <t>Kim Mullen</t>
  </si>
  <si>
    <t>Ashlee Ashby</t>
  </si>
  <si>
    <t>Jolanda Jones</t>
  </si>
  <si>
    <t>Willard Smith</t>
  </si>
  <si>
    <t>Wanda Shirk</t>
  </si>
  <si>
    <t>Jonathan Libby</t>
  </si>
  <si>
    <t>S11</t>
  </si>
  <si>
    <t>Danni Boatwright</t>
  </si>
  <si>
    <t>Rafe Judkins</t>
  </si>
  <si>
    <t>Lydia Morales</t>
  </si>
  <si>
    <t>Cindy Hall</t>
  </si>
  <si>
    <t>Judd Sergeant</t>
  </si>
  <si>
    <t>Gary Hogeboom</t>
  </si>
  <si>
    <t>Jamie Newton</t>
  </si>
  <si>
    <t>Brandon Bellinger</t>
  </si>
  <si>
    <t>Amy O'Hara</t>
  </si>
  <si>
    <t>Brian Corridan</t>
  </si>
  <si>
    <t>Margaret Bobonich</t>
  </si>
  <si>
    <t>Blake Towsley</t>
  </si>
  <si>
    <t>Brooke Struck</t>
  </si>
  <si>
    <t>Brianna Varela</t>
  </si>
  <si>
    <t>Morgan McDevitt</t>
  </si>
  <si>
    <t>Jim Lynch</t>
  </si>
  <si>
    <t>S12</t>
  </si>
  <si>
    <t>Aras Baskauskas</t>
  </si>
  <si>
    <t>Danielle DiLorenzo</t>
  </si>
  <si>
    <t>Terry Deitz</t>
  </si>
  <si>
    <t>Cirie Fields</t>
  </si>
  <si>
    <t>Shane Powers</t>
  </si>
  <si>
    <t>Courtney Marit</t>
  </si>
  <si>
    <t>Bruce Kanegai*</t>
  </si>
  <si>
    <t>Sally Schumann</t>
  </si>
  <si>
    <t>Austin Carty</t>
  </si>
  <si>
    <t>Nick Stanbury</t>
  </si>
  <si>
    <t>Dan Barry</t>
  </si>
  <si>
    <t>BobDawg Mason</t>
  </si>
  <si>
    <t>Ruth-Marie Milliman</t>
  </si>
  <si>
    <t>Misty Giles</t>
  </si>
  <si>
    <t>Melinda Hyder</t>
  </si>
  <si>
    <t>Tina Scheer</t>
  </si>
  <si>
    <t>S13</t>
  </si>
  <si>
    <t>Yul Kwon</t>
  </si>
  <si>
    <t>Ozzy Lusth</t>
  </si>
  <si>
    <t>Becky Lee</t>
  </si>
  <si>
    <t>Sundra Oakley</t>
  </si>
  <si>
    <t>Adam Gentry</t>
  </si>
  <si>
    <t>Parvati Shallow</t>
  </si>
  <si>
    <t>Jonathan Penner</t>
  </si>
  <si>
    <t>Candice Woodcock</t>
  </si>
  <si>
    <t>Nate Gonzalez</t>
  </si>
  <si>
    <t>Jenny Guzon-Bae</t>
  </si>
  <si>
    <t>Rebecca Borman</t>
  </si>
  <si>
    <t>Brad Virata</t>
  </si>
  <si>
    <t>Jessica 'Flica' Smith</t>
  </si>
  <si>
    <t>Cristina Coria</t>
  </si>
  <si>
    <t>Anh-Tuan 'Cao Boi' Bui</t>
  </si>
  <si>
    <t>Stephannie Favor</t>
  </si>
  <si>
    <t>J.P. Calderon</t>
  </si>
  <si>
    <t>Cecilia Mansilla</t>
  </si>
  <si>
    <t>Billy Garcia</t>
  </si>
  <si>
    <t>Sekou Bunch</t>
  </si>
  <si>
    <t>S14</t>
  </si>
  <si>
    <t>Earl Cole</t>
  </si>
  <si>
    <t>Cassandra Franklin</t>
  </si>
  <si>
    <t>Dreamz Herd</t>
  </si>
  <si>
    <t>Yau-Man Chan</t>
  </si>
  <si>
    <t>Boo Bernis</t>
  </si>
  <si>
    <t>Stacy Kimball</t>
  </si>
  <si>
    <t>Alex Angarita</t>
  </si>
  <si>
    <t>Mookie Lee</t>
  </si>
  <si>
    <t>Edgardo Rivera</t>
  </si>
  <si>
    <t>Michelle Yi</t>
  </si>
  <si>
    <t>Lisi Linares</t>
  </si>
  <si>
    <t>Rocky Reid</t>
  </si>
  <si>
    <t>Anthony Robinson</t>
  </si>
  <si>
    <t>Rita Verreos</t>
  </si>
  <si>
    <t>Liliana Gomez</t>
  </si>
  <si>
    <t>Gary Stritesky*</t>
  </si>
  <si>
    <t>Sylvia Kwan</t>
  </si>
  <si>
    <t>Erica Durousseau</t>
  </si>
  <si>
    <t>Jessica DeBen</t>
  </si>
  <si>
    <t>S15</t>
  </si>
  <si>
    <t>Todd Herzog</t>
  </si>
  <si>
    <t>Courtney Yates</t>
  </si>
  <si>
    <t>Amanda Kimmel</t>
  </si>
  <si>
    <t>Denise Martin</t>
  </si>
  <si>
    <t>Peih-Gee Law</t>
  </si>
  <si>
    <t>Erik Huffman</t>
  </si>
  <si>
    <t>James Clement</t>
  </si>
  <si>
    <t>Frosti Zernow</t>
  </si>
  <si>
    <t>Jean-Robert Bellande</t>
  </si>
  <si>
    <t>Jaime Dugan</t>
  </si>
  <si>
    <t>Sherea Lloyd</t>
  </si>
  <si>
    <t>Aaron Reisberger</t>
  </si>
  <si>
    <t>Dave Cruser</t>
  </si>
  <si>
    <t>Leslie Nease</t>
  </si>
  <si>
    <t>Ashley Massaro</t>
  </si>
  <si>
    <t>Chicken Morris</t>
  </si>
  <si>
    <t>S16</t>
  </si>
  <si>
    <t>Natalie Bolton</t>
  </si>
  <si>
    <t>Erik Reichenbach</t>
  </si>
  <si>
    <t>Alexis Jones</t>
  </si>
  <si>
    <t>James Clement*</t>
  </si>
  <si>
    <t>Jason Siska</t>
  </si>
  <si>
    <t>Eliza Orlins</t>
  </si>
  <si>
    <t>Ami Cusack</t>
  </si>
  <si>
    <t>Tracy Hughes-Wolf</t>
  </si>
  <si>
    <t>Kathy Sleckman*</t>
  </si>
  <si>
    <t>Chet Welch</t>
  </si>
  <si>
    <t>Jonathan Penner*</t>
  </si>
  <si>
    <t>Joel Anderson</t>
  </si>
  <si>
    <t>Mikey B' Bortone</t>
  </si>
  <si>
    <t>Mary Sartain</t>
  </si>
  <si>
    <t>Jonny Fairplay</t>
  </si>
  <si>
    <t>S17</t>
  </si>
  <si>
    <t>Bob Crowley</t>
  </si>
  <si>
    <t>Susie Smith</t>
  </si>
  <si>
    <t>Sugar' Kiper</t>
  </si>
  <si>
    <t>Matty Whitmore</t>
  </si>
  <si>
    <t>Ken Hoang</t>
  </si>
  <si>
    <t>Crystal Cox</t>
  </si>
  <si>
    <t>Corinne Kaplan</t>
  </si>
  <si>
    <t>Randy Bailey</t>
  </si>
  <si>
    <t>Charlie Herschel</t>
  </si>
  <si>
    <t>Marcus Lehman</t>
  </si>
  <si>
    <t>Dan Kay</t>
  </si>
  <si>
    <t>Ace Gordon</t>
  </si>
  <si>
    <t>Kelly Czarnecki</t>
  </si>
  <si>
    <t>Danny 'GC' Brown</t>
  </si>
  <si>
    <t>Jacquie Berg</t>
  </si>
  <si>
    <t>Paloma Soto-Castillo</t>
  </si>
  <si>
    <t>Gillian Larson</t>
  </si>
  <si>
    <t>Michelle Chase</t>
  </si>
  <si>
    <t>S18</t>
  </si>
  <si>
    <t>J.T. Thomas</t>
  </si>
  <si>
    <t>Stephen Fishbach</t>
  </si>
  <si>
    <t>Erinn Lobdell</t>
  </si>
  <si>
    <t>Taj' Johnson-George</t>
  </si>
  <si>
    <t>Coach Wade</t>
  </si>
  <si>
    <t>Debbie Beebe</t>
  </si>
  <si>
    <t>Sierra Reed</t>
  </si>
  <si>
    <t>Tyson Apostol</t>
  </si>
  <si>
    <t>Brendan Synnott</t>
  </si>
  <si>
    <t>Joe Dowdle*</t>
  </si>
  <si>
    <t>Sydney Wheeler</t>
  </si>
  <si>
    <t>Spencer Duhm</t>
  </si>
  <si>
    <t>Sandy Burgin</t>
  </si>
  <si>
    <t>Jerry Sims</t>
  </si>
  <si>
    <t>Candace Smith</t>
  </si>
  <si>
    <t>Carolina Eastwood</t>
  </si>
  <si>
    <t>S19</t>
  </si>
  <si>
    <t>Natalie White</t>
  </si>
  <si>
    <t>Russell Hantz</t>
  </si>
  <si>
    <t>Mick Trimming</t>
  </si>
  <si>
    <t>Brett Clouser</t>
  </si>
  <si>
    <t>Jaison Robinson</t>
  </si>
  <si>
    <t>Shambo Waters</t>
  </si>
  <si>
    <t>Monica Padilla</t>
  </si>
  <si>
    <t>Dave Ball</t>
  </si>
  <si>
    <t>John Fincher</t>
  </si>
  <si>
    <t>Laura Morett</t>
  </si>
  <si>
    <t>Kelly Sharbaugh</t>
  </si>
  <si>
    <t>Erik Cardona</t>
  </si>
  <si>
    <t>Liz Kim</t>
  </si>
  <si>
    <t>Russell Swan*</t>
  </si>
  <si>
    <t>Ashley Trainer</t>
  </si>
  <si>
    <t>Yasmin Giles</t>
  </si>
  <si>
    <t>Ben Browning</t>
  </si>
  <si>
    <t>Betsy Bolan</t>
  </si>
  <si>
    <t>Mike Borassi *</t>
  </si>
  <si>
    <t>Marisa Calihan</t>
  </si>
  <si>
    <t>S2</t>
  </si>
  <si>
    <t>Tina Wesson</t>
  </si>
  <si>
    <t>Colby Donaldson</t>
  </si>
  <si>
    <t>Keith Famie</t>
  </si>
  <si>
    <t>Elisabeth Filarski</t>
  </si>
  <si>
    <t>Rodger Bingham</t>
  </si>
  <si>
    <t>Amber Brkich</t>
  </si>
  <si>
    <t>Nick Brown</t>
  </si>
  <si>
    <t>Jerri Manthey</t>
  </si>
  <si>
    <t>Alicia Calaway</t>
  </si>
  <si>
    <t>Jeff Varner</t>
  </si>
  <si>
    <t>Mike Skupin*</t>
  </si>
  <si>
    <t>Kimmi Kappenberg</t>
  </si>
  <si>
    <t>Mitchell Olson</t>
  </si>
  <si>
    <t>Maralyn Hershey</t>
  </si>
  <si>
    <t>Kel Gleason</t>
  </si>
  <si>
    <t>Debb Eaton</t>
  </si>
  <si>
    <t>S20</t>
  </si>
  <si>
    <t>Sandra Diaz-Twine</t>
  </si>
  <si>
    <t>Boston Rob Mariano</t>
  </si>
  <si>
    <t>Rupert Boneham</t>
  </si>
  <si>
    <t>Sugar Kiper</t>
  </si>
  <si>
    <t>S21</t>
  </si>
  <si>
    <t>Fabio Birza</t>
  </si>
  <si>
    <t>Chase Rice</t>
  </si>
  <si>
    <t>Sash Lenahan</t>
  </si>
  <si>
    <t>Holly Hoffman</t>
  </si>
  <si>
    <t>Dan Lembo</t>
  </si>
  <si>
    <t>Jane Hammett Bright</t>
  </si>
  <si>
    <t>Ben "Benry" Henry</t>
  </si>
  <si>
    <t>Purple Kelly Shinn *</t>
  </si>
  <si>
    <t>NaOnka Mixon *</t>
  </si>
  <si>
    <t>Brenda Lowe</t>
  </si>
  <si>
    <t>Marty Piombo</t>
  </si>
  <si>
    <t>Alina Wilson</t>
  </si>
  <si>
    <t>Jill Behm</t>
  </si>
  <si>
    <t>Yve Rojas</t>
  </si>
  <si>
    <t>Kelly Bruno</t>
  </si>
  <si>
    <t>Tyrone Davis</t>
  </si>
  <si>
    <t>Jimmy Tarantino</t>
  </si>
  <si>
    <t>Jimmy Johnson</t>
  </si>
  <si>
    <t>Shannon Elkins</t>
  </si>
  <si>
    <t>Wendy Jo DeSmidt-Kohlhoff</t>
  </si>
  <si>
    <t>S22</t>
  </si>
  <si>
    <t>Natalie Tenerelli</t>
  </si>
  <si>
    <t>Ashley Underwood</t>
  </si>
  <si>
    <t>Matt Elrod</t>
  </si>
  <si>
    <t>Grant Mattos</t>
  </si>
  <si>
    <t>Mike Chiesl</t>
  </si>
  <si>
    <t>Andrea Boehlke</t>
  </si>
  <si>
    <t>Phillip Sheppard</t>
  </si>
  <si>
    <t>Sarita White</t>
  </si>
  <si>
    <t>Julie Wolfe</t>
  </si>
  <si>
    <t>Steve Wright</t>
  </si>
  <si>
    <t>Ralph Kiser</t>
  </si>
  <si>
    <t>David Murphy</t>
  </si>
  <si>
    <t>Stephanie Valencia</t>
  </si>
  <si>
    <t>Krista Klumpp</t>
  </si>
  <si>
    <t>Kristina Kell</t>
  </si>
  <si>
    <t>Francesca Hogi</t>
  </si>
  <si>
    <t>S23</t>
  </si>
  <si>
    <t>Sophie Clarke</t>
  </si>
  <si>
    <t>Albert Destrade</t>
  </si>
  <si>
    <t>Brandon Hantz</t>
  </si>
  <si>
    <t>Elyse Umemoto</t>
  </si>
  <si>
    <t>Whitney Duncan</t>
  </si>
  <si>
    <t>Dawn Meehan</t>
  </si>
  <si>
    <t>Mikayla Wingle</t>
  </si>
  <si>
    <t>Christine Shields-Markoski</t>
  </si>
  <si>
    <t>Jim Rice</t>
  </si>
  <si>
    <t>Keith Tollefson</t>
  </si>
  <si>
    <t>Rick Nelson</t>
  </si>
  <si>
    <t>John Cochran</t>
  </si>
  <si>
    <t>Edna Ma</t>
  </si>
  <si>
    <t>Papa Bear Caruso</t>
  </si>
  <si>
    <t>Stacey Powell</t>
  </si>
  <si>
    <t>Semhar Tadesse</t>
  </si>
  <si>
    <t>S24</t>
  </si>
  <si>
    <t>Kim Spradlin</t>
  </si>
  <si>
    <t>Sabrina Robinson</t>
  </si>
  <si>
    <t>Chelsea Meissner</t>
  </si>
  <si>
    <t>Troyzan Robertson</t>
  </si>
  <si>
    <t>Jay Byars</t>
  </si>
  <si>
    <t>Alicia Rosa</t>
  </si>
  <si>
    <t>Kat Edorsson</t>
  </si>
  <si>
    <t>Leif Manson</t>
  </si>
  <si>
    <t>Colton Cumbie*</t>
  </si>
  <si>
    <t>Michael Jefferson</t>
  </si>
  <si>
    <t>Jonas Otsuji</t>
  </si>
  <si>
    <t>Tarzan Smith</t>
  </si>
  <si>
    <t>Christina Cha</t>
  </si>
  <si>
    <t>Bill Posley</t>
  </si>
  <si>
    <t>Monica Culpepper</t>
  </si>
  <si>
    <t>Matt Quinlan</t>
  </si>
  <si>
    <t>Kourtney Moon*</t>
  </si>
  <si>
    <t>Nina Acosta</t>
  </si>
  <si>
    <t>S25</t>
  </si>
  <si>
    <t>Mike Skupin</t>
  </si>
  <si>
    <t>Denise Stapley</t>
  </si>
  <si>
    <t>Malcolm Freberg</t>
  </si>
  <si>
    <t>Lisa Whelchel</t>
  </si>
  <si>
    <t>Carter Williams</t>
  </si>
  <si>
    <t>Artis Silvester</t>
  </si>
  <si>
    <t>Jeff Kent</t>
  </si>
  <si>
    <t>Russ Swan</t>
  </si>
  <si>
    <t>Pete Yurkowski</t>
  </si>
  <si>
    <t>Angie Layton</t>
  </si>
  <si>
    <t>Abi-Maria Gomes</t>
  </si>
  <si>
    <t>Katie Hanson</t>
  </si>
  <si>
    <t>Roxy Morris</t>
  </si>
  <si>
    <t>RC Saint-Amour</t>
  </si>
  <si>
    <t>Dana Lambert*</t>
  </si>
  <si>
    <t>Sarah Dawson</t>
  </si>
  <si>
    <t>Zane Knight</t>
  </si>
  <si>
    <t>S26</t>
  </si>
  <si>
    <t>Erik Reichenbach*</t>
  </si>
  <si>
    <t>Sherri Biethman</t>
  </si>
  <si>
    <t>Reynold Toepfer</t>
  </si>
  <si>
    <t>Julia Landauer</t>
  </si>
  <si>
    <t>Laura Alexander</t>
  </si>
  <si>
    <t>Matt Bischoff</t>
  </si>
  <si>
    <t>Michael Snow</t>
  </si>
  <si>
    <t>Eddie Fox</t>
  </si>
  <si>
    <t>Shamar Thomas*</t>
  </si>
  <si>
    <t>Allie Pohevitz</t>
  </si>
  <si>
    <t>Hope Driskill</t>
  </si>
  <si>
    <t>S27</t>
  </si>
  <si>
    <t>Laura Morett.</t>
  </si>
  <si>
    <t>Caleb Bankston</t>
  </si>
  <si>
    <t>John Cody</t>
  </si>
  <si>
    <t>Katie Collins</t>
  </si>
  <si>
    <t>Brad Culpepper</t>
  </si>
  <si>
    <t>Vytas Baskauskas</t>
  </si>
  <si>
    <t>Hayden Moss</t>
  </si>
  <si>
    <t>Ciera Eastin</t>
  </si>
  <si>
    <t>Laura Boneham</t>
  </si>
  <si>
    <t>Candice Cody</t>
  </si>
  <si>
    <t>Rachel Foulger</t>
  </si>
  <si>
    <t>Marissa Peterson</t>
  </si>
  <si>
    <t>S28</t>
  </si>
  <si>
    <t>Tony Vlachos</t>
  </si>
  <si>
    <t>Woo Hwang</t>
  </si>
  <si>
    <t>Tasha Fox</t>
  </si>
  <si>
    <t>Spencer Bledsoe</t>
  </si>
  <si>
    <t>Kass McQuillen</t>
  </si>
  <si>
    <t>Jefra Bland</t>
  </si>
  <si>
    <t>Trish Hegarty</t>
  </si>
  <si>
    <t>LJ McKanas</t>
  </si>
  <si>
    <t>Jeremiah Wood</t>
  </si>
  <si>
    <t>Sarah Lacina</t>
  </si>
  <si>
    <t>Garrett Adelstein</t>
  </si>
  <si>
    <t>Alexis Maxwell</t>
  </si>
  <si>
    <t>J'Tia Taylor</t>
  </si>
  <si>
    <t>Morgan McLeod</t>
  </si>
  <si>
    <t>Cliff Robinson</t>
  </si>
  <si>
    <t>Lindsey Ogle*</t>
  </si>
  <si>
    <t>Brice Johnston</t>
  </si>
  <si>
    <t>David Samson</t>
  </si>
  <si>
    <t>S29</t>
  </si>
  <si>
    <t>Natalie Anderson</t>
  </si>
  <si>
    <t>Jaclyn Schultz</t>
  </si>
  <si>
    <t>Keith Nale</t>
  </si>
  <si>
    <t>Jon Misch</t>
  </si>
  <si>
    <t>Jeremy Collins</t>
  </si>
  <si>
    <t>Missy Payne</t>
  </si>
  <si>
    <t>Wes Nale</t>
  </si>
  <si>
    <t>Reed Kelly</t>
  </si>
  <si>
    <t>Alec Christy</t>
  </si>
  <si>
    <t>Baylor Wilson</t>
  </si>
  <si>
    <t>Kelley Wentworth</t>
  </si>
  <si>
    <t>Josh Canfield</t>
  </si>
  <si>
    <t>Julie McGee*</t>
  </si>
  <si>
    <t>John Rocker</t>
  </si>
  <si>
    <t>Dale Wentworth</t>
  </si>
  <si>
    <t>Drew Christy</t>
  </si>
  <si>
    <t>Nadiya Anderson</t>
  </si>
  <si>
    <t>Val Collins</t>
  </si>
  <si>
    <t>S3</t>
  </si>
  <si>
    <t>Ethan Zohn</t>
  </si>
  <si>
    <t>Mama Kim Johnson</t>
  </si>
  <si>
    <t>Lex Van de Berghe</t>
  </si>
  <si>
    <t>Big Tom Buchanan</t>
  </si>
  <si>
    <t>Teresa Cooper</t>
  </si>
  <si>
    <t>Kim Powers</t>
  </si>
  <si>
    <t>Frank Garrison</t>
  </si>
  <si>
    <t>Brandon Quinton</t>
  </si>
  <si>
    <t>Kelly Goldsmith</t>
  </si>
  <si>
    <t>Clarence Black</t>
  </si>
  <si>
    <t>Lindsey Richter</t>
  </si>
  <si>
    <t>Silas Gaither</t>
  </si>
  <si>
    <t>Linda Spencer</t>
  </si>
  <si>
    <t>Carl Bilancione</t>
  </si>
  <si>
    <t>Jessie Camacho</t>
  </si>
  <si>
    <t>Diane Ogden</t>
  </si>
  <si>
    <t>S30</t>
  </si>
  <si>
    <t>Mike Holloway</t>
  </si>
  <si>
    <t>Carolyn Rivera</t>
  </si>
  <si>
    <t>Joe Anglim</t>
  </si>
  <si>
    <t>Will Sims</t>
  </si>
  <si>
    <t>Tyler Fredrickson</t>
  </si>
  <si>
    <t>Sierra Thomas</t>
  </si>
  <si>
    <t>Hali Ford</t>
  </si>
  <si>
    <t>Dan Foley</t>
  </si>
  <si>
    <t>Max Dawson</t>
  </si>
  <si>
    <t>Shirin Oskooi</t>
  </si>
  <si>
    <t>Jenn Brown</t>
  </si>
  <si>
    <t>Rodney Lavoie</t>
  </si>
  <si>
    <t>Kelly Remington</t>
  </si>
  <si>
    <t>Joaquin Souberbielle</t>
  </si>
  <si>
    <t>Lindsey Cascaddan</t>
  </si>
  <si>
    <t>Nina Poersch</t>
  </si>
  <si>
    <t>Vince Sly</t>
  </si>
  <si>
    <t>So Kim</t>
  </si>
  <si>
    <t>S4</t>
  </si>
  <si>
    <t>Vecepia Towery</t>
  </si>
  <si>
    <t>Neleh Dennis</t>
  </si>
  <si>
    <t>Kathy Vavrick-O'Brien</t>
  </si>
  <si>
    <t>Paschal English*</t>
  </si>
  <si>
    <t>Sean Rector</t>
  </si>
  <si>
    <t>Robert DeCanio</t>
  </si>
  <si>
    <t>Tammy Leitner</t>
  </si>
  <si>
    <t>Zoe Zanadakis</t>
  </si>
  <si>
    <t>John Carroll</t>
  </si>
  <si>
    <t>Gina Crews</t>
  </si>
  <si>
    <t>Gabriel Cade</t>
  </si>
  <si>
    <t>Sarah Jones</t>
  </si>
  <si>
    <t>Hunter Ellis</t>
  </si>
  <si>
    <t>Patricia Jackson</t>
  </si>
  <si>
    <t>Peter Harkey</t>
  </si>
  <si>
    <t>S5</t>
  </si>
  <si>
    <t>Brian Heidik</t>
  </si>
  <si>
    <t>Clay Jordan</t>
  </si>
  <si>
    <t>Jan Gentry</t>
  </si>
  <si>
    <t>Helen Glover</t>
  </si>
  <si>
    <t>Ted Rogers</t>
  </si>
  <si>
    <t>Jake Billingsley</t>
  </si>
  <si>
    <t>Penny Ramsey</t>
  </si>
  <si>
    <t>Ken Stafford</t>
  </si>
  <si>
    <t>Erin Collins</t>
  </si>
  <si>
    <t>Shii Ann Huang</t>
  </si>
  <si>
    <t>Robb Zbacnick</t>
  </si>
  <si>
    <t>Stephanie Dill</t>
  </si>
  <si>
    <t>Ghandia Johnson</t>
  </si>
  <si>
    <t>Jed Hildebrand</t>
  </si>
  <si>
    <t>Tanya Vance</t>
  </si>
  <si>
    <t>John Raymond</t>
  </si>
  <si>
    <t>S6</t>
  </si>
  <si>
    <t>Jenna Morasca</t>
  </si>
  <si>
    <t>Matt von Ertfelda</t>
  </si>
  <si>
    <t>Rob Cesternino</t>
  </si>
  <si>
    <t>Butch Lockley</t>
  </si>
  <si>
    <t>Heidi Strobel</t>
  </si>
  <si>
    <t>Christy Smith</t>
  </si>
  <si>
    <t>Alex Bell</t>
  </si>
  <si>
    <t>Deena Bennett</t>
  </si>
  <si>
    <t>Dave Johnson</t>
  </si>
  <si>
    <t>Roger Sexton</t>
  </si>
  <si>
    <t>Shawna Mitchell</t>
  </si>
  <si>
    <t>Jeanne Hebert</t>
  </si>
  <si>
    <t>JoAnna Ward</t>
  </si>
  <si>
    <t>Daniel Lue</t>
  </si>
  <si>
    <t>Janet Koth</t>
  </si>
  <si>
    <t>Ryan Aiken</t>
  </si>
  <si>
    <t>S7</t>
  </si>
  <si>
    <t>Lillian Morris</t>
  </si>
  <si>
    <t>Darrah Johnson</t>
  </si>
  <si>
    <t>Burton Roberts</t>
  </si>
  <si>
    <t>Christa Hastie</t>
  </si>
  <si>
    <t>Tijuana Bradley</t>
  </si>
  <si>
    <t>Ryan Opray</t>
  </si>
  <si>
    <t>Andrew Savage</t>
  </si>
  <si>
    <t>Osten Taylor*</t>
  </si>
  <si>
    <t>Shawn Cohen</t>
  </si>
  <si>
    <t>Trish Dunn</t>
  </si>
  <si>
    <t>Michelle Tesauro</t>
  </si>
  <si>
    <t>Ryan Shoulders</t>
  </si>
  <si>
    <t>Nicole Delma</t>
  </si>
  <si>
    <t>S8</t>
  </si>
  <si>
    <t>Alicia Callaway</t>
  </si>
  <si>
    <t>Lex Van den Berghe</t>
  </si>
  <si>
    <t>Sue Hawk*</t>
  </si>
  <si>
    <t>Jenna Morasca*</t>
  </si>
  <si>
    <t>S9</t>
  </si>
  <si>
    <t>Chris Daugherty</t>
  </si>
  <si>
    <t>Twila Tanner</t>
  </si>
  <si>
    <t>Scout Cloud Lee</t>
  </si>
  <si>
    <t>Julie Berry</t>
  </si>
  <si>
    <t>Leann Slaby</t>
  </si>
  <si>
    <t>Chad Crittenden</t>
  </si>
  <si>
    <t>Lea Sarge Masters</t>
  </si>
  <si>
    <t>Rory Freeman</t>
  </si>
  <si>
    <t>John Kenney</t>
  </si>
  <si>
    <t>Lisa Keiffer</t>
  </si>
  <si>
    <t>Bubba Sampson</t>
  </si>
  <si>
    <t>Brady Finta</t>
  </si>
  <si>
    <t>Mia Galeotalanza</t>
  </si>
  <si>
    <t>John Palyok</t>
  </si>
  <si>
    <t>Dolly Neely</t>
  </si>
  <si>
    <t>Brook Geraghty</t>
  </si>
  <si>
    <t>S31</t>
  </si>
  <si>
    <t>Terry Deitz*</t>
  </si>
  <si>
    <t>S32</t>
  </si>
  <si>
    <t>Alecia Holden</t>
  </si>
  <si>
    <t>Cydney Gillon</t>
  </si>
  <si>
    <t>Darnell Hamilton</t>
  </si>
  <si>
    <t>Jennifer Lanzetti</t>
  </si>
  <si>
    <t>Kyle Jason</t>
  </si>
  <si>
    <t>Scot Pollard</t>
  </si>
  <si>
    <t>Aubry Bracco</t>
  </si>
  <si>
    <t>Debbie Wanner</t>
  </si>
  <si>
    <t>Joe Del Campo*</t>
  </si>
  <si>
    <t>Liz Markham</t>
  </si>
  <si>
    <t>Neal Gottlieb*</t>
  </si>
  <si>
    <t>Peter Baggenstos</t>
  </si>
  <si>
    <t>Anna Khait</t>
  </si>
  <si>
    <t>Caleb Reynolds*</t>
  </si>
  <si>
    <t>Julia Sokolowski</t>
  </si>
  <si>
    <t>Michele Fitzgerald</t>
  </si>
  <si>
    <t>Nick Maiorano</t>
  </si>
  <si>
    <t>Tai Trang</t>
  </si>
  <si>
    <t>S33</t>
  </si>
  <si>
    <t>Adam Klein</t>
  </si>
  <si>
    <t>Ken McNickle</t>
  </si>
  <si>
    <t>David Wright</t>
  </si>
  <si>
    <t>Jay Starrett</t>
  </si>
  <si>
    <t>Hannah Shapiro</t>
  </si>
  <si>
    <t>Will Wahl</t>
  </si>
  <si>
    <t>Michaela Bradshaw</t>
  </si>
  <si>
    <t>Zeke Smith</t>
  </si>
  <si>
    <t>Sunday Burquest</t>
  </si>
  <si>
    <t>Chris Hammons</t>
  </si>
  <si>
    <t>Bret LaBelle</t>
  </si>
  <si>
    <t>Michelle Schubert</t>
  </si>
  <si>
    <t>Jessica Lewis</t>
  </si>
  <si>
    <t>Figgy Figueroa</t>
  </si>
  <si>
    <t>Lucy Huang</t>
  </si>
  <si>
    <t>Paul Wachter</t>
  </si>
  <si>
    <t>Taylor Stocker</t>
  </si>
  <si>
    <t>CeCe Taylor</t>
  </si>
  <si>
    <t>Mari Takahashi</t>
  </si>
  <si>
    <t>Rachel Ako</t>
  </si>
  <si>
    <t>S34</t>
  </si>
  <si>
    <t>Caleb Reynolds</t>
  </si>
  <si>
    <t>S35</t>
  </si>
  <si>
    <t>Ben Driebergen</t>
  </si>
  <si>
    <t>Chrissy Hofbeck</t>
  </si>
  <si>
    <t>Devon Pinto</t>
  </si>
  <si>
    <t>Lauren Rimmer</t>
  </si>
  <si>
    <t>Ryan Ulrich</t>
  </si>
  <si>
    <t>Ashley Nolan</t>
  </si>
  <si>
    <t>Desi Williams</t>
  </si>
  <si>
    <t>Cole Medders</t>
  </si>
  <si>
    <t>JP Hilsabeck</t>
  </si>
  <si>
    <t>Alan Ball</t>
  </si>
  <si>
    <t>Mike Zahalsky</t>
  </si>
  <si>
    <t>Ali Elliott</t>
  </si>
  <si>
    <t>Joe Mena</t>
  </si>
  <si>
    <t>Jessica Johnston</t>
  </si>
  <si>
    <t>Patrick Bolton</t>
  </si>
  <si>
    <t>Roark Luskin</t>
  </si>
  <si>
    <t>Katrina Radke</t>
  </si>
  <si>
    <t>Simone Nguyen</t>
  </si>
  <si>
    <t>S36</t>
  </si>
  <si>
    <t>Domenick Abbate</t>
  </si>
  <si>
    <t>Wendell Holland</t>
  </si>
  <si>
    <t>Laurel Johnson</t>
  </si>
  <si>
    <t>Chelsea Townsend</t>
  </si>
  <si>
    <t>Sebastian Noel</t>
  </si>
  <si>
    <t>Kellyn Bechtold</t>
  </si>
  <si>
    <t>Angela Perkins</t>
  </si>
  <si>
    <t>Jenna Bowman</t>
  </si>
  <si>
    <t>James Lim</t>
  </si>
  <si>
    <t>Libby Vincek</t>
  </si>
  <si>
    <t>Brendan Shapiro</t>
  </si>
  <si>
    <t>Michael Yerger</t>
  </si>
  <si>
    <t>Bradley Kleihege</t>
  </si>
  <si>
    <t>Donathan Hurley</t>
  </si>
  <si>
    <t>Desiree Afuye</t>
  </si>
  <si>
    <t>Stephanie Johnson</t>
  </si>
  <si>
    <t>Chris Noble</t>
  </si>
  <si>
    <t>Morgan Ricke</t>
  </si>
  <si>
    <t>Jacob Derwin</t>
  </si>
  <si>
    <t>Stephanie Gonzalez</t>
  </si>
  <si>
    <t>S37</t>
  </si>
  <si>
    <t>Nick Wilson</t>
  </si>
  <si>
    <t>Mike White</t>
  </si>
  <si>
    <t>Kara Kay</t>
  </si>
  <si>
    <t>Davie Rickenbacker</t>
  </si>
  <si>
    <t>Christian Hubicki</t>
  </si>
  <si>
    <t>Gabby Pascuzzi</t>
  </si>
  <si>
    <t>John Hennigan</t>
  </si>
  <si>
    <t>Dan Rengering</t>
  </si>
  <si>
    <t>Alec Merlino</t>
  </si>
  <si>
    <t>Angelina Keeley</t>
  </si>
  <si>
    <t>Alison Raybould</t>
  </si>
  <si>
    <t>Carl Boudreaux</t>
  </si>
  <si>
    <t>Natalia Azoqa</t>
  </si>
  <si>
    <t>Lyrsa Torres</t>
  </si>
  <si>
    <t>Natalie Cole</t>
  </si>
  <si>
    <t>Elizabeth Olson</t>
  </si>
  <si>
    <t>Jeremy Crawford</t>
  </si>
  <si>
    <t>Bi Nguyen*</t>
  </si>
  <si>
    <t>Jessica Peet</t>
  </si>
  <si>
    <t>Pat Cusack*</t>
  </si>
  <si>
    <t>S38</t>
  </si>
  <si>
    <t>Gavin Whitson</t>
  </si>
  <si>
    <t>Chris Underwood</t>
  </si>
  <si>
    <t>Rick Devens</t>
  </si>
  <si>
    <t>Julie Rosenberg</t>
  </si>
  <si>
    <t>Ron Clark</t>
  </si>
  <si>
    <t>Aurora McCreary</t>
  </si>
  <si>
    <t>Victoria Baamonde</t>
  </si>
  <si>
    <t>Julia Carter</t>
  </si>
  <si>
    <t>Wardog' DaSilva</t>
  </si>
  <si>
    <t>Lauren O'Connell</t>
  </si>
  <si>
    <t>Eric Hafemann</t>
  </si>
  <si>
    <t>Keith Sowell</t>
  </si>
  <si>
    <t>Wendy Diaz</t>
  </si>
  <si>
    <t>Reem Daly</t>
  </si>
  <si>
    <t>S39</t>
  </si>
  <si>
    <t>Tommy Sheehan</t>
  </si>
  <si>
    <t>Dean Kowalski</t>
  </si>
  <si>
    <t>Noura Salman</t>
  </si>
  <si>
    <t>Lauren Beck</t>
  </si>
  <si>
    <t>Missy Byrd</t>
  </si>
  <si>
    <t>Aaron Meredith</t>
  </si>
  <si>
    <t>Elizabeth Beisel</t>
  </si>
  <si>
    <t>Jason Linden</t>
  </si>
  <si>
    <t>Elaine Stott</t>
  </si>
  <si>
    <t>Janet Carbin</t>
  </si>
  <si>
    <t>Dan Spilo*</t>
  </si>
  <si>
    <t>Jack Nichting</t>
  </si>
  <si>
    <t>Chelsea Walker</t>
  </si>
  <si>
    <t>Kellee Kim</t>
  </si>
  <si>
    <t>Tom Laidlaw</t>
  </si>
  <si>
    <t>Vince Moua</t>
  </si>
  <si>
    <t>Jamal Shipman</t>
  </si>
  <si>
    <t>Karishma Patel</t>
  </si>
  <si>
    <t>Molly Byman</t>
  </si>
  <si>
    <t>Ronnie Bardah</t>
  </si>
  <si>
    <t>S40</t>
  </si>
  <si>
    <t>Amber Mariano</t>
  </si>
  <si>
    <t>Seasons</t>
  </si>
  <si>
    <t>TotalDays</t>
  </si>
  <si>
    <t>Mean Finish</t>
  </si>
  <si>
    <t>Times</t>
  </si>
  <si>
    <t>non- VFB</t>
  </si>
  <si>
    <t>Ind. RCA</t>
  </si>
  <si>
    <t>Ind. RCW</t>
  </si>
  <si>
    <t>Ind. ICA</t>
  </si>
  <si>
    <t>Ind. ICW</t>
  </si>
  <si>
    <t>Ind. ChA</t>
  </si>
  <si>
    <t>Ind. ChW</t>
  </si>
  <si>
    <t>Ind. ChW%</t>
  </si>
  <si>
    <t>Ind. ICW%</t>
  </si>
  <si>
    <t>Ind. RCW%</t>
  </si>
  <si>
    <t>Trib. RCA</t>
  </si>
  <si>
    <t>Trib. RCW</t>
  </si>
  <si>
    <t>Trib. ICA</t>
  </si>
  <si>
    <t>Trib. ICW</t>
  </si>
  <si>
    <t>Trib. ChA</t>
  </si>
  <si>
    <t>Trib. ChW</t>
  </si>
  <si>
    <t>Trib. ChW%</t>
  </si>
  <si>
    <t>Trib. ICW%</t>
  </si>
  <si>
    <t>Trib. RCW%</t>
  </si>
  <si>
    <t>Mean Days</t>
  </si>
  <si>
    <t>Net Tribal</t>
  </si>
  <si>
    <t>NT%</t>
  </si>
  <si>
    <t>Tribal differential</t>
  </si>
  <si>
    <t>JVM</t>
  </si>
  <si>
    <t>VFW</t>
  </si>
  <si>
    <t>VFW%</t>
  </si>
  <si>
    <t>S13,16,23,34</t>
  </si>
  <si>
    <t>S7,8,20,27</t>
  </si>
  <si>
    <t>S4,8,20,22,40</t>
  </si>
  <si>
    <t>S30,31,38</t>
  </si>
  <si>
    <t>S22,26,34</t>
  </si>
  <si>
    <t>S13,16,20,40</t>
  </si>
  <si>
    <t>S15,16,20</t>
  </si>
  <si>
    <t>S18,20,27,40</t>
  </si>
  <si>
    <t>S13,16,25</t>
  </si>
  <si>
    <t>S18,20,34</t>
  </si>
  <si>
    <t>S9,16</t>
  </si>
  <si>
    <t>S28,34,40</t>
  </si>
  <si>
    <t>S12,16,20,34</t>
  </si>
  <si>
    <t>S25,26,34</t>
  </si>
  <si>
    <t>S2,8,20</t>
  </si>
  <si>
    <t>S18,20,23</t>
  </si>
  <si>
    <t>S13,40</t>
  </si>
  <si>
    <t>S7,20,34,40</t>
  </si>
  <si>
    <t>S16,26</t>
  </si>
  <si>
    <t>S33,34</t>
  </si>
  <si>
    <t>S36,40</t>
  </si>
  <si>
    <t>S2,8</t>
  </si>
  <si>
    <t>S32,34,38</t>
  </si>
  <si>
    <t>S29,31,40</t>
  </si>
  <si>
    <t>S13,20,27</t>
  </si>
  <si>
    <t>S35,40</t>
  </si>
  <si>
    <t>S17,26</t>
  </si>
  <si>
    <t>S2,8,40</t>
  </si>
  <si>
    <t>S1,8</t>
  </si>
  <si>
    <t>S12,20</t>
  </si>
  <si>
    <t>S24,34</t>
  </si>
  <si>
    <t>S24,40</t>
  </si>
  <si>
    <t>S23,40</t>
  </si>
  <si>
    <t>S21,26</t>
  </si>
  <si>
    <t>S12,27</t>
  </si>
  <si>
    <t>S32,34</t>
  </si>
  <si>
    <t>S30,34</t>
  </si>
  <si>
    <t>S1,27</t>
  </si>
  <si>
    <t>S10,11</t>
  </si>
  <si>
    <t>S17,20</t>
  </si>
  <si>
    <t>S22,26</t>
  </si>
  <si>
    <t>S19,20,22</t>
  </si>
  <si>
    <t>S29,31</t>
  </si>
  <si>
    <t>S23,26</t>
  </si>
  <si>
    <t>S4,8</t>
  </si>
  <si>
    <t>S19,27</t>
  </si>
  <si>
    <t>S3,8</t>
  </si>
  <si>
    <t>S10,11,20</t>
  </si>
  <si>
    <t>S10,20</t>
  </si>
  <si>
    <t>S11,40</t>
  </si>
  <si>
    <t>S2,25</t>
  </si>
  <si>
    <t>S28,31</t>
  </si>
  <si>
    <t>S29,31,38</t>
  </si>
  <si>
    <t>S32,40</t>
  </si>
  <si>
    <t>S27,31,34</t>
  </si>
  <si>
    <t>S33,40</t>
  </si>
  <si>
    <t>S2,31</t>
  </si>
  <si>
    <t>S3,8,40</t>
  </si>
  <si>
    <t>S18,31</t>
  </si>
  <si>
    <t>S24,27</t>
  </si>
  <si>
    <t>S1,31</t>
  </si>
  <si>
    <t>S27,34</t>
  </si>
  <si>
    <t>S15,20</t>
  </si>
  <si>
    <t>S2,31,34</t>
  </si>
  <si>
    <t>S19,31</t>
  </si>
  <si>
    <t>S7,31</t>
  </si>
  <si>
    <t>S6,8</t>
  </si>
  <si>
    <t>S12,31</t>
  </si>
  <si>
    <t>S37,40</t>
  </si>
  <si>
    <t>S2,8,27</t>
  </si>
  <si>
    <t>S29,40</t>
  </si>
  <si>
    <t>S14,16</t>
  </si>
  <si>
    <t>S33,38</t>
  </si>
  <si>
    <t>S7,16</t>
  </si>
  <si>
    <t>Jessica 'Sugar' Kiper</t>
  </si>
  <si>
    <t>Colton Cumbie**</t>
  </si>
  <si>
    <t>S19,25</t>
  </si>
  <si>
    <t>S25,31</t>
  </si>
  <si>
    <t>S25,40</t>
  </si>
  <si>
    <t>S5,8</t>
  </si>
  <si>
    <t>S15,31</t>
  </si>
  <si>
    <t>S27,31</t>
  </si>
  <si>
    <t>S30,31</t>
  </si>
  <si>
    <t>Jury</t>
  </si>
  <si>
    <t>SNoJ</t>
  </si>
  <si>
    <t>Expected jury (ExJ)</t>
  </si>
  <si>
    <t>Jury/Expected</t>
  </si>
  <si>
    <t>Jury-Expected</t>
  </si>
  <si>
    <t>Scaled</t>
  </si>
  <si>
    <t>Matt Von Ertfelda</t>
  </si>
  <si>
    <t>Sabrina Thompson</t>
  </si>
  <si>
    <t>Consecutive challenge win streaks - through S27</t>
  </si>
  <si>
    <t>All (individual) challenges</t>
  </si>
  <si>
    <t>Immunity challenges</t>
  </si>
  <si>
    <t>Reward challenges</t>
  </si>
  <si>
    <t>RI Duels</t>
  </si>
  <si>
    <t>Season</t>
  </si>
  <si>
    <t>Contestant</t>
  </si>
  <si>
    <t>Streak</t>
  </si>
  <si>
    <t>Lex van den Berghe</t>
  </si>
  <si>
    <t xml:space="preserve">S9 </t>
  </si>
  <si>
    <t>JT Thomas</t>
  </si>
  <si>
    <t>Duels - total wins</t>
  </si>
  <si>
    <t>Wins</t>
  </si>
  <si>
    <t>Wins/2nd/3rd</t>
  </si>
  <si>
    <t>Kim Johnson</t>
  </si>
  <si>
    <t xml:space="preserve">S27 </t>
  </si>
  <si>
    <t>MPF</t>
  </si>
  <si>
    <t>Total ChA</t>
  </si>
  <si>
    <t>ChA*MPF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</si>
  <si>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</si>
  <si>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</si>
  <si>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</si>
  <si>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</si>
  <si>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</si>
  <si>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</si>
  <si>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</si>
  <si>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</si>
  <si>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</si>
  <si>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</si>
  <si>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</si>
  <si>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</si>
  <si>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</si>
  <si>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</si>
  <si>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</si>
  <si>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IC wins</t>
  </si>
  <si>
    <t>Benry Henry</t>
  </si>
  <si>
    <t xml:space="preserve">Colleen Haskell </t>
  </si>
  <si>
    <t>Jane Bright</t>
  </si>
  <si>
    <t>Taj Johnson-George</t>
  </si>
  <si>
    <t>Sherri Biethmann</t>
  </si>
  <si>
    <t>Joe Del Campo</t>
  </si>
  <si>
    <t>Dan Spilo</t>
  </si>
  <si>
    <t>Dan 'Wardog' DaSilva</t>
  </si>
  <si>
    <t>Bruce Kanegai</t>
  </si>
  <si>
    <t>qq</t>
  </si>
  <si>
    <t>NaOnka Mixon</t>
  </si>
  <si>
    <t>Purple Kelly Shinn</t>
  </si>
  <si>
    <t>Zoe Zanidakis</t>
  </si>
  <si>
    <t>Sarge Masters</t>
  </si>
  <si>
    <t>Kathy Sleckman</t>
  </si>
  <si>
    <t>Mikey Bortone</t>
  </si>
  <si>
    <t>Joe Dowdle</t>
  </si>
  <si>
    <t>Julie McGee</t>
  </si>
  <si>
    <t>Neal Gottlieb</t>
  </si>
  <si>
    <t>average</t>
  </si>
  <si>
    <t>median</t>
  </si>
  <si>
    <t>stdev</t>
  </si>
  <si>
    <t>365 total, 261 with min. 4 ChA</t>
  </si>
  <si>
    <t>Mean + SD</t>
  </si>
  <si>
    <t>27 above, with 4 min. ChA</t>
  </si>
  <si>
    <t>Mean - SD</t>
  </si>
  <si>
    <t>41 below, with 4 min. ChA</t>
  </si>
  <si>
    <t>Need: ,21</t>
  </si>
  <si>
    <t>Mean + 2 SD</t>
  </si>
  <si>
    <t>1 above</t>
  </si>
  <si>
    <t>(all have small N)</t>
  </si>
  <si>
    <t>Mean - 2 SD</t>
  </si>
  <si>
    <t>2 below</t>
  </si>
  <si>
    <t>Mean + 1.5 SD</t>
  </si>
  <si>
    <t>Mean -  1.5 SD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</si>
  <si>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</si>
  <si>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</si>
  <si>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</si>
  <si>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</si>
  <si>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</si>
  <si>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</si>
  <si>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</si>
  <si>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</si>
  <si>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</si>
  <si>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</si>
  <si>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</si>
  <si>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</si>
  <si>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S3, S8</t>
  </si>
  <si>
    <t>Tom Buchanan</t>
  </si>
  <si>
    <t>S7,20,34</t>
  </si>
  <si>
    <t>Mean</t>
  </si>
  <si>
    <t>Median</t>
  </si>
  <si>
    <t>SD</t>
  </si>
  <si>
    <t>MPF*ChA</t>
  </si>
  <si>
    <t>Malc</t>
  </si>
  <si>
    <t>Andrea</t>
  </si>
  <si>
    <t>Troyz</t>
  </si>
  <si>
    <t>Cirie</t>
  </si>
  <si>
    <t>Tony</t>
  </si>
  <si>
    <t>Debbie</t>
  </si>
  <si>
    <t>Caleb</t>
  </si>
  <si>
    <t>Sarah</t>
  </si>
  <si>
    <t>Varner</t>
  </si>
  <si>
    <t>Sierra</t>
  </si>
  <si>
    <t>Aubry</t>
  </si>
  <si>
    <t>Brad</t>
  </si>
  <si>
    <t>Ciera</t>
  </si>
  <si>
    <t>JT</t>
  </si>
  <si>
    <t>Hali</t>
  </si>
  <si>
    <t>Ozzy</t>
  </si>
  <si>
    <t>Sandra</t>
  </si>
  <si>
    <t>Tai</t>
  </si>
  <si>
    <t>Michaela</t>
  </si>
  <si>
    <t>Zeke</t>
  </si>
  <si>
    <t>Total</t>
  </si>
  <si>
    <t>Mana</t>
  </si>
  <si>
    <t>Nuku</t>
  </si>
  <si>
    <t>Did not meet minimum of 2 ChA in at least 2 seasons</t>
  </si>
  <si>
    <t>Contestants</t>
  </si>
  <si>
    <t>MPF-D</t>
  </si>
  <si>
    <t>DApp</t>
  </si>
  <si>
    <t>MPFD * DApp</t>
  </si>
  <si>
    <t>Duel1</t>
  </si>
  <si>
    <t>Duel2</t>
  </si>
  <si>
    <t>Duel3</t>
  </si>
  <si>
    <t>Duel4</t>
  </si>
  <si>
    <t>Duel5</t>
  </si>
  <si>
    <t>Duel6</t>
  </si>
  <si>
    <t>Duel7</t>
  </si>
  <si>
    <t>Duel8</t>
  </si>
  <si>
    <t>Duel9</t>
  </si>
  <si>
    <t>Duel10</t>
  </si>
  <si>
    <t>Duel11</t>
  </si>
  <si>
    <t>Duel12</t>
  </si>
  <si>
    <t>Duel13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</si>
</sst>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%"/>
    <numFmt numFmtId="167" formatCode="0.0000"/>
  </numFmts>
  <fonts count="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theme="0"/>
      <name val="Arial"/>
    </font>
    <font>
      <sz val="10.0"/>
      <color rgb="FFFFFFFF"/>
      <name val="Arial"/>
    </font>
    <font>
      <sz val="10.0"/>
      <color rgb="FFFFFF00"/>
      <name val="Arial"/>
    </font>
    <font>
      <i/>
      <sz val="10.0"/>
      <color theme="1"/>
      <name val="Arial"/>
    </font>
  </fonts>
  <fills count="5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EAF1DD"/>
        <bgColor rgb="FFEAF1DD"/>
      </patternFill>
    </fill>
    <fill>
      <patternFill patternType="solid">
        <fgColor rgb="FFDDD9C3"/>
        <bgColor rgb="FFDDD9C3"/>
      </patternFill>
    </fill>
    <fill>
      <patternFill patternType="solid">
        <fgColor rgb="FFD8D8D8"/>
        <bgColor rgb="FFD8D8D8"/>
      </patternFill>
    </fill>
    <fill>
      <patternFill patternType="solid">
        <fgColor rgb="FFEBF1DE"/>
        <bgColor rgb="FFEBF1DE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B2A1C7"/>
        <bgColor rgb="FFB2A1C7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3366FF"/>
        <bgColor rgb="FF3366FF"/>
      </patternFill>
    </fill>
    <fill>
      <patternFill patternType="solid">
        <fgColor rgb="FFD99594"/>
        <bgColor rgb="FFD99594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DDD9C4"/>
        <bgColor rgb="FFDDD9C4"/>
      </patternFill>
    </fill>
    <fill>
      <patternFill patternType="solid">
        <fgColor rgb="FFB1A0C7"/>
        <bgColor rgb="FFB1A0C7"/>
      </patternFill>
    </fill>
    <fill>
      <patternFill patternType="solid">
        <fgColor rgb="FF97FF00"/>
        <bgColor rgb="FF97FF00"/>
      </patternFill>
    </fill>
    <fill>
      <patternFill patternType="solid">
        <fgColor rgb="FF30EAFF"/>
        <bgColor rgb="FF30EAFF"/>
      </patternFill>
    </fill>
    <fill>
      <patternFill patternType="solid">
        <fgColor rgb="FFA0FF00"/>
        <bgColor rgb="FFA0FF00"/>
      </patternFill>
    </fill>
    <fill>
      <patternFill patternType="solid">
        <fgColor rgb="FF548DD4"/>
        <bgColor rgb="FF548DD4"/>
      </patternFill>
    </fill>
    <fill>
      <patternFill patternType="solid">
        <fgColor rgb="FF0000FF"/>
        <bgColor rgb="FF0000FF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8DB4E2"/>
        <bgColor rgb="FF8DB4E2"/>
      </patternFill>
    </fill>
    <fill>
      <patternFill patternType="solid">
        <fgColor theme="8"/>
        <bgColor theme="8"/>
      </patternFill>
    </fill>
    <fill>
      <patternFill patternType="solid">
        <fgColor rgb="FFFFFF66"/>
        <bgColor rgb="FFFFFF66"/>
      </patternFill>
    </fill>
    <fill>
      <patternFill patternType="solid">
        <fgColor rgb="FFB73181"/>
        <bgColor rgb="FFB73181"/>
      </patternFill>
    </fill>
    <fill>
      <patternFill patternType="solid">
        <fgColor rgb="FF1FC47E"/>
        <bgColor rgb="FF1FC47E"/>
      </patternFill>
    </fill>
    <fill>
      <patternFill patternType="solid">
        <fgColor theme="6"/>
        <bgColor theme="6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FF6600"/>
        <bgColor rgb="FFFF6600"/>
      </patternFill>
    </fill>
    <fill>
      <patternFill patternType="solid">
        <fgColor rgb="FFFBD4B4"/>
        <bgColor rgb="FFFBD4B4"/>
      </patternFill>
    </fill>
    <fill>
      <patternFill patternType="solid">
        <fgColor rgb="FFCCC0DA"/>
        <bgColor rgb="FFCCC0DA"/>
      </patternFill>
    </fill>
    <fill>
      <patternFill patternType="solid">
        <fgColor rgb="FFF79646"/>
        <bgColor rgb="FFF79646"/>
      </patternFill>
    </fill>
    <fill>
      <patternFill patternType="solid">
        <fgColor rgb="FFD9329C"/>
        <bgColor rgb="FFD9329C"/>
      </patternFill>
    </fill>
    <fill>
      <patternFill patternType="solid">
        <fgColor rgb="FFB7DEE8"/>
        <bgColor rgb="FFB7DEE8"/>
      </patternFill>
    </fill>
    <fill>
      <patternFill patternType="solid">
        <fgColor rgb="FFC4D79B"/>
        <bgColor rgb="FFC4D79B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2F2F2"/>
        <bgColor rgb="FFF2F2F2"/>
      </patternFill>
    </fill>
  </fills>
  <borders count="17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1" wrapText="0"/>
    </xf>
    <xf borderId="0" fillId="0" fontId="1" numFmtId="2" xfId="0" applyAlignment="1" applyFont="1" applyNumberFormat="1">
      <alignment shrinkToFit="1" wrapText="0"/>
    </xf>
    <xf borderId="0" fillId="0" fontId="1" numFmtId="164" xfId="0" applyAlignment="1" applyFont="1" applyNumberFormat="1">
      <alignment shrinkToFit="1" wrapText="0"/>
    </xf>
    <xf borderId="1" fillId="2" fontId="1" numFmtId="0" xfId="0" applyAlignment="1" applyBorder="1" applyFill="1" applyFont="1">
      <alignment shrinkToFit="1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1" xfId="0" applyFont="1" applyNumberForma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2" xfId="0" applyBorder="1" applyFill="1" applyFont="1" applyNumberFormat="1"/>
    <xf borderId="0" fillId="0" fontId="2" numFmtId="2" xfId="0" applyFont="1" applyNumberFormat="1"/>
    <xf borderId="0" fillId="0" fontId="3" numFmtId="0" xfId="0" applyFont="1"/>
    <xf borderId="0" fillId="0" fontId="2" numFmtId="0" xfId="0" applyFont="1"/>
    <xf borderId="1" fillId="5" fontId="2" numFmtId="0" xfId="0" applyBorder="1" applyFont="1"/>
    <xf borderId="1" fillId="3" fontId="2" numFmtId="2" xfId="0" applyBorder="1" applyFont="1" applyNumberFormat="1"/>
    <xf borderId="1" fillId="6" fontId="2" numFmtId="2" xfId="0" applyBorder="1" applyFill="1" applyFont="1" applyNumberFormat="1"/>
    <xf borderId="0" fillId="0" fontId="2" numFmtId="1" xfId="0" applyFont="1" applyNumberFormat="1"/>
    <xf borderId="0" fillId="0" fontId="2" numFmtId="164" xfId="0" applyFont="1" applyNumberFormat="1"/>
    <xf borderId="0" fillId="0" fontId="2" numFmtId="1" xfId="0" applyAlignment="1" applyFont="1" applyNumberFormat="1">
      <alignment shrinkToFit="0" wrapText="1"/>
    </xf>
    <xf borderId="0" fillId="0" fontId="2" numFmtId="14" xfId="0" applyFont="1" applyNumberFormat="1"/>
    <xf borderId="0" fillId="0" fontId="2" numFmtId="165" xfId="0" applyFont="1" applyNumberFormat="1"/>
    <xf borderId="1" fillId="7" fontId="2" numFmtId="0" xfId="0" applyBorder="1" applyFill="1" applyFont="1"/>
    <xf borderId="1" fillId="8" fontId="2" numFmtId="2" xfId="0" applyBorder="1" applyFill="1" applyFont="1" applyNumberFormat="1"/>
    <xf borderId="1" fillId="8" fontId="2" numFmtId="0" xfId="0" applyBorder="1" applyFont="1"/>
    <xf borderId="2" fillId="0" fontId="2" numFmtId="0" xfId="0" applyBorder="1" applyFont="1"/>
    <xf borderId="3" fillId="4" fontId="2" numFmtId="0" xfId="0" applyBorder="1" applyFont="1"/>
    <xf borderId="3" fillId="5" fontId="2" numFmtId="2" xfId="0" applyBorder="1" applyFont="1" applyNumberFormat="1"/>
    <xf borderId="2" fillId="0" fontId="2" numFmtId="2" xfId="0" applyBorder="1" applyFont="1" applyNumberFormat="1"/>
    <xf borderId="3" fillId="5" fontId="2" numFmtId="0" xfId="0" applyBorder="1" applyFont="1"/>
    <xf borderId="3" fillId="3" fontId="2" numFmtId="2" xfId="0" applyBorder="1" applyFont="1" applyNumberFormat="1"/>
    <xf borderId="3" fillId="6" fontId="2" numFmtId="2" xfId="0" applyBorder="1" applyFont="1" applyNumberFormat="1"/>
    <xf borderId="2" fillId="0" fontId="2" numFmtId="1" xfId="0" applyBorder="1" applyFont="1" applyNumberFormat="1"/>
    <xf borderId="2" fillId="0" fontId="2" numFmtId="164" xfId="0" applyBorder="1" applyFont="1" applyNumberFormat="1"/>
    <xf borderId="2" fillId="0" fontId="2" numFmtId="1" xfId="0" applyAlignment="1" applyBorder="1" applyFont="1" applyNumberFormat="1">
      <alignment shrinkToFit="0" wrapText="1"/>
    </xf>
    <xf borderId="2" fillId="0" fontId="2" numFmtId="14" xfId="0" applyBorder="1" applyFont="1" applyNumberFormat="1"/>
    <xf borderId="2" fillId="0" fontId="2" numFmtId="165" xfId="0" applyBorder="1" applyFont="1" applyNumberFormat="1"/>
    <xf borderId="1" fillId="9" fontId="2" numFmtId="0" xfId="0" applyBorder="1" applyFill="1" applyFont="1"/>
    <xf borderId="1" fillId="5" fontId="2" numFmtId="1" xfId="0" applyBorder="1" applyFont="1" applyNumberFormat="1"/>
    <xf borderId="1" fillId="10" fontId="2" numFmtId="0" xfId="0" applyBorder="1" applyFill="1" applyFont="1"/>
    <xf borderId="1" fillId="11" fontId="2" numFmtId="0" xfId="0" applyBorder="1" applyFill="1" applyFont="1"/>
    <xf borderId="3" fillId="11" fontId="2" numFmtId="0" xfId="0" applyBorder="1" applyFont="1"/>
    <xf borderId="3" fillId="5" fontId="2" numFmtId="1" xfId="0" applyBorder="1" applyFont="1" applyNumberFormat="1"/>
    <xf borderId="1" fillId="12" fontId="2" numFmtId="0" xfId="0" applyBorder="1" applyFill="1" applyFont="1"/>
    <xf borderId="3" fillId="3" fontId="2" numFmtId="0" xfId="0" applyBorder="1" applyFont="1"/>
    <xf borderId="1" fillId="13" fontId="2" numFmtId="0" xfId="0" applyBorder="1" applyFill="1" applyFont="1"/>
    <xf borderId="1" fillId="14" fontId="2" numFmtId="0" xfId="0" applyBorder="1" applyFill="1" applyFont="1"/>
    <xf borderId="1" fillId="15" fontId="2" numFmtId="0" xfId="0" applyBorder="1" applyFill="1" applyFont="1"/>
    <xf borderId="3" fillId="15" fontId="2" numFmtId="0" xfId="0" applyBorder="1" applyFont="1"/>
    <xf borderId="1" fillId="16" fontId="4" numFmtId="0" xfId="0" applyBorder="1" applyFill="1" applyFont="1"/>
    <xf borderId="1" fillId="17" fontId="4" numFmtId="0" xfId="0" applyBorder="1" applyFill="1" applyFont="1"/>
    <xf borderId="1" fillId="18" fontId="4" numFmtId="0" xfId="0" applyBorder="1" applyFill="1" applyFont="1"/>
    <xf quotePrefix="1" borderId="1" fillId="4" fontId="2" numFmtId="0" xfId="0" applyBorder="1" applyFont="1"/>
    <xf borderId="1" fillId="19" fontId="2" numFmtId="0" xfId="0" applyBorder="1" applyFill="1" applyFont="1"/>
    <xf quotePrefix="1" borderId="1" fillId="3" fontId="2" numFmtId="0" xfId="0" applyBorder="1" applyFont="1"/>
    <xf borderId="1" fillId="20" fontId="4" numFmtId="0" xfId="0" applyBorder="1" applyFill="1" applyFont="1"/>
    <xf quotePrefix="1" borderId="1" fillId="17" fontId="4" numFmtId="0" xfId="0" applyBorder="1" applyFont="1"/>
    <xf borderId="1" fillId="21" fontId="5" numFmtId="0" xfId="0" applyBorder="1" applyFill="1" applyFont="1"/>
    <xf borderId="1" fillId="22" fontId="2" numFmtId="2" xfId="0" applyBorder="1" applyFill="1" applyFont="1" applyNumberFormat="1"/>
    <xf borderId="3" fillId="17" fontId="4" numFmtId="0" xfId="0" applyBorder="1" applyFont="1"/>
    <xf borderId="1" fillId="23" fontId="2" numFmtId="0" xfId="0" applyBorder="1" applyFill="1" applyFont="1"/>
    <xf borderId="1" fillId="24" fontId="2" numFmtId="0" xfId="0" applyBorder="1" applyFill="1" applyFont="1"/>
    <xf borderId="1" fillId="25" fontId="2" numFmtId="0" xfId="0" applyBorder="1" applyFill="1" applyFont="1"/>
    <xf borderId="1" fillId="26" fontId="2" numFmtId="0" xfId="0" applyBorder="1" applyFill="1" applyFont="1"/>
    <xf borderId="3" fillId="25" fontId="2" numFmtId="0" xfId="0" applyBorder="1" applyFont="1"/>
    <xf borderId="1" fillId="17" fontId="2" numFmtId="0" xfId="0" applyBorder="1" applyFont="1"/>
    <xf borderId="3" fillId="10" fontId="2" numFmtId="0" xfId="0" applyBorder="1" applyFont="1"/>
    <xf borderId="3" fillId="9" fontId="2" numFmtId="0" xfId="0" applyBorder="1" applyFont="1"/>
    <xf borderId="1" fillId="27" fontId="2" numFmtId="0" xfId="0" applyBorder="1" applyFill="1" applyFont="1"/>
    <xf borderId="3" fillId="17" fontId="2" numFmtId="0" xfId="0" applyBorder="1" applyFont="1"/>
    <xf borderId="3" fillId="12" fontId="2" numFmtId="0" xfId="0" applyBorder="1" applyFont="1"/>
    <xf borderId="1" fillId="28" fontId="4" numFmtId="0" xfId="0" applyBorder="1" applyFill="1" applyFont="1"/>
    <xf borderId="3" fillId="28" fontId="4" numFmtId="0" xfId="0" applyBorder="1" applyFont="1"/>
    <xf borderId="1" fillId="29" fontId="2" numFmtId="0" xfId="0" applyBorder="1" applyFill="1" applyFont="1"/>
    <xf borderId="1" fillId="30" fontId="2" numFmtId="0" xfId="0" applyBorder="1" applyFill="1" applyFont="1"/>
    <xf borderId="3" fillId="29" fontId="2" numFmtId="0" xfId="0" applyBorder="1" applyFont="1"/>
    <xf borderId="1" fillId="31" fontId="2" numFmtId="0" xfId="0" applyBorder="1" applyFill="1" applyFont="1"/>
    <xf borderId="1" fillId="32" fontId="2" numFmtId="0" xfId="0" applyBorder="1" applyFill="1" applyFont="1"/>
    <xf borderId="0" fillId="0" fontId="3" numFmtId="1" xfId="0" applyFont="1" applyNumberFormat="1"/>
    <xf borderId="1" fillId="33" fontId="2" numFmtId="0" xfId="0" applyBorder="1" applyFill="1" applyFont="1"/>
    <xf borderId="1" fillId="34" fontId="2" numFmtId="0" xfId="0" applyBorder="1" applyFill="1" applyFont="1"/>
    <xf borderId="1" fillId="35" fontId="4" numFmtId="0" xfId="0" applyBorder="1" applyFill="1" applyFont="1"/>
    <xf borderId="1" fillId="36" fontId="2" numFmtId="0" xfId="0" applyBorder="1" applyFill="1" applyFont="1"/>
    <xf borderId="3" fillId="36" fontId="2" numFmtId="0" xfId="0" applyBorder="1" applyFont="1"/>
    <xf borderId="3" fillId="7" fontId="2" numFmtId="0" xfId="0" applyBorder="1" applyFont="1"/>
    <xf borderId="1" fillId="17" fontId="6" numFmtId="0" xfId="0" applyBorder="1" applyFont="1"/>
    <xf borderId="3" fillId="17" fontId="6" numFmtId="0" xfId="0" applyBorder="1" applyFont="1"/>
    <xf quotePrefix="1" borderId="1" fillId="10" fontId="2" numFmtId="0" xfId="0" applyBorder="1" applyFont="1"/>
    <xf quotePrefix="1" borderId="1" fillId="30" fontId="2" numFmtId="0" xfId="0" applyBorder="1" applyFont="1"/>
    <xf quotePrefix="1" borderId="3" fillId="19" fontId="2" numFmtId="0" xfId="0" applyBorder="1" applyFont="1"/>
    <xf borderId="1" fillId="3" fontId="1" numFmtId="164" xfId="0" applyAlignment="1" applyBorder="1" applyFont="1" applyNumberFormat="1">
      <alignment shrinkToFit="1" wrapText="0"/>
    </xf>
    <xf borderId="0" fillId="0" fontId="1" numFmtId="1" xfId="0" applyAlignment="1" applyFont="1" applyNumberFormat="1">
      <alignment shrinkToFit="1" wrapText="0"/>
    </xf>
    <xf borderId="1" fillId="3" fontId="1" numFmtId="0" xfId="0" applyAlignment="1" applyBorder="1" applyFont="1">
      <alignment shrinkToFit="1" wrapText="0"/>
    </xf>
    <xf borderId="1" fillId="9" fontId="1" numFmtId="0" xfId="0" applyAlignment="1" applyBorder="1" applyFont="1">
      <alignment shrinkToFit="1" wrapText="0"/>
    </xf>
    <xf borderId="0" fillId="0" fontId="1" numFmtId="165" xfId="0" applyAlignment="1" applyFont="1" applyNumberFormat="1">
      <alignment shrinkToFit="1" wrapText="0"/>
    </xf>
    <xf borderId="0" fillId="0" fontId="1" numFmtId="165" xfId="0" applyAlignment="1" applyFont="1" applyNumberFormat="1">
      <alignment shrinkToFit="0" wrapText="1"/>
    </xf>
    <xf borderId="1" fillId="3" fontId="1" numFmtId="165" xfId="0" applyAlignment="1" applyBorder="1" applyFont="1" applyNumberFormat="1">
      <alignment shrinkToFit="0" wrapText="1"/>
    </xf>
    <xf borderId="1" fillId="3" fontId="1" numFmtId="0" xfId="0" applyAlignment="1" applyBorder="1" applyFont="1">
      <alignment shrinkToFit="0" wrapText="1"/>
    </xf>
    <xf borderId="0" fillId="0" fontId="1" numFmtId="1" xfId="0" applyAlignment="1" applyFont="1" applyNumberFormat="1">
      <alignment shrinkToFit="0" wrapText="1"/>
    </xf>
    <xf borderId="1" fillId="3" fontId="2" numFmtId="164" xfId="0" applyBorder="1" applyFont="1" applyNumberFormat="1"/>
    <xf borderId="1" fillId="9" fontId="2" numFmtId="2" xfId="0" applyBorder="1" applyFont="1" applyNumberFormat="1"/>
    <xf borderId="1" fillId="3" fontId="2" numFmtId="1" xfId="0" applyBorder="1" applyFont="1" applyNumberFormat="1"/>
    <xf borderId="1" fillId="3" fontId="2" numFmtId="165" xfId="0" applyBorder="1" applyFont="1" applyNumberFormat="1"/>
    <xf borderId="1" fillId="37" fontId="2" numFmtId="0" xfId="0" applyBorder="1" applyFill="1" applyFont="1"/>
    <xf borderId="1" fillId="38" fontId="2" numFmtId="0" xfId="0" applyBorder="1" applyFill="1" applyFont="1"/>
    <xf borderId="3" fillId="38" fontId="2" numFmtId="0" xfId="0" applyBorder="1" applyFont="1"/>
    <xf borderId="1" fillId="39" fontId="2" numFmtId="0" xfId="0" applyBorder="1" applyFill="1" applyFont="1"/>
    <xf borderId="1" fillId="2" fontId="2" numFmtId="0" xfId="0" applyBorder="1" applyFont="1"/>
    <xf borderId="4" fillId="0" fontId="1" numFmtId="0" xfId="0" applyAlignment="1" applyBorder="1" applyFont="1">
      <alignment shrinkToFit="1" wrapText="0"/>
    </xf>
    <xf borderId="0" fillId="0" fontId="2" numFmtId="166" xfId="0" applyFont="1" applyNumberFormat="1"/>
    <xf borderId="5" fillId="0" fontId="2" numFmtId="0" xfId="0" applyBorder="1" applyFont="1"/>
    <xf borderId="6" fillId="3" fontId="2" numFmtId="0" xfId="0" applyBorder="1" applyFont="1"/>
    <xf borderId="7" fillId="0" fontId="2" numFmtId="0" xfId="0" applyBorder="1" applyFont="1"/>
    <xf borderId="7" fillId="0" fontId="2" numFmtId="2" xfId="0" applyBorder="1" applyFont="1" applyNumberFormat="1"/>
    <xf borderId="6" fillId="5" fontId="2" numFmtId="2" xfId="0" applyBorder="1" applyFont="1" applyNumberFormat="1"/>
    <xf borderId="6" fillId="3" fontId="2" numFmtId="2" xfId="0" applyBorder="1" applyFont="1" applyNumberFormat="1"/>
    <xf borderId="6" fillId="6" fontId="2" numFmtId="2" xfId="0" applyBorder="1" applyFont="1" applyNumberFormat="1"/>
    <xf borderId="8" fillId="0" fontId="2" numFmtId="0" xfId="0" applyBorder="1" applyFont="1"/>
    <xf borderId="9" fillId="3" fontId="2" numFmtId="0" xfId="0" applyBorder="1" applyFont="1"/>
    <xf borderId="10" fillId="0" fontId="2" numFmtId="0" xfId="0" applyBorder="1" applyFont="1"/>
    <xf borderId="11" fillId="3" fontId="2" numFmtId="0" xfId="0" applyBorder="1" applyFont="1"/>
    <xf borderId="6" fillId="17" fontId="4" numFmtId="0" xfId="0" applyBorder="1" applyFont="1"/>
    <xf borderId="3" fillId="34" fontId="2" numFmtId="0" xfId="0" applyBorder="1" applyFont="1"/>
    <xf borderId="4" fillId="0" fontId="2" numFmtId="0" xfId="0" applyBorder="1" applyFont="1"/>
    <xf borderId="6" fillId="14" fontId="2" numFmtId="0" xfId="0" applyBorder="1" applyFont="1"/>
    <xf borderId="3" fillId="13" fontId="2" numFmtId="0" xfId="0" applyBorder="1" applyFont="1"/>
    <xf borderId="6" fillId="13" fontId="2" numFmtId="0" xfId="0" applyBorder="1" applyFont="1"/>
    <xf borderId="1" fillId="40" fontId="2" numFmtId="0" xfId="0" applyBorder="1" applyFill="1" applyFont="1"/>
    <xf borderId="12" fillId="3" fontId="2" numFmtId="0" xfId="0" applyBorder="1" applyFont="1"/>
    <xf borderId="6" fillId="27" fontId="2" numFmtId="0" xfId="0" applyBorder="1" applyFont="1"/>
    <xf borderId="3" fillId="27" fontId="2" numFmtId="0" xfId="0" applyBorder="1" applyFont="1"/>
    <xf borderId="1" fillId="41" fontId="2" numFmtId="0" xfId="0" applyBorder="1" applyFill="1" applyFont="1"/>
    <xf borderId="0" fillId="0" fontId="7" numFmtId="2" xfId="0" applyFont="1" applyNumberFormat="1"/>
    <xf borderId="0" fillId="0" fontId="7" numFmtId="0" xfId="0" applyFont="1"/>
    <xf borderId="1" fillId="2" fontId="7" numFmtId="0" xfId="0" applyBorder="1" applyFont="1"/>
    <xf borderId="1" fillId="42" fontId="2" numFmtId="0" xfId="0" applyBorder="1" applyFill="1" applyFont="1"/>
    <xf borderId="1" fillId="43" fontId="2" numFmtId="0" xfId="0" applyBorder="1" applyFill="1" applyFont="1"/>
    <xf borderId="1" fillId="5" fontId="2" numFmtId="164" xfId="0" applyBorder="1" applyFont="1" applyNumberFormat="1"/>
    <xf borderId="7" fillId="0" fontId="2" numFmtId="164" xfId="0" applyBorder="1" applyFont="1" applyNumberFormat="1"/>
    <xf borderId="13" fillId="0" fontId="2" numFmtId="0" xfId="0" applyBorder="1" applyFont="1"/>
    <xf borderId="13" fillId="0" fontId="1" numFmtId="0" xfId="0" applyBorder="1" applyFont="1"/>
    <xf borderId="2" fillId="0" fontId="1" numFmtId="0" xfId="0" applyBorder="1" applyFont="1"/>
    <xf borderId="14" fillId="0" fontId="1" numFmtId="0" xfId="0" applyBorder="1" applyFont="1"/>
    <xf borderId="0" fillId="0" fontId="2" numFmtId="167" xfId="0" applyFont="1" applyNumberFormat="1"/>
    <xf borderId="1" fillId="7" fontId="2" numFmtId="2" xfId="0" applyBorder="1" applyFont="1" applyNumberFormat="1"/>
    <xf borderId="1" fillId="38" fontId="2" numFmtId="2" xfId="0" applyBorder="1" applyFont="1" applyNumberFormat="1"/>
    <xf borderId="1" fillId="44" fontId="4" numFmtId="0" xfId="0" applyBorder="1" applyFill="1" applyFont="1"/>
    <xf borderId="1" fillId="45" fontId="2" numFmtId="0" xfId="0" applyBorder="1" applyFill="1" applyFont="1"/>
    <xf borderId="1" fillId="6" fontId="2" numFmtId="166" xfId="0" applyBorder="1" applyFont="1" applyNumberFormat="1"/>
    <xf borderId="1" fillId="46" fontId="2" numFmtId="0" xfId="0" applyBorder="1" applyFill="1" applyFont="1"/>
    <xf borderId="1" fillId="47" fontId="2" numFmtId="2" xfId="0" applyBorder="1" applyFill="1" applyFont="1" applyNumberFormat="1"/>
    <xf borderId="1" fillId="11" fontId="2" numFmtId="2" xfId="0" applyBorder="1" applyFont="1" applyNumberFormat="1"/>
    <xf borderId="3" fillId="32" fontId="2" numFmtId="0" xfId="0" applyBorder="1" applyFont="1"/>
    <xf quotePrefix="1" borderId="1" fillId="19" fontId="2" numFmtId="0" xfId="0" applyBorder="1" applyFont="1"/>
    <xf borderId="1" fillId="48" fontId="2" numFmtId="0" xfId="0" applyBorder="1" applyFill="1" applyFont="1"/>
    <xf borderId="0" fillId="0" fontId="7" numFmtId="167" xfId="0" applyFont="1" applyNumberFormat="1"/>
    <xf borderId="15" fillId="3" fontId="2" numFmtId="2" xfId="0" applyBorder="1" applyFont="1" applyNumberFormat="1"/>
    <xf borderId="1" fillId="6" fontId="2" numFmtId="0" xfId="0" applyBorder="1" applyFont="1"/>
    <xf borderId="13" fillId="0" fontId="2" numFmtId="2" xfId="0" applyBorder="1" applyFont="1" applyNumberFormat="1"/>
    <xf borderId="1" fillId="49" fontId="2" numFmtId="2" xfId="0" applyBorder="1" applyFill="1" applyFont="1" applyNumberFormat="1"/>
    <xf borderId="15" fillId="49" fontId="2" numFmtId="2" xfId="0" applyBorder="1" applyFont="1" applyNumberFormat="1"/>
    <xf borderId="16" fillId="49" fontId="2" numFmtId="2" xfId="0" applyBorder="1" applyFont="1" applyNumberFormat="1"/>
    <xf borderId="15" fillId="7" fontId="2" numFmtId="2" xfId="0" applyBorder="1" applyFont="1" applyNumberFormat="1"/>
    <xf borderId="15" fillId="11" fontId="2" numFmtId="2" xfId="0" applyBorder="1" applyFont="1" applyNumberFormat="1"/>
    <xf borderId="15" fillId="47" fontId="2" numFmtId="2" xfId="0" applyBorder="1" applyFont="1" applyNumberFormat="1"/>
    <xf borderId="4" fillId="0" fontId="2" numFmtId="2" xfId="0" applyBorder="1" applyFont="1" applyNumberFormat="1"/>
    <xf borderId="1" fillId="49" fontId="2" numFmtId="0" xfId="0" applyBorder="1" applyFont="1"/>
    <xf borderId="15" fillId="3" fontId="2" numFmtId="164" xfId="0" applyBorder="1" applyFont="1" applyNumberFormat="1"/>
    <xf borderId="0" fillId="0" fontId="1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14"/>
    <col customWidth="1" min="2" max="2" width="22.43"/>
    <col customWidth="1" min="3" max="3" width="6.86"/>
    <col customWidth="1" min="4" max="4" width="7.14"/>
    <col customWidth="1" min="5" max="5" width="7.71"/>
    <col customWidth="1" min="6" max="6" width="4.86"/>
    <col customWidth="1" min="7" max="8" width="5.86"/>
    <col customWidth="1" min="9" max="10" width="5.71"/>
    <col customWidth="1" min="11" max="11" width="7.43"/>
    <col customWidth="1" min="12" max="12" width="6.71"/>
    <col customWidth="1" min="13" max="13" width="5.14"/>
    <col customWidth="1" min="14" max="15" width="5.0"/>
    <col customWidth="1" min="16" max="16" width="6.14"/>
    <col customWidth="1" min="17" max="17" width="6.86"/>
    <col customWidth="1" min="18" max="18" width="7.86"/>
    <col customWidth="1" min="19" max="19" width="5.71"/>
    <col customWidth="1" min="20" max="21" width="5.86"/>
    <col customWidth="1" min="22" max="24" width="7.86"/>
    <col customWidth="1" min="25" max="25" width="6.43"/>
    <col customWidth="1" min="26" max="39" width="7.14"/>
    <col customWidth="1" min="40" max="40" width="5.86"/>
    <col customWidth="1" min="41" max="41" width="5.71"/>
    <col customWidth="1" min="42" max="42" width="6.0"/>
    <col customWidth="1" min="43" max="43" width="6.43"/>
    <col customWidth="1" min="44" max="44" width="6.0"/>
    <col customWidth="1" min="45" max="45" width="5.86"/>
    <col customWidth="1" min="46" max="46" width="5.43"/>
    <col customWidth="1" min="47" max="47" width="10.86"/>
    <col customWidth="1" min="48" max="51" width="10.71"/>
    <col customWidth="1" min="52" max="52" width="6.14"/>
    <col customWidth="1" min="53" max="53" width="6.0"/>
    <col customWidth="1" min="54" max="54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6" t="s">
        <v>40</v>
      </c>
      <c r="AP1" s="1" t="s">
        <v>41</v>
      </c>
      <c r="AQ1" s="7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  <c r="AZ1" s="1" t="s">
        <v>50</v>
      </c>
      <c r="BA1" s="1" t="s">
        <v>51</v>
      </c>
      <c r="BB1" s="1"/>
    </row>
    <row r="2" ht="12.75" customHeight="1">
      <c r="A2" s="8" t="s">
        <v>52</v>
      </c>
      <c r="B2" s="9" t="s">
        <v>53</v>
      </c>
      <c r="C2" s="10">
        <v>1.869047619047619</v>
      </c>
      <c r="D2" s="11">
        <v>16.095238095238095</v>
      </c>
      <c r="E2" s="11">
        <v>0.1161242603550296</v>
      </c>
      <c r="F2" s="12">
        <v>0.0</v>
      </c>
      <c r="G2" s="13">
        <v>10.0</v>
      </c>
      <c r="H2" s="13">
        <v>6.0</v>
      </c>
      <c r="I2" s="13">
        <v>73.0</v>
      </c>
      <c r="J2" s="13">
        <v>11.0</v>
      </c>
      <c r="K2" s="11">
        <v>0.9016189290161893</v>
      </c>
      <c r="L2" s="11">
        <v>2.5454545454545454</v>
      </c>
      <c r="M2" s="12">
        <v>7.0</v>
      </c>
      <c r="N2" s="13">
        <v>4.0</v>
      </c>
      <c r="O2" s="13">
        <v>7.0</v>
      </c>
      <c r="P2" s="14">
        <v>0.5714285714285714</v>
      </c>
      <c r="Q2" s="15">
        <v>1.5891717607997904</v>
      </c>
      <c r="R2" s="16">
        <v>7.843073593073592</v>
      </c>
      <c r="S2" s="13">
        <v>39.0</v>
      </c>
      <c r="T2" s="13">
        <v>1.0</v>
      </c>
      <c r="U2" s="13">
        <v>1.0</v>
      </c>
      <c r="V2" s="17">
        <f t="shared" ref="V2:V502" si="1">J2-G2</f>
        <v>1</v>
      </c>
      <c r="W2" s="11">
        <f t="shared" ref="W2:W732" si="2">G2/J2</f>
        <v>0.9090909091</v>
      </c>
      <c r="X2" s="11">
        <f t="shared" ref="X2:X732" si="3">V2/J2</f>
        <v>0.09090909091</v>
      </c>
      <c r="Y2" s="11">
        <f t="shared" ref="Y2:Y168" si="4">C2+L2</f>
        <v>4.414502165</v>
      </c>
      <c r="Z2" s="13">
        <v>6.0</v>
      </c>
      <c r="AA2" s="13">
        <v>0.0</v>
      </c>
      <c r="AB2" s="13">
        <v>8.0</v>
      </c>
      <c r="AC2" s="13">
        <v>1.0</v>
      </c>
      <c r="AD2" s="13">
        <v>14.0</v>
      </c>
      <c r="AE2" s="13">
        <v>1.0</v>
      </c>
      <c r="AF2" s="11">
        <f t="shared" ref="AF2:AF432" si="5">AE2/AD2</f>
        <v>0.07142857143</v>
      </c>
      <c r="AG2" s="12">
        <v>5.0</v>
      </c>
      <c r="AH2" s="12">
        <v>2.0</v>
      </c>
      <c r="AI2" s="12">
        <v>6.0</v>
      </c>
      <c r="AJ2" s="12">
        <v>3.0</v>
      </c>
      <c r="AK2" s="12">
        <v>11.0</v>
      </c>
      <c r="AL2" s="12">
        <v>5.0</v>
      </c>
      <c r="AM2" s="18">
        <f t="shared" ref="AM2:AM91" si="6">AL2/AK2</f>
        <v>0.4545454545</v>
      </c>
      <c r="AN2" s="19">
        <v>0.0</v>
      </c>
      <c r="AO2" s="19">
        <v>0.0</v>
      </c>
      <c r="AP2" s="12">
        <v>0.0</v>
      </c>
      <c r="AQ2" s="17">
        <f t="shared" ref="AQ2:AQ200" si="7">J2-M2</f>
        <v>4</v>
      </c>
      <c r="AR2" s="11">
        <f t="shared" ref="AR2:AR634" si="8">AQ2/J2</f>
        <v>0.3636363636</v>
      </c>
      <c r="AS2" s="17">
        <f t="shared" ref="AS2:AS200" si="9">M2-AE2</f>
        <v>6</v>
      </c>
      <c r="AT2" s="11">
        <f t="shared" ref="AT2:AT502" si="10">AS2/(J2-AC2)</f>
        <v>0.6</v>
      </c>
      <c r="AU2" s="13" t="s">
        <v>54</v>
      </c>
      <c r="AV2" s="20">
        <v>22379.0</v>
      </c>
      <c r="AW2" s="20">
        <v>36598.0</v>
      </c>
      <c r="AX2" s="21">
        <f t="shared" ref="AX2:AX17" si="11">(AW2-AV2)/365.25</f>
        <v>38.92950034</v>
      </c>
      <c r="BA2" s="12">
        <f t="shared" ref="BA2:BA674" si="12">H2+AZ2</f>
        <v>6</v>
      </c>
    </row>
    <row r="3" ht="12.75" customHeight="1">
      <c r="A3" s="22" t="s">
        <v>52</v>
      </c>
      <c r="B3" s="9" t="s">
        <v>55</v>
      </c>
      <c r="C3" s="10">
        <v>5.869047619047619</v>
      </c>
      <c r="D3" s="11">
        <v>16.095238095238095</v>
      </c>
      <c r="E3" s="11">
        <v>0.3646449704142012</v>
      </c>
      <c r="F3" s="12">
        <v>2.0</v>
      </c>
      <c r="G3" s="13">
        <v>6.0</v>
      </c>
      <c r="H3" s="13">
        <v>0.0</v>
      </c>
      <c r="I3" s="13">
        <v>73.0</v>
      </c>
      <c r="J3" s="13">
        <v>11.0</v>
      </c>
      <c r="K3" s="11">
        <v>0.5454545454545454</v>
      </c>
      <c r="L3" s="11">
        <v>3.8181818181818183</v>
      </c>
      <c r="M3" s="12">
        <v>11.0</v>
      </c>
      <c r="N3" s="13">
        <v>3.0</v>
      </c>
      <c r="O3" s="13">
        <v>7.0</v>
      </c>
      <c r="P3" s="14">
        <v>0.42857142857142855</v>
      </c>
      <c r="Q3" s="15">
        <v>1.3386709444401752</v>
      </c>
      <c r="R3" s="16">
        <v>12.258658008658008</v>
      </c>
      <c r="S3" s="13">
        <v>39.0</v>
      </c>
      <c r="T3" s="13">
        <v>2.0</v>
      </c>
      <c r="U3" s="13">
        <v>1.0</v>
      </c>
      <c r="V3" s="17">
        <f t="shared" si="1"/>
        <v>5</v>
      </c>
      <c r="W3" s="11">
        <f t="shared" si="2"/>
        <v>0.5454545455</v>
      </c>
      <c r="X3" s="11">
        <f t="shared" si="3"/>
        <v>0.4545454545</v>
      </c>
      <c r="Y3" s="11">
        <f t="shared" si="4"/>
        <v>9.687229437</v>
      </c>
      <c r="Z3" s="13">
        <v>6.0</v>
      </c>
      <c r="AA3" s="13">
        <v>1.0</v>
      </c>
      <c r="AB3" s="13">
        <v>8.0</v>
      </c>
      <c r="AC3" s="13">
        <v>4.0</v>
      </c>
      <c r="AD3" s="13">
        <v>14.0</v>
      </c>
      <c r="AE3" s="13">
        <v>5.0</v>
      </c>
      <c r="AF3" s="11">
        <f t="shared" si="5"/>
        <v>0.3571428571</v>
      </c>
      <c r="AG3" s="12">
        <v>5.0</v>
      </c>
      <c r="AH3" s="12">
        <v>2.0</v>
      </c>
      <c r="AI3" s="12">
        <v>6.0</v>
      </c>
      <c r="AJ3" s="12">
        <v>3.0</v>
      </c>
      <c r="AK3" s="12">
        <v>11.0</v>
      </c>
      <c r="AL3" s="12">
        <v>5.0</v>
      </c>
      <c r="AM3" s="18">
        <f t="shared" si="6"/>
        <v>0.4545454545</v>
      </c>
      <c r="AN3" s="19">
        <v>0.0</v>
      </c>
      <c r="AO3" s="19">
        <v>0.0</v>
      </c>
      <c r="AP3" s="12">
        <v>0.0</v>
      </c>
      <c r="AQ3" s="17">
        <f t="shared" si="7"/>
        <v>0</v>
      </c>
      <c r="AR3" s="11">
        <f t="shared" si="8"/>
        <v>0</v>
      </c>
      <c r="AS3" s="17">
        <f t="shared" si="9"/>
        <v>6</v>
      </c>
      <c r="AT3" s="11">
        <f t="shared" si="10"/>
        <v>0.8571428571</v>
      </c>
      <c r="AU3" s="13" t="s">
        <v>56</v>
      </c>
      <c r="AV3" s="20">
        <v>28300.0</v>
      </c>
      <c r="AW3" s="20">
        <v>36598.0</v>
      </c>
      <c r="AX3" s="21">
        <f t="shared" si="11"/>
        <v>22.71868583</v>
      </c>
      <c r="BA3" s="12">
        <f t="shared" si="12"/>
        <v>0</v>
      </c>
    </row>
    <row r="4" ht="12.75" customHeight="1">
      <c r="A4" s="13" t="s">
        <v>52</v>
      </c>
      <c r="B4" s="9" t="s">
        <v>57</v>
      </c>
      <c r="C4" s="10">
        <v>1.619047619047619</v>
      </c>
      <c r="D4" s="11">
        <v>16.095238095238095</v>
      </c>
      <c r="E4" s="11">
        <v>0.10059171597633136</v>
      </c>
      <c r="F4" s="12">
        <v>3.0</v>
      </c>
      <c r="G4" s="13">
        <v>10.0</v>
      </c>
      <c r="H4" s="13">
        <v>8.0</v>
      </c>
      <c r="I4" s="13">
        <v>73.0</v>
      </c>
      <c r="J4" s="13">
        <v>11.0</v>
      </c>
      <c r="K4" s="11">
        <v>0.8991282689912826</v>
      </c>
      <c r="L4" s="11">
        <v>2.121212121212121</v>
      </c>
      <c r="M4" s="12">
        <v>6.0</v>
      </c>
      <c r="N4" s="13">
        <v>0.0</v>
      </c>
      <c r="O4" s="13">
        <v>7.0</v>
      </c>
      <c r="P4" s="14">
        <v>0.0</v>
      </c>
      <c r="Q4" s="15">
        <v>0.9997199849676139</v>
      </c>
      <c r="R4" s="16">
        <v>3.74025974025974</v>
      </c>
      <c r="S4" s="13">
        <v>38.0</v>
      </c>
      <c r="T4" s="13">
        <v>3.0</v>
      </c>
      <c r="U4" s="13">
        <v>1.0</v>
      </c>
      <c r="V4" s="17">
        <f t="shared" si="1"/>
        <v>1</v>
      </c>
      <c r="W4" s="11">
        <f t="shared" si="2"/>
        <v>0.9090909091</v>
      </c>
      <c r="X4" s="11">
        <f t="shared" si="3"/>
        <v>0.09090909091</v>
      </c>
      <c r="Y4" s="11">
        <f t="shared" si="4"/>
        <v>3.74025974</v>
      </c>
      <c r="Z4" s="13">
        <v>6.0</v>
      </c>
      <c r="AA4" s="13">
        <v>0.0</v>
      </c>
      <c r="AB4" s="13">
        <v>8.0</v>
      </c>
      <c r="AC4" s="13">
        <v>1.0</v>
      </c>
      <c r="AD4" s="13">
        <v>14.0</v>
      </c>
      <c r="AE4" s="13">
        <v>1.0</v>
      </c>
      <c r="AF4" s="11">
        <f t="shared" si="5"/>
        <v>0.07142857143</v>
      </c>
      <c r="AG4" s="12">
        <v>5.0</v>
      </c>
      <c r="AH4" s="12">
        <v>2.0</v>
      </c>
      <c r="AI4" s="12">
        <v>6.0</v>
      </c>
      <c r="AJ4" s="12">
        <v>2.0</v>
      </c>
      <c r="AK4" s="12">
        <v>11.0</v>
      </c>
      <c r="AL4" s="12">
        <v>4.0</v>
      </c>
      <c r="AM4" s="18">
        <f t="shared" si="6"/>
        <v>0.3636363636</v>
      </c>
      <c r="AN4" s="19">
        <v>0.0</v>
      </c>
      <c r="AO4" s="19">
        <v>0.0</v>
      </c>
      <c r="AP4" s="12">
        <v>0.0</v>
      </c>
      <c r="AQ4" s="17">
        <f t="shared" si="7"/>
        <v>5</v>
      </c>
      <c r="AR4" s="11">
        <f t="shared" si="8"/>
        <v>0.4545454545</v>
      </c>
      <c r="AS4" s="17">
        <f t="shared" si="9"/>
        <v>5</v>
      </c>
      <c r="AT4" s="11">
        <f t="shared" si="10"/>
        <v>0.5</v>
      </c>
      <c r="AU4" s="13" t="s">
        <v>54</v>
      </c>
      <c r="AV4" s="20">
        <v>10247.0</v>
      </c>
      <c r="AW4" s="20">
        <v>36598.0</v>
      </c>
      <c r="AX4" s="21">
        <f t="shared" si="11"/>
        <v>72.14510609</v>
      </c>
      <c r="BA4" s="12">
        <f t="shared" si="12"/>
        <v>8</v>
      </c>
    </row>
    <row r="5" ht="12.75" customHeight="1">
      <c r="A5" s="13" t="s">
        <v>52</v>
      </c>
      <c r="B5" s="8" t="s">
        <v>58</v>
      </c>
      <c r="C5" s="10">
        <v>0.8690476190476191</v>
      </c>
      <c r="D5" s="11">
        <v>15.095238095238095</v>
      </c>
      <c r="E5" s="11">
        <v>0.057570977917981075</v>
      </c>
      <c r="F5" s="12">
        <v>0.0</v>
      </c>
      <c r="G5" s="13">
        <v>9.0</v>
      </c>
      <c r="H5" s="13">
        <v>5.0</v>
      </c>
      <c r="I5" s="13">
        <v>70.0</v>
      </c>
      <c r="J5" s="13">
        <v>10.0</v>
      </c>
      <c r="K5" s="11">
        <v>0.8928571428571429</v>
      </c>
      <c r="L5" s="11">
        <v>2.8</v>
      </c>
      <c r="M5" s="12">
        <v>6.0</v>
      </c>
      <c r="N5" s="13">
        <v>0.0</v>
      </c>
      <c r="O5" s="13">
        <v>7.0</v>
      </c>
      <c r="P5" s="14">
        <v>0.0</v>
      </c>
      <c r="Q5" s="15">
        <v>0.950428120775124</v>
      </c>
      <c r="R5" s="16">
        <v>3.669047619047619</v>
      </c>
      <c r="S5" s="13">
        <v>37.0</v>
      </c>
      <c r="T5" s="13">
        <v>4.0</v>
      </c>
      <c r="U5" s="13">
        <v>1.0</v>
      </c>
      <c r="V5" s="17">
        <f t="shared" si="1"/>
        <v>1</v>
      </c>
      <c r="W5" s="11">
        <f t="shared" si="2"/>
        <v>0.9</v>
      </c>
      <c r="X5" s="11">
        <f t="shared" si="3"/>
        <v>0.1</v>
      </c>
      <c r="Y5" s="11">
        <f t="shared" si="4"/>
        <v>3.669047619</v>
      </c>
      <c r="Z5" s="13">
        <v>6.0</v>
      </c>
      <c r="AA5" s="13">
        <v>0.0</v>
      </c>
      <c r="AB5" s="13">
        <v>7.0</v>
      </c>
      <c r="AC5" s="13">
        <v>0.0</v>
      </c>
      <c r="AD5" s="13">
        <v>13.0</v>
      </c>
      <c r="AE5" s="13">
        <v>0.0</v>
      </c>
      <c r="AF5" s="11">
        <f t="shared" si="5"/>
        <v>0</v>
      </c>
      <c r="AG5" s="12">
        <v>5.0</v>
      </c>
      <c r="AH5" s="12">
        <v>2.0</v>
      </c>
      <c r="AI5" s="12">
        <v>6.0</v>
      </c>
      <c r="AJ5" s="12">
        <v>3.0</v>
      </c>
      <c r="AK5" s="12">
        <v>11.0</v>
      </c>
      <c r="AL5" s="12">
        <v>5.0</v>
      </c>
      <c r="AM5" s="18">
        <f t="shared" si="6"/>
        <v>0.4545454545</v>
      </c>
      <c r="AN5" s="19">
        <v>0.0</v>
      </c>
      <c r="AO5" s="19">
        <v>0.0</v>
      </c>
      <c r="AP5" s="12">
        <v>0.0</v>
      </c>
      <c r="AQ5" s="17">
        <f t="shared" si="7"/>
        <v>4</v>
      </c>
      <c r="AR5" s="11">
        <f t="shared" si="8"/>
        <v>0.4</v>
      </c>
      <c r="AS5" s="17">
        <f t="shared" si="9"/>
        <v>6</v>
      </c>
      <c r="AT5" s="11">
        <f t="shared" si="10"/>
        <v>0.6</v>
      </c>
      <c r="AU5" s="13" t="s">
        <v>56</v>
      </c>
      <c r="AV5" s="20">
        <v>22510.0</v>
      </c>
      <c r="AW5" s="20">
        <v>36598.0</v>
      </c>
      <c r="AX5" s="21">
        <f t="shared" si="11"/>
        <v>38.57084189</v>
      </c>
      <c r="BA5" s="12">
        <f t="shared" si="12"/>
        <v>5</v>
      </c>
    </row>
    <row r="6" ht="12.75" customHeight="1">
      <c r="A6" s="13" t="s">
        <v>52</v>
      </c>
      <c r="B6" s="9" t="s">
        <v>59</v>
      </c>
      <c r="C6" s="10">
        <v>1.869047619047619</v>
      </c>
      <c r="D6" s="11">
        <v>14.095238095238095</v>
      </c>
      <c r="E6" s="11">
        <v>0.13260135135135134</v>
      </c>
      <c r="F6" s="12">
        <v>0.0</v>
      </c>
      <c r="G6" s="13">
        <v>6.0</v>
      </c>
      <c r="H6" s="13">
        <v>9.0</v>
      </c>
      <c r="I6" s="13">
        <v>66.0</v>
      </c>
      <c r="J6" s="13">
        <v>9.0</v>
      </c>
      <c r="K6" s="11">
        <v>0.6515151515151515</v>
      </c>
      <c r="L6" s="11">
        <v>1.435897435897436</v>
      </c>
      <c r="M6" s="12">
        <v>5.0</v>
      </c>
      <c r="N6" s="13">
        <v>0.0</v>
      </c>
      <c r="O6" s="13">
        <v>7.0</v>
      </c>
      <c r="P6" s="14">
        <v>0.0</v>
      </c>
      <c r="Q6" s="15">
        <v>0.7841165028665028</v>
      </c>
      <c r="R6" s="16">
        <v>3.3049450549450547</v>
      </c>
      <c r="S6" s="13">
        <v>36.0</v>
      </c>
      <c r="T6" s="13">
        <v>5.0</v>
      </c>
      <c r="U6" s="13">
        <v>1.0</v>
      </c>
      <c r="V6" s="17">
        <f t="shared" si="1"/>
        <v>3</v>
      </c>
      <c r="W6" s="11">
        <f t="shared" si="2"/>
        <v>0.6666666667</v>
      </c>
      <c r="X6" s="11">
        <f t="shared" si="3"/>
        <v>0.3333333333</v>
      </c>
      <c r="Y6" s="11">
        <f t="shared" si="4"/>
        <v>3.304945055</v>
      </c>
      <c r="Z6" s="13">
        <v>6.0</v>
      </c>
      <c r="AA6" s="13">
        <v>1.0</v>
      </c>
      <c r="AB6" s="13">
        <v>6.0</v>
      </c>
      <c r="AC6" s="13">
        <v>0.0</v>
      </c>
      <c r="AD6" s="13">
        <v>12.0</v>
      </c>
      <c r="AE6" s="13">
        <v>1.0</v>
      </c>
      <c r="AF6" s="11">
        <f t="shared" si="5"/>
        <v>0.08333333333</v>
      </c>
      <c r="AG6" s="12">
        <v>5.0</v>
      </c>
      <c r="AH6" s="12">
        <v>2.0</v>
      </c>
      <c r="AI6" s="12">
        <v>6.0</v>
      </c>
      <c r="AJ6" s="12">
        <v>3.0</v>
      </c>
      <c r="AK6" s="12">
        <v>11.0</v>
      </c>
      <c r="AL6" s="12">
        <v>5.0</v>
      </c>
      <c r="AM6" s="18">
        <f t="shared" si="6"/>
        <v>0.4545454545</v>
      </c>
      <c r="AN6" s="19">
        <v>0.0</v>
      </c>
      <c r="AO6" s="19">
        <v>0.0</v>
      </c>
      <c r="AP6" s="12">
        <v>0.0</v>
      </c>
      <c r="AQ6" s="17">
        <f t="shared" si="7"/>
        <v>4</v>
      </c>
      <c r="AR6" s="11">
        <f t="shared" si="8"/>
        <v>0.4444444444</v>
      </c>
      <c r="AS6" s="17">
        <f t="shared" si="9"/>
        <v>4</v>
      </c>
      <c r="AT6" s="11">
        <f t="shared" si="10"/>
        <v>0.4444444444</v>
      </c>
      <c r="AU6" s="13" t="s">
        <v>54</v>
      </c>
      <c r="AV6" s="20">
        <v>25534.0</v>
      </c>
      <c r="AW6" s="20">
        <v>36598.0</v>
      </c>
      <c r="AX6" s="21">
        <f t="shared" si="11"/>
        <v>30.29158111</v>
      </c>
      <c r="BA6" s="12">
        <f t="shared" si="12"/>
        <v>9</v>
      </c>
    </row>
    <row r="7" ht="12.75" customHeight="1">
      <c r="A7" s="13" t="s">
        <v>52</v>
      </c>
      <c r="B7" s="8" t="s">
        <v>60</v>
      </c>
      <c r="C7" s="10">
        <v>2.5595238095238093</v>
      </c>
      <c r="D7" s="11">
        <v>12.071428571428571</v>
      </c>
      <c r="E7" s="11">
        <v>0.21203155818540434</v>
      </c>
      <c r="F7" s="12">
        <v>3.0</v>
      </c>
      <c r="G7" s="13">
        <v>3.0</v>
      </c>
      <c r="H7" s="13">
        <v>7.0</v>
      </c>
      <c r="I7" s="13">
        <v>61.0</v>
      </c>
      <c r="J7" s="13">
        <v>8.0</v>
      </c>
      <c r="K7" s="11">
        <v>0.36065573770491804</v>
      </c>
      <c r="L7" s="11">
        <v>0.9545454545454546</v>
      </c>
      <c r="M7" s="12">
        <v>5.0</v>
      </c>
      <c r="N7" s="13">
        <v>0.0</v>
      </c>
      <c r="O7" s="13">
        <v>7.0</v>
      </c>
      <c r="P7" s="14">
        <v>0.0</v>
      </c>
      <c r="Q7" s="15">
        <v>0.5726872958903224</v>
      </c>
      <c r="R7" s="16">
        <v>3.514069264069264</v>
      </c>
      <c r="S7" s="13">
        <v>33.0</v>
      </c>
      <c r="T7" s="13">
        <v>6.0</v>
      </c>
      <c r="U7" s="13">
        <v>1.0</v>
      </c>
      <c r="V7" s="17">
        <f t="shared" si="1"/>
        <v>5</v>
      </c>
      <c r="W7" s="11">
        <f t="shared" si="2"/>
        <v>0.375</v>
      </c>
      <c r="X7" s="11">
        <f t="shared" si="3"/>
        <v>0.625</v>
      </c>
      <c r="Y7" s="11">
        <f t="shared" si="4"/>
        <v>3.514069264</v>
      </c>
      <c r="Z7" s="13">
        <v>5.0</v>
      </c>
      <c r="AA7" s="13">
        <v>2.0</v>
      </c>
      <c r="AB7" s="13">
        <v>5.0</v>
      </c>
      <c r="AC7" s="13">
        <v>0.0</v>
      </c>
      <c r="AD7" s="13">
        <v>10.0</v>
      </c>
      <c r="AE7" s="13">
        <v>2.0</v>
      </c>
      <c r="AF7" s="11">
        <f t="shared" si="5"/>
        <v>0.2</v>
      </c>
      <c r="AG7" s="12">
        <v>5.0</v>
      </c>
      <c r="AH7" s="12">
        <v>1.0</v>
      </c>
      <c r="AI7" s="12">
        <v>6.0</v>
      </c>
      <c r="AJ7" s="12">
        <v>3.0</v>
      </c>
      <c r="AK7" s="12">
        <v>11.0</v>
      </c>
      <c r="AL7" s="12">
        <v>4.0</v>
      </c>
      <c r="AM7" s="18">
        <f t="shared" si="6"/>
        <v>0.3636363636</v>
      </c>
      <c r="AN7" s="19">
        <v>0.0</v>
      </c>
      <c r="AO7" s="19">
        <v>0.0</v>
      </c>
      <c r="AP7" s="12">
        <v>0.0</v>
      </c>
      <c r="AQ7" s="17">
        <f t="shared" si="7"/>
        <v>3</v>
      </c>
      <c r="AR7" s="11">
        <f t="shared" si="8"/>
        <v>0.375</v>
      </c>
      <c r="AS7" s="17">
        <f t="shared" si="9"/>
        <v>3</v>
      </c>
      <c r="AT7" s="11">
        <f t="shared" si="10"/>
        <v>0.375</v>
      </c>
      <c r="AU7" s="13" t="s">
        <v>56</v>
      </c>
      <c r="AV7" s="20">
        <v>28100.0</v>
      </c>
      <c r="AW7" s="20">
        <v>36598.0</v>
      </c>
      <c r="AX7" s="21">
        <f t="shared" si="11"/>
        <v>23.26625599</v>
      </c>
      <c r="AY7" s="13"/>
      <c r="AZ7" s="13"/>
      <c r="BA7" s="12">
        <f t="shared" si="12"/>
        <v>7</v>
      </c>
      <c r="BB7" s="13"/>
    </row>
    <row r="8" ht="12.75" customHeight="1">
      <c r="A8" s="13" t="s">
        <v>52</v>
      </c>
      <c r="B8" s="9" t="s">
        <v>61</v>
      </c>
      <c r="C8" s="10">
        <v>2.892857142857143</v>
      </c>
      <c r="D8" s="11">
        <v>9.071428571428571</v>
      </c>
      <c r="E8" s="11">
        <v>0.3188976377952756</v>
      </c>
      <c r="F8" s="12">
        <v>2.0</v>
      </c>
      <c r="G8" s="13">
        <v>1.0</v>
      </c>
      <c r="H8" s="13">
        <v>6.0</v>
      </c>
      <c r="I8" s="13">
        <v>55.0</v>
      </c>
      <c r="J8" s="13">
        <v>7.0</v>
      </c>
      <c r="K8" s="11">
        <v>0.12727272727272726</v>
      </c>
      <c r="L8" s="11">
        <v>0.4</v>
      </c>
      <c r="M8" s="12">
        <v>5.0</v>
      </c>
      <c r="N8" s="13">
        <v>0.0</v>
      </c>
      <c r="O8" s="13">
        <v>7.0</v>
      </c>
      <c r="P8" s="14">
        <v>0.0</v>
      </c>
      <c r="Q8" s="15">
        <v>0.44617036506800284</v>
      </c>
      <c r="R8" s="16">
        <v>3.2928571428571427</v>
      </c>
      <c r="S8" s="13">
        <v>30.0</v>
      </c>
      <c r="T8" s="13">
        <v>7.0</v>
      </c>
      <c r="U8" s="13">
        <v>1.0</v>
      </c>
      <c r="V8" s="17">
        <f t="shared" si="1"/>
        <v>6</v>
      </c>
      <c r="W8" s="11">
        <f t="shared" si="2"/>
        <v>0.1428571429</v>
      </c>
      <c r="X8" s="11">
        <f t="shared" si="3"/>
        <v>0.8571428571</v>
      </c>
      <c r="Y8" s="11">
        <f t="shared" si="4"/>
        <v>3.292857143</v>
      </c>
      <c r="Z8" s="13">
        <v>3.0</v>
      </c>
      <c r="AA8" s="13">
        <v>1.0</v>
      </c>
      <c r="AB8" s="13">
        <v>4.0</v>
      </c>
      <c r="AC8" s="13">
        <v>1.0</v>
      </c>
      <c r="AD8" s="13">
        <v>7.0</v>
      </c>
      <c r="AE8" s="13">
        <v>2.0</v>
      </c>
      <c r="AF8" s="11">
        <f t="shared" si="5"/>
        <v>0.2857142857</v>
      </c>
      <c r="AG8" s="12">
        <v>5.0</v>
      </c>
      <c r="AH8" s="12">
        <v>2.0</v>
      </c>
      <c r="AI8" s="12">
        <v>6.0</v>
      </c>
      <c r="AJ8" s="12">
        <v>3.0</v>
      </c>
      <c r="AK8" s="12">
        <v>11.0</v>
      </c>
      <c r="AL8" s="12">
        <v>5.0</v>
      </c>
      <c r="AM8" s="18">
        <f t="shared" si="6"/>
        <v>0.4545454545</v>
      </c>
      <c r="AN8" s="19">
        <v>0.0</v>
      </c>
      <c r="AO8" s="19">
        <v>0.0</v>
      </c>
      <c r="AP8" s="12">
        <v>0.0</v>
      </c>
      <c r="AQ8" s="17">
        <f t="shared" si="7"/>
        <v>2</v>
      </c>
      <c r="AR8" s="11">
        <f t="shared" si="8"/>
        <v>0.2857142857</v>
      </c>
      <c r="AS8" s="17">
        <f t="shared" si="9"/>
        <v>3</v>
      </c>
      <c r="AT8" s="11">
        <f t="shared" si="10"/>
        <v>0.5</v>
      </c>
      <c r="AU8" s="13" t="s">
        <v>54</v>
      </c>
      <c r="AV8" s="20">
        <v>25509.0</v>
      </c>
      <c r="AW8" s="20">
        <v>36598.0</v>
      </c>
      <c r="AX8" s="21">
        <f t="shared" si="11"/>
        <v>30.36002738</v>
      </c>
      <c r="AY8" s="13"/>
      <c r="AZ8" s="13"/>
      <c r="BA8" s="12">
        <f t="shared" si="12"/>
        <v>6</v>
      </c>
      <c r="BB8" s="13"/>
    </row>
    <row r="9" ht="12.75" customHeight="1">
      <c r="A9" s="13" t="s">
        <v>52</v>
      </c>
      <c r="B9" s="8" t="s">
        <v>62</v>
      </c>
      <c r="C9" s="23">
        <v>1.226190476190476</v>
      </c>
      <c r="D9" s="11">
        <v>7.071428571428571</v>
      </c>
      <c r="E9" s="11">
        <v>0.1734006734006734</v>
      </c>
      <c r="F9" s="12">
        <v>0.0</v>
      </c>
      <c r="G9" s="13">
        <v>4.0</v>
      </c>
      <c r="H9" s="13">
        <v>11.0</v>
      </c>
      <c r="I9" s="13">
        <v>48.0</v>
      </c>
      <c r="J9" s="13">
        <v>6.0</v>
      </c>
      <c r="K9" s="11">
        <v>0.6284722222222222</v>
      </c>
      <c r="L9" s="11">
        <v>1.2444444444444445</v>
      </c>
      <c r="M9" s="12">
        <v>1.0</v>
      </c>
      <c r="N9" s="13">
        <v>0.0</v>
      </c>
      <c r="O9" s="13">
        <v>7.0</v>
      </c>
      <c r="P9" s="24">
        <v>0.0</v>
      </c>
      <c r="Q9" s="15">
        <v>0.8018728956228955</v>
      </c>
      <c r="R9" s="16">
        <v>2.4706349206349207</v>
      </c>
      <c r="S9" s="13">
        <v>27.0</v>
      </c>
      <c r="T9" s="13">
        <v>8.0</v>
      </c>
      <c r="U9" s="13">
        <v>1.0</v>
      </c>
      <c r="V9" s="17">
        <f t="shared" si="1"/>
        <v>2</v>
      </c>
      <c r="W9" s="11">
        <f t="shared" si="2"/>
        <v>0.6666666667</v>
      </c>
      <c r="X9" s="11">
        <f t="shared" si="3"/>
        <v>0.3333333333</v>
      </c>
      <c r="Y9" s="11">
        <f t="shared" si="4"/>
        <v>2.470634921</v>
      </c>
      <c r="Z9" s="13">
        <v>2.0</v>
      </c>
      <c r="AA9" s="13">
        <v>0.0</v>
      </c>
      <c r="AB9" s="13">
        <v>3.0</v>
      </c>
      <c r="AC9" s="13">
        <v>0.0</v>
      </c>
      <c r="AD9" s="13">
        <v>5.0</v>
      </c>
      <c r="AE9" s="13">
        <v>0.0</v>
      </c>
      <c r="AF9" s="11">
        <f t="shared" si="5"/>
        <v>0</v>
      </c>
      <c r="AG9" s="12">
        <v>5.0</v>
      </c>
      <c r="AH9" s="12">
        <v>3.0</v>
      </c>
      <c r="AI9" s="12">
        <v>6.0</v>
      </c>
      <c r="AJ9" s="12">
        <v>3.0</v>
      </c>
      <c r="AK9" s="12">
        <v>11.0</v>
      </c>
      <c r="AL9" s="12">
        <v>6.0</v>
      </c>
      <c r="AM9" s="18">
        <f t="shared" si="6"/>
        <v>0.5454545455</v>
      </c>
      <c r="AN9" s="19">
        <v>0.0</v>
      </c>
      <c r="AO9" s="19">
        <v>0.0</v>
      </c>
      <c r="AP9" s="12">
        <v>0.0</v>
      </c>
      <c r="AQ9" s="17">
        <f t="shared" si="7"/>
        <v>5</v>
      </c>
      <c r="AR9" s="11">
        <f t="shared" si="8"/>
        <v>0.8333333333</v>
      </c>
      <c r="AS9" s="17">
        <f t="shared" si="9"/>
        <v>1</v>
      </c>
      <c r="AT9" s="11">
        <f t="shared" si="10"/>
        <v>0.1666666667</v>
      </c>
      <c r="AU9" s="13" t="s">
        <v>56</v>
      </c>
      <c r="AV9" s="20">
        <v>28322.0</v>
      </c>
      <c r="AW9" s="20">
        <v>36598.0</v>
      </c>
      <c r="AX9" s="21">
        <f t="shared" si="11"/>
        <v>22.65845311</v>
      </c>
      <c r="AY9" s="13"/>
      <c r="AZ9" s="13"/>
      <c r="BA9" s="12">
        <f t="shared" si="12"/>
        <v>11</v>
      </c>
      <c r="BB9" s="13"/>
    </row>
    <row r="10" ht="12.75" customHeight="1">
      <c r="A10" s="13" t="s">
        <v>52</v>
      </c>
      <c r="B10" s="8" t="s">
        <v>63</v>
      </c>
      <c r="C10" s="10">
        <v>2.5595238095238093</v>
      </c>
      <c r="D10" s="11">
        <v>5.071428571428571</v>
      </c>
      <c r="E10" s="11">
        <v>0.5046948356807511</v>
      </c>
      <c r="F10" s="12">
        <v>2.0</v>
      </c>
      <c r="G10" s="13">
        <v>1.0</v>
      </c>
      <c r="H10" s="13">
        <v>6.0</v>
      </c>
      <c r="I10" s="13">
        <v>40.0</v>
      </c>
      <c r="J10" s="13">
        <v>5.0</v>
      </c>
      <c r="K10" s="11">
        <v>0.16999999999999998</v>
      </c>
      <c r="L10" s="11">
        <v>0.56</v>
      </c>
      <c r="M10" s="12">
        <v>4.0</v>
      </c>
      <c r="N10" s="13">
        <v>0.0</v>
      </c>
      <c r="O10" s="13">
        <v>7.0</v>
      </c>
      <c r="P10" s="14">
        <v>0.0</v>
      </c>
      <c r="Q10" s="15">
        <v>0.6746948356807512</v>
      </c>
      <c r="R10" s="16">
        <v>3.1195238095238094</v>
      </c>
      <c r="S10" s="13">
        <v>24.0</v>
      </c>
      <c r="T10" s="13">
        <v>9.0</v>
      </c>
      <c r="U10" s="13">
        <v>1.0</v>
      </c>
      <c r="V10" s="17">
        <f t="shared" si="1"/>
        <v>4</v>
      </c>
      <c r="W10" s="11">
        <f t="shared" si="2"/>
        <v>0.2</v>
      </c>
      <c r="X10" s="11">
        <f t="shared" si="3"/>
        <v>0.8</v>
      </c>
      <c r="Y10" s="11">
        <f t="shared" si="4"/>
        <v>3.11952381</v>
      </c>
      <c r="Z10" s="13">
        <v>1.0</v>
      </c>
      <c r="AA10" s="13">
        <v>1.0</v>
      </c>
      <c r="AB10" s="13">
        <v>2.0</v>
      </c>
      <c r="AC10" s="13">
        <v>1.0</v>
      </c>
      <c r="AD10" s="13">
        <v>3.0</v>
      </c>
      <c r="AE10" s="13">
        <v>2.0</v>
      </c>
      <c r="AF10" s="11">
        <f t="shared" si="5"/>
        <v>0.6666666667</v>
      </c>
      <c r="AG10" s="12">
        <v>5.0</v>
      </c>
      <c r="AH10" s="12">
        <v>1.0</v>
      </c>
      <c r="AI10" s="12">
        <v>6.0</v>
      </c>
      <c r="AJ10" s="12">
        <v>3.0</v>
      </c>
      <c r="AK10" s="12">
        <v>11.0</v>
      </c>
      <c r="AL10" s="12">
        <v>4.0</v>
      </c>
      <c r="AM10" s="18">
        <f t="shared" si="6"/>
        <v>0.3636363636</v>
      </c>
      <c r="AN10" s="19">
        <v>0.0</v>
      </c>
      <c r="AO10" s="19">
        <v>0.0</v>
      </c>
      <c r="AP10" s="12">
        <v>0.0</v>
      </c>
      <c r="AQ10" s="17">
        <f t="shared" si="7"/>
        <v>1</v>
      </c>
      <c r="AR10" s="11">
        <f t="shared" si="8"/>
        <v>0.2</v>
      </c>
      <c r="AS10" s="17">
        <f t="shared" si="9"/>
        <v>2</v>
      </c>
      <c r="AT10" s="11">
        <f t="shared" si="10"/>
        <v>0.5</v>
      </c>
      <c r="AU10" s="13" t="s">
        <v>54</v>
      </c>
      <c r="AV10" s="20">
        <v>27759.0</v>
      </c>
      <c r="AW10" s="20">
        <v>36598.0</v>
      </c>
      <c r="AX10" s="21">
        <f t="shared" si="11"/>
        <v>24.19986311</v>
      </c>
      <c r="AY10" s="13"/>
      <c r="AZ10" s="13"/>
      <c r="BA10" s="12">
        <f t="shared" si="12"/>
        <v>6</v>
      </c>
      <c r="BB10" s="13"/>
    </row>
    <row r="11" ht="12.75" customHeight="1">
      <c r="A11" s="13" t="s">
        <v>52</v>
      </c>
      <c r="B11" s="9" t="s">
        <v>64</v>
      </c>
      <c r="C11" s="10">
        <v>1.226190476190476</v>
      </c>
      <c r="D11" s="11">
        <v>3.071428571428571</v>
      </c>
      <c r="E11" s="11">
        <v>0.3992248062015504</v>
      </c>
      <c r="F11" s="12">
        <v>0.0</v>
      </c>
      <c r="G11" s="13">
        <v>3.0</v>
      </c>
      <c r="H11" s="13">
        <v>4.0</v>
      </c>
      <c r="I11" s="13">
        <v>31.0</v>
      </c>
      <c r="J11" s="13">
        <v>4.0</v>
      </c>
      <c r="K11" s="11">
        <v>0.717741935483871</v>
      </c>
      <c r="L11" s="11">
        <v>2.625</v>
      </c>
      <c r="M11" s="12">
        <v>3.0</v>
      </c>
      <c r="N11" s="13">
        <v>0.0</v>
      </c>
      <c r="O11" s="13">
        <v>7.0</v>
      </c>
      <c r="P11" s="14">
        <v>0.0</v>
      </c>
      <c r="Q11" s="15">
        <v>1.1169667416854214</v>
      </c>
      <c r="R11" s="16">
        <v>3.8511904761904763</v>
      </c>
      <c r="S11" s="13">
        <v>21.0</v>
      </c>
      <c r="T11" s="13">
        <v>10.0</v>
      </c>
      <c r="U11" s="13">
        <v>1.0</v>
      </c>
      <c r="V11" s="17">
        <f t="shared" si="1"/>
        <v>1</v>
      </c>
      <c r="W11" s="11">
        <f t="shared" si="2"/>
        <v>0.75</v>
      </c>
      <c r="X11" s="11">
        <f t="shared" si="3"/>
        <v>0.25</v>
      </c>
      <c r="Y11" s="11">
        <f t="shared" si="4"/>
        <v>3.851190476</v>
      </c>
      <c r="Z11" s="13">
        <v>0.0</v>
      </c>
      <c r="AA11" s="13">
        <v>0.0</v>
      </c>
      <c r="AB11" s="13">
        <v>1.0</v>
      </c>
      <c r="AC11" s="13">
        <v>0.0</v>
      </c>
      <c r="AD11" s="13">
        <v>1.0</v>
      </c>
      <c r="AE11" s="13">
        <v>0.0</v>
      </c>
      <c r="AF11" s="11">
        <f t="shared" si="5"/>
        <v>0</v>
      </c>
      <c r="AG11" s="12">
        <v>5.0</v>
      </c>
      <c r="AH11" s="12">
        <v>3.0</v>
      </c>
      <c r="AI11" s="12">
        <v>6.0</v>
      </c>
      <c r="AJ11" s="12">
        <v>3.0</v>
      </c>
      <c r="AK11" s="12">
        <v>11.0</v>
      </c>
      <c r="AL11" s="12">
        <v>6.0</v>
      </c>
      <c r="AM11" s="18">
        <f t="shared" si="6"/>
        <v>0.5454545455</v>
      </c>
      <c r="AN11" s="19">
        <v>0.0</v>
      </c>
      <c r="AO11" s="19">
        <v>0.0</v>
      </c>
      <c r="AP11" s="12">
        <v>0.0</v>
      </c>
      <c r="AQ11" s="17">
        <f t="shared" si="7"/>
        <v>1</v>
      </c>
      <c r="AR11" s="11">
        <f t="shared" si="8"/>
        <v>0.25</v>
      </c>
      <c r="AS11" s="17">
        <f t="shared" si="9"/>
        <v>3</v>
      </c>
      <c r="AT11" s="11">
        <f t="shared" si="10"/>
        <v>0.75</v>
      </c>
      <c r="AU11" s="13" t="s">
        <v>56</v>
      </c>
      <c r="AV11" s="20">
        <v>22684.0</v>
      </c>
      <c r="AW11" s="20">
        <v>36598.0</v>
      </c>
      <c r="AX11" s="21">
        <f t="shared" si="11"/>
        <v>38.09445585</v>
      </c>
      <c r="AY11" s="13"/>
      <c r="AZ11" s="13"/>
      <c r="BA11" s="12">
        <f t="shared" si="12"/>
        <v>4</v>
      </c>
      <c r="BB11" s="13"/>
    </row>
    <row r="12" ht="12.75" customHeight="1">
      <c r="A12" s="13" t="s">
        <v>52</v>
      </c>
      <c r="B12" s="8" t="s">
        <v>65</v>
      </c>
      <c r="C12" s="10">
        <v>0.8928571428571428</v>
      </c>
      <c r="D12" s="11">
        <v>2.071428571428571</v>
      </c>
      <c r="E12" s="11">
        <v>0.4310344827586207</v>
      </c>
      <c r="F12" s="12">
        <v>1.0</v>
      </c>
      <c r="G12" s="13">
        <v>2.0</v>
      </c>
      <c r="H12" s="13">
        <v>4.0</v>
      </c>
      <c r="I12" s="13">
        <v>21.0</v>
      </c>
      <c r="J12" s="13">
        <v>3.0</v>
      </c>
      <c r="K12" s="11">
        <v>0.6031746031746031</v>
      </c>
      <c r="L12" s="11">
        <v>2.3333333333333335</v>
      </c>
      <c r="M12" s="12">
        <v>2.0</v>
      </c>
      <c r="N12" s="13">
        <v>0.0</v>
      </c>
      <c r="O12" s="13">
        <v>7.0</v>
      </c>
      <c r="P12" s="14">
        <v>0.0</v>
      </c>
      <c r="Q12" s="15">
        <v>1.0342090859332238</v>
      </c>
      <c r="R12" s="16">
        <v>3.2261904761904763</v>
      </c>
      <c r="S12" s="13">
        <v>18.0</v>
      </c>
      <c r="T12" s="13">
        <v>11.0</v>
      </c>
      <c r="U12" s="13">
        <v>1.0</v>
      </c>
      <c r="V12" s="17">
        <f t="shared" si="1"/>
        <v>1</v>
      </c>
      <c r="W12" s="11">
        <f t="shared" si="2"/>
        <v>0.6666666667</v>
      </c>
      <c r="X12" s="11">
        <f t="shared" si="3"/>
        <v>0.3333333333</v>
      </c>
      <c r="Y12" s="11">
        <f t="shared" si="4"/>
        <v>3.226190476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1" t="str">
        <f t="shared" si="5"/>
        <v>#DIV/0!</v>
      </c>
      <c r="AG12" s="12">
        <v>5.0</v>
      </c>
      <c r="AH12" s="12">
        <v>2.0</v>
      </c>
      <c r="AI12" s="12">
        <v>6.0</v>
      </c>
      <c r="AJ12" s="12">
        <v>3.0</v>
      </c>
      <c r="AK12" s="12">
        <v>11.0</v>
      </c>
      <c r="AL12" s="12">
        <v>5.0</v>
      </c>
      <c r="AM12" s="18">
        <f t="shared" si="6"/>
        <v>0.4545454545</v>
      </c>
      <c r="AN12" s="19">
        <v>0.0</v>
      </c>
      <c r="AO12" s="19">
        <v>0.0</v>
      </c>
      <c r="AP12" s="12">
        <v>0.0</v>
      </c>
      <c r="AQ12" s="17">
        <f t="shared" si="7"/>
        <v>1</v>
      </c>
      <c r="AR12" s="11">
        <f t="shared" si="8"/>
        <v>0.3333333333</v>
      </c>
      <c r="AS12" s="17">
        <f t="shared" si="9"/>
        <v>2</v>
      </c>
      <c r="AT12" s="11">
        <f t="shared" si="10"/>
        <v>0.6666666667</v>
      </c>
      <c r="AU12" s="13" t="s">
        <v>54</v>
      </c>
      <c r="AV12" s="20">
        <v>26402.0</v>
      </c>
      <c r="AW12" s="20">
        <v>36598.0</v>
      </c>
      <c r="AX12" s="21">
        <f t="shared" si="11"/>
        <v>27.91512663</v>
      </c>
      <c r="AY12" s="13"/>
      <c r="AZ12" s="13"/>
      <c r="BA12" s="12">
        <f t="shared" si="12"/>
        <v>4</v>
      </c>
      <c r="BB12" s="13"/>
    </row>
    <row r="13" ht="12.75" customHeight="1">
      <c r="A13" s="13" t="s">
        <v>52</v>
      </c>
      <c r="B13" s="8" t="s">
        <v>66</v>
      </c>
      <c r="C13" s="10">
        <v>0.6190476190476191</v>
      </c>
      <c r="D13" s="11">
        <v>1.5119047619047619</v>
      </c>
      <c r="E13" s="11">
        <v>0.40944881889763785</v>
      </c>
      <c r="F13" s="12">
        <v>1.0</v>
      </c>
      <c r="G13" s="13">
        <v>2.0</v>
      </c>
      <c r="H13" s="13">
        <v>4.0</v>
      </c>
      <c r="I13" s="13">
        <v>21.0</v>
      </c>
      <c r="J13" s="13">
        <v>3.0</v>
      </c>
      <c r="K13" s="11">
        <v>0.6031746031746031</v>
      </c>
      <c r="L13" s="11">
        <v>2.3333333333333335</v>
      </c>
      <c r="M13" s="12">
        <v>2.0</v>
      </c>
      <c r="N13" s="13">
        <v>0.0</v>
      </c>
      <c r="O13" s="13">
        <v>7.0</v>
      </c>
      <c r="P13" s="14">
        <v>0.0</v>
      </c>
      <c r="Q13" s="15">
        <v>1.012623422072241</v>
      </c>
      <c r="R13" s="16">
        <v>2.9523809523809526</v>
      </c>
      <c r="S13" s="13">
        <v>15.0</v>
      </c>
      <c r="T13" s="13">
        <v>12.0</v>
      </c>
      <c r="U13" s="13">
        <v>1.0</v>
      </c>
      <c r="V13" s="17">
        <f t="shared" si="1"/>
        <v>1</v>
      </c>
      <c r="W13" s="11">
        <f t="shared" si="2"/>
        <v>0.6666666667</v>
      </c>
      <c r="X13" s="11">
        <f t="shared" si="3"/>
        <v>0.3333333333</v>
      </c>
      <c r="Y13" s="11">
        <f t="shared" si="4"/>
        <v>2.952380952</v>
      </c>
      <c r="Z13" s="13">
        <v>0.0</v>
      </c>
      <c r="AA13" s="13">
        <v>0.0</v>
      </c>
      <c r="AB13" s="13">
        <v>0.0</v>
      </c>
      <c r="AC13" s="13">
        <v>0.0</v>
      </c>
      <c r="AD13" s="13">
        <v>0.0</v>
      </c>
      <c r="AE13" s="13">
        <v>0.0</v>
      </c>
      <c r="AF13" s="11" t="str">
        <f t="shared" si="5"/>
        <v>#DIV/0!</v>
      </c>
      <c r="AG13" s="12">
        <v>4.0</v>
      </c>
      <c r="AH13" s="12">
        <v>2.0</v>
      </c>
      <c r="AI13" s="12">
        <v>5.0</v>
      </c>
      <c r="AJ13" s="12">
        <v>2.0</v>
      </c>
      <c r="AK13" s="12">
        <v>9.0</v>
      </c>
      <c r="AL13" s="12">
        <v>4.0</v>
      </c>
      <c r="AM13" s="18">
        <f t="shared" si="6"/>
        <v>0.4444444444</v>
      </c>
      <c r="AN13" s="19">
        <v>0.0</v>
      </c>
      <c r="AO13" s="19">
        <v>0.0</v>
      </c>
      <c r="AP13" s="12">
        <v>0.0</v>
      </c>
      <c r="AQ13" s="17">
        <f t="shared" si="7"/>
        <v>1</v>
      </c>
      <c r="AR13" s="11">
        <f t="shared" si="8"/>
        <v>0.3333333333</v>
      </c>
      <c r="AS13" s="17">
        <f t="shared" si="9"/>
        <v>2</v>
      </c>
      <c r="AT13" s="11">
        <f t="shared" si="10"/>
        <v>0.6666666667</v>
      </c>
      <c r="AU13" s="13" t="s">
        <v>54</v>
      </c>
      <c r="AV13" s="20">
        <v>27926.0</v>
      </c>
      <c r="AW13" s="20">
        <v>36598.0</v>
      </c>
      <c r="AX13" s="21">
        <f t="shared" si="11"/>
        <v>23.74264203</v>
      </c>
      <c r="AY13" s="13"/>
      <c r="AZ13" s="13"/>
      <c r="BA13" s="12">
        <f t="shared" si="12"/>
        <v>4</v>
      </c>
      <c r="BB13" s="13"/>
    </row>
    <row r="14" ht="12.75" customHeight="1">
      <c r="A14" s="13" t="s">
        <v>52</v>
      </c>
      <c r="B14" s="8" t="s">
        <v>67</v>
      </c>
      <c r="C14" s="10">
        <v>0.39285714285714285</v>
      </c>
      <c r="D14" s="11">
        <v>0.9880952380952381</v>
      </c>
      <c r="E14" s="11">
        <v>0.3975903614457831</v>
      </c>
      <c r="F14" s="12">
        <v>1.0</v>
      </c>
      <c r="G14" s="13">
        <v>1.0</v>
      </c>
      <c r="H14" s="13">
        <v>6.0</v>
      </c>
      <c r="I14" s="13">
        <v>15.0</v>
      </c>
      <c r="J14" s="13">
        <v>2.0</v>
      </c>
      <c r="K14" s="11">
        <v>0.3</v>
      </c>
      <c r="L14" s="11">
        <v>1.4</v>
      </c>
      <c r="M14" s="12">
        <v>0.0</v>
      </c>
      <c r="N14" s="13">
        <v>0.0</v>
      </c>
      <c r="O14" s="13">
        <v>7.0</v>
      </c>
      <c r="P14" s="14">
        <v>0.0</v>
      </c>
      <c r="Q14" s="15">
        <v>0.697590361445783</v>
      </c>
      <c r="R14" s="16">
        <v>1.7928571428571427</v>
      </c>
      <c r="S14" s="13">
        <v>12.0</v>
      </c>
      <c r="T14" s="13">
        <v>13.0</v>
      </c>
      <c r="U14" s="13">
        <v>1.0</v>
      </c>
      <c r="V14" s="17">
        <f t="shared" si="1"/>
        <v>1</v>
      </c>
      <c r="W14" s="11">
        <f t="shared" si="2"/>
        <v>0.5</v>
      </c>
      <c r="X14" s="11">
        <f t="shared" si="3"/>
        <v>0.5</v>
      </c>
      <c r="Y14" s="11">
        <f t="shared" si="4"/>
        <v>1.792857143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E14" s="13">
        <v>0.0</v>
      </c>
      <c r="AF14" s="11" t="str">
        <f t="shared" si="5"/>
        <v>#DIV/0!</v>
      </c>
      <c r="AG14" s="12">
        <v>3.0</v>
      </c>
      <c r="AH14" s="12">
        <v>1.0</v>
      </c>
      <c r="AI14" s="12">
        <v>4.0</v>
      </c>
      <c r="AJ14" s="12">
        <v>2.0</v>
      </c>
      <c r="AK14" s="12">
        <v>7.0</v>
      </c>
      <c r="AL14" s="12">
        <v>3.0</v>
      </c>
      <c r="AM14" s="18">
        <f t="shared" si="6"/>
        <v>0.4285714286</v>
      </c>
      <c r="AN14" s="19">
        <v>0.0</v>
      </c>
      <c r="AO14" s="19">
        <v>0.0</v>
      </c>
      <c r="AP14" s="12">
        <v>0.0</v>
      </c>
      <c r="AQ14" s="17">
        <f t="shared" si="7"/>
        <v>2</v>
      </c>
      <c r="AR14" s="11">
        <f t="shared" si="8"/>
        <v>1</v>
      </c>
      <c r="AS14" s="17">
        <f t="shared" si="9"/>
        <v>0</v>
      </c>
      <c r="AT14" s="11">
        <f t="shared" si="10"/>
        <v>0</v>
      </c>
      <c r="AU14" s="13" t="s">
        <v>56</v>
      </c>
      <c r="AV14" s="20">
        <v>25953.0</v>
      </c>
      <c r="AW14" s="20">
        <v>36598.0</v>
      </c>
      <c r="AX14" s="21">
        <f t="shared" si="11"/>
        <v>29.14442163</v>
      </c>
      <c r="AY14" s="13"/>
      <c r="AZ14" s="13"/>
      <c r="BA14" s="12">
        <f t="shared" si="12"/>
        <v>6</v>
      </c>
      <c r="BB14" s="13"/>
    </row>
    <row r="15" ht="12.75" customHeight="1">
      <c r="A15" s="13" t="s">
        <v>52</v>
      </c>
      <c r="B15" s="9" t="s">
        <v>68</v>
      </c>
      <c r="C15" s="10">
        <v>0.2857142857142857</v>
      </c>
      <c r="D15" s="11">
        <v>0.6785714285714286</v>
      </c>
      <c r="E15" s="11">
        <v>0.42105263157894735</v>
      </c>
      <c r="F15" s="12">
        <v>0.0</v>
      </c>
      <c r="G15" s="13">
        <v>0.0</v>
      </c>
      <c r="H15" s="13">
        <v>6.0</v>
      </c>
      <c r="I15" s="13">
        <v>15.0</v>
      </c>
      <c r="J15" s="13">
        <v>2.0</v>
      </c>
      <c r="K15" s="11">
        <v>-0.2</v>
      </c>
      <c r="L15" s="11">
        <v>0.0</v>
      </c>
      <c r="M15" s="12">
        <v>0.0</v>
      </c>
      <c r="N15" s="13">
        <v>0.0</v>
      </c>
      <c r="O15" s="13">
        <v>7.0</v>
      </c>
      <c r="P15" s="14">
        <v>0.0</v>
      </c>
      <c r="Q15" s="15">
        <v>0.22105263157894733</v>
      </c>
      <c r="R15" s="16">
        <v>0.2857142857142857</v>
      </c>
      <c r="S15" s="13">
        <v>9.0</v>
      </c>
      <c r="T15" s="13">
        <v>14.0</v>
      </c>
      <c r="U15" s="13">
        <v>1.0</v>
      </c>
      <c r="V15" s="17">
        <f t="shared" si="1"/>
        <v>2</v>
      </c>
      <c r="W15" s="11">
        <f t="shared" si="2"/>
        <v>0</v>
      </c>
      <c r="X15" s="11">
        <f t="shared" si="3"/>
        <v>1</v>
      </c>
      <c r="Y15" s="11">
        <f t="shared" si="4"/>
        <v>0.2857142857</v>
      </c>
      <c r="Z15" s="13">
        <v>0.0</v>
      </c>
      <c r="AA15" s="13">
        <v>0.0</v>
      </c>
      <c r="AB15" s="13">
        <v>0.0</v>
      </c>
      <c r="AC15" s="13">
        <v>0.0</v>
      </c>
      <c r="AD15" s="13">
        <v>0.0</v>
      </c>
      <c r="AE15" s="13">
        <v>0.0</v>
      </c>
      <c r="AF15" s="11" t="str">
        <f t="shared" si="5"/>
        <v>#DIV/0!</v>
      </c>
      <c r="AG15" s="12">
        <v>2.0</v>
      </c>
      <c r="AH15" s="12">
        <v>1.0</v>
      </c>
      <c r="AI15" s="12">
        <v>3.0</v>
      </c>
      <c r="AJ15" s="12">
        <v>1.0</v>
      </c>
      <c r="AK15" s="12">
        <v>5.0</v>
      </c>
      <c r="AL15" s="12">
        <v>2.0</v>
      </c>
      <c r="AM15" s="18">
        <f t="shared" si="6"/>
        <v>0.4</v>
      </c>
      <c r="AN15" s="19">
        <v>0.0</v>
      </c>
      <c r="AO15" s="19">
        <v>0.0</v>
      </c>
      <c r="AP15" s="12">
        <v>0.0</v>
      </c>
      <c r="AQ15" s="17">
        <f t="shared" si="7"/>
        <v>2</v>
      </c>
      <c r="AR15" s="11">
        <f t="shared" si="8"/>
        <v>1</v>
      </c>
      <c r="AS15" s="17">
        <f t="shared" si="9"/>
        <v>0</v>
      </c>
      <c r="AT15" s="11">
        <f t="shared" si="10"/>
        <v>0</v>
      </c>
      <c r="AU15" s="13" t="s">
        <v>56</v>
      </c>
      <c r="AV15" s="20">
        <v>26522.0</v>
      </c>
      <c r="AW15" s="20">
        <v>36598.0</v>
      </c>
      <c r="AX15" s="21">
        <f t="shared" si="11"/>
        <v>27.58658453</v>
      </c>
      <c r="AY15" s="13"/>
      <c r="AZ15" s="13"/>
      <c r="BA15" s="12">
        <f t="shared" si="12"/>
        <v>6</v>
      </c>
      <c r="BB15" s="13"/>
    </row>
    <row r="16" ht="12.75" customHeight="1">
      <c r="A16" s="13" t="s">
        <v>52</v>
      </c>
      <c r="B16" s="8" t="s">
        <v>69</v>
      </c>
      <c r="C16" s="10">
        <v>0.25</v>
      </c>
      <c r="D16" s="11">
        <v>0.39285714285714285</v>
      </c>
      <c r="E16" s="11">
        <v>0.6363636363636364</v>
      </c>
      <c r="F16" s="12">
        <v>0.0</v>
      </c>
      <c r="G16" s="13">
        <v>0.0</v>
      </c>
      <c r="H16" s="13">
        <v>6.0</v>
      </c>
      <c r="I16" s="13">
        <v>8.0</v>
      </c>
      <c r="J16" s="13">
        <v>1.0</v>
      </c>
      <c r="K16" s="11">
        <v>-0.75</v>
      </c>
      <c r="L16" s="11">
        <v>0.0</v>
      </c>
      <c r="M16" s="12">
        <v>0.0</v>
      </c>
      <c r="N16" s="13">
        <v>0.0</v>
      </c>
      <c r="O16" s="13">
        <v>7.0</v>
      </c>
      <c r="P16" s="14">
        <v>0.0</v>
      </c>
      <c r="Q16" s="15">
        <v>-0.11363636363636365</v>
      </c>
      <c r="R16" s="16">
        <v>0.25</v>
      </c>
      <c r="S16" s="13">
        <v>6.0</v>
      </c>
      <c r="T16" s="13">
        <v>15.0</v>
      </c>
      <c r="U16" s="13">
        <v>1.0</v>
      </c>
      <c r="V16" s="17">
        <f t="shared" si="1"/>
        <v>1</v>
      </c>
      <c r="W16" s="11">
        <f t="shared" si="2"/>
        <v>0</v>
      </c>
      <c r="X16" s="11">
        <f t="shared" si="3"/>
        <v>1</v>
      </c>
      <c r="Y16" s="11">
        <f t="shared" si="4"/>
        <v>0.25</v>
      </c>
      <c r="Z16" s="13">
        <v>0.0</v>
      </c>
      <c r="AA16" s="13">
        <v>0.0</v>
      </c>
      <c r="AB16" s="13">
        <v>0.0</v>
      </c>
      <c r="AC16" s="13">
        <v>0.0</v>
      </c>
      <c r="AD16" s="13">
        <v>0.0</v>
      </c>
      <c r="AE16" s="13">
        <v>0.0</v>
      </c>
      <c r="AF16" s="11" t="str">
        <f t="shared" si="5"/>
        <v>#DIV/0!</v>
      </c>
      <c r="AG16" s="12">
        <v>1.0</v>
      </c>
      <c r="AH16" s="12">
        <v>1.0</v>
      </c>
      <c r="AI16" s="12">
        <v>2.0</v>
      </c>
      <c r="AJ16" s="12">
        <v>1.0</v>
      </c>
      <c r="AK16" s="12">
        <v>3.0</v>
      </c>
      <c r="AL16" s="12">
        <v>2.0</v>
      </c>
      <c r="AM16" s="18">
        <f t="shared" si="6"/>
        <v>0.6666666667</v>
      </c>
      <c r="AN16" s="19">
        <v>0.0</v>
      </c>
      <c r="AO16" s="19">
        <v>0.0</v>
      </c>
      <c r="AP16" s="12">
        <v>0.0</v>
      </c>
      <c r="AQ16" s="17">
        <f t="shared" si="7"/>
        <v>1</v>
      </c>
      <c r="AR16" s="11">
        <f t="shared" si="8"/>
        <v>1</v>
      </c>
      <c r="AS16" s="17">
        <f t="shared" si="9"/>
        <v>0</v>
      </c>
      <c r="AT16" s="11">
        <f t="shared" si="10"/>
        <v>0</v>
      </c>
      <c r="AU16" s="13" t="s">
        <v>54</v>
      </c>
      <c r="AV16" s="20">
        <v>13167.0</v>
      </c>
      <c r="AW16" s="20">
        <v>36598.0</v>
      </c>
      <c r="AX16" s="21">
        <f t="shared" si="11"/>
        <v>64.15058179</v>
      </c>
      <c r="AY16" s="13"/>
      <c r="AZ16" s="13"/>
      <c r="BA16" s="12">
        <f t="shared" si="12"/>
        <v>6</v>
      </c>
      <c r="BB16" s="13"/>
    </row>
    <row r="17" ht="12.75" customHeight="1">
      <c r="A17" s="25" t="s">
        <v>52</v>
      </c>
      <c r="B17" s="26" t="s">
        <v>70</v>
      </c>
      <c r="C17" s="27">
        <v>0.0</v>
      </c>
      <c r="D17" s="28">
        <v>0.125</v>
      </c>
      <c r="E17" s="28">
        <v>0.0</v>
      </c>
      <c r="F17" s="25">
        <v>0.0</v>
      </c>
      <c r="G17" s="25">
        <v>0.0</v>
      </c>
      <c r="H17" s="25">
        <v>4.0</v>
      </c>
      <c r="I17" s="25">
        <v>8.0</v>
      </c>
      <c r="J17" s="25">
        <v>1.0</v>
      </c>
      <c r="K17" s="28">
        <v>-0.5</v>
      </c>
      <c r="L17" s="28">
        <v>0.0</v>
      </c>
      <c r="M17" s="25">
        <v>0.0</v>
      </c>
      <c r="N17" s="25">
        <v>0.0</v>
      </c>
      <c r="O17" s="25">
        <v>7.0</v>
      </c>
      <c r="P17" s="29">
        <v>0.0</v>
      </c>
      <c r="Q17" s="30">
        <v>-0.5</v>
      </c>
      <c r="R17" s="31">
        <v>0.0</v>
      </c>
      <c r="S17" s="25">
        <v>3.0</v>
      </c>
      <c r="T17" s="25">
        <v>16.0</v>
      </c>
      <c r="U17" s="25">
        <v>1.0</v>
      </c>
      <c r="V17" s="32">
        <f t="shared" si="1"/>
        <v>1</v>
      </c>
      <c r="W17" s="28">
        <f t="shared" si="2"/>
        <v>0</v>
      </c>
      <c r="X17" s="28">
        <f t="shared" si="3"/>
        <v>1</v>
      </c>
      <c r="Y17" s="28">
        <f t="shared" si="4"/>
        <v>0</v>
      </c>
      <c r="Z17" s="25">
        <v>0.0</v>
      </c>
      <c r="AA17" s="25">
        <v>0.0</v>
      </c>
      <c r="AB17" s="25">
        <v>0.0</v>
      </c>
      <c r="AC17" s="25">
        <v>0.0</v>
      </c>
      <c r="AD17" s="25">
        <v>0.0</v>
      </c>
      <c r="AE17" s="25">
        <v>0.0</v>
      </c>
      <c r="AF17" s="28" t="str">
        <f t="shared" si="5"/>
        <v>#DIV/0!</v>
      </c>
      <c r="AG17" s="25">
        <v>0.0</v>
      </c>
      <c r="AH17" s="25">
        <v>0.0</v>
      </c>
      <c r="AI17" s="25">
        <v>1.0</v>
      </c>
      <c r="AJ17" s="25">
        <v>0.0</v>
      </c>
      <c r="AK17" s="25">
        <v>1.0</v>
      </c>
      <c r="AL17" s="25">
        <v>0.0</v>
      </c>
      <c r="AM17" s="33">
        <f t="shared" si="6"/>
        <v>0</v>
      </c>
      <c r="AN17" s="34">
        <v>0.0</v>
      </c>
      <c r="AO17" s="34">
        <v>0.0</v>
      </c>
      <c r="AP17" s="25">
        <v>0.0</v>
      </c>
      <c r="AQ17" s="32">
        <f t="shared" si="7"/>
        <v>1</v>
      </c>
      <c r="AR17" s="28">
        <f t="shared" si="8"/>
        <v>1</v>
      </c>
      <c r="AS17" s="32">
        <f t="shared" si="9"/>
        <v>0</v>
      </c>
      <c r="AT17" s="28">
        <f t="shared" si="10"/>
        <v>0</v>
      </c>
      <c r="AU17" s="25" t="s">
        <v>56</v>
      </c>
      <c r="AV17" s="35">
        <v>13543.0</v>
      </c>
      <c r="AW17" s="35">
        <v>36598.0</v>
      </c>
      <c r="AX17" s="36">
        <f t="shared" si="11"/>
        <v>63.1211499</v>
      </c>
      <c r="AY17" s="25"/>
      <c r="AZ17" s="25"/>
      <c r="BA17" s="25">
        <f t="shared" si="12"/>
        <v>4</v>
      </c>
      <c r="BB17" s="25"/>
    </row>
    <row r="18" ht="12.75" customHeight="1">
      <c r="A18" s="8" t="s">
        <v>71</v>
      </c>
      <c r="B18" s="37" t="s">
        <v>72</v>
      </c>
      <c r="C18" s="10">
        <v>6.606746031746032</v>
      </c>
      <c r="D18" s="11">
        <v>13.596825396825396</v>
      </c>
      <c r="E18" s="11">
        <v>0.4859035722624329</v>
      </c>
      <c r="F18" s="13">
        <v>4.0</v>
      </c>
      <c r="G18" s="13">
        <v>6.0</v>
      </c>
      <c r="H18" s="13">
        <v>0.0</v>
      </c>
      <c r="I18" s="13">
        <v>43.0</v>
      </c>
      <c r="J18" s="13">
        <v>7.0</v>
      </c>
      <c r="K18" s="11">
        <v>0.8571428571428571</v>
      </c>
      <c r="L18" s="11">
        <v>6.0</v>
      </c>
      <c r="M18" s="13">
        <v>7.0</v>
      </c>
      <c r="N18" s="13">
        <v>6.0</v>
      </c>
      <c r="O18" s="13">
        <v>7.0</v>
      </c>
      <c r="P18" s="10">
        <v>0.8571428571428571</v>
      </c>
      <c r="Q18" s="15">
        <v>2.2042752076315</v>
      </c>
      <c r="R18" s="16">
        <v>17.749603174603173</v>
      </c>
      <c r="S18" s="13">
        <v>39.0</v>
      </c>
      <c r="T18" s="13">
        <v>1.0</v>
      </c>
      <c r="U18" s="13">
        <v>1.0</v>
      </c>
      <c r="V18" s="17">
        <f t="shared" si="1"/>
        <v>1</v>
      </c>
      <c r="W18" s="11">
        <f t="shared" si="2"/>
        <v>0.8571428571</v>
      </c>
      <c r="X18" s="11">
        <f t="shared" si="3"/>
        <v>0.1428571429</v>
      </c>
      <c r="Y18" s="11">
        <f t="shared" si="4"/>
        <v>12.60674603</v>
      </c>
      <c r="Z18" s="12">
        <v>2.0</v>
      </c>
      <c r="AA18" s="12">
        <v>0.0</v>
      </c>
      <c r="AB18" s="12">
        <v>7.0</v>
      </c>
      <c r="AC18" s="12">
        <v>5.0</v>
      </c>
      <c r="AD18" s="12">
        <v>9.0</v>
      </c>
      <c r="AE18" s="12">
        <v>5.0</v>
      </c>
      <c r="AF18" s="11">
        <f t="shared" si="5"/>
        <v>0.5555555556</v>
      </c>
      <c r="AG18" s="12">
        <v>8.0</v>
      </c>
      <c r="AH18" s="12">
        <v>4.0</v>
      </c>
      <c r="AI18" s="12">
        <v>7.0</v>
      </c>
      <c r="AJ18" s="12">
        <v>4.0</v>
      </c>
      <c r="AK18" s="12">
        <v>15.0</v>
      </c>
      <c r="AL18" s="12">
        <v>8.0</v>
      </c>
      <c r="AM18" s="18">
        <f t="shared" si="6"/>
        <v>0.5333333333</v>
      </c>
      <c r="AN18" s="19">
        <v>0.0</v>
      </c>
      <c r="AO18" s="19">
        <v>0.0</v>
      </c>
      <c r="AP18" s="12">
        <v>0.0</v>
      </c>
      <c r="AQ18" s="17">
        <f t="shared" si="7"/>
        <v>0</v>
      </c>
      <c r="AR18" s="11">
        <f t="shared" si="8"/>
        <v>0</v>
      </c>
      <c r="AS18" s="17">
        <f t="shared" si="9"/>
        <v>2</v>
      </c>
      <c r="AT18" s="11">
        <f t="shared" si="10"/>
        <v>1</v>
      </c>
      <c r="AU18" s="13" t="s">
        <v>54</v>
      </c>
      <c r="AV18" s="13"/>
      <c r="AW18" s="13"/>
      <c r="AX18" s="13"/>
      <c r="AY18" s="13"/>
      <c r="AZ18" s="13"/>
      <c r="BA18" s="13">
        <f t="shared" si="12"/>
        <v>0</v>
      </c>
      <c r="BB18" s="13"/>
    </row>
    <row r="19" ht="12.75" customHeight="1">
      <c r="A19" s="13" t="s">
        <v>71</v>
      </c>
      <c r="B19" s="37" t="s">
        <v>73</v>
      </c>
      <c r="C19" s="10">
        <v>5.440079365079365</v>
      </c>
      <c r="D19" s="11">
        <v>13.596825396825396</v>
      </c>
      <c r="E19" s="11">
        <v>0.40009922951202426</v>
      </c>
      <c r="F19" s="13">
        <v>5.0</v>
      </c>
      <c r="G19" s="13">
        <v>6.0</v>
      </c>
      <c r="H19" s="13">
        <v>4.0</v>
      </c>
      <c r="I19" s="13">
        <v>43.0</v>
      </c>
      <c r="J19" s="13">
        <v>7.0</v>
      </c>
      <c r="K19" s="11">
        <v>0.8438538205980066</v>
      </c>
      <c r="L19" s="11">
        <v>3.0</v>
      </c>
      <c r="M19" s="13">
        <v>4.0</v>
      </c>
      <c r="N19" s="13">
        <v>0.0</v>
      </c>
      <c r="O19" s="13">
        <v>7.0</v>
      </c>
      <c r="P19" s="38">
        <v>0.0</v>
      </c>
      <c r="Q19" s="15">
        <v>1.2480389711933837</v>
      </c>
      <c r="R19" s="16">
        <v>8.440079365079365</v>
      </c>
      <c r="S19" s="13">
        <v>38.0</v>
      </c>
      <c r="T19" s="13">
        <v>3.0</v>
      </c>
      <c r="U19" s="13">
        <v>1.0</v>
      </c>
      <c r="V19" s="17">
        <f t="shared" si="1"/>
        <v>1</v>
      </c>
      <c r="W19" s="11">
        <f t="shared" si="2"/>
        <v>0.8571428571</v>
      </c>
      <c r="X19" s="11">
        <f t="shared" si="3"/>
        <v>0.1428571429</v>
      </c>
      <c r="Y19" s="11">
        <f t="shared" si="4"/>
        <v>8.440079365</v>
      </c>
      <c r="Z19" s="12">
        <v>2.0</v>
      </c>
      <c r="AA19" s="12">
        <v>1.0</v>
      </c>
      <c r="AB19" s="12">
        <v>7.0</v>
      </c>
      <c r="AC19" s="12">
        <v>2.0</v>
      </c>
      <c r="AD19" s="12">
        <v>9.0</v>
      </c>
      <c r="AE19" s="12">
        <v>3.0</v>
      </c>
      <c r="AF19" s="11">
        <f t="shared" si="5"/>
        <v>0.3333333333</v>
      </c>
      <c r="AG19" s="12">
        <v>8.0</v>
      </c>
      <c r="AH19" s="12">
        <v>3.0</v>
      </c>
      <c r="AI19" s="12">
        <v>7.0</v>
      </c>
      <c r="AJ19" s="12">
        <v>4.0</v>
      </c>
      <c r="AK19" s="12">
        <v>15.0</v>
      </c>
      <c r="AL19" s="12">
        <v>7.0</v>
      </c>
      <c r="AM19" s="18">
        <f t="shared" si="6"/>
        <v>0.4666666667</v>
      </c>
      <c r="AN19" s="19">
        <v>0.0</v>
      </c>
      <c r="AO19" s="19">
        <v>0.0</v>
      </c>
      <c r="AP19" s="12">
        <v>0.0</v>
      </c>
      <c r="AQ19" s="17">
        <f t="shared" si="7"/>
        <v>3</v>
      </c>
      <c r="AR19" s="11">
        <f t="shared" si="8"/>
        <v>0.4285714286</v>
      </c>
      <c r="AS19" s="17">
        <f t="shared" si="9"/>
        <v>1</v>
      </c>
      <c r="AT19" s="11">
        <f t="shared" si="10"/>
        <v>0.2</v>
      </c>
      <c r="AU19" s="13" t="s">
        <v>54</v>
      </c>
      <c r="AV19" s="13"/>
      <c r="AW19" s="13"/>
      <c r="AX19" s="13"/>
      <c r="AY19" s="13"/>
      <c r="AZ19" s="13"/>
      <c r="BA19" s="13">
        <f t="shared" si="12"/>
        <v>4</v>
      </c>
      <c r="BB19" s="13"/>
    </row>
    <row r="20" ht="12.75" customHeight="1">
      <c r="A20" s="22" t="s">
        <v>71</v>
      </c>
      <c r="B20" s="37" t="s">
        <v>74</v>
      </c>
      <c r="C20" s="10">
        <v>0.9484126984126984</v>
      </c>
      <c r="D20" s="11">
        <v>13.596825396825396</v>
      </c>
      <c r="E20" s="11">
        <v>0.0697525099229512</v>
      </c>
      <c r="F20" s="13">
        <v>7.0</v>
      </c>
      <c r="G20" s="13">
        <v>7.0</v>
      </c>
      <c r="H20" s="13">
        <v>1.0</v>
      </c>
      <c r="I20" s="13">
        <v>43.0</v>
      </c>
      <c r="J20" s="13">
        <v>7.0</v>
      </c>
      <c r="K20" s="11">
        <v>0.9966777408637874</v>
      </c>
      <c r="L20" s="11">
        <v>5.6</v>
      </c>
      <c r="M20" s="13">
        <v>6.0</v>
      </c>
      <c r="N20" s="13">
        <v>1.0</v>
      </c>
      <c r="O20" s="13">
        <v>7.0</v>
      </c>
      <c r="P20" s="10">
        <v>0.14285714285714285</v>
      </c>
      <c r="Q20" s="15">
        <v>1.213373314727234</v>
      </c>
      <c r="R20" s="16">
        <v>7.405555555555555</v>
      </c>
      <c r="S20" s="13">
        <v>39.0</v>
      </c>
      <c r="T20" s="13">
        <v>2.0</v>
      </c>
      <c r="U20" s="13">
        <v>1.0</v>
      </c>
      <c r="V20" s="17">
        <f t="shared" si="1"/>
        <v>0</v>
      </c>
      <c r="W20" s="11">
        <f t="shared" si="2"/>
        <v>1</v>
      </c>
      <c r="X20" s="11">
        <f t="shared" si="3"/>
        <v>0</v>
      </c>
      <c r="Y20" s="11">
        <f t="shared" si="4"/>
        <v>6.548412698</v>
      </c>
      <c r="Z20" s="12">
        <v>2.0</v>
      </c>
      <c r="AA20" s="12">
        <v>0.0</v>
      </c>
      <c r="AB20" s="12">
        <v>7.0</v>
      </c>
      <c r="AC20" s="12">
        <v>0.0</v>
      </c>
      <c r="AD20" s="12">
        <v>9.0</v>
      </c>
      <c r="AE20" s="12">
        <v>0.0</v>
      </c>
      <c r="AF20" s="11">
        <f t="shared" si="5"/>
        <v>0</v>
      </c>
      <c r="AG20" s="12">
        <v>8.0</v>
      </c>
      <c r="AH20" s="12">
        <v>2.0</v>
      </c>
      <c r="AI20" s="12">
        <v>7.0</v>
      </c>
      <c r="AJ20" s="12">
        <v>3.0</v>
      </c>
      <c r="AK20" s="12">
        <v>15.0</v>
      </c>
      <c r="AL20" s="12">
        <v>5.0</v>
      </c>
      <c r="AM20" s="18">
        <f t="shared" si="6"/>
        <v>0.3333333333</v>
      </c>
      <c r="AN20" s="19">
        <v>0.0</v>
      </c>
      <c r="AO20" s="19">
        <v>0.0</v>
      </c>
      <c r="AP20" s="12">
        <v>0.0</v>
      </c>
      <c r="AQ20" s="17">
        <f t="shared" si="7"/>
        <v>1</v>
      </c>
      <c r="AR20" s="11">
        <f t="shared" si="8"/>
        <v>0.1428571429</v>
      </c>
      <c r="AS20" s="17">
        <f t="shared" si="9"/>
        <v>6</v>
      </c>
      <c r="AT20" s="11">
        <f t="shared" si="10"/>
        <v>0.8571428571</v>
      </c>
      <c r="AU20" s="13" t="s">
        <v>56</v>
      </c>
      <c r="AV20" s="13"/>
      <c r="AW20" s="13"/>
      <c r="AX20" s="13"/>
      <c r="AY20" s="13"/>
      <c r="AZ20" s="13"/>
      <c r="BA20" s="13">
        <f t="shared" si="12"/>
        <v>1</v>
      </c>
      <c r="BB20" s="13"/>
    </row>
    <row r="21" ht="12.75" customHeight="1">
      <c r="A21" s="13" t="s">
        <v>71</v>
      </c>
      <c r="B21" s="37" t="s">
        <v>75</v>
      </c>
      <c r="C21" s="10">
        <v>2.940079365079365</v>
      </c>
      <c r="D21" s="11">
        <v>9.596825396825396</v>
      </c>
      <c r="E21" s="11">
        <v>0.3063595765795567</v>
      </c>
      <c r="F21" s="13">
        <v>3.0</v>
      </c>
      <c r="G21" s="13">
        <v>3.0</v>
      </c>
      <c r="H21" s="13">
        <v>4.0</v>
      </c>
      <c r="I21" s="13">
        <v>31.0</v>
      </c>
      <c r="J21" s="13">
        <v>4.0</v>
      </c>
      <c r="K21" s="11">
        <v>0.717741935483871</v>
      </c>
      <c r="L21" s="11">
        <v>2.625</v>
      </c>
      <c r="M21" s="13">
        <v>3.0</v>
      </c>
      <c r="N21" s="13">
        <v>0.0</v>
      </c>
      <c r="O21" s="13">
        <v>7.0</v>
      </c>
      <c r="P21" s="38">
        <v>0.0</v>
      </c>
      <c r="Q21" s="15">
        <v>1.029890463436236</v>
      </c>
      <c r="R21" s="16">
        <v>5.565079365079365</v>
      </c>
      <c r="S21" s="13">
        <v>33.0</v>
      </c>
      <c r="T21" s="13">
        <v>6.0</v>
      </c>
      <c r="U21" s="13">
        <v>1.0</v>
      </c>
      <c r="V21" s="17">
        <f t="shared" si="1"/>
        <v>1</v>
      </c>
      <c r="W21" s="11">
        <f t="shared" si="2"/>
        <v>0.75</v>
      </c>
      <c r="X21" s="11">
        <f t="shared" si="3"/>
        <v>0.25</v>
      </c>
      <c r="Y21" s="11">
        <f t="shared" si="4"/>
        <v>5.565079365</v>
      </c>
      <c r="Z21" s="12">
        <v>1.0</v>
      </c>
      <c r="AA21" s="12">
        <v>1.0</v>
      </c>
      <c r="AB21" s="12">
        <v>4.0</v>
      </c>
      <c r="AC21" s="12">
        <v>0.0</v>
      </c>
      <c r="AD21" s="12">
        <v>5.0</v>
      </c>
      <c r="AE21" s="12">
        <v>1.0</v>
      </c>
      <c r="AF21" s="11">
        <f t="shared" si="5"/>
        <v>0.2</v>
      </c>
      <c r="AG21" s="12">
        <v>8.0</v>
      </c>
      <c r="AH21" s="12">
        <v>4.0</v>
      </c>
      <c r="AI21" s="12">
        <v>7.0</v>
      </c>
      <c r="AJ21" s="12">
        <v>5.0</v>
      </c>
      <c r="AK21" s="12">
        <v>15.0</v>
      </c>
      <c r="AL21" s="12">
        <v>9.0</v>
      </c>
      <c r="AM21" s="18">
        <f t="shared" si="6"/>
        <v>0.6</v>
      </c>
      <c r="AN21" s="19">
        <v>0.0</v>
      </c>
      <c r="AO21" s="19">
        <v>0.0</v>
      </c>
      <c r="AP21" s="12">
        <v>0.0</v>
      </c>
      <c r="AQ21" s="17">
        <f t="shared" si="7"/>
        <v>1</v>
      </c>
      <c r="AR21" s="11">
        <f t="shared" si="8"/>
        <v>0.25</v>
      </c>
      <c r="AS21" s="17">
        <f t="shared" si="9"/>
        <v>2</v>
      </c>
      <c r="AT21" s="11">
        <f t="shared" si="10"/>
        <v>0.5</v>
      </c>
      <c r="AU21" s="13" t="s">
        <v>54</v>
      </c>
      <c r="AV21" s="13"/>
      <c r="AW21" s="13"/>
      <c r="AX21" s="13"/>
      <c r="AY21" s="13"/>
      <c r="AZ21" s="13"/>
      <c r="BA21" s="13">
        <f t="shared" si="12"/>
        <v>4</v>
      </c>
      <c r="BB21" s="13"/>
    </row>
    <row r="22" ht="12.75" customHeight="1">
      <c r="A22" s="13" t="s">
        <v>71</v>
      </c>
      <c r="B22" s="37" t="s">
        <v>76</v>
      </c>
      <c r="C22" s="10">
        <v>1.297222222222222</v>
      </c>
      <c r="D22" s="11">
        <v>12.596825396825396</v>
      </c>
      <c r="E22" s="11">
        <v>0.10298009072580644</v>
      </c>
      <c r="F22" s="13">
        <v>5.0</v>
      </c>
      <c r="G22" s="13">
        <v>4.0</v>
      </c>
      <c r="H22" s="13">
        <v>2.0</v>
      </c>
      <c r="I22" s="13">
        <v>40.0</v>
      </c>
      <c r="J22" s="13">
        <v>6.0</v>
      </c>
      <c r="K22" s="11">
        <v>0.6583333333333333</v>
      </c>
      <c r="L22" s="11">
        <v>3.111111111111111</v>
      </c>
      <c r="M22" s="13">
        <v>5.0</v>
      </c>
      <c r="N22" s="13">
        <v>0.0</v>
      </c>
      <c r="O22" s="13">
        <v>7.0</v>
      </c>
      <c r="P22" s="38">
        <v>0.0</v>
      </c>
      <c r="Q22" s="15">
        <v>0.7657237063172043</v>
      </c>
      <c r="R22" s="16">
        <v>4.408333333333333</v>
      </c>
      <c r="S22" s="13">
        <v>37.0</v>
      </c>
      <c r="T22" s="13">
        <v>4.0</v>
      </c>
      <c r="U22" s="13">
        <v>1.0</v>
      </c>
      <c r="V22" s="17">
        <f t="shared" si="1"/>
        <v>2</v>
      </c>
      <c r="W22" s="11">
        <f t="shared" si="2"/>
        <v>0.6666666667</v>
      </c>
      <c r="X22" s="11">
        <f t="shared" si="3"/>
        <v>0.3333333333</v>
      </c>
      <c r="Y22" s="11">
        <f t="shared" si="4"/>
        <v>4.408333333</v>
      </c>
      <c r="Z22" s="12">
        <v>2.0</v>
      </c>
      <c r="AA22" s="12">
        <v>0.0</v>
      </c>
      <c r="AB22" s="12">
        <v>6.0</v>
      </c>
      <c r="AC22" s="12">
        <v>0.0</v>
      </c>
      <c r="AD22" s="12">
        <v>8.0</v>
      </c>
      <c r="AE22" s="12">
        <v>0.0</v>
      </c>
      <c r="AF22" s="11">
        <f t="shared" si="5"/>
        <v>0</v>
      </c>
      <c r="AG22" s="12">
        <v>8.0</v>
      </c>
      <c r="AH22" s="12">
        <v>2.0</v>
      </c>
      <c r="AI22" s="12">
        <v>7.0</v>
      </c>
      <c r="AJ22" s="12">
        <v>5.0</v>
      </c>
      <c r="AK22" s="12">
        <v>15.0</v>
      </c>
      <c r="AL22" s="12">
        <v>7.0</v>
      </c>
      <c r="AM22" s="18">
        <f t="shared" si="6"/>
        <v>0.4666666667</v>
      </c>
      <c r="AN22" s="19">
        <v>0.0</v>
      </c>
      <c r="AO22" s="19">
        <v>0.0</v>
      </c>
      <c r="AP22" s="12">
        <v>0.0</v>
      </c>
      <c r="AQ22" s="17">
        <f t="shared" si="7"/>
        <v>1</v>
      </c>
      <c r="AR22" s="11">
        <f t="shared" si="8"/>
        <v>0.1666666667</v>
      </c>
      <c r="AS22" s="17">
        <f t="shared" si="9"/>
        <v>5</v>
      </c>
      <c r="AT22" s="11">
        <f t="shared" si="10"/>
        <v>0.8333333333</v>
      </c>
      <c r="AU22" s="13" t="s">
        <v>56</v>
      </c>
      <c r="AV22" s="13"/>
      <c r="AW22" s="13"/>
      <c r="AX22" s="13"/>
      <c r="AY22" s="13"/>
      <c r="AZ22" s="13"/>
      <c r="BA22" s="13">
        <f t="shared" si="12"/>
        <v>2</v>
      </c>
      <c r="BB22" s="13"/>
    </row>
    <row r="23" ht="12.75" customHeight="1">
      <c r="A23" s="13" t="s">
        <v>71</v>
      </c>
      <c r="B23" s="39" t="s">
        <v>77</v>
      </c>
      <c r="C23" s="10">
        <v>0.5178571428571428</v>
      </c>
      <c r="D23" s="11">
        <v>5.3468253968253965</v>
      </c>
      <c r="E23" s="11">
        <v>0.09685319875315422</v>
      </c>
      <c r="F23" s="13">
        <v>0.0</v>
      </c>
      <c r="G23" s="13">
        <v>5.0</v>
      </c>
      <c r="H23" s="13">
        <v>2.0</v>
      </c>
      <c r="I23" s="13">
        <v>42.0</v>
      </c>
      <c r="J23" s="13">
        <v>7.0</v>
      </c>
      <c r="K23" s="11">
        <v>0.7074829931972789</v>
      </c>
      <c r="L23" s="11">
        <v>3.3333333333333335</v>
      </c>
      <c r="M23" s="13">
        <v>6.0</v>
      </c>
      <c r="N23" s="13">
        <v>0.0</v>
      </c>
      <c r="O23" s="13">
        <v>7.0</v>
      </c>
      <c r="P23" s="38">
        <v>0.0</v>
      </c>
      <c r="Q23" s="15">
        <v>0.8043361919504332</v>
      </c>
      <c r="R23" s="16">
        <v>3.8511904761904763</v>
      </c>
      <c r="S23" s="13">
        <v>21.0</v>
      </c>
      <c r="T23" s="13">
        <v>10.0</v>
      </c>
      <c r="U23" s="13">
        <v>1.0</v>
      </c>
      <c r="V23" s="17">
        <f t="shared" si="1"/>
        <v>2</v>
      </c>
      <c r="W23" s="11">
        <f t="shared" si="2"/>
        <v>0.7142857143</v>
      </c>
      <c r="X23" s="11">
        <f t="shared" si="3"/>
        <v>0.2857142857</v>
      </c>
      <c r="Y23" s="11">
        <f t="shared" si="4"/>
        <v>3.851190476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E23" s="12">
        <v>0.0</v>
      </c>
      <c r="AF23" s="11" t="str">
        <f t="shared" si="5"/>
        <v>#DIV/0!</v>
      </c>
      <c r="AG23" s="12">
        <v>7.0</v>
      </c>
      <c r="AH23" s="12">
        <v>3.0</v>
      </c>
      <c r="AI23" s="12">
        <v>7.0</v>
      </c>
      <c r="AJ23" s="12">
        <v>0.0</v>
      </c>
      <c r="AK23" s="12">
        <v>14.0</v>
      </c>
      <c r="AL23" s="12">
        <v>3.0</v>
      </c>
      <c r="AM23" s="18">
        <f t="shared" si="6"/>
        <v>0.2142857143</v>
      </c>
      <c r="AN23" s="19">
        <v>0.0</v>
      </c>
      <c r="AO23" s="19">
        <v>0.0</v>
      </c>
      <c r="AP23" s="12">
        <v>0.0</v>
      </c>
      <c r="AQ23" s="17">
        <f t="shared" si="7"/>
        <v>1</v>
      </c>
      <c r="AR23" s="11">
        <f t="shared" si="8"/>
        <v>0.1428571429</v>
      </c>
      <c r="AS23" s="17">
        <f t="shared" si="9"/>
        <v>6</v>
      </c>
      <c r="AT23" s="11">
        <f t="shared" si="10"/>
        <v>0.8571428571</v>
      </c>
      <c r="AU23" s="13" t="s">
        <v>54</v>
      </c>
      <c r="AV23" s="20">
        <v>28255.0</v>
      </c>
      <c r="AW23" s="13"/>
      <c r="AX23" s="13"/>
      <c r="AY23" s="13"/>
      <c r="AZ23" s="13"/>
      <c r="BA23" s="13">
        <f t="shared" si="12"/>
        <v>2</v>
      </c>
      <c r="BB23" s="13"/>
    </row>
    <row r="24" ht="12.75" customHeight="1">
      <c r="A24" s="13" t="s">
        <v>71</v>
      </c>
      <c r="B24" s="37" t="s">
        <v>78</v>
      </c>
      <c r="C24" s="10">
        <v>1.2400793650793651</v>
      </c>
      <c r="D24" s="11">
        <v>11.596825396825396</v>
      </c>
      <c r="E24" s="11">
        <v>0.10693265808924172</v>
      </c>
      <c r="F24" s="13">
        <v>6.0</v>
      </c>
      <c r="G24" s="13">
        <v>4.0</v>
      </c>
      <c r="H24" s="13">
        <v>7.0</v>
      </c>
      <c r="I24" s="13">
        <v>36.0</v>
      </c>
      <c r="J24" s="13">
        <v>5.0</v>
      </c>
      <c r="K24" s="11">
        <v>0.7611111111111111</v>
      </c>
      <c r="L24" s="11">
        <v>2.036363636363636</v>
      </c>
      <c r="M24" s="13">
        <v>2.0</v>
      </c>
      <c r="N24" s="13">
        <v>0.0</v>
      </c>
      <c r="O24" s="13">
        <v>7.0</v>
      </c>
      <c r="P24" s="38">
        <v>0.0</v>
      </c>
      <c r="Q24" s="15">
        <v>0.8728343522827509</v>
      </c>
      <c r="R24" s="16">
        <v>3.2764430014430013</v>
      </c>
      <c r="S24" s="13">
        <v>36.0</v>
      </c>
      <c r="T24" s="13">
        <v>5.0</v>
      </c>
      <c r="U24" s="13">
        <v>1.0</v>
      </c>
      <c r="V24" s="17">
        <f t="shared" si="1"/>
        <v>1</v>
      </c>
      <c r="W24" s="11">
        <f t="shared" si="2"/>
        <v>0.8</v>
      </c>
      <c r="X24" s="11">
        <f t="shared" si="3"/>
        <v>0.2</v>
      </c>
      <c r="Y24" s="11">
        <f t="shared" si="4"/>
        <v>3.276443001</v>
      </c>
      <c r="Z24" s="12">
        <v>2.0</v>
      </c>
      <c r="AA24" s="12">
        <v>0.0</v>
      </c>
      <c r="AB24" s="12">
        <v>5.0</v>
      </c>
      <c r="AC24" s="12">
        <v>0.0</v>
      </c>
      <c r="AD24" s="12">
        <v>7.0</v>
      </c>
      <c r="AE24" s="12">
        <v>0.0</v>
      </c>
      <c r="AF24" s="11">
        <f t="shared" si="5"/>
        <v>0</v>
      </c>
      <c r="AG24" s="12">
        <v>8.0</v>
      </c>
      <c r="AH24" s="12">
        <v>3.0</v>
      </c>
      <c r="AI24" s="12">
        <v>7.0</v>
      </c>
      <c r="AJ24" s="12">
        <v>4.0</v>
      </c>
      <c r="AK24" s="12">
        <v>15.0</v>
      </c>
      <c r="AL24" s="12">
        <v>7.0</v>
      </c>
      <c r="AM24" s="18">
        <f t="shared" si="6"/>
        <v>0.4666666667</v>
      </c>
      <c r="AN24" s="19">
        <v>0.0</v>
      </c>
      <c r="AO24" s="19">
        <v>0.0</v>
      </c>
      <c r="AP24" s="12">
        <v>0.0</v>
      </c>
      <c r="AQ24" s="17">
        <f t="shared" si="7"/>
        <v>3</v>
      </c>
      <c r="AR24" s="11">
        <f t="shared" si="8"/>
        <v>0.6</v>
      </c>
      <c r="AS24" s="17">
        <f t="shared" si="9"/>
        <v>2</v>
      </c>
      <c r="AT24" s="11">
        <f t="shared" si="10"/>
        <v>0.4</v>
      </c>
      <c r="AU24" s="13" t="s">
        <v>56</v>
      </c>
      <c r="AV24" s="13"/>
      <c r="AW24" s="13"/>
      <c r="AX24" s="13"/>
      <c r="AY24" s="13"/>
      <c r="AZ24" s="13"/>
      <c r="BA24" s="13">
        <f t="shared" si="12"/>
        <v>7</v>
      </c>
      <c r="BB24" s="13"/>
    </row>
    <row r="25" ht="12.75" customHeight="1">
      <c r="A25" s="13" t="s">
        <v>71</v>
      </c>
      <c r="B25" s="39" t="s">
        <v>79</v>
      </c>
      <c r="C25" s="10">
        <v>1.5178571428571428</v>
      </c>
      <c r="D25" s="11">
        <v>8.596825396825396</v>
      </c>
      <c r="E25" s="11">
        <v>0.17656019202363368</v>
      </c>
      <c r="F25" s="13">
        <v>0.0</v>
      </c>
      <c r="G25" s="13">
        <v>6.0</v>
      </c>
      <c r="H25" s="13">
        <v>8.0</v>
      </c>
      <c r="I25" s="13">
        <v>58.0</v>
      </c>
      <c r="J25" s="13">
        <v>9.0</v>
      </c>
      <c r="K25" s="11">
        <v>0.6513409961685823</v>
      </c>
      <c r="L25" s="11">
        <v>1.5555555555555556</v>
      </c>
      <c r="M25" s="13">
        <v>6.0</v>
      </c>
      <c r="N25" s="13">
        <v>0.0</v>
      </c>
      <c r="O25" s="13">
        <v>7.0</v>
      </c>
      <c r="P25" s="38">
        <v>0.0</v>
      </c>
      <c r="Q25" s="15">
        <v>0.827901188192216</v>
      </c>
      <c r="R25" s="16">
        <v>3.0734126984126986</v>
      </c>
      <c r="S25" s="13">
        <v>30.0</v>
      </c>
      <c r="T25" s="13">
        <v>7.0</v>
      </c>
      <c r="U25" s="13">
        <v>1.0</v>
      </c>
      <c r="V25" s="17">
        <f t="shared" si="1"/>
        <v>3</v>
      </c>
      <c r="W25" s="11">
        <f t="shared" si="2"/>
        <v>0.6666666667</v>
      </c>
      <c r="X25" s="11">
        <f t="shared" si="3"/>
        <v>0.3333333333</v>
      </c>
      <c r="Y25" s="11">
        <f t="shared" si="4"/>
        <v>3.073412698</v>
      </c>
      <c r="Z25" s="12">
        <v>0.0</v>
      </c>
      <c r="AA25" s="12">
        <v>0.0</v>
      </c>
      <c r="AB25" s="12">
        <v>3.0</v>
      </c>
      <c r="AC25" s="12">
        <v>0.0</v>
      </c>
      <c r="AD25" s="12">
        <v>3.0</v>
      </c>
      <c r="AE25" s="12">
        <v>0.0</v>
      </c>
      <c r="AF25" s="11">
        <f t="shared" si="5"/>
        <v>0</v>
      </c>
      <c r="AG25" s="12">
        <v>8.0</v>
      </c>
      <c r="AH25" s="12">
        <v>3.0</v>
      </c>
      <c r="AI25" s="12">
        <v>7.0</v>
      </c>
      <c r="AJ25" s="12">
        <v>1.0</v>
      </c>
      <c r="AK25" s="12">
        <v>15.0</v>
      </c>
      <c r="AL25" s="12">
        <v>4.0</v>
      </c>
      <c r="AM25" s="18">
        <f t="shared" si="6"/>
        <v>0.2666666667</v>
      </c>
      <c r="AN25" s="19">
        <v>0.0</v>
      </c>
      <c r="AO25" s="19">
        <v>0.0</v>
      </c>
      <c r="AP25" s="12">
        <v>0.0</v>
      </c>
      <c r="AQ25" s="17">
        <f t="shared" si="7"/>
        <v>3</v>
      </c>
      <c r="AR25" s="11">
        <f t="shared" si="8"/>
        <v>0.3333333333</v>
      </c>
      <c r="AS25" s="17">
        <f t="shared" si="9"/>
        <v>6</v>
      </c>
      <c r="AT25" s="11">
        <f t="shared" si="10"/>
        <v>0.6666666667</v>
      </c>
      <c r="AU25" s="13" t="s">
        <v>56</v>
      </c>
      <c r="AV25" s="20">
        <v>29195.0</v>
      </c>
      <c r="AW25" s="13"/>
      <c r="AX25" s="13"/>
      <c r="AY25" s="13"/>
      <c r="AZ25" s="13"/>
      <c r="BA25" s="13">
        <f t="shared" si="12"/>
        <v>8</v>
      </c>
      <c r="BB25" s="13"/>
    </row>
    <row r="26" ht="12.75" customHeight="1">
      <c r="A26" s="13" t="s">
        <v>71</v>
      </c>
      <c r="B26" s="37" t="s">
        <v>80</v>
      </c>
      <c r="C26" s="10">
        <v>1.690079365079365</v>
      </c>
      <c r="D26" s="11">
        <v>5.3468253968253965</v>
      </c>
      <c r="E26" s="11">
        <v>0.3160902478848152</v>
      </c>
      <c r="F26" s="13">
        <v>3.0</v>
      </c>
      <c r="G26" s="13">
        <v>1.0</v>
      </c>
      <c r="H26" s="13">
        <v>7.0</v>
      </c>
      <c r="I26" s="13">
        <v>18.0</v>
      </c>
      <c r="J26" s="13">
        <v>2.0</v>
      </c>
      <c r="K26" s="11">
        <v>0.3055555555555556</v>
      </c>
      <c r="L26" s="11">
        <v>1.2727272727272727</v>
      </c>
      <c r="M26" s="13">
        <v>1.0</v>
      </c>
      <c r="N26" s="13">
        <v>0.0</v>
      </c>
      <c r="O26" s="13">
        <v>7.0</v>
      </c>
      <c r="P26" s="38">
        <v>0.0</v>
      </c>
      <c r="Q26" s="15">
        <v>0.6320361849158049</v>
      </c>
      <c r="R26" s="16">
        <v>2.9628066378066378</v>
      </c>
      <c r="S26" s="13">
        <v>24.0</v>
      </c>
      <c r="T26" s="13">
        <v>9.0</v>
      </c>
      <c r="U26" s="13">
        <v>1.0</v>
      </c>
      <c r="V26" s="17">
        <f t="shared" si="1"/>
        <v>1</v>
      </c>
      <c r="W26" s="11">
        <f t="shared" si="2"/>
        <v>0.5</v>
      </c>
      <c r="X26" s="11">
        <f t="shared" si="3"/>
        <v>0.5</v>
      </c>
      <c r="Y26" s="11">
        <f t="shared" si="4"/>
        <v>2.962806638</v>
      </c>
      <c r="Z26" s="12">
        <v>0.0</v>
      </c>
      <c r="AA26" s="12">
        <v>0.0</v>
      </c>
      <c r="AB26" s="12">
        <v>1.0</v>
      </c>
      <c r="AC26" s="12">
        <v>0.0</v>
      </c>
      <c r="AD26" s="12">
        <v>1.0</v>
      </c>
      <c r="AE26" s="12">
        <v>0.0</v>
      </c>
      <c r="AF26" s="11">
        <f t="shared" si="5"/>
        <v>0</v>
      </c>
      <c r="AG26" s="12">
        <v>7.0</v>
      </c>
      <c r="AH26" s="12">
        <v>2.0</v>
      </c>
      <c r="AI26" s="12">
        <v>7.0</v>
      </c>
      <c r="AJ26" s="12">
        <v>6.0</v>
      </c>
      <c r="AK26" s="12">
        <v>14.0</v>
      </c>
      <c r="AL26" s="12">
        <v>8.0</v>
      </c>
      <c r="AM26" s="18">
        <f t="shared" si="6"/>
        <v>0.5714285714</v>
      </c>
      <c r="AN26" s="19">
        <v>0.0</v>
      </c>
      <c r="AO26" s="19">
        <v>0.0</v>
      </c>
      <c r="AP26" s="12">
        <v>0.0</v>
      </c>
      <c r="AQ26" s="17">
        <f t="shared" si="7"/>
        <v>1</v>
      </c>
      <c r="AR26" s="11">
        <f t="shared" si="8"/>
        <v>0.5</v>
      </c>
      <c r="AS26" s="17">
        <f t="shared" si="9"/>
        <v>1</v>
      </c>
      <c r="AT26" s="11">
        <f t="shared" si="10"/>
        <v>0.5</v>
      </c>
      <c r="AU26" s="13" t="s">
        <v>54</v>
      </c>
      <c r="AV26" s="13"/>
      <c r="AW26" s="13"/>
      <c r="AX26" s="13"/>
      <c r="AY26" s="13"/>
      <c r="AZ26" s="13"/>
      <c r="BA26" s="13">
        <f t="shared" si="12"/>
        <v>7</v>
      </c>
      <c r="BB26" s="13"/>
    </row>
    <row r="27" ht="12.75" customHeight="1">
      <c r="A27" s="13" t="s">
        <v>71</v>
      </c>
      <c r="B27" s="39" t="s">
        <v>81</v>
      </c>
      <c r="C27" s="10">
        <v>0.5178571428571428</v>
      </c>
      <c r="D27" s="11">
        <v>2.68015873015873</v>
      </c>
      <c r="E27" s="11">
        <v>0.19321883328397985</v>
      </c>
      <c r="F27" s="13">
        <v>0.0</v>
      </c>
      <c r="G27" s="13">
        <v>4.0</v>
      </c>
      <c r="H27" s="13">
        <v>5.0</v>
      </c>
      <c r="I27" s="13">
        <v>39.0</v>
      </c>
      <c r="J27" s="13">
        <v>6.0</v>
      </c>
      <c r="K27" s="11">
        <v>0.6452991452991453</v>
      </c>
      <c r="L27" s="11">
        <v>2.074074074074074</v>
      </c>
      <c r="M27" s="13">
        <v>2.0</v>
      </c>
      <c r="N27" s="13">
        <v>0.0</v>
      </c>
      <c r="O27" s="13">
        <v>7.0</v>
      </c>
      <c r="P27" s="38">
        <v>0.0</v>
      </c>
      <c r="Q27" s="15">
        <v>0.8385179785831252</v>
      </c>
      <c r="R27" s="16">
        <v>2.5919312169312168</v>
      </c>
      <c r="S27" s="13">
        <v>15.0</v>
      </c>
      <c r="T27" s="13">
        <v>12.0</v>
      </c>
      <c r="U27" s="13">
        <v>1.0</v>
      </c>
      <c r="V27" s="17">
        <f t="shared" si="1"/>
        <v>2</v>
      </c>
      <c r="W27" s="11">
        <f t="shared" si="2"/>
        <v>0.6666666667</v>
      </c>
      <c r="X27" s="11">
        <f t="shared" si="3"/>
        <v>0.3333333333</v>
      </c>
      <c r="Y27" s="11">
        <f t="shared" si="4"/>
        <v>2.591931217</v>
      </c>
      <c r="Z27" s="12">
        <v>0.0</v>
      </c>
      <c r="AA27" s="12">
        <v>0.0</v>
      </c>
      <c r="AB27" s="12">
        <v>0.0</v>
      </c>
      <c r="AC27" s="12">
        <v>0.0</v>
      </c>
      <c r="AD27" s="12">
        <v>0.0</v>
      </c>
      <c r="AE27" s="12">
        <v>0.0</v>
      </c>
      <c r="AF27" s="11" t="str">
        <f t="shared" si="5"/>
        <v>#DIV/0!</v>
      </c>
      <c r="AG27" s="12">
        <v>5.0</v>
      </c>
      <c r="AH27" s="12">
        <v>3.0</v>
      </c>
      <c r="AI27" s="12">
        <v>5.0</v>
      </c>
      <c r="AJ27" s="12">
        <v>0.0</v>
      </c>
      <c r="AK27" s="12">
        <v>10.0</v>
      </c>
      <c r="AL27" s="12">
        <v>3.0</v>
      </c>
      <c r="AM27" s="18">
        <f t="shared" si="6"/>
        <v>0.3</v>
      </c>
      <c r="AN27" s="19">
        <v>0.0</v>
      </c>
      <c r="AO27" s="19">
        <v>0.0</v>
      </c>
      <c r="AP27" s="12">
        <v>0.0</v>
      </c>
      <c r="AQ27" s="17">
        <f t="shared" si="7"/>
        <v>4</v>
      </c>
      <c r="AR27" s="11">
        <f t="shared" si="8"/>
        <v>0.6666666667</v>
      </c>
      <c r="AS27" s="17">
        <f t="shared" si="9"/>
        <v>2</v>
      </c>
      <c r="AT27" s="11">
        <f t="shared" si="10"/>
        <v>0.3333333333</v>
      </c>
      <c r="AU27" s="13" t="s">
        <v>54</v>
      </c>
      <c r="AV27" s="13"/>
      <c r="AW27" s="13"/>
      <c r="AX27" s="13"/>
      <c r="AY27" s="13"/>
      <c r="AZ27" s="13"/>
      <c r="BA27" s="13">
        <f t="shared" si="12"/>
        <v>5</v>
      </c>
      <c r="BB27" s="13"/>
    </row>
    <row r="28" ht="12.75" customHeight="1">
      <c r="A28" s="13" t="s">
        <v>71</v>
      </c>
      <c r="B28" s="39" t="s">
        <v>82</v>
      </c>
      <c r="C28" s="10">
        <v>0.26785714285714285</v>
      </c>
      <c r="D28" s="11">
        <v>2.18015873015873</v>
      </c>
      <c r="E28" s="11">
        <v>0.12286130323989808</v>
      </c>
      <c r="F28" s="13">
        <v>0.0</v>
      </c>
      <c r="G28" s="13">
        <v>4.0</v>
      </c>
      <c r="H28" s="13">
        <v>6.0</v>
      </c>
      <c r="I28" s="13">
        <v>35.0</v>
      </c>
      <c r="J28" s="13">
        <v>5.0</v>
      </c>
      <c r="K28" s="11">
        <v>0.7657142857142858</v>
      </c>
      <c r="L28" s="11">
        <v>2.24</v>
      </c>
      <c r="M28" s="13">
        <v>3.0</v>
      </c>
      <c r="N28" s="13">
        <v>0.0</v>
      </c>
      <c r="O28" s="13">
        <v>7.0</v>
      </c>
      <c r="P28" s="38">
        <v>0.0</v>
      </c>
      <c r="Q28" s="15">
        <v>0.8885755889541839</v>
      </c>
      <c r="R28" s="16">
        <v>2.507857142857143</v>
      </c>
      <c r="S28" s="13">
        <v>12.0</v>
      </c>
      <c r="T28" s="13">
        <v>13.0</v>
      </c>
      <c r="U28" s="13">
        <v>1.0</v>
      </c>
      <c r="V28" s="17">
        <f t="shared" si="1"/>
        <v>1</v>
      </c>
      <c r="W28" s="11">
        <f t="shared" si="2"/>
        <v>0.8</v>
      </c>
      <c r="X28" s="11">
        <f t="shared" si="3"/>
        <v>0.2</v>
      </c>
      <c r="Y28" s="11">
        <f t="shared" si="4"/>
        <v>2.507857143</v>
      </c>
      <c r="Z28" s="12">
        <v>0.0</v>
      </c>
      <c r="AA28" s="12">
        <v>0.0</v>
      </c>
      <c r="AB28" s="12">
        <v>0.0</v>
      </c>
      <c r="AC28" s="12">
        <v>0.0</v>
      </c>
      <c r="AD28" s="12">
        <v>0.0</v>
      </c>
      <c r="AE28" s="12">
        <v>0.0</v>
      </c>
      <c r="AF28" s="11" t="str">
        <f t="shared" si="5"/>
        <v>#DIV/0!</v>
      </c>
      <c r="AG28" s="12">
        <v>4.0</v>
      </c>
      <c r="AH28" s="12">
        <v>2.0</v>
      </c>
      <c r="AI28" s="12">
        <v>4.0</v>
      </c>
      <c r="AJ28" s="12">
        <v>0.0</v>
      </c>
      <c r="AK28" s="12">
        <v>8.0</v>
      </c>
      <c r="AL28" s="12">
        <v>2.0</v>
      </c>
      <c r="AM28" s="18">
        <f t="shared" si="6"/>
        <v>0.25</v>
      </c>
      <c r="AN28" s="19">
        <v>0.0</v>
      </c>
      <c r="AO28" s="19">
        <v>0.0</v>
      </c>
      <c r="AP28" s="12">
        <v>0.0</v>
      </c>
      <c r="AQ28" s="17">
        <f t="shared" si="7"/>
        <v>2</v>
      </c>
      <c r="AR28" s="11">
        <f t="shared" si="8"/>
        <v>0.4</v>
      </c>
      <c r="AS28" s="17">
        <f t="shared" si="9"/>
        <v>3</v>
      </c>
      <c r="AT28" s="11">
        <f t="shared" si="10"/>
        <v>0.6</v>
      </c>
      <c r="AU28" s="13" t="s">
        <v>56</v>
      </c>
      <c r="AV28" s="13"/>
      <c r="AW28" s="13"/>
      <c r="AX28" s="13"/>
      <c r="AY28" s="13"/>
      <c r="AZ28" s="13"/>
      <c r="BA28" s="13">
        <f t="shared" si="12"/>
        <v>6</v>
      </c>
      <c r="BB28" s="13"/>
    </row>
    <row r="29" ht="12.75" customHeight="1">
      <c r="A29" s="13" t="s">
        <v>71</v>
      </c>
      <c r="B29" s="39" t="s">
        <v>83</v>
      </c>
      <c r="C29" s="10">
        <v>0.26785714285714285</v>
      </c>
      <c r="D29" s="11">
        <v>1.6468253968253967</v>
      </c>
      <c r="E29" s="11">
        <v>0.16265060240963855</v>
      </c>
      <c r="F29" s="13">
        <v>0.0</v>
      </c>
      <c r="G29" s="13">
        <v>2.0</v>
      </c>
      <c r="H29" s="13">
        <v>5.0</v>
      </c>
      <c r="I29" s="13">
        <v>24.0</v>
      </c>
      <c r="J29" s="13">
        <v>3.0</v>
      </c>
      <c r="K29" s="11">
        <v>0.5972222222222222</v>
      </c>
      <c r="L29" s="11">
        <v>2.074074074074074</v>
      </c>
      <c r="M29" s="13">
        <v>1.0</v>
      </c>
      <c r="N29" s="13">
        <v>0.0</v>
      </c>
      <c r="O29" s="13">
        <v>7.0</v>
      </c>
      <c r="P29" s="38">
        <v>0.0</v>
      </c>
      <c r="Q29" s="15">
        <v>0.7598728246318608</v>
      </c>
      <c r="R29" s="16">
        <v>2.3419312169312168</v>
      </c>
      <c r="S29" s="13">
        <v>8.0</v>
      </c>
      <c r="T29" s="13">
        <v>16.0</v>
      </c>
      <c r="U29" s="13">
        <v>1.0</v>
      </c>
      <c r="V29" s="17">
        <f t="shared" si="1"/>
        <v>1</v>
      </c>
      <c r="W29" s="11">
        <f t="shared" si="2"/>
        <v>0.6666666667</v>
      </c>
      <c r="X29" s="11">
        <f t="shared" si="3"/>
        <v>0.3333333333</v>
      </c>
      <c r="Y29" s="11">
        <f t="shared" si="4"/>
        <v>2.341931217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2">
        <v>0.0</v>
      </c>
      <c r="AF29" s="11" t="str">
        <f t="shared" si="5"/>
        <v>#DIV/0!</v>
      </c>
      <c r="AG29" s="12">
        <v>2.0</v>
      </c>
      <c r="AH29" s="12">
        <v>2.0</v>
      </c>
      <c r="AI29" s="12">
        <v>3.0</v>
      </c>
      <c r="AJ29" s="12">
        <v>0.0</v>
      </c>
      <c r="AK29" s="12">
        <v>5.0</v>
      </c>
      <c r="AL29" s="12">
        <v>2.0</v>
      </c>
      <c r="AM29" s="18">
        <f t="shared" si="6"/>
        <v>0.4</v>
      </c>
      <c r="AN29" s="19">
        <v>0.0</v>
      </c>
      <c r="AO29" s="19">
        <v>0.0</v>
      </c>
      <c r="AP29" s="12">
        <v>0.0</v>
      </c>
      <c r="AQ29" s="17">
        <f t="shared" si="7"/>
        <v>2</v>
      </c>
      <c r="AR29" s="11">
        <f t="shared" si="8"/>
        <v>0.6666666667</v>
      </c>
      <c r="AS29" s="17">
        <f t="shared" si="9"/>
        <v>1</v>
      </c>
      <c r="AT29" s="11">
        <f t="shared" si="10"/>
        <v>0.3333333333</v>
      </c>
      <c r="AU29" s="13" t="s">
        <v>54</v>
      </c>
      <c r="AV29" s="13"/>
      <c r="AW29" s="13"/>
      <c r="AX29" s="13"/>
      <c r="AY29" s="13"/>
      <c r="AZ29" s="13"/>
      <c r="BA29" s="13">
        <f t="shared" si="12"/>
        <v>5</v>
      </c>
      <c r="BB29" s="13"/>
    </row>
    <row r="30" ht="12.75" customHeight="1">
      <c r="A30" s="13" t="s">
        <v>71</v>
      </c>
      <c r="B30" s="37" t="s">
        <v>84</v>
      </c>
      <c r="C30" s="10">
        <v>1.347222222222222</v>
      </c>
      <c r="D30" s="11">
        <v>6.5968253968253965</v>
      </c>
      <c r="E30" s="11">
        <v>0.20422281039461018</v>
      </c>
      <c r="F30" s="13">
        <v>6.0</v>
      </c>
      <c r="G30" s="13">
        <v>1.0</v>
      </c>
      <c r="H30" s="13">
        <v>1.0</v>
      </c>
      <c r="I30" s="13">
        <v>18.0</v>
      </c>
      <c r="J30" s="13">
        <v>2.0</v>
      </c>
      <c r="K30" s="11">
        <v>0.21794871794871795</v>
      </c>
      <c r="L30" s="11">
        <v>0.717948717948718</v>
      </c>
      <c r="M30" s="13">
        <v>1.0</v>
      </c>
      <c r="N30" s="13">
        <v>0.0</v>
      </c>
      <c r="O30" s="13">
        <v>7.0</v>
      </c>
      <c r="P30" s="38">
        <v>0.0</v>
      </c>
      <c r="Q30" s="15">
        <v>0.4305930875348585</v>
      </c>
      <c r="R30" s="16">
        <v>2.06517094017094</v>
      </c>
      <c r="S30" s="13">
        <v>27.0</v>
      </c>
      <c r="T30" s="13">
        <v>8.0</v>
      </c>
      <c r="U30" s="13">
        <v>1.0</v>
      </c>
      <c r="V30" s="17">
        <f t="shared" si="1"/>
        <v>1</v>
      </c>
      <c r="W30" s="11">
        <f t="shared" si="2"/>
        <v>0.5</v>
      </c>
      <c r="X30" s="11">
        <f t="shared" si="3"/>
        <v>0.5</v>
      </c>
      <c r="Y30" s="11">
        <f t="shared" si="4"/>
        <v>2.06517094</v>
      </c>
      <c r="Z30" s="12">
        <v>0.0</v>
      </c>
      <c r="AA30" s="12">
        <v>0.0</v>
      </c>
      <c r="AB30" s="12">
        <v>2.0</v>
      </c>
      <c r="AC30" s="12">
        <v>0.0</v>
      </c>
      <c r="AD30" s="12">
        <v>2.0</v>
      </c>
      <c r="AE30" s="12">
        <v>0.0</v>
      </c>
      <c r="AF30" s="11">
        <f t="shared" si="5"/>
        <v>0</v>
      </c>
      <c r="AG30" s="12">
        <v>8.0</v>
      </c>
      <c r="AH30" s="12">
        <v>2.0</v>
      </c>
      <c r="AI30" s="12">
        <v>7.0</v>
      </c>
      <c r="AJ30" s="12">
        <v>5.0</v>
      </c>
      <c r="AK30" s="12">
        <v>15.0</v>
      </c>
      <c r="AL30" s="12">
        <v>7.0</v>
      </c>
      <c r="AM30" s="18">
        <f t="shared" si="6"/>
        <v>0.4666666667</v>
      </c>
      <c r="AN30" s="19">
        <v>0.0</v>
      </c>
      <c r="AO30" s="19">
        <v>0.0</v>
      </c>
      <c r="AP30" s="12">
        <v>2.0</v>
      </c>
      <c r="AQ30" s="17">
        <f t="shared" si="7"/>
        <v>1</v>
      </c>
      <c r="AR30" s="11">
        <f t="shared" si="8"/>
        <v>0.5</v>
      </c>
      <c r="AS30" s="17">
        <f t="shared" si="9"/>
        <v>1</v>
      </c>
      <c r="AT30" s="11">
        <f t="shared" si="10"/>
        <v>0.5</v>
      </c>
      <c r="AU30" s="13" t="s">
        <v>56</v>
      </c>
      <c r="AV30" s="13"/>
      <c r="AW30" s="13"/>
      <c r="AX30" s="13"/>
      <c r="AY30" s="13"/>
      <c r="AZ30" s="13"/>
      <c r="BA30" s="13">
        <f t="shared" si="12"/>
        <v>1</v>
      </c>
      <c r="BB30" s="13"/>
    </row>
    <row r="31" ht="12.75" customHeight="1">
      <c r="A31" s="13" t="s">
        <v>71</v>
      </c>
      <c r="B31" s="39" t="s">
        <v>85</v>
      </c>
      <c r="C31" s="10">
        <v>0.5178571428571428</v>
      </c>
      <c r="D31" s="11">
        <v>3.3468253968253965</v>
      </c>
      <c r="E31" s="11">
        <v>0.15473085131610148</v>
      </c>
      <c r="F31" s="13">
        <v>0.0</v>
      </c>
      <c r="G31" s="13">
        <v>3.0</v>
      </c>
      <c r="H31" s="13">
        <v>4.0</v>
      </c>
      <c r="I31" s="13">
        <v>42.0</v>
      </c>
      <c r="J31" s="13">
        <v>7.0</v>
      </c>
      <c r="K31" s="11">
        <v>0.4149659863945578</v>
      </c>
      <c r="L31" s="11">
        <v>1.5</v>
      </c>
      <c r="M31" s="13">
        <v>5.0</v>
      </c>
      <c r="N31" s="13">
        <v>0.0</v>
      </c>
      <c r="O31" s="13">
        <v>7.0</v>
      </c>
      <c r="P31" s="38">
        <v>0.0</v>
      </c>
      <c r="Q31" s="15">
        <v>0.5696968377106593</v>
      </c>
      <c r="R31" s="16">
        <v>2.017857142857143</v>
      </c>
      <c r="S31" s="13">
        <v>18.0</v>
      </c>
      <c r="T31" s="13">
        <v>11.0</v>
      </c>
      <c r="U31" s="13">
        <v>1.0</v>
      </c>
      <c r="V31" s="17">
        <f t="shared" si="1"/>
        <v>4</v>
      </c>
      <c r="W31" s="11">
        <f t="shared" si="2"/>
        <v>0.4285714286</v>
      </c>
      <c r="X31" s="11">
        <f t="shared" si="3"/>
        <v>0.5714285714</v>
      </c>
      <c r="Y31" s="11">
        <f t="shared" si="4"/>
        <v>2.017857143</v>
      </c>
      <c r="Z31" s="12">
        <v>0.0</v>
      </c>
      <c r="AA31" s="12">
        <v>0.0</v>
      </c>
      <c r="AB31" s="12">
        <v>0.0</v>
      </c>
      <c r="AC31" s="12">
        <v>0.0</v>
      </c>
      <c r="AD31" s="12">
        <v>0.0</v>
      </c>
      <c r="AE31" s="12">
        <v>0.0</v>
      </c>
      <c r="AF31" s="11" t="str">
        <f t="shared" si="5"/>
        <v>#DIV/0!</v>
      </c>
      <c r="AG31" s="12">
        <v>6.0</v>
      </c>
      <c r="AH31" s="12">
        <v>3.0</v>
      </c>
      <c r="AI31" s="12">
        <v>6.0</v>
      </c>
      <c r="AJ31" s="12">
        <v>0.0</v>
      </c>
      <c r="AK31" s="12">
        <v>12.0</v>
      </c>
      <c r="AL31" s="12">
        <v>3.0</v>
      </c>
      <c r="AM31" s="18">
        <f t="shared" si="6"/>
        <v>0.25</v>
      </c>
      <c r="AN31" s="19">
        <v>0.0</v>
      </c>
      <c r="AO31" s="19">
        <v>0.0</v>
      </c>
      <c r="AP31" s="12">
        <v>0.0</v>
      </c>
      <c r="AQ31" s="17">
        <f t="shared" si="7"/>
        <v>2</v>
      </c>
      <c r="AR31" s="11">
        <f t="shared" si="8"/>
        <v>0.2857142857</v>
      </c>
      <c r="AS31" s="17">
        <f t="shared" si="9"/>
        <v>5</v>
      </c>
      <c r="AT31" s="11">
        <f t="shared" si="10"/>
        <v>0.7142857143</v>
      </c>
      <c r="AU31" s="13" t="s">
        <v>54</v>
      </c>
      <c r="AV31" s="13"/>
      <c r="AW31" s="13"/>
      <c r="AX31" s="13"/>
      <c r="AY31" s="13"/>
      <c r="AZ31" s="13"/>
      <c r="BA31" s="13">
        <f t="shared" si="12"/>
        <v>4</v>
      </c>
      <c r="BB31" s="13"/>
    </row>
    <row r="32" ht="12.75" customHeight="1">
      <c r="A32" s="13" t="s">
        <v>71</v>
      </c>
      <c r="B32" s="39" t="s">
        <v>86</v>
      </c>
      <c r="C32" s="10">
        <v>0.26785714285714285</v>
      </c>
      <c r="D32" s="11">
        <v>1.98015873015873</v>
      </c>
      <c r="E32" s="11">
        <v>0.13527054108216433</v>
      </c>
      <c r="F32" s="13">
        <v>0.0</v>
      </c>
      <c r="G32" s="13">
        <v>3.0</v>
      </c>
      <c r="H32" s="13">
        <v>8.0</v>
      </c>
      <c r="I32" s="13">
        <v>30.0</v>
      </c>
      <c r="J32" s="13">
        <v>4.0</v>
      </c>
      <c r="K32" s="11">
        <v>0.6833333333333333</v>
      </c>
      <c r="L32" s="11">
        <v>1.75</v>
      </c>
      <c r="M32" s="13">
        <v>1.0</v>
      </c>
      <c r="N32" s="13">
        <v>0.0</v>
      </c>
      <c r="O32" s="13">
        <v>7.0</v>
      </c>
      <c r="P32" s="38">
        <v>0.0</v>
      </c>
      <c r="Q32" s="15">
        <v>0.8186038744154976</v>
      </c>
      <c r="R32" s="16">
        <v>2.017857142857143</v>
      </c>
      <c r="S32" s="13">
        <v>11.0</v>
      </c>
      <c r="T32" s="13">
        <v>15.0</v>
      </c>
      <c r="U32" s="13">
        <v>1.0</v>
      </c>
      <c r="V32" s="17">
        <f t="shared" si="1"/>
        <v>1</v>
      </c>
      <c r="W32" s="11">
        <f t="shared" si="2"/>
        <v>0.75</v>
      </c>
      <c r="X32" s="11">
        <f t="shared" si="3"/>
        <v>0.25</v>
      </c>
      <c r="Y32" s="11">
        <f t="shared" si="4"/>
        <v>2.017857143</v>
      </c>
      <c r="Z32" s="12">
        <v>0.0</v>
      </c>
      <c r="AA32" s="12">
        <v>0.0</v>
      </c>
      <c r="AB32" s="12">
        <v>0.0</v>
      </c>
      <c r="AC32" s="12">
        <v>0.0</v>
      </c>
      <c r="AD32" s="12">
        <v>0.0</v>
      </c>
      <c r="AE32" s="12">
        <v>0.0</v>
      </c>
      <c r="AF32" s="11" t="str">
        <f t="shared" si="5"/>
        <v>#DIV/0!</v>
      </c>
      <c r="AG32" s="12">
        <v>3.0</v>
      </c>
      <c r="AH32" s="12">
        <v>2.0</v>
      </c>
      <c r="AI32" s="12">
        <v>4.0</v>
      </c>
      <c r="AJ32" s="12">
        <v>0.0</v>
      </c>
      <c r="AK32" s="12">
        <v>7.0</v>
      </c>
      <c r="AL32" s="12">
        <v>2.0</v>
      </c>
      <c r="AM32" s="18">
        <f t="shared" si="6"/>
        <v>0.2857142857</v>
      </c>
      <c r="AN32" s="19">
        <v>0.0</v>
      </c>
      <c r="AO32" s="19">
        <v>0.0</v>
      </c>
      <c r="AP32" s="12">
        <v>0.0</v>
      </c>
      <c r="AQ32" s="17">
        <f t="shared" si="7"/>
        <v>3</v>
      </c>
      <c r="AR32" s="11">
        <f t="shared" si="8"/>
        <v>0.75</v>
      </c>
      <c r="AS32" s="17">
        <f t="shared" si="9"/>
        <v>1</v>
      </c>
      <c r="AT32" s="11">
        <f t="shared" si="10"/>
        <v>0.25</v>
      </c>
      <c r="AU32" s="13" t="s">
        <v>56</v>
      </c>
      <c r="AV32" s="13"/>
      <c r="AW32" s="13"/>
      <c r="AX32" s="13"/>
      <c r="AY32" s="13"/>
      <c r="AZ32" s="13"/>
      <c r="BA32" s="13">
        <f t="shared" si="12"/>
        <v>8</v>
      </c>
      <c r="BB32" s="13"/>
    </row>
    <row r="33" ht="12.75" customHeight="1">
      <c r="A33" s="13" t="s">
        <v>71</v>
      </c>
      <c r="B33" s="39" t="s">
        <v>87</v>
      </c>
      <c r="C33" s="10">
        <v>0.125</v>
      </c>
      <c r="D33" s="11">
        <v>1.3611111111111112</v>
      </c>
      <c r="E33" s="11">
        <v>0.09183673469387754</v>
      </c>
      <c r="F33" s="13">
        <v>0.0</v>
      </c>
      <c r="G33" s="13">
        <v>1.0</v>
      </c>
      <c r="H33" s="13">
        <v>6.0</v>
      </c>
      <c r="I33" s="13">
        <v>17.0</v>
      </c>
      <c r="J33" s="13">
        <v>2.0</v>
      </c>
      <c r="K33" s="11">
        <v>0.32352941176470584</v>
      </c>
      <c r="L33" s="11">
        <v>1.4</v>
      </c>
      <c r="M33" s="13">
        <v>1.0</v>
      </c>
      <c r="N33" s="13">
        <v>0.0</v>
      </c>
      <c r="O33" s="13">
        <v>7.0</v>
      </c>
      <c r="P33" s="38">
        <v>0.0</v>
      </c>
      <c r="Q33" s="15">
        <v>0.4153661464585834</v>
      </c>
      <c r="R33" s="16">
        <v>1.525</v>
      </c>
      <c r="S33" s="13">
        <v>6.0</v>
      </c>
      <c r="T33" s="13">
        <v>17.0</v>
      </c>
      <c r="U33" s="13">
        <v>1.0</v>
      </c>
      <c r="V33" s="17">
        <f t="shared" si="1"/>
        <v>1</v>
      </c>
      <c r="W33" s="11">
        <f t="shared" si="2"/>
        <v>0.5</v>
      </c>
      <c r="X33" s="11">
        <f t="shared" si="3"/>
        <v>0.5</v>
      </c>
      <c r="Y33" s="11">
        <f t="shared" si="4"/>
        <v>1.525</v>
      </c>
      <c r="Z33" s="12">
        <v>0.0</v>
      </c>
      <c r="AA33" s="12">
        <v>0.0</v>
      </c>
      <c r="AB33" s="12">
        <v>0.0</v>
      </c>
      <c r="AC33" s="12">
        <v>0.0</v>
      </c>
      <c r="AD33" s="12">
        <v>0.0</v>
      </c>
      <c r="AE33" s="12">
        <v>0.0</v>
      </c>
      <c r="AF33" s="11" t="str">
        <f t="shared" si="5"/>
        <v>#DIV/0!</v>
      </c>
      <c r="AG33" s="12">
        <v>1.0</v>
      </c>
      <c r="AH33" s="12">
        <v>1.0</v>
      </c>
      <c r="AI33" s="12">
        <v>2.0</v>
      </c>
      <c r="AJ33" s="12">
        <v>0.0</v>
      </c>
      <c r="AK33" s="12">
        <v>3.0</v>
      </c>
      <c r="AL33" s="12">
        <v>1.0</v>
      </c>
      <c r="AM33" s="18">
        <f t="shared" si="6"/>
        <v>0.3333333333</v>
      </c>
      <c r="AN33" s="19">
        <v>0.0</v>
      </c>
      <c r="AO33" s="19">
        <v>0.0</v>
      </c>
      <c r="AP33" s="12">
        <v>0.0</v>
      </c>
      <c r="AQ33" s="17">
        <f t="shared" si="7"/>
        <v>1</v>
      </c>
      <c r="AR33" s="11">
        <f t="shared" si="8"/>
        <v>0.5</v>
      </c>
      <c r="AS33" s="17">
        <f t="shared" si="9"/>
        <v>1</v>
      </c>
      <c r="AT33" s="11">
        <f t="shared" si="10"/>
        <v>0.5</v>
      </c>
      <c r="AU33" s="13" t="s">
        <v>56</v>
      </c>
      <c r="AV33" s="13"/>
      <c r="AW33" s="13"/>
      <c r="AX33" s="13"/>
      <c r="AY33" s="13"/>
      <c r="AZ33" s="13"/>
      <c r="BA33" s="13">
        <f t="shared" si="12"/>
        <v>6</v>
      </c>
      <c r="BB33" s="13"/>
    </row>
    <row r="34" ht="12.75" customHeight="1">
      <c r="A34" s="13" t="s">
        <v>71</v>
      </c>
      <c r="B34" s="39" t="s">
        <v>88</v>
      </c>
      <c r="C34" s="10">
        <v>1.0</v>
      </c>
      <c r="D34" s="11">
        <v>1.1111111111111112</v>
      </c>
      <c r="E34" s="11">
        <v>0.8999999999999999</v>
      </c>
      <c r="F34" s="13">
        <v>0.0</v>
      </c>
      <c r="G34" s="13">
        <v>0.0</v>
      </c>
      <c r="H34" s="13">
        <v>6.0</v>
      </c>
      <c r="I34" s="13">
        <v>9.0</v>
      </c>
      <c r="J34" s="13">
        <v>1.0</v>
      </c>
      <c r="K34" s="11">
        <v>-0.6666666666666666</v>
      </c>
      <c r="L34" s="11">
        <v>0.0</v>
      </c>
      <c r="M34" s="13">
        <v>0.0</v>
      </c>
      <c r="N34" s="13">
        <v>0.0</v>
      </c>
      <c r="O34" s="13">
        <v>7.0</v>
      </c>
      <c r="P34" s="38">
        <v>0.0</v>
      </c>
      <c r="Q34" s="15">
        <v>0.23333333333333328</v>
      </c>
      <c r="R34" s="16">
        <v>1.0</v>
      </c>
      <c r="S34" s="13">
        <v>3.0</v>
      </c>
      <c r="T34" s="13">
        <v>18.0</v>
      </c>
      <c r="U34" s="13">
        <v>1.0</v>
      </c>
      <c r="V34" s="17">
        <f t="shared" si="1"/>
        <v>1</v>
      </c>
      <c r="W34" s="11">
        <f t="shared" si="2"/>
        <v>0</v>
      </c>
      <c r="X34" s="11">
        <f t="shared" si="3"/>
        <v>1</v>
      </c>
      <c r="Y34" s="11">
        <f t="shared" si="4"/>
        <v>1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2">
        <v>0.0</v>
      </c>
      <c r="AF34" s="11" t="str">
        <f t="shared" si="5"/>
        <v>#DIV/0!</v>
      </c>
      <c r="AG34" s="12">
        <v>0.0</v>
      </c>
      <c r="AH34" s="12">
        <v>0.0</v>
      </c>
      <c r="AI34" s="12">
        <v>1.0</v>
      </c>
      <c r="AJ34" s="12">
        <v>0.0</v>
      </c>
      <c r="AK34" s="12">
        <v>1.0</v>
      </c>
      <c r="AL34" s="12">
        <v>0.0</v>
      </c>
      <c r="AM34" s="18">
        <f t="shared" si="6"/>
        <v>0</v>
      </c>
      <c r="AN34" s="19">
        <v>0.0</v>
      </c>
      <c r="AO34" s="19">
        <v>0.0</v>
      </c>
      <c r="AP34" s="12">
        <v>0.0</v>
      </c>
      <c r="AQ34" s="17">
        <f t="shared" si="7"/>
        <v>1</v>
      </c>
      <c r="AR34" s="11">
        <f t="shared" si="8"/>
        <v>1</v>
      </c>
      <c r="AS34" s="17">
        <f t="shared" si="9"/>
        <v>0</v>
      </c>
      <c r="AT34" s="11">
        <f t="shared" si="10"/>
        <v>0</v>
      </c>
      <c r="AU34" s="13" t="s">
        <v>56</v>
      </c>
      <c r="AV34" s="13"/>
      <c r="AW34" s="13"/>
      <c r="AX34" s="13"/>
      <c r="AY34" s="13"/>
      <c r="AZ34" s="13"/>
      <c r="BA34" s="13">
        <f t="shared" si="12"/>
        <v>6</v>
      </c>
      <c r="BB34" s="13"/>
    </row>
    <row r="35" ht="12.75" customHeight="1">
      <c r="A35" s="13" t="s">
        <v>71</v>
      </c>
      <c r="B35" s="37" t="s">
        <v>89</v>
      </c>
      <c r="C35" s="10">
        <v>0.49007936507936506</v>
      </c>
      <c r="D35" s="11">
        <v>2.18015873015873</v>
      </c>
      <c r="E35" s="11">
        <v>0.22479068074262834</v>
      </c>
      <c r="F35" s="13">
        <v>3.0</v>
      </c>
      <c r="G35" s="13">
        <v>0.0</v>
      </c>
      <c r="H35" s="13">
        <v>8.0</v>
      </c>
      <c r="I35" s="13">
        <v>9.0</v>
      </c>
      <c r="J35" s="13">
        <v>1.0</v>
      </c>
      <c r="K35" s="11">
        <v>-0.8888888888888888</v>
      </c>
      <c r="L35" s="11">
        <v>0.0</v>
      </c>
      <c r="M35" s="13">
        <v>0.0</v>
      </c>
      <c r="N35" s="13">
        <v>0.0</v>
      </c>
      <c r="O35" s="13">
        <v>7.0</v>
      </c>
      <c r="P35" s="38">
        <v>0.0</v>
      </c>
      <c r="Q35" s="15">
        <v>-0.6386158637705779</v>
      </c>
      <c r="R35" s="16">
        <v>0.49007936507936506</v>
      </c>
      <c r="S35" s="13">
        <v>12.0</v>
      </c>
      <c r="T35" s="25">
        <v>14.0</v>
      </c>
      <c r="U35" s="13">
        <v>1.0</v>
      </c>
      <c r="V35" s="17">
        <f t="shared" si="1"/>
        <v>1</v>
      </c>
      <c r="W35" s="11">
        <f t="shared" si="2"/>
        <v>0</v>
      </c>
      <c r="X35" s="11">
        <f t="shared" si="3"/>
        <v>1</v>
      </c>
      <c r="Y35" s="11">
        <f t="shared" si="4"/>
        <v>0.4900793651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1" t="str">
        <f t="shared" si="5"/>
        <v>#DIV/0!</v>
      </c>
      <c r="AG35" s="12">
        <v>4.0</v>
      </c>
      <c r="AH35" s="12">
        <v>1.0</v>
      </c>
      <c r="AI35" s="12">
        <v>4.0</v>
      </c>
      <c r="AJ35" s="12">
        <v>3.0</v>
      </c>
      <c r="AK35" s="12">
        <v>8.0</v>
      </c>
      <c r="AL35" s="12">
        <v>4.0</v>
      </c>
      <c r="AM35" s="18">
        <f t="shared" si="6"/>
        <v>0.5</v>
      </c>
      <c r="AN35" s="19">
        <v>0.0</v>
      </c>
      <c r="AO35" s="19">
        <v>0.0</v>
      </c>
      <c r="AP35" s="12">
        <v>0.0</v>
      </c>
      <c r="AQ35" s="17">
        <f t="shared" si="7"/>
        <v>1</v>
      </c>
      <c r="AR35" s="11">
        <f t="shared" si="8"/>
        <v>1</v>
      </c>
      <c r="AS35" s="17">
        <f t="shared" si="9"/>
        <v>0</v>
      </c>
      <c r="AT35" s="11">
        <f t="shared" si="10"/>
        <v>0</v>
      </c>
      <c r="AU35" s="13" t="s">
        <v>54</v>
      </c>
      <c r="AV35" s="13"/>
      <c r="AW35" s="13"/>
      <c r="AX35" s="13"/>
      <c r="AY35" s="13"/>
      <c r="AZ35" s="13"/>
      <c r="BA35" s="13">
        <f t="shared" si="12"/>
        <v>8</v>
      </c>
      <c r="BB35" s="13"/>
    </row>
    <row r="36" ht="12.75" customHeight="1">
      <c r="A36" s="13" t="s">
        <v>71</v>
      </c>
      <c r="B36" s="40" t="s">
        <v>90</v>
      </c>
      <c r="C36" s="10">
        <v>0.0</v>
      </c>
      <c r="D36" s="11">
        <v>1.0</v>
      </c>
      <c r="E36" s="11">
        <v>0.0</v>
      </c>
      <c r="F36" s="13">
        <v>0.0</v>
      </c>
      <c r="G36" s="13">
        <v>0.0</v>
      </c>
      <c r="H36" s="13">
        <v>0.0</v>
      </c>
      <c r="I36" s="13">
        <v>0.0</v>
      </c>
      <c r="J36" s="13">
        <v>0.0</v>
      </c>
      <c r="K36" s="11">
        <v>0.0</v>
      </c>
      <c r="L36" s="11" t="e">
        <v>#DIV/0!</v>
      </c>
      <c r="M36" s="13">
        <v>0.0</v>
      </c>
      <c r="N36" s="13">
        <v>0.0</v>
      </c>
      <c r="O36" s="13">
        <v>7.0</v>
      </c>
      <c r="P36" s="38">
        <v>0.0</v>
      </c>
      <c r="Q36" s="15">
        <v>0.0</v>
      </c>
      <c r="R36" s="16">
        <v>0.0</v>
      </c>
      <c r="S36" s="13">
        <v>2.0</v>
      </c>
      <c r="T36" s="13">
        <v>19.0</v>
      </c>
      <c r="U36" s="13">
        <v>1.0</v>
      </c>
      <c r="V36" s="17">
        <f t="shared" si="1"/>
        <v>0</v>
      </c>
      <c r="W36" s="11" t="str">
        <f t="shared" si="2"/>
        <v>#DIV/0!</v>
      </c>
      <c r="X36" s="11" t="str">
        <f t="shared" si="3"/>
        <v>#DIV/0!</v>
      </c>
      <c r="Y36" s="11" t="str">
        <f t="shared" si="4"/>
        <v>#DIV/0!</v>
      </c>
      <c r="Z36" s="13">
        <v>0.0</v>
      </c>
      <c r="AA36" s="13">
        <v>0.0</v>
      </c>
      <c r="AB36" s="13">
        <v>0.0</v>
      </c>
      <c r="AC36" s="13">
        <v>0.0</v>
      </c>
      <c r="AD36" s="13">
        <v>0.0</v>
      </c>
      <c r="AE36" s="13">
        <v>0.0</v>
      </c>
      <c r="AF36" s="11" t="str">
        <f t="shared" si="5"/>
        <v>#DIV/0!</v>
      </c>
      <c r="AG36" s="13">
        <v>0.0</v>
      </c>
      <c r="AH36" s="13">
        <v>0.0</v>
      </c>
      <c r="AI36" s="13">
        <v>0.0</v>
      </c>
      <c r="AJ36" s="13">
        <v>0.0</v>
      </c>
      <c r="AK36" s="13">
        <v>0.0</v>
      </c>
      <c r="AL36" s="13">
        <v>0.0</v>
      </c>
      <c r="AM36" s="18" t="str">
        <f t="shared" si="6"/>
        <v>#DIV/0!</v>
      </c>
      <c r="AN36" s="19">
        <v>0.0</v>
      </c>
      <c r="AO36" s="19">
        <v>0.0</v>
      </c>
      <c r="AP36" s="12">
        <v>0.0</v>
      </c>
      <c r="AQ36" s="17">
        <f t="shared" si="7"/>
        <v>0</v>
      </c>
      <c r="AR36" s="11" t="str">
        <f t="shared" si="8"/>
        <v>#DIV/0!</v>
      </c>
      <c r="AS36" s="17">
        <f t="shared" si="9"/>
        <v>0</v>
      </c>
      <c r="AT36" s="11" t="str">
        <f t="shared" si="10"/>
        <v>#DIV/0!</v>
      </c>
      <c r="AU36" s="13" t="s">
        <v>56</v>
      </c>
      <c r="AV36" s="13"/>
      <c r="AW36" s="13"/>
      <c r="AX36" s="13"/>
      <c r="AY36" s="13"/>
      <c r="AZ36" s="13"/>
      <c r="BA36" s="13">
        <f t="shared" si="12"/>
        <v>0</v>
      </c>
      <c r="BB36" s="13"/>
    </row>
    <row r="37" ht="12.75" customHeight="1">
      <c r="A37" s="25" t="s">
        <v>71</v>
      </c>
      <c r="B37" s="41" t="s">
        <v>91</v>
      </c>
      <c r="C37" s="27">
        <v>0.0</v>
      </c>
      <c r="D37" s="28">
        <v>1.0</v>
      </c>
      <c r="E37" s="28">
        <v>0.0</v>
      </c>
      <c r="F37" s="25">
        <v>0.0</v>
      </c>
      <c r="G37" s="25">
        <v>0.0</v>
      </c>
      <c r="H37" s="25">
        <v>0.0</v>
      </c>
      <c r="I37" s="25">
        <v>0.0</v>
      </c>
      <c r="J37" s="25">
        <v>0.0</v>
      </c>
      <c r="K37" s="28">
        <v>0.0</v>
      </c>
      <c r="L37" s="28" t="e">
        <v>#DIV/0!</v>
      </c>
      <c r="M37" s="25">
        <v>0.0</v>
      </c>
      <c r="N37" s="25">
        <v>0.0</v>
      </c>
      <c r="O37" s="25">
        <v>7.0</v>
      </c>
      <c r="P37" s="42">
        <v>0.0</v>
      </c>
      <c r="Q37" s="30">
        <v>0.0</v>
      </c>
      <c r="R37" s="31">
        <v>0.0</v>
      </c>
      <c r="S37" s="25">
        <v>2.0</v>
      </c>
      <c r="T37" s="25">
        <v>20.0</v>
      </c>
      <c r="U37" s="25">
        <v>1.0</v>
      </c>
      <c r="V37" s="32">
        <f t="shared" si="1"/>
        <v>0</v>
      </c>
      <c r="W37" s="28" t="str">
        <f t="shared" si="2"/>
        <v>#DIV/0!</v>
      </c>
      <c r="X37" s="28" t="str">
        <f t="shared" si="3"/>
        <v>#DIV/0!</v>
      </c>
      <c r="Y37" s="28" t="str">
        <f t="shared" si="4"/>
        <v>#DIV/0!</v>
      </c>
      <c r="Z37" s="25">
        <v>0.0</v>
      </c>
      <c r="AA37" s="25">
        <v>0.0</v>
      </c>
      <c r="AB37" s="25">
        <v>0.0</v>
      </c>
      <c r="AC37" s="25">
        <v>0.0</v>
      </c>
      <c r="AD37" s="25">
        <v>0.0</v>
      </c>
      <c r="AE37" s="25">
        <v>0.0</v>
      </c>
      <c r="AF37" s="28" t="str">
        <f t="shared" si="5"/>
        <v>#DIV/0!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0.0</v>
      </c>
      <c r="AM37" s="33" t="str">
        <f t="shared" si="6"/>
        <v>#DIV/0!</v>
      </c>
      <c r="AN37" s="34">
        <v>0.0</v>
      </c>
      <c r="AO37" s="34">
        <v>0.0</v>
      </c>
      <c r="AP37" s="25">
        <v>0.0</v>
      </c>
      <c r="AQ37" s="32">
        <f t="shared" si="7"/>
        <v>0</v>
      </c>
      <c r="AR37" s="28" t="str">
        <f t="shared" si="8"/>
        <v>#DIV/0!</v>
      </c>
      <c r="AS37" s="32">
        <f t="shared" si="9"/>
        <v>0</v>
      </c>
      <c r="AT37" s="28" t="str">
        <f t="shared" si="10"/>
        <v>#DIV/0!</v>
      </c>
      <c r="AU37" s="25" t="s">
        <v>54</v>
      </c>
      <c r="AV37" s="25"/>
      <c r="AW37" s="25"/>
      <c r="AX37" s="25"/>
      <c r="AY37" s="25"/>
      <c r="AZ37" s="25"/>
      <c r="BA37" s="25">
        <f t="shared" si="12"/>
        <v>0</v>
      </c>
      <c r="BB37" s="25"/>
    </row>
    <row r="38" ht="12.75" customHeight="1">
      <c r="A38" s="8" t="s">
        <v>92</v>
      </c>
      <c r="B38" s="8" t="s">
        <v>93</v>
      </c>
      <c r="C38" s="10">
        <v>3.3468253968253965</v>
      </c>
      <c r="D38" s="11">
        <v>12.967460317460318</v>
      </c>
      <c r="E38" s="18">
        <v>0.2580941306077483</v>
      </c>
      <c r="F38" s="13">
        <v>0.0</v>
      </c>
      <c r="G38" s="13">
        <v>10.0</v>
      </c>
      <c r="H38" s="13">
        <v>1.0</v>
      </c>
      <c r="I38" s="13">
        <v>79.0</v>
      </c>
      <c r="J38" s="13">
        <v>12.0</v>
      </c>
      <c r="K38" s="11">
        <v>0.8322784810126582</v>
      </c>
      <c r="L38" s="11">
        <v>4.666666666666667</v>
      </c>
      <c r="M38" s="13">
        <v>11.0</v>
      </c>
      <c r="N38" s="13">
        <v>6.0</v>
      </c>
      <c r="O38" s="13">
        <v>7.0</v>
      </c>
      <c r="P38" s="10">
        <v>0.8571428571428571</v>
      </c>
      <c r="Q38" s="15">
        <v>1.9475154687632634</v>
      </c>
      <c r="R38" s="16">
        <v>13.156349206349205</v>
      </c>
      <c r="S38" s="13">
        <v>39.0</v>
      </c>
      <c r="T38" s="13">
        <v>1.0</v>
      </c>
      <c r="U38" s="13">
        <v>1.0</v>
      </c>
      <c r="V38" s="17">
        <f t="shared" si="1"/>
        <v>2</v>
      </c>
      <c r="W38" s="11">
        <f t="shared" si="2"/>
        <v>0.8333333333</v>
      </c>
      <c r="X38" s="11">
        <f t="shared" si="3"/>
        <v>0.1666666667</v>
      </c>
      <c r="Y38" s="11">
        <f t="shared" si="4"/>
        <v>8.013492063</v>
      </c>
      <c r="Z38" s="13">
        <v>3.0</v>
      </c>
      <c r="AA38" s="13">
        <v>0.0</v>
      </c>
      <c r="AB38" s="13">
        <v>8.0</v>
      </c>
      <c r="AC38" s="13">
        <v>2.0</v>
      </c>
      <c r="AD38" s="13">
        <v>11.0</v>
      </c>
      <c r="AE38" s="13">
        <v>2.0</v>
      </c>
      <c r="AF38" s="11">
        <f t="shared" si="5"/>
        <v>0.1818181818</v>
      </c>
      <c r="AG38" s="13">
        <v>7.0</v>
      </c>
      <c r="AH38" s="13">
        <v>6.0</v>
      </c>
      <c r="AI38" s="13">
        <v>6.0</v>
      </c>
      <c r="AJ38" s="13">
        <v>3.0</v>
      </c>
      <c r="AK38" s="13">
        <v>13.0</v>
      </c>
      <c r="AL38" s="13">
        <v>9.0</v>
      </c>
      <c r="AM38" s="18">
        <f t="shared" si="6"/>
        <v>0.6923076923</v>
      </c>
      <c r="AN38" s="19">
        <v>0.0</v>
      </c>
      <c r="AO38" s="19">
        <v>0.0</v>
      </c>
      <c r="AP38" s="12">
        <v>0.0</v>
      </c>
      <c r="AQ38" s="17">
        <f t="shared" si="7"/>
        <v>1</v>
      </c>
      <c r="AR38" s="11">
        <f t="shared" si="8"/>
        <v>0.08333333333</v>
      </c>
      <c r="AS38" s="17">
        <f t="shared" si="9"/>
        <v>9</v>
      </c>
      <c r="AT38" s="11">
        <f t="shared" si="10"/>
        <v>0.9</v>
      </c>
      <c r="AU38" s="13" t="s">
        <v>56</v>
      </c>
      <c r="AV38" s="20">
        <v>27588.0</v>
      </c>
      <c r="AW38" s="20">
        <v>38530.0</v>
      </c>
      <c r="AX38" s="21">
        <f t="shared" ref="AX38:AX55" si="13">(AW38-AV38)/365.25</f>
        <v>29.95756331</v>
      </c>
      <c r="BA38" s="12">
        <f t="shared" si="12"/>
        <v>1</v>
      </c>
    </row>
    <row r="39" ht="12.75" customHeight="1">
      <c r="A39" s="22" t="s">
        <v>92</v>
      </c>
      <c r="B39" s="43" t="s">
        <v>79</v>
      </c>
      <c r="C39" s="10">
        <v>1.8706349206349207</v>
      </c>
      <c r="D39" s="11">
        <v>13.967460317460317</v>
      </c>
      <c r="E39" s="18">
        <v>0.13392806409455082</v>
      </c>
      <c r="F39" s="13">
        <v>1.0</v>
      </c>
      <c r="G39" s="13">
        <v>12.0</v>
      </c>
      <c r="H39" s="13">
        <v>2.0</v>
      </c>
      <c r="I39" s="13">
        <v>84.0</v>
      </c>
      <c r="J39" s="13">
        <v>12.0</v>
      </c>
      <c r="K39" s="11">
        <v>0.998015873015873</v>
      </c>
      <c r="L39" s="11">
        <v>4.666666666666667</v>
      </c>
      <c r="M39" s="13">
        <v>10.0</v>
      </c>
      <c r="N39" s="13">
        <v>1.0</v>
      </c>
      <c r="O39" s="13">
        <v>7.0</v>
      </c>
      <c r="P39" s="10">
        <v>0.14285714285714285</v>
      </c>
      <c r="Q39" s="15">
        <v>1.2748010799675666</v>
      </c>
      <c r="R39" s="16">
        <v>7.394444444444445</v>
      </c>
      <c r="S39" s="13">
        <v>39.0</v>
      </c>
      <c r="T39" s="13">
        <v>2.0</v>
      </c>
      <c r="U39" s="13">
        <v>2.0</v>
      </c>
      <c r="V39" s="17">
        <f t="shared" si="1"/>
        <v>0</v>
      </c>
      <c r="W39" s="11">
        <f t="shared" si="2"/>
        <v>1</v>
      </c>
      <c r="X39" s="11">
        <f t="shared" si="3"/>
        <v>0</v>
      </c>
      <c r="Y39" s="11">
        <f t="shared" si="4"/>
        <v>6.537301587</v>
      </c>
      <c r="Z39" s="13">
        <v>3.0</v>
      </c>
      <c r="AA39" s="13">
        <v>0.0</v>
      </c>
      <c r="AB39" s="13">
        <v>9.0</v>
      </c>
      <c r="AC39" s="13">
        <v>1.0</v>
      </c>
      <c r="AD39" s="13">
        <v>12.0</v>
      </c>
      <c r="AE39" s="13">
        <v>1.0</v>
      </c>
      <c r="AF39" s="11">
        <f t="shared" si="5"/>
        <v>0.08333333333</v>
      </c>
      <c r="AG39" s="13">
        <v>7.0</v>
      </c>
      <c r="AH39" s="13">
        <v>2.0</v>
      </c>
      <c r="AI39" s="13">
        <v>6.0</v>
      </c>
      <c r="AJ39" s="13">
        <v>3.0</v>
      </c>
      <c r="AK39" s="13">
        <v>13.0</v>
      </c>
      <c r="AL39" s="13">
        <v>5.0</v>
      </c>
      <c r="AM39" s="18">
        <f t="shared" si="6"/>
        <v>0.3846153846</v>
      </c>
      <c r="AN39" s="19">
        <v>0.0</v>
      </c>
      <c r="AO39" s="19">
        <v>0.0</v>
      </c>
      <c r="AP39" s="12">
        <v>0.0</v>
      </c>
      <c r="AQ39" s="17">
        <f t="shared" si="7"/>
        <v>2</v>
      </c>
      <c r="AR39" s="11">
        <f t="shared" si="8"/>
        <v>0.1666666667</v>
      </c>
      <c r="AS39" s="17">
        <f t="shared" si="9"/>
        <v>9</v>
      </c>
      <c r="AT39" s="11">
        <f t="shared" si="10"/>
        <v>0.8181818182</v>
      </c>
      <c r="AU39" s="13" t="s">
        <v>56</v>
      </c>
      <c r="AV39" s="20">
        <v>29195.0</v>
      </c>
      <c r="AW39" s="20">
        <v>38530.0</v>
      </c>
      <c r="AX39" s="21">
        <f t="shared" si="13"/>
        <v>25.5578371</v>
      </c>
      <c r="BA39" s="12">
        <f t="shared" si="12"/>
        <v>2</v>
      </c>
    </row>
    <row r="40" ht="12.75" customHeight="1">
      <c r="A40" s="13" t="s">
        <v>92</v>
      </c>
      <c r="B40" s="43" t="s">
        <v>94</v>
      </c>
      <c r="C40" s="10">
        <v>4.62063492063492</v>
      </c>
      <c r="D40" s="11">
        <v>13.967460317460317</v>
      </c>
      <c r="E40" s="18">
        <v>0.33081425080970506</v>
      </c>
      <c r="F40" s="13">
        <v>1.0</v>
      </c>
      <c r="G40" s="13">
        <v>11.0</v>
      </c>
      <c r="H40" s="13">
        <v>2.0</v>
      </c>
      <c r="I40" s="13">
        <v>84.0</v>
      </c>
      <c r="J40" s="13">
        <v>12.0</v>
      </c>
      <c r="K40" s="11">
        <v>0.9146825396825397</v>
      </c>
      <c r="L40" s="11">
        <v>4.277777777777778</v>
      </c>
      <c r="M40" s="13">
        <v>10.0</v>
      </c>
      <c r="N40" s="13">
        <v>0.0</v>
      </c>
      <c r="O40" s="13">
        <v>7.0</v>
      </c>
      <c r="P40" s="14">
        <v>0.0</v>
      </c>
      <c r="Q40" s="15">
        <v>1.2454967904922447</v>
      </c>
      <c r="R40" s="16">
        <v>8.898412698412699</v>
      </c>
      <c r="S40" s="13">
        <v>38.0</v>
      </c>
      <c r="T40" s="13">
        <v>3.0</v>
      </c>
      <c r="U40" s="13">
        <v>1.0</v>
      </c>
      <c r="V40" s="17">
        <f t="shared" si="1"/>
        <v>1</v>
      </c>
      <c r="W40" s="11">
        <f t="shared" si="2"/>
        <v>0.9166666667</v>
      </c>
      <c r="X40" s="11">
        <f t="shared" si="3"/>
        <v>0.08333333333</v>
      </c>
      <c r="Y40" s="11">
        <f t="shared" si="4"/>
        <v>8.898412698</v>
      </c>
      <c r="Z40" s="13">
        <v>3.0</v>
      </c>
      <c r="AA40" s="13">
        <v>0.0</v>
      </c>
      <c r="AB40" s="13">
        <v>9.0</v>
      </c>
      <c r="AC40" s="13">
        <v>4.0</v>
      </c>
      <c r="AD40" s="13">
        <v>12.0</v>
      </c>
      <c r="AE40" s="13">
        <v>4.0</v>
      </c>
      <c r="AF40" s="11">
        <f t="shared" si="5"/>
        <v>0.3333333333</v>
      </c>
      <c r="AG40" s="13">
        <v>7.0</v>
      </c>
      <c r="AH40" s="13">
        <v>1.0</v>
      </c>
      <c r="AI40" s="13">
        <v>6.0</v>
      </c>
      <c r="AJ40" s="13">
        <v>3.0</v>
      </c>
      <c r="AK40" s="13">
        <v>13.0</v>
      </c>
      <c r="AL40" s="13">
        <v>4.0</v>
      </c>
      <c r="AM40" s="18">
        <f t="shared" si="6"/>
        <v>0.3076923077</v>
      </c>
      <c r="AN40" s="19">
        <v>0.0</v>
      </c>
      <c r="AO40" s="19">
        <v>0.0</v>
      </c>
      <c r="AP40" s="12">
        <v>0.0</v>
      </c>
      <c r="AQ40" s="17">
        <f t="shared" si="7"/>
        <v>2</v>
      </c>
      <c r="AR40" s="11">
        <f t="shared" si="8"/>
        <v>0.1666666667</v>
      </c>
      <c r="AS40" s="17">
        <f t="shared" si="9"/>
        <v>6</v>
      </c>
      <c r="AT40" s="11">
        <f t="shared" si="10"/>
        <v>0.75</v>
      </c>
      <c r="AU40" s="13" t="s">
        <v>54</v>
      </c>
      <c r="AV40" s="20">
        <v>30324.0</v>
      </c>
      <c r="AW40" s="20">
        <v>38530.0</v>
      </c>
      <c r="AX40" s="21">
        <f t="shared" si="13"/>
        <v>22.46680356</v>
      </c>
      <c r="BA40" s="12">
        <f t="shared" si="12"/>
        <v>2</v>
      </c>
    </row>
    <row r="41" ht="12.75" customHeight="1">
      <c r="A41" s="13" t="s">
        <v>92</v>
      </c>
      <c r="B41" s="43" t="s">
        <v>95</v>
      </c>
      <c r="C41" s="10">
        <v>0.25396825396825395</v>
      </c>
      <c r="D41" s="11">
        <v>12.967460317460317</v>
      </c>
      <c r="E41" s="18">
        <v>0.01958504192423037</v>
      </c>
      <c r="F41" s="13">
        <v>4.0</v>
      </c>
      <c r="G41" s="13">
        <v>10.0</v>
      </c>
      <c r="H41" s="13">
        <v>10.0</v>
      </c>
      <c r="I41" s="13">
        <v>81.0</v>
      </c>
      <c r="J41" s="13">
        <v>11.0</v>
      </c>
      <c r="K41" s="11">
        <v>0.8978675645342311</v>
      </c>
      <c r="L41" s="11">
        <v>1.8181818181818181</v>
      </c>
      <c r="M41" s="13">
        <v>6.0</v>
      </c>
      <c r="N41" s="13">
        <v>0.0</v>
      </c>
      <c r="O41" s="13">
        <v>7.0</v>
      </c>
      <c r="P41" s="14">
        <v>0.0</v>
      </c>
      <c r="Q41" s="15">
        <v>0.9174526064584615</v>
      </c>
      <c r="R41" s="16">
        <v>2.0721500721500723</v>
      </c>
      <c r="S41" s="13">
        <v>37.0</v>
      </c>
      <c r="T41" s="13">
        <v>4.0</v>
      </c>
      <c r="U41" s="13">
        <v>1.0</v>
      </c>
      <c r="V41" s="17">
        <f t="shared" si="1"/>
        <v>1</v>
      </c>
      <c r="W41" s="11">
        <f t="shared" si="2"/>
        <v>0.9090909091</v>
      </c>
      <c r="X41" s="11">
        <f t="shared" si="3"/>
        <v>0.09090909091</v>
      </c>
      <c r="Y41" s="11">
        <f t="shared" si="4"/>
        <v>2.072150072</v>
      </c>
      <c r="Z41" s="13">
        <v>3.0</v>
      </c>
      <c r="AA41" s="13">
        <v>0.0</v>
      </c>
      <c r="AB41" s="13">
        <v>8.0</v>
      </c>
      <c r="AC41" s="13">
        <v>0.0</v>
      </c>
      <c r="AD41" s="13">
        <v>11.0</v>
      </c>
      <c r="AE41" s="13">
        <v>0.0</v>
      </c>
      <c r="AF41" s="11">
        <f t="shared" si="5"/>
        <v>0</v>
      </c>
      <c r="AG41" s="13">
        <v>7.0</v>
      </c>
      <c r="AH41" s="13">
        <v>0.0</v>
      </c>
      <c r="AI41" s="13">
        <v>6.0</v>
      </c>
      <c r="AJ41" s="13">
        <v>2.0</v>
      </c>
      <c r="AK41" s="13">
        <v>13.0</v>
      </c>
      <c r="AL41" s="13">
        <v>2.0</v>
      </c>
      <c r="AM41" s="18">
        <f t="shared" si="6"/>
        <v>0.1538461538</v>
      </c>
      <c r="AN41" s="19">
        <v>0.0</v>
      </c>
      <c r="AO41" s="19">
        <v>0.0</v>
      </c>
      <c r="AP41" s="12">
        <v>0.0</v>
      </c>
      <c r="AQ41" s="17">
        <f t="shared" si="7"/>
        <v>5</v>
      </c>
      <c r="AR41" s="11">
        <f t="shared" si="8"/>
        <v>0.4545454545</v>
      </c>
      <c r="AS41" s="17">
        <f t="shared" si="9"/>
        <v>6</v>
      </c>
      <c r="AT41" s="11">
        <f t="shared" si="10"/>
        <v>0.5454545455</v>
      </c>
      <c r="AU41" s="13" t="s">
        <v>56</v>
      </c>
      <c r="AV41" s="20">
        <v>23030.0</v>
      </c>
      <c r="AW41" s="20">
        <v>38530.0</v>
      </c>
      <c r="AX41" s="21">
        <f t="shared" si="13"/>
        <v>42.4366872</v>
      </c>
      <c r="AY41" s="13"/>
      <c r="AZ41" s="13"/>
      <c r="BA41" s="12">
        <f t="shared" si="12"/>
        <v>10</v>
      </c>
      <c r="BB41" s="13"/>
    </row>
    <row r="42" ht="12.75" customHeight="1">
      <c r="A42" s="13" t="s">
        <v>92</v>
      </c>
      <c r="B42" s="8" t="s">
        <v>96</v>
      </c>
      <c r="C42" s="10">
        <v>3.1206349206349207</v>
      </c>
      <c r="D42" s="11">
        <v>11.967460317460317</v>
      </c>
      <c r="E42" s="18">
        <v>0.2607599973473042</v>
      </c>
      <c r="F42" s="13">
        <v>0.0</v>
      </c>
      <c r="G42" s="13">
        <v>6.0</v>
      </c>
      <c r="H42" s="13">
        <v>6.0</v>
      </c>
      <c r="I42" s="13">
        <v>69.0</v>
      </c>
      <c r="J42" s="13">
        <v>9.0</v>
      </c>
      <c r="K42" s="11">
        <v>0.6570048309178743</v>
      </c>
      <c r="L42" s="11">
        <v>1.8666666666666667</v>
      </c>
      <c r="M42" s="13">
        <v>6.0</v>
      </c>
      <c r="N42" s="13">
        <v>0.0</v>
      </c>
      <c r="O42" s="13">
        <v>7.0</v>
      </c>
      <c r="P42" s="14">
        <v>0.0</v>
      </c>
      <c r="Q42" s="15">
        <v>0.9177648282651785</v>
      </c>
      <c r="R42" s="16">
        <v>4.987301587301587</v>
      </c>
      <c r="S42" s="13">
        <v>36.0</v>
      </c>
      <c r="T42" s="13">
        <v>5.0</v>
      </c>
      <c r="U42" s="13">
        <v>1.0</v>
      </c>
      <c r="V42" s="17">
        <f t="shared" si="1"/>
        <v>3</v>
      </c>
      <c r="W42" s="11">
        <f t="shared" si="2"/>
        <v>0.6666666667</v>
      </c>
      <c r="X42" s="11">
        <f t="shared" si="3"/>
        <v>0.3333333333</v>
      </c>
      <c r="Y42" s="11">
        <f t="shared" si="4"/>
        <v>4.987301587</v>
      </c>
      <c r="Z42" s="13">
        <v>3.0</v>
      </c>
      <c r="AA42" s="13">
        <v>2.0</v>
      </c>
      <c r="AB42" s="13">
        <v>7.0</v>
      </c>
      <c r="AC42" s="13">
        <v>0.0</v>
      </c>
      <c r="AD42" s="13">
        <v>10.0</v>
      </c>
      <c r="AE42" s="13">
        <v>2.0</v>
      </c>
      <c r="AF42" s="11">
        <f t="shared" si="5"/>
        <v>0.2</v>
      </c>
      <c r="AG42" s="13">
        <v>7.0</v>
      </c>
      <c r="AH42" s="13">
        <v>4.0</v>
      </c>
      <c r="AI42" s="13">
        <v>6.0</v>
      </c>
      <c r="AJ42" s="13">
        <v>4.0</v>
      </c>
      <c r="AK42" s="13">
        <v>13.0</v>
      </c>
      <c r="AL42" s="13">
        <v>8.0</v>
      </c>
      <c r="AM42" s="18">
        <f t="shared" si="6"/>
        <v>0.6153846154</v>
      </c>
      <c r="AN42" s="19">
        <v>0.0</v>
      </c>
      <c r="AO42" s="19">
        <v>0.0</v>
      </c>
      <c r="AP42" s="12">
        <v>0.0</v>
      </c>
      <c r="AQ42" s="17">
        <f t="shared" si="7"/>
        <v>3</v>
      </c>
      <c r="AR42" s="11">
        <f t="shared" si="8"/>
        <v>0.3333333333</v>
      </c>
      <c r="AS42" s="17">
        <f t="shared" si="9"/>
        <v>4</v>
      </c>
      <c r="AT42" s="11">
        <f t="shared" si="10"/>
        <v>0.4444444444</v>
      </c>
      <c r="AU42" s="13" t="s">
        <v>56</v>
      </c>
      <c r="AV42" s="13"/>
      <c r="AW42" s="20">
        <v>38530.0</v>
      </c>
      <c r="AX42" s="21">
        <f t="shared" si="13"/>
        <v>105.4893908</v>
      </c>
      <c r="AY42" s="13"/>
      <c r="AZ42" s="13"/>
      <c r="BA42" s="12">
        <f t="shared" si="12"/>
        <v>6</v>
      </c>
      <c r="BB42" s="13"/>
    </row>
    <row r="43" ht="12.75" customHeight="1">
      <c r="A43" s="13" t="s">
        <v>92</v>
      </c>
      <c r="B43" s="8" t="s">
        <v>97</v>
      </c>
      <c r="C43" s="10">
        <v>2.3706349206349207</v>
      </c>
      <c r="D43" s="11">
        <v>9.967460317460317</v>
      </c>
      <c r="E43" s="18">
        <v>0.23783740743689785</v>
      </c>
      <c r="F43" s="13">
        <v>1.0</v>
      </c>
      <c r="G43" s="13">
        <v>6.0</v>
      </c>
      <c r="H43" s="13">
        <v>5.0</v>
      </c>
      <c r="I43" s="13">
        <v>64.0</v>
      </c>
      <c r="J43" s="13">
        <v>8.0</v>
      </c>
      <c r="K43" s="11">
        <v>0.740234375</v>
      </c>
      <c r="L43" s="11">
        <v>2.3333333333333335</v>
      </c>
      <c r="M43" s="13">
        <v>6.0</v>
      </c>
      <c r="N43" s="13">
        <v>0.0</v>
      </c>
      <c r="O43" s="13">
        <v>7.0</v>
      </c>
      <c r="P43" s="14">
        <v>0.0</v>
      </c>
      <c r="Q43" s="15">
        <v>0.9780717824368979</v>
      </c>
      <c r="R43" s="16">
        <v>4.703968253968254</v>
      </c>
      <c r="S43" s="13">
        <v>33.0</v>
      </c>
      <c r="T43" s="13">
        <v>6.0</v>
      </c>
      <c r="U43" s="13">
        <v>1.0</v>
      </c>
      <c r="V43" s="17">
        <f t="shared" si="1"/>
        <v>2</v>
      </c>
      <c r="W43" s="11">
        <f t="shared" si="2"/>
        <v>0.75</v>
      </c>
      <c r="X43" s="11">
        <f t="shared" si="3"/>
        <v>0.25</v>
      </c>
      <c r="Y43" s="11">
        <f t="shared" si="4"/>
        <v>4.703968254</v>
      </c>
      <c r="Z43" s="13">
        <v>2.0</v>
      </c>
      <c r="AA43" s="13">
        <v>1.0</v>
      </c>
      <c r="AB43" s="13">
        <v>6.0</v>
      </c>
      <c r="AC43" s="13">
        <v>0.0</v>
      </c>
      <c r="AD43" s="13">
        <v>8.0</v>
      </c>
      <c r="AE43" s="13">
        <v>1.0</v>
      </c>
      <c r="AF43" s="11">
        <f t="shared" si="5"/>
        <v>0.125</v>
      </c>
      <c r="AG43" s="13">
        <v>7.0</v>
      </c>
      <c r="AH43" s="13">
        <v>5.0</v>
      </c>
      <c r="AI43" s="13">
        <v>6.0</v>
      </c>
      <c r="AJ43" s="13">
        <v>4.0</v>
      </c>
      <c r="AK43" s="13">
        <v>13.0</v>
      </c>
      <c r="AL43" s="13">
        <v>9.0</v>
      </c>
      <c r="AM43" s="18">
        <f t="shared" si="6"/>
        <v>0.6923076923</v>
      </c>
      <c r="AN43" s="19">
        <v>0.0</v>
      </c>
      <c r="AO43" s="19">
        <v>0.0</v>
      </c>
      <c r="AP43" s="12">
        <v>0.0</v>
      </c>
      <c r="AQ43" s="17">
        <f t="shared" si="7"/>
        <v>2</v>
      </c>
      <c r="AR43" s="11">
        <f t="shared" si="8"/>
        <v>0.25</v>
      </c>
      <c r="AS43" s="17">
        <f t="shared" si="9"/>
        <v>5</v>
      </c>
      <c r="AT43" s="11">
        <f t="shared" si="10"/>
        <v>0.625</v>
      </c>
      <c r="AU43" s="13" t="s">
        <v>54</v>
      </c>
      <c r="AW43" s="20">
        <v>38530.0</v>
      </c>
      <c r="AX43" s="21">
        <f t="shared" si="13"/>
        <v>105.4893908</v>
      </c>
      <c r="BA43" s="12">
        <f t="shared" si="12"/>
        <v>5</v>
      </c>
    </row>
    <row r="44" ht="12.75" customHeight="1">
      <c r="A44" s="13" t="s">
        <v>92</v>
      </c>
      <c r="B44" s="43" t="s">
        <v>98</v>
      </c>
      <c r="C44" s="10">
        <v>1.846825396825397</v>
      </c>
      <c r="D44" s="11">
        <v>7.967460317460318</v>
      </c>
      <c r="E44" s="18">
        <v>0.23179599561709335</v>
      </c>
      <c r="F44" s="13">
        <v>0.0</v>
      </c>
      <c r="G44" s="13">
        <v>6.0</v>
      </c>
      <c r="H44" s="13">
        <v>8.0</v>
      </c>
      <c r="I44" s="13">
        <v>69.0</v>
      </c>
      <c r="J44" s="13">
        <v>9.0</v>
      </c>
      <c r="K44" s="11">
        <v>0.6537842190016103</v>
      </c>
      <c r="L44" s="11">
        <v>1.5555555555555556</v>
      </c>
      <c r="M44" s="13">
        <v>7.0</v>
      </c>
      <c r="N44" s="13">
        <v>0.0</v>
      </c>
      <c r="O44" s="13">
        <v>7.0</v>
      </c>
      <c r="P44" s="14">
        <v>0.0</v>
      </c>
      <c r="Q44" s="15">
        <v>0.8855802146187037</v>
      </c>
      <c r="R44" s="16">
        <v>3.4023809523809527</v>
      </c>
      <c r="S44" s="13">
        <v>30.0</v>
      </c>
      <c r="T44" s="13">
        <v>7.0</v>
      </c>
      <c r="U44" s="13">
        <v>1.0</v>
      </c>
      <c r="V44" s="17">
        <f t="shared" si="1"/>
        <v>3</v>
      </c>
      <c r="W44" s="11">
        <f t="shared" si="2"/>
        <v>0.6666666667</v>
      </c>
      <c r="X44" s="11">
        <f t="shared" si="3"/>
        <v>0.3333333333</v>
      </c>
      <c r="Y44" s="11">
        <f t="shared" si="4"/>
        <v>3.402380952</v>
      </c>
      <c r="Z44" s="13">
        <v>2.0</v>
      </c>
      <c r="AA44" s="13">
        <v>0.0</v>
      </c>
      <c r="AB44" s="13">
        <v>4.0</v>
      </c>
      <c r="AC44" s="13">
        <v>1.0</v>
      </c>
      <c r="AD44" s="13">
        <v>6.0</v>
      </c>
      <c r="AE44" s="13">
        <v>1.0</v>
      </c>
      <c r="AF44" s="11">
        <f t="shared" si="5"/>
        <v>0.1666666667</v>
      </c>
      <c r="AG44" s="13">
        <v>7.0</v>
      </c>
      <c r="AH44" s="13">
        <v>3.0</v>
      </c>
      <c r="AI44" s="13">
        <v>6.0</v>
      </c>
      <c r="AJ44" s="13">
        <v>2.0</v>
      </c>
      <c r="AK44" s="13">
        <v>13.0</v>
      </c>
      <c r="AL44" s="13">
        <v>5.0</v>
      </c>
      <c r="AM44" s="18">
        <f t="shared" si="6"/>
        <v>0.3846153846</v>
      </c>
      <c r="AN44" s="19">
        <v>0.0</v>
      </c>
      <c r="AO44" s="19">
        <v>0.0</v>
      </c>
      <c r="AP44" s="12">
        <v>0.0</v>
      </c>
      <c r="AQ44" s="17">
        <f t="shared" si="7"/>
        <v>2</v>
      </c>
      <c r="AR44" s="11">
        <f t="shared" si="8"/>
        <v>0.2222222222</v>
      </c>
      <c r="AS44" s="17">
        <f t="shared" si="9"/>
        <v>6</v>
      </c>
      <c r="AT44" s="11">
        <f t="shared" si="10"/>
        <v>0.75</v>
      </c>
      <c r="AU44" s="13" t="s">
        <v>54</v>
      </c>
      <c r="AV44" s="20">
        <v>21418.0</v>
      </c>
      <c r="AW44" s="20">
        <v>38530.0</v>
      </c>
      <c r="AX44" s="21">
        <f t="shared" si="13"/>
        <v>46.85010267</v>
      </c>
      <c r="AY44" s="13"/>
      <c r="AZ44" s="13"/>
      <c r="BA44" s="12">
        <f t="shared" si="12"/>
        <v>8</v>
      </c>
      <c r="BB44" s="13"/>
    </row>
    <row r="45" ht="12.75" customHeight="1">
      <c r="A45" s="13" t="s">
        <v>92</v>
      </c>
      <c r="B45" s="43" t="s">
        <v>99</v>
      </c>
      <c r="C45" s="10">
        <v>1.6206349206349207</v>
      </c>
      <c r="D45" s="11">
        <v>6.967460317460317</v>
      </c>
      <c r="E45" s="18">
        <v>0.23260052397767403</v>
      </c>
      <c r="F45" s="13">
        <v>1.0</v>
      </c>
      <c r="G45" s="13">
        <v>6.0</v>
      </c>
      <c r="H45" s="13">
        <v>10.0</v>
      </c>
      <c r="I45" s="13">
        <v>59.0</v>
      </c>
      <c r="J45" s="13">
        <v>7.0</v>
      </c>
      <c r="K45" s="11">
        <v>0.8329297820823245</v>
      </c>
      <c r="L45" s="11">
        <v>1.7142857142857142</v>
      </c>
      <c r="M45" s="13">
        <v>5.0</v>
      </c>
      <c r="N45" s="13">
        <v>0.0</v>
      </c>
      <c r="O45" s="13">
        <v>7.0</v>
      </c>
      <c r="P45" s="14">
        <v>0.0</v>
      </c>
      <c r="Q45" s="15">
        <v>1.0655303060599985</v>
      </c>
      <c r="R45" s="16">
        <v>3.3349206349206346</v>
      </c>
      <c r="S45" s="13">
        <v>27.0</v>
      </c>
      <c r="T45" s="13">
        <v>8.0</v>
      </c>
      <c r="U45" s="13">
        <v>1.0</v>
      </c>
      <c r="V45" s="17">
        <f t="shared" si="1"/>
        <v>1</v>
      </c>
      <c r="W45" s="11">
        <f t="shared" si="2"/>
        <v>0.8571428571</v>
      </c>
      <c r="X45" s="11">
        <f t="shared" si="3"/>
        <v>0.1428571429</v>
      </c>
      <c r="Y45" s="11">
        <f t="shared" si="4"/>
        <v>3.334920635</v>
      </c>
      <c r="Z45" s="13">
        <v>1.0</v>
      </c>
      <c r="AA45" s="13">
        <v>0.0</v>
      </c>
      <c r="AB45" s="13">
        <v>4.0</v>
      </c>
      <c r="AC45" s="13">
        <v>1.0</v>
      </c>
      <c r="AD45" s="13">
        <v>5.0</v>
      </c>
      <c r="AE45" s="13">
        <v>1.0</v>
      </c>
      <c r="AF45" s="11">
        <f t="shared" si="5"/>
        <v>0.2</v>
      </c>
      <c r="AG45" s="13">
        <v>7.0</v>
      </c>
      <c r="AH45" s="13">
        <v>1.0</v>
      </c>
      <c r="AI45" s="13">
        <v>6.0</v>
      </c>
      <c r="AJ45" s="13">
        <v>3.0</v>
      </c>
      <c r="AK45" s="13">
        <v>13.0</v>
      </c>
      <c r="AL45" s="13">
        <v>4.0</v>
      </c>
      <c r="AM45" s="18">
        <f t="shared" si="6"/>
        <v>0.3076923077</v>
      </c>
      <c r="AN45" s="19">
        <v>0.0</v>
      </c>
      <c r="AO45" s="19">
        <v>0.0</v>
      </c>
      <c r="AP45" s="12">
        <v>0.0</v>
      </c>
      <c r="AQ45" s="17">
        <f t="shared" si="7"/>
        <v>2</v>
      </c>
      <c r="AR45" s="11">
        <f t="shared" si="8"/>
        <v>0.2857142857</v>
      </c>
      <c r="AS45" s="17">
        <f t="shared" si="9"/>
        <v>4</v>
      </c>
      <c r="AT45" s="11">
        <f t="shared" si="10"/>
        <v>0.6666666667</v>
      </c>
      <c r="AU45" s="13" t="s">
        <v>54</v>
      </c>
      <c r="AV45" s="13"/>
      <c r="AW45" s="20">
        <v>38530.0</v>
      </c>
      <c r="AX45" s="21">
        <f t="shared" si="13"/>
        <v>105.4893908</v>
      </c>
      <c r="AY45" s="13"/>
      <c r="AZ45" s="13"/>
      <c r="BA45" s="12">
        <f t="shared" si="12"/>
        <v>10</v>
      </c>
      <c r="BB45" s="13"/>
    </row>
    <row r="46" ht="12.75" customHeight="1">
      <c r="A46" s="13" t="s">
        <v>92</v>
      </c>
      <c r="B46" s="8" t="s">
        <v>77</v>
      </c>
      <c r="C46" s="10">
        <v>1.0968253968253967</v>
      </c>
      <c r="D46" s="11">
        <v>4.717460317460318</v>
      </c>
      <c r="E46" s="18">
        <v>0.23250336473755043</v>
      </c>
      <c r="F46" s="13">
        <v>0.0</v>
      </c>
      <c r="G46" s="13">
        <v>4.0</v>
      </c>
      <c r="H46" s="13">
        <v>8.0</v>
      </c>
      <c r="I46" s="13">
        <v>46.0</v>
      </c>
      <c r="J46" s="13">
        <v>6.0</v>
      </c>
      <c r="K46" s="11">
        <v>0.6376811594202899</v>
      </c>
      <c r="L46" s="11">
        <v>1.5555555555555556</v>
      </c>
      <c r="M46" s="13">
        <v>3.0</v>
      </c>
      <c r="N46" s="13">
        <v>0.0</v>
      </c>
      <c r="O46" s="13">
        <v>7.0</v>
      </c>
      <c r="P46" s="14">
        <v>0.0</v>
      </c>
      <c r="Q46" s="15">
        <v>0.8701845241578403</v>
      </c>
      <c r="R46" s="16">
        <v>2.6523809523809523</v>
      </c>
      <c r="S46" s="13">
        <v>24.0</v>
      </c>
      <c r="T46" s="13">
        <v>9.0</v>
      </c>
      <c r="U46" s="13">
        <v>2.0</v>
      </c>
      <c r="V46" s="17">
        <f t="shared" si="1"/>
        <v>2</v>
      </c>
      <c r="W46" s="11">
        <f t="shared" si="2"/>
        <v>0.6666666667</v>
      </c>
      <c r="X46" s="11">
        <f t="shared" si="3"/>
        <v>0.3333333333</v>
      </c>
      <c r="Y46" s="11">
        <f t="shared" si="4"/>
        <v>2.652380952</v>
      </c>
      <c r="Z46" s="13">
        <v>1.0</v>
      </c>
      <c r="AA46" s="13">
        <v>0.0</v>
      </c>
      <c r="AB46" s="13">
        <v>2.0</v>
      </c>
      <c r="AC46" s="13">
        <v>0.0</v>
      </c>
      <c r="AD46" s="13">
        <v>3.0</v>
      </c>
      <c r="AE46" s="13">
        <v>0.0</v>
      </c>
      <c r="AF46" s="11">
        <f t="shared" si="5"/>
        <v>0</v>
      </c>
      <c r="AG46" s="13">
        <v>6.0</v>
      </c>
      <c r="AH46" s="13">
        <v>5.0</v>
      </c>
      <c r="AI46" s="13">
        <v>6.0</v>
      </c>
      <c r="AJ46" s="13">
        <v>3.0</v>
      </c>
      <c r="AK46" s="13">
        <v>12.0</v>
      </c>
      <c r="AL46" s="13">
        <v>8.0</v>
      </c>
      <c r="AM46" s="18">
        <f t="shared" si="6"/>
        <v>0.6666666667</v>
      </c>
      <c r="AN46" s="19">
        <v>0.0</v>
      </c>
      <c r="AO46" s="19">
        <v>0.0</v>
      </c>
      <c r="AP46" s="12">
        <v>0.0</v>
      </c>
      <c r="AQ46" s="17">
        <f t="shared" si="7"/>
        <v>3</v>
      </c>
      <c r="AR46" s="11">
        <f t="shared" si="8"/>
        <v>0.5</v>
      </c>
      <c r="AS46" s="17">
        <f t="shared" si="9"/>
        <v>3</v>
      </c>
      <c r="AT46" s="11">
        <f t="shared" si="10"/>
        <v>0.5</v>
      </c>
      <c r="AU46" s="13" t="s">
        <v>54</v>
      </c>
      <c r="AV46" s="20">
        <v>28255.0</v>
      </c>
      <c r="AW46" s="20">
        <v>38530.0</v>
      </c>
      <c r="AX46" s="21">
        <f t="shared" si="13"/>
        <v>28.13141684</v>
      </c>
      <c r="AY46" s="13"/>
      <c r="AZ46" s="13"/>
      <c r="BA46" s="12">
        <f t="shared" si="12"/>
        <v>8</v>
      </c>
      <c r="BB46" s="13"/>
    </row>
    <row r="47" ht="12.75" customHeight="1">
      <c r="A47" s="13" t="s">
        <v>92</v>
      </c>
      <c r="B47" s="8" t="s">
        <v>100</v>
      </c>
      <c r="C47" s="10">
        <v>1.0968253968253967</v>
      </c>
      <c r="D47" s="11">
        <v>2.7174603174603176</v>
      </c>
      <c r="E47" s="18">
        <v>0.40362149532710273</v>
      </c>
      <c r="F47" s="13">
        <v>0.0</v>
      </c>
      <c r="G47" s="13">
        <v>3.0</v>
      </c>
      <c r="H47" s="13">
        <v>6.0</v>
      </c>
      <c r="I47" s="13">
        <v>37.0</v>
      </c>
      <c r="J47" s="13">
        <v>5.0</v>
      </c>
      <c r="K47" s="11">
        <v>0.5675675675675675</v>
      </c>
      <c r="L47" s="11">
        <v>1.68</v>
      </c>
      <c r="M47" s="13">
        <v>4.0</v>
      </c>
      <c r="N47" s="13">
        <v>0.0</v>
      </c>
      <c r="O47" s="13">
        <v>7.0</v>
      </c>
      <c r="P47" s="14">
        <v>0.0</v>
      </c>
      <c r="Q47" s="15">
        <v>0.9711890628946702</v>
      </c>
      <c r="R47" s="16">
        <v>2.7768253968253966</v>
      </c>
      <c r="S47" s="13">
        <v>21.0</v>
      </c>
      <c r="T47" s="13">
        <v>10.0</v>
      </c>
      <c r="U47" s="13">
        <v>1.0</v>
      </c>
      <c r="V47" s="17">
        <f t="shared" si="1"/>
        <v>2</v>
      </c>
      <c r="W47" s="11">
        <f t="shared" si="2"/>
        <v>0.6</v>
      </c>
      <c r="X47" s="11">
        <f t="shared" si="3"/>
        <v>0.4</v>
      </c>
      <c r="Y47" s="11">
        <f t="shared" si="4"/>
        <v>2.776825397</v>
      </c>
      <c r="Z47" s="13">
        <v>0.0</v>
      </c>
      <c r="AA47" s="13">
        <v>0.0</v>
      </c>
      <c r="AB47" s="13">
        <v>1.0</v>
      </c>
      <c r="AC47" s="13">
        <v>0.0</v>
      </c>
      <c r="AD47" s="13">
        <v>1.0</v>
      </c>
      <c r="AE47" s="13">
        <v>0.0</v>
      </c>
      <c r="AF47" s="11">
        <f t="shared" si="5"/>
        <v>0</v>
      </c>
      <c r="AG47" s="13">
        <v>6.0</v>
      </c>
      <c r="AH47" s="13">
        <v>5.0</v>
      </c>
      <c r="AI47" s="13">
        <v>6.0</v>
      </c>
      <c r="AJ47" s="13">
        <v>3.0</v>
      </c>
      <c r="AK47" s="13">
        <v>12.0</v>
      </c>
      <c r="AL47" s="13">
        <v>8.0</v>
      </c>
      <c r="AM47" s="18">
        <f t="shared" si="6"/>
        <v>0.6666666667</v>
      </c>
      <c r="AN47" s="19">
        <v>0.0</v>
      </c>
      <c r="AO47" s="19">
        <v>0.0</v>
      </c>
      <c r="AP47" s="12">
        <v>0.0</v>
      </c>
      <c r="AQ47" s="17">
        <f t="shared" si="7"/>
        <v>1</v>
      </c>
      <c r="AR47" s="11">
        <f t="shared" si="8"/>
        <v>0.2</v>
      </c>
      <c r="AS47" s="17">
        <f t="shared" si="9"/>
        <v>4</v>
      </c>
      <c r="AT47" s="11">
        <f t="shared" si="10"/>
        <v>0.8</v>
      </c>
      <c r="AU47" s="13" t="s">
        <v>54</v>
      </c>
      <c r="AV47" s="20">
        <v>30338.0</v>
      </c>
      <c r="AW47" s="20">
        <v>38530.0</v>
      </c>
      <c r="AX47" s="21">
        <f t="shared" si="13"/>
        <v>22.42847365</v>
      </c>
      <c r="AY47" s="13"/>
      <c r="AZ47" s="13"/>
      <c r="BA47" s="12">
        <f t="shared" si="12"/>
        <v>6</v>
      </c>
      <c r="BB47" s="13"/>
    </row>
    <row r="48" ht="12.75" customHeight="1">
      <c r="A48" s="13" t="s">
        <v>92</v>
      </c>
      <c r="B48" s="43" t="s">
        <v>101</v>
      </c>
      <c r="C48" s="10">
        <v>0.5968253968253968</v>
      </c>
      <c r="D48" s="11">
        <v>1.7174603174603176</v>
      </c>
      <c r="E48" s="18">
        <v>0.3475046210720887</v>
      </c>
      <c r="F48" s="13">
        <v>1.0</v>
      </c>
      <c r="G48" s="13">
        <v>4.0</v>
      </c>
      <c r="H48" s="13">
        <v>4.0</v>
      </c>
      <c r="I48" s="13">
        <v>35.0</v>
      </c>
      <c r="J48" s="13">
        <v>5.0</v>
      </c>
      <c r="K48" s="11">
        <v>0.7771428571428571</v>
      </c>
      <c r="L48" s="11">
        <v>2.8</v>
      </c>
      <c r="M48" s="13">
        <v>4.0</v>
      </c>
      <c r="N48" s="13">
        <v>0.0</v>
      </c>
      <c r="O48" s="13">
        <v>7.0</v>
      </c>
      <c r="P48" s="14">
        <v>0.0</v>
      </c>
      <c r="Q48" s="15">
        <v>1.1246474782149458</v>
      </c>
      <c r="R48" s="16">
        <v>3.3968253968253967</v>
      </c>
      <c r="S48" s="13">
        <v>18.0</v>
      </c>
      <c r="T48" s="13">
        <v>11.0</v>
      </c>
      <c r="U48" s="13">
        <v>1.0</v>
      </c>
      <c r="V48" s="17">
        <f t="shared" si="1"/>
        <v>1</v>
      </c>
      <c r="W48" s="11">
        <f t="shared" si="2"/>
        <v>0.8</v>
      </c>
      <c r="X48" s="11">
        <f t="shared" si="3"/>
        <v>0.2</v>
      </c>
      <c r="Y48" s="11">
        <f t="shared" si="4"/>
        <v>3.396825397</v>
      </c>
      <c r="Z48" s="13">
        <v>0.0</v>
      </c>
      <c r="AA48" s="13">
        <v>0.0</v>
      </c>
      <c r="AB48" s="13">
        <v>0.0</v>
      </c>
      <c r="AC48" s="13">
        <v>0.0</v>
      </c>
      <c r="AD48" s="13">
        <v>0.0</v>
      </c>
      <c r="AE48" s="13">
        <v>0.0</v>
      </c>
      <c r="AF48" s="11" t="str">
        <f t="shared" si="5"/>
        <v>#DIV/0!</v>
      </c>
      <c r="AG48" s="13">
        <v>6.0</v>
      </c>
      <c r="AH48" s="13">
        <v>2.0</v>
      </c>
      <c r="AI48" s="13">
        <v>6.0</v>
      </c>
      <c r="AJ48" s="13">
        <v>2.0</v>
      </c>
      <c r="AK48" s="13">
        <v>12.0</v>
      </c>
      <c r="AL48" s="13">
        <v>4.0</v>
      </c>
      <c r="AM48" s="18">
        <f t="shared" si="6"/>
        <v>0.3333333333</v>
      </c>
      <c r="AN48" s="19">
        <v>0.0</v>
      </c>
      <c r="AO48" s="19">
        <v>0.0</v>
      </c>
      <c r="AP48" s="12">
        <v>0.0</v>
      </c>
      <c r="AQ48" s="17">
        <f t="shared" si="7"/>
        <v>1</v>
      </c>
      <c r="AR48" s="11">
        <f t="shared" si="8"/>
        <v>0.2</v>
      </c>
      <c r="AS48" s="17">
        <f t="shared" si="9"/>
        <v>4</v>
      </c>
      <c r="AT48" s="11">
        <f t="shared" si="10"/>
        <v>0.8</v>
      </c>
      <c r="AU48" s="13" t="s">
        <v>56</v>
      </c>
      <c r="AV48" s="20">
        <v>24048.0</v>
      </c>
      <c r="AW48" s="20">
        <v>38530.0</v>
      </c>
      <c r="AX48" s="21">
        <f t="shared" si="13"/>
        <v>39.6495551</v>
      </c>
      <c r="AY48" s="13"/>
      <c r="AZ48" s="13"/>
      <c r="BA48" s="12">
        <f t="shared" si="12"/>
        <v>4</v>
      </c>
      <c r="BB48" s="13"/>
    </row>
    <row r="49" ht="12.75" customHeight="1">
      <c r="A49" s="13" t="s">
        <v>92</v>
      </c>
      <c r="B49" s="43" t="s">
        <v>102</v>
      </c>
      <c r="C49" s="10">
        <v>0.3968253968253968</v>
      </c>
      <c r="D49" s="11">
        <v>1.3174603174603174</v>
      </c>
      <c r="E49" s="18">
        <v>0.3012048192771084</v>
      </c>
      <c r="F49" s="13">
        <v>0.0</v>
      </c>
      <c r="G49" s="13">
        <v>3.0</v>
      </c>
      <c r="H49" s="13">
        <v>7.0</v>
      </c>
      <c r="I49" s="13">
        <v>30.0</v>
      </c>
      <c r="J49" s="13">
        <v>4.0</v>
      </c>
      <c r="K49" s="11">
        <v>0.6916666666666667</v>
      </c>
      <c r="L49" s="11">
        <v>1.9090909090909092</v>
      </c>
      <c r="M49" s="13">
        <v>2.0</v>
      </c>
      <c r="N49" s="13">
        <v>0.0</v>
      </c>
      <c r="O49" s="13">
        <v>7.0</v>
      </c>
      <c r="P49" s="14">
        <v>0.0</v>
      </c>
      <c r="Q49" s="15">
        <v>0.9928714859437751</v>
      </c>
      <c r="R49" s="16">
        <v>2.305916305916306</v>
      </c>
      <c r="S49" s="13">
        <v>15.0</v>
      </c>
      <c r="T49" s="13">
        <v>12.0</v>
      </c>
      <c r="U49" s="13">
        <v>1.0</v>
      </c>
      <c r="V49" s="17">
        <f t="shared" si="1"/>
        <v>1</v>
      </c>
      <c r="W49" s="11">
        <f t="shared" si="2"/>
        <v>0.75</v>
      </c>
      <c r="X49" s="11">
        <f t="shared" si="3"/>
        <v>0.25</v>
      </c>
      <c r="Y49" s="11">
        <f t="shared" si="4"/>
        <v>2.305916306</v>
      </c>
      <c r="Z49" s="13">
        <v>0.0</v>
      </c>
      <c r="AA49" s="13">
        <v>0.0</v>
      </c>
      <c r="AB49" s="13">
        <v>0.0</v>
      </c>
      <c r="AC49" s="13">
        <v>0.0</v>
      </c>
      <c r="AD49" s="13">
        <v>0.0</v>
      </c>
      <c r="AE49" s="13">
        <v>0.0</v>
      </c>
      <c r="AF49" s="11" t="str">
        <f t="shared" si="5"/>
        <v>#DIV/0!</v>
      </c>
      <c r="AG49" s="13">
        <v>5.0</v>
      </c>
      <c r="AH49" s="13">
        <v>1.0</v>
      </c>
      <c r="AI49" s="13">
        <v>5.0</v>
      </c>
      <c r="AJ49" s="13">
        <v>2.0</v>
      </c>
      <c r="AK49" s="13">
        <v>10.0</v>
      </c>
      <c r="AL49" s="13">
        <v>3.0</v>
      </c>
      <c r="AM49" s="18">
        <f t="shared" si="6"/>
        <v>0.3</v>
      </c>
      <c r="AN49" s="19">
        <v>0.0</v>
      </c>
      <c r="AO49" s="19">
        <v>0.0</v>
      </c>
      <c r="AP49" s="12">
        <v>0.0</v>
      </c>
      <c r="AQ49" s="17">
        <f t="shared" si="7"/>
        <v>2</v>
      </c>
      <c r="AR49" s="11">
        <f t="shared" si="8"/>
        <v>0.5</v>
      </c>
      <c r="AS49" s="17">
        <f t="shared" si="9"/>
        <v>2</v>
      </c>
      <c r="AT49" s="11">
        <f t="shared" si="10"/>
        <v>0.5</v>
      </c>
      <c r="AU49" s="13" t="s">
        <v>54</v>
      </c>
      <c r="AV49" s="20">
        <v>30357.0</v>
      </c>
      <c r="AW49" s="20">
        <v>38530.0</v>
      </c>
      <c r="AX49" s="21">
        <f t="shared" si="13"/>
        <v>22.37645448</v>
      </c>
      <c r="BA49" s="12">
        <f t="shared" si="12"/>
        <v>7</v>
      </c>
    </row>
    <row r="50" ht="12.75" customHeight="1">
      <c r="A50" s="13" t="s">
        <v>92</v>
      </c>
      <c r="B50" s="8" t="s">
        <v>103</v>
      </c>
      <c r="C50" s="10">
        <v>0.9206349206349206</v>
      </c>
      <c r="D50" s="11">
        <v>2.317460317460317</v>
      </c>
      <c r="E50" s="18">
        <v>0.3972602739726028</v>
      </c>
      <c r="F50" s="13">
        <v>0.0</v>
      </c>
      <c r="G50" s="13">
        <v>1.0</v>
      </c>
      <c r="H50" s="13">
        <v>7.0</v>
      </c>
      <c r="I50" s="13">
        <v>24.0</v>
      </c>
      <c r="J50" s="13">
        <v>3.0</v>
      </c>
      <c r="K50" s="11">
        <v>0.23611111111111108</v>
      </c>
      <c r="L50" s="11">
        <v>0.8484848484848485</v>
      </c>
      <c r="M50" s="13">
        <v>1.0</v>
      </c>
      <c r="N50" s="13">
        <v>0.0</v>
      </c>
      <c r="O50" s="13">
        <v>7.0</v>
      </c>
      <c r="P50" s="14">
        <v>0.0</v>
      </c>
      <c r="Q50" s="15">
        <v>0.6333713850837138</v>
      </c>
      <c r="R50" s="16">
        <v>1.769119769119769</v>
      </c>
      <c r="S50" s="13">
        <v>15.0</v>
      </c>
      <c r="T50" s="13">
        <v>13.0</v>
      </c>
      <c r="U50" s="13">
        <v>1.0</v>
      </c>
      <c r="V50" s="17">
        <f t="shared" si="1"/>
        <v>2</v>
      </c>
      <c r="W50" s="11">
        <f t="shared" si="2"/>
        <v>0.3333333333</v>
      </c>
      <c r="X50" s="11">
        <f t="shared" si="3"/>
        <v>0.6666666667</v>
      </c>
      <c r="Y50" s="11">
        <f t="shared" si="4"/>
        <v>1.769119769</v>
      </c>
      <c r="Z50" s="13">
        <v>0.0</v>
      </c>
      <c r="AA50" s="13">
        <v>0.0</v>
      </c>
      <c r="AB50" s="13">
        <v>1.0</v>
      </c>
      <c r="AC50" s="13">
        <v>0.0</v>
      </c>
      <c r="AD50" s="13">
        <v>1.0</v>
      </c>
      <c r="AE50" s="13">
        <v>0.0</v>
      </c>
      <c r="AF50" s="11">
        <f t="shared" si="5"/>
        <v>0</v>
      </c>
      <c r="AG50" s="13">
        <v>5.0</v>
      </c>
      <c r="AH50" s="13">
        <v>4.0</v>
      </c>
      <c r="AI50" s="13">
        <v>5.0</v>
      </c>
      <c r="AJ50" s="13">
        <v>3.0</v>
      </c>
      <c r="AK50" s="13">
        <v>10.0</v>
      </c>
      <c r="AL50" s="13">
        <v>7.0</v>
      </c>
      <c r="AM50" s="18">
        <f t="shared" si="6"/>
        <v>0.7</v>
      </c>
      <c r="AN50" s="19">
        <v>0.0</v>
      </c>
      <c r="AO50" s="19">
        <v>0.0</v>
      </c>
      <c r="AP50" s="12">
        <v>0.0</v>
      </c>
      <c r="AQ50" s="17">
        <f t="shared" si="7"/>
        <v>2</v>
      </c>
      <c r="AR50" s="11">
        <f t="shared" si="8"/>
        <v>0.6666666667</v>
      </c>
      <c r="AS50" s="17">
        <f t="shared" si="9"/>
        <v>1</v>
      </c>
      <c r="AT50" s="11">
        <f t="shared" si="10"/>
        <v>0.3333333333</v>
      </c>
      <c r="AU50" s="13" t="s">
        <v>56</v>
      </c>
      <c r="AV50" s="13"/>
      <c r="AW50" s="20">
        <v>38530.0</v>
      </c>
      <c r="AX50" s="21">
        <f t="shared" si="13"/>
        <v>105.4893908</v>
      </c>
      <c r="AY50" s="13"/>
      <c r="AZ50" s="13"/>
      <c r="BA50" s="12">
        <f t="shared" si="12"/>
        <v>7</v>
      </c>
      <c r="BB50" s="13"/>
    </row>
    <row r="51" ht="12.75" customHeight="1">
      <c r="A51" s="13" t="s">
        <v>92</v>
      </c>
      <c r="B51" s="8" t="s">
        <v>104</v>
      </c>
      <c r="C51" s="10">
        <v>0.8968253968253967</v>
      </c>
      <c r="D51" s="11">
        <v>1.1507936507936507</v>
      </c>
      <c r="E51" s="18">
        <v>0.7793103448275862</v>
      </c>
      <c r="F51" s="13">
        <v>0.0</v>
      </c>
      <c r="G51" s="13">
        <v>1.0</v>
      </c>
      <c r="H51" s="13">
        <v>5.0</v>
      </c>
      <c r="I51" s="13">
        <v>16.0</v>
      </c>
      <c r="J51" s="13">
        <v>2.0</v>
      </c>
      <c r="K51" s="11">
        <v>0.34375</v>
      </c>
      <c r="L51" s="11">
        <v>1.5555555555555556</v>
      </c>
      <c r="M51" s="13">
        <v>1.0</v>
      </c>
      <c r="N51" s="13">
        <v>0.0</v>
      </c>
      <c r="O51" s="13">
        <v>7.0</v>
      </c>
      <c r="P51" s="14">
        <v>0.0</v>
      </c>
      <c r="Q51" s="15">
        <v>1.1230603448275862</v>
      </c>
      <c r="R51" s="16">
        <v>2.4523809523809526</v>
      </c>
      <c r="S51" s="13">
        <v>14.0</v>
      </c>
      <c r="T51" s="13">
        <v>14.0</v>
      </c>
      <c r="U51" s="13">
        <v>1.0</v>
      </c>
      <c r="V51" s="17">
        <f t="shared" si="1"/>
        <v>1</v>
      </c>
      <c r="W51" s="11">
        <f t="shared" si="2"/>
        <v>0.5</v>
      </c>
      <c r="X51" s="11">
        <f t="shared" si="3"/>
        <v>0.5</v>
      </c>
      <c r="Y51" s="11">
        <f t="shared" si="4"/>
        <v>2.452380952</v>
      </c>
      <c r="Z51" s="13">
        <v>0.0</v>
      </c>
      <c r="AA51" s="13">
        <v>0.0</v>
      </c>
      <c r="AB51" s="13">
        <v>0.0</v>
      </c>
      <c r="AC51" s="13">
        <v>0.0</v>
      </c>
      <c r="AD51" s="13">
        <v>0.0</v>
      </c>
      <c r="AE51" s="13">
        <v>0.0</v>
      </c>
      <c r="AF51" s="11" t="str">
        <f t="shared" si="5"/>
        <v>#DIV/0!</v>
      </c>
      <c r="AG51" s="13">
        <v>4.0</v>
      </c>
      <c r="AH51" s="13">
        <v>4.0</v>
      </c>
      <c r="AI51" s="13">
        <v>5.0</v>
      </c>
      <c r="AJ51" s="13">
        <v>3.0</v>
      </c>
      <c r="AK51" s="13">
        <v>9.0</v>
      </c>
      <c r="AL51" s="13">
        <v>7.0</v>
      </c>
      <c r="AM51" s="18">
        <f t="shared" si="6"/>
        <v>0.7777777778</v>
      </c>
      <c r="AN51" s="19">
        <v>0.0</v>
      </c>
      <c r="AO51" s="19">
        <v>0.0</v>
      </c>
      <c r="AP51" s="12">
        <v>0.0</v>
      </c>
      <c r="AQ51" s="17">
        <f t="shared" si="7"/>
        <v>1</v>
      </c>
      <c r="AR51" s="11">
        <f t="shared" si="8"/>
        <v>0.5</v>
      </c>
      <c r="AS51" s="17">
        <f t="shared" si="9"/>
        <v>1</v>
      </c>
      <c r="AT51" s="11">
        <f t="shared" si="10"/>
        <v>0.5</v>
      </c>
      <c r="AU51" s="13" t="s">
        <v>54</v>
      </c>
      <c r="AV51" s="20">
        <v>29711.0</v>
      </c>
      <c r="AW51" s="20">
        <v>38530.0</v>
      </c>
      <c r="AX51" s="21">
        <f t="shared" si="13"/>
        <v>24.14510609</v>
      </c>
      <c r="BA51" s="12">
        <f t="shared" si="12"/>
        <v>5</v>
      </c>
    </row>
    <row r="52" ht="12.75" customHeight="1">
      <c r="A52" s="13" t="s">
        <v>92</v>
      </c>
      <c r="B52" s="8" t="s">
        <v>105</v>
      </c>
      <c r="C52" s="10">
        <v>0.6111111111111112</v>
      </c>
      <c r="D52" s="11">
        <v>0.8650793650793651</v>
      </c>
      <c r="E52" s="18">
        <v>0.7064220183486238</v>
      </c>
      <c r="F52" s="13">
        <v>0.0</v>
      </c>
      <c r="G52" s="13">
        <v>1.0</v>
      </c>
      <c r="H52" s="13">
        <v>5.0</v>
      </c>
      <c r="I52" s="13">
        <v>17.0</v>
      </c>
      <c r="J52" s="13">
        <v>2.0</v>
      </c>
      <c r="K52" s="11">
        <v>0.3529411764705882</v>
      </c>
      <c r="L52" s="11">
        <v>1.5555555555555556</v>
      </c>
      <c r="M52" s="13">
        <v>1.0</v>
      </c>
      <c r="N52" s="13">
        <v>0.0</v>
      </c>
      <c r="O52" s="13">
        <v>7.0</v>
      </c>
      <c r="P52" s="14">
        <v>0.0</v>
      </c>
      <c r="Q52" s="15">
        <v>1.0593631948192122</v>
      </c>
      <c r="R52" s="16">
        <v>2.166666666666667</v>
      </c>
      <c r="S52" s="13">
        <v>11.0</v>
      </c>
      <c r="T52" s="13">
        <v>15.0</v>
      </c>
      <c r="U52" s="13">
        <v>1.0</v>
      </c>
      <c r="V52" s="17">
        <f t="shared" si="1"/>
        <v>1</v>
      </c>
      <c r="W52" s="11">
        <f t="shared" si="2"/>
        <v>0.5</v>
      </c>
      <c r="X52" s="11">
        <f t="shared" si="3"/>
        <v>0.5</v>
      </c>
      <c r="Y52" s="11">
        <f t="shared" si="4"/>
        <v>2.166666667</v>
      </c>
      <c r="Z52" s="13">
        <v>0.0</v>
      </c>
      <c r="AA52" s="13">
        <v>0.0</v>
      </c>
      <c r="AB52" s="13">
        <v>0.0</v>
      </c>
      <c r="AC52" s="13">
        <v>0.0</v>
      </c>
      <c r="AD52" s="13">
        <v>0.0</v>
      </c>
      <c r="AE52" s="13">
        <v>0.0</v>
      </c>
      <c r="AF52" s="11" t="str">
        <f t="shared" si="5"/>
        <v>#DIV/0!</v>
      </c>
      <c r="AG52" s="13">
        <v>3.0</v>
      </c>
      <c r="AH52" s="13">
        <v>3.0</v>
      </c>
      <c r="AI52" s="13">
        <v>4.0</v>
      </c>
      <c r="AJ52" s="13">
        <v>2.0</v>
      </c>
      <c r="AK52" s="13">
        <v>7.0</v>
      </c>
      <c r="AL52" s="13">
        <v>5.0</v>
      </c>
      <c r="AM52" s="18">
        <f t="shared" si="6"/>
        <v>0.7142857143</v>
      </c>
      <c r="AN52" s="19">
        <v>0.0</v>
      </c>
      <c r="AO52" s="19">
        <v>0.0</v>
      </c>
      <c r="AP52" s="12">
        <v>0.0</v>
      </c>
      <c r="AQ52" s="17">
        <f t="shared" si="7"/>
        <v>1</v>
      </c>
      <c r="AR52" s="11">
        <f t="shared" si="8"/>
        <v>0.5</v>
      </c>
      <c r="AS52" s="17">
        <f t="shared" si="9"/>
        <v>1</v>
      </c>
      <c r="AT52" s="11">
        <f t="shared" si="10"/>
        <v>0.5</v>
      </c>
      <c r="AU52" s="13" t="s">
        <v>56</v>
      </c>
      <c r="AV52" s="20">
        <v>29066.0</v>
      </c>
      <c r="AW52" s="20">
        <v>38530.0</v>
      </c>
      <c r="AX52" s="21">
        <f t="shared" si="13"/>
        <v>25.91101985</v>
      </c>
      <c r="BA52" s="12">
        <f t="shared" si="12"/>
        <v>5</v>
      </c>
    </row>
    <row r="53" ht="12.75" customHeight="1">
      <c r="A53" s="13" t="s">
        <v>92</v>
      </c>
      <c r="B53" s="43" t="s">
        <v>106</v>
      </c>
      <c r="C53" s="10">
        <v>0.1111111111111111</v>
      </c>
      <c r="D53" s="11">
        <v>0.7222222222222222</v>
      </c>
      <c r="E53" s="18">
        <v>0.15384615384615383</v>
      </c>
      <c r="F53" s="13">
        <v>1.0</v>
      </c>
      <c r="G53" s="13">
        <v>1.0</v>
      </c>
      <c r="H53" s="13">
        <v>7.0</v>
      </c>
      <c r="I53" s="13">
        <v>17.0</v>
      </c>
      <c r="J53" s="13">
        <v>2.0</v>
      </c>
      <c r="K53" s="11">
        <v>0.29411764705882354</v>
      </c>
      <c r="L53" s="11">
        <v>1.2727272727272727</v>
      </c>
      <c r="M53" s="13">
        <v>1.0</v>
      </c>
      <c r="N53" s="13">
        <v>0.0</v>
      </c>
      <c r="O53" s="13">
        <v>7.0</v>
      </c>
      <c r="P53" s="14">
        <v>0.0</v>
      </c>
      <c r="Q53" s="15">
        <v>0.44796380090497734</v>
      </c>
      <c r="R53" s="16">
        <v>1.3838383838383839</v>
      </c>
      <c r="S53" s="13">
        <v>8.0</v>
      </c>
      <c r="T53" s="13">
        <v>16.0</v>
      </c>
      <c r="U53" s="13">
        <v>1.0</v>
      </c>
      <c r="V53" s="17">
        <f t="shared" si="1"/>
        <v>1</v>
      </c>
      <c r="W53" s="11">
        <f t="shared" si="2"/>
        <v>0.5</v>
      </c>
      <c r="X53" s="11">
        <f t="shared" si="3"/>
        <v>0.5</v>
      </c>
      <c r="Y53" s="11">
        <f t="shared" si="4"/>
        <v>1.383838384</v>
      </c>
      <c r="Z53" s="13">
        <v>0.0</v>
      </c>
      <c r="AA53" s="13">
        <v>0.0</v>
      </c>
      <c r="AB53" s="13">
        <v>0.0</v>
      </c>
      <c r="AC53" s="13">
        <v>0.0</v>
      </c>
      <c r="AD53" s="13">
        <v>0.0</v>
      </c>
      <c r="AE53" s="13">
        <v>0.0</v>
      </c>
      <c r="AF53" s="11" t="str">
        <f t="shared" si="5"/>
        <v>#DIV/0!</v>
      </c>
      <c r="AG53" s="13">
        <v>3.0</v>
      </c>
      <c r="AH53" s="13">
        <v>0.0</v>
      </c>
      <c r="AI53" s="13">
        <v>3.0</v>
      </c>
      <c r="AJ53" s="13">
        <v>1.0</v>
      </c>
      <c r="AK53" s="13">
        <v>6.0</v>
      </c>
      <c r="AL53" s="13">
        <v>1.0</v>
      </c>
      <c r="AM53" s="18">
        <f t="shared" si="6"/>
        <v>0.1666666667</v>
      </c>
      <c r="AN53" s="19">
        <v>0.0</v>
      </c>
      <c r="AO53" s="19">
        <v>0.0</v>
      </c>
      <c r="AP53" s="12">
        <v>0.0</v>
      </c>
      <c r="AQ53" s="17">
        <f t="shared" si="7"/>
        <v>1</v>
      </c>
      <c r="AR53" s="11">
        <f t="shared" si="8"/>
        <v>0.5</v>
      </c>
      <c r="AS53" s="17">
        <f t="shared" si="9"/>
        <v>1</v>
      </c>
      <c r="AT53" s="11">
        <f t="shared" si="10"/>
        <v>0.5</v>
      </c>
      <c r="AU53" s="13" t="s">
        <v>56</v>
      </c>
      <c r="AV53" s="20">
        <v>30618.0</v>
      </c>
      <c r="AW53" s="20">
        <v>38530.0</v>
      </c>
      <c r="AX53" s="21">
        <f t="shared" si="13"/>
        <v>21.66187543</v>
      </c>
      <c r="BA53" s="12">
        <f t="shared" si="12"/>
        <v>7</v>
      </c>
    </row>
    <row r="54" ht="12.75" customHeight="1">
      <c r="A54" s="13" t="s">
        <v>92</v>
      </c>
      <c r="B54" s="43" t="s">
        <v>107</v>
      </c>
      <c r="C54" s="10">
        <v>0.1111111111111111</v>
      </c>
      <c r="D54" s="11">
        <v>0.4722222222222222</v>
      </c>
      <c r="E54" s="18">
        <v>0.23529411764705882</v>
      </c>
      <c r="F54" s="13">
        <v>0.0</v>
      </c>
      <c r="G54" s="13">
        <v>0.0</v>
      </c>
      <c r="H54" s="13">
        <v>8.0</v>
      </c>
      <c r="I54" s="13">
        <v>9.0</v>
      </c>
      <c r="J54" s="13">
        <v>1.0</v>
      </c>
      <c r="K54" s="11">
        <v>-0.8888888888888888</v>
      </c>
      <c r="L54" s="11">
        <v>0.0</v>
      </c>
      <c r="M54" s="13">
        <v>0.0</v>
      </c>
      <c r="N54" s="13">
        <v>0.0</v>
      </c>
      <c r="O54" s="13">
        <v>7.0</v>
      </c>
      <c r="P54" s="14">
        <v>0.0</v>
      </c>
      <c r="Q54" s="15">
        <v>-0.65359477124183</v>
      </c>
      <c r="R54" s="16">
        <v>0.1111111111111111</v>
      </c>
      <c r="S54" s="13">
        <v>6.0</v>
      </c>
      <c r="T54" s="13">
        <v>17.0</v>
      </c>
      <c r="U54" s="13">
        <v>1.0</v>
      </c>
      <c r="V54" s="17">
        <f t="shared" si="1"/>
        <v>1</v>
      </c>
      <c r="W54" s="11">
        <f t="shared" si="2"/>
        <v>0</v>
      </c>
      <c r="X54" s="11">
        <f t="shared" si="3"/>
        <v>1</v>
      </c>
      <c r="Y54" s="11">
        <f t="shared" si="4"/>
        <v>0.1111111111</v>
      </c>
      <c r="Z54" s="13">
        <v>0.0</v>
      </c>
      <c r="AA54" s="13">
        <v>0.0</v>
      </c>
      <c r="AB54" s="13">
        <v>0.0</v>
      </c>
      <c r="AC54" s="13">
        <v>0.0</v>
      </c>
      <c r="AD54" s="13">
        <v>0.0</v>
      </c>
      <c r="AE54" s="13">
        <v>0.0</v>
      </c>
      <c r="AF54" s="11" t="str">
        <f t="shared" si="5"/>
        <v>#DIV/0!</v>
      </c>
      <c r="AG54" s="13">
        <v>2.0</v>
      </c>
      <c r="AH54" s="13">
        <v>0.0</v>
      </c>
      <c r="AI54" s="13">
        <v>2.0</v>
      </c>
      <c r="AJ54" s="13">
        <v>1.0</v>
      </c>
      <c r="AK54" s="13">
        <v>4.0</v>
      </c>
      <c r="AL54" s="13">
        <v>1.0</v>
      </c>
      <c r="AM54" s="18">
        <f t="shared" si="6"/>
        <v>0.25</v>
      </c>
      <c r="AN54" s="19">
        <v>0.0</v>
      </c>
      <c r="AO54" s="19">
        <v>0.0</v>
      </c>
      <c r="AP54" s="12">
        <v>0.0</v>
      </c>
      <c r="AQ54" s="17">
        <f t="shared" si="7"/>
        <v>1</v>
      </c>
      <c r="AR54" s="11">
        <f t="shared" si="8"/>
        <v>1</v>
      </c>
      <c r="AS54" s="17">
        <f t="shared" si="9"/>
        <v>0</v>
      </c>
      <c r="AT54" s="11">
        <f t="shared" si="10"/>
        <v>0</v>
      </c>
      <c r="AU54" s="13" t="s">
        <v>56</v>
      </c>
      <c r="AV54" s="20">
        <v>30644.0</v>
      </c>
      <c r="AW54" s="20">
        <v>38530.0</v>
      </c>
      <c r="AX54" s="21">
        <f t="shared" si="13"/>
        <v>21.59069131</v>
      </c>
      <c r="AY54" s="13"/>
      <c r="AZ54" s="13"/>
      <c r="BA54" s="12">
        <f t="shared" si="12"/>
        <v>8</v>
      </c>
      <c r="BB54" s="13"/>
    </row>
    <row r="55" ht="12.75" customHeight="1">
      <c r="A55" s="25" t="s">
        <v>92</v>
      </c>
      <c r="B55" s="44" t="s">
        <v>108</v>
      </c>
      <c r="C55" s="27">
        <v>0.1111111111111111</v>
      </c>
      <c r="D55" s="28">
        <v>0.2222222222222222</v>
      </c>
      <c r="E55" s="33">
        <v>0.5</v>
      </c>
      <c r="F55" s="25">
        <v>0.0</v>
      </c>
      <c r="G55" s="25">
        <v>0.0</v>
      </c>
      <c r="H55" s="25">
        <v>8.0</v>
      </c>
      <c r="I55" s="25">
        <v>9.0</v>
      </c>
      <c r="J55" s="25">
        <v>1.0</v>
      </c>
      <c r="K55" s="28">
        <v>-0.8888888888888888</v>
      </c>
      <c r="L55" s="28">
        <v>0.0</v>
      </c>
      <c r="M55" s="25">
        <v>0.0</v>
      </c>
      <c r="N55" s="25">
        <v>0.0</v>
      </c>
      <c r="O55" s="25">
        <v>7.0</v>
      </c>
      <c r="P55" s="29">
        <v>0.0</v>
      </c>
      <c r="Q55" s="30">
        <v>-0.38888888888888884</v>
      </c>
      <c r="R55" s="31">
        <v>0.1111111111111111</v>
      </c>
      <c r="S55" s="25">
        <v>3.0</v>
      </c>
      <c r="T55" s="25">
        <v>18.0</v>
      </c>
      <c r="U55" s="25">
        <v>1.0</v>
      </c>
      <c r="V55" s="32">
        <f t="shared" si="1"/>
        <v>1</v>
      </c>
      <c r="W55" s="28">
        <f t="shared" si="2"/>
        <v>0</v>
      </c>
      <c r="X55" s="28">
        <f t="shared" si="3"/>
        <v>1</v>
      </c>
      <c r="Y55" s="28">
        <f t="shared" si="4"/>
        <v>0.1111111111</v>
      </c>
      <c r="Z55" s="25">
        <v>0.0</v>
      </c>
      <c r="AA55" s="25">
        <v>0.0</v>
      </c>
      <c r="AB55" s="25">
        <v>0.0</v>
      </c>
      <c r="AC55" s="25">
        <v>0.0</v>
      </c>
      <c r="AD55" s="25">
        <v>0.0</v>
      </c>
      <c r="AE55" s="25">
        <v>0.0</v>
      </c>
      <c r="AF55" s="28" t="str">
        <f t="shared" si="5"/>
        <v>#DIV/0!</v>
      </c>
      <c r="AG55" s="25">
        <v>1.0</v>
      </c>
      <c r="AH55" s="25">
        <v>1.0</v>
      </c>
      <c r="AI55" s="25">
        <v>1.0</v>
      </c>
      <c r="AJ55" s="25">
        <v>0.0</v>
      </c>
      <c r="AK55" s="25">
        <v>2.0</v>
      </c>
      <c r="AL55" s="25">
        <v>1.0</v>
      </c>
      <c r="AM55" s="33">
        <f t="shared" si="6"/>
        <v>0.5</v>
      </c>
      <c r="AN55" s="34">
        <v>0.0</v>
      </c>
      <c r="AO55" s="34">
        <v>0.0</v>
      </c>
      <c r="AP55" s="25">
        <v>0.0</v>
      </c>
      <c r="AQ55" s="32">
        <f t="shared" si="7"/>
        <v>1</v>
      </c>
      <c r="AR55" s="28">
        <f t="shared" si="8"/>
        <v>1</v>
      </c>
      <c r="AS55" s="32">
        <f t="shared" si="9"/>
        <v>0</v>
      </c>
      <c r="AT55" s="28">
        <f t="shared" si="10"/>
        <v>0</v>
      </c>
      <c r="AU55" s="25" t="s">
        <v>54</v>
      </c>
      <c r="AV55" s="35">
        <v>15348.0</v>
      </c>
      <c r="AW55" s="35">
        <v>38530.0</v>
      </c>
      <c r="AX55" s="36">
        <f t="shared" si="13"/>
        <v>63.46885695</v>
      </c>
      <c r="AY55" s="25"/>
      <c r="AZ55" s="25"/>
      <c r="BA55" s="25">
        <f t="shared" si="12"/>
        <v>8</v>
      </c>
      <c r="BB55" s="25"/>
    </row>
    <row r="56" ht="12.75" customHeight="1">
      <c r="A56" s="8" t="s">
        <v>109</v>
      </c>
      <c r="B56" s="45" t="s">
        <v>110</v>
      </c>
      <c r="C56" s="10">
        <v>3.2720238095238097</v>
      </c>
      <c r="D56" s="11">
        <v>14.67142857142857</v>
      </c>
      <c r="E56" s="18">
        <v>0.22302012333657906</v>
      </c>
      <c r="F56" s="12">
        <v>0.0</v>
      </c>
      <c r="G56" s="13">
        <v>7.0</v>
      </c>
      <c r="H56" s="13">
        <v>9.0</v>
      </c>
      <c r="I56" s="13">
        <v>59.0</v>
      </c>
      <c r="J56" s="13">
        <v>9.0</v>
      </c>
      <c r="K56" s="11">
        <v>0.760828625235405</v>
      </c>
      <c r="L56" s="11">
        <v>1.6752136752136753</v>
      </c>
      <c r="M56" s="12">
        <v>3.0</v>
      </c>
      <c r="N56" s="13">
        <v>5.0</v>
      </c>
      <c r="O56" s="13">
        <v>7.0</v>
      </c>
      <c r="P56" s="10">
        <v>0.7142857142857143</v>
      </c>
      <c r="Q56" s="15">
        <v>1.6981344628576984</v>
      </c>
      <c r="R56" s="16">
        <v>9.23295177045177</v>
      </c>
      <c r="S56" s="13">
        <v>39.0</v>
      </c>
      <c r="T56" s="13">
        <v>1.0</v>
      </c>
      <c r="U56" s="13">
        <v>1.0</v>
      </c>
      <c r="V56" s="17">
        <f t="shared" si="1"/>
        <v>2</v>
      </c>
      <c r="W56" s="11">
        <f t="shared" si="2"/>
        <v>0.7777777778</v>
      </c>
      <c r="X56" s="11">
        <f t="shared" si="3"/>
        <v>0.2222222222</v>
      </c>
      <c r="Y56" s="11">
        <f t="shared" si="4"/>
        <v>4.947237485</v>
      </c>
      <c r="Z56" s="12">
        <v>4.0</v>
      </c>
      <c r="AA56" s="12">
        <v>1.0</v>
      </c>
      <c r="AB56" s="12">
        <v>7.0</v>
      </c>
      <c r="AC56" s="12">
        <v>1.0</v>
      </c>
      <c r="AD56" s="12">
        <v>11.0</v>
      </c>
      <c r="AE56" s="12">
        <v>2.0</v>
      </c>
      <c r="AF56" s="11">
        <f t="shared" si="5"/>
        <v>0.1818181818</v>
      </c>
      <c r="AG56" s="12">
        <v>7.0</v>
      </c>
      <c r="AH56" s="12">
        <v>3.0</v>
      </c>
      <c r="AI56" s="12">
        <v>6.0</v>
      </c>
      <c r="AJ56" s="12">
        <v>3.0</v>
      </c>
      <c r="AK56" s="12">
        <v>13.0</v>
      </c>
      <c r="AL56" s="12">
        <v>6.0</v>
      </c>
      <c r="AM56" s="18">
        <f t="shared" si="6"/>
        <v>0.4615384615</v>
      </c>
      <c r="AN56" s="12">
        <v>0.0</v>
      </c>
      <c r="AO56" s="12">
        <v>1.0</v>
      </c>
      <c r="AP56" s="13">
        <v>4.0</v>
      </c>
      <c r="AQ56" s="17">
        <f t="shared" si="7"/>
        <v>6</v>
      </c>
      <c r="AR56" s="11">
        <f t="shared" si="8"/>
        <v>0.6666666667</v>
      </c>
      <c r="AS56" s="17">
        <f t="shared" si="9"/>
        <v>1</v>
      </c>
      <c r="AT56" s="11">
        <f t="shared" si="10"/>
        <v>0.125</v>
      </c>
      <c r="AU56" s="13" t="s">
        <v>54</v>
      </c>
      <c r="AV56" s="13"/>
      <c r="AW56" s="13"/>
      <c r="AX56" s="13"/>
      <c r="AY56" s="13"/>
      <c r="AZ56" s="13"/>
      <c r="BA56" s="12">
        <f t="shared" si="12"/>
        <v>9</v>
      </c>
      <c r="BB56" s="13"/>
    </row>
    <row r="57" ht="12.75" customHeight="1">
      <c r="A57" s="22" t="s">
        <v>109</v>
      </c>
      <c r="B57" s="46" t="s">
        <v>111</v>
      </c>
      <c r="C57" s="10">
        <v>2.2595238095238095</v>
      </c>
      <c r="D57" s="11">
        <v>14.67142857142857</v>
      </c>
      <c r="E57" s="18">
        <v>0.1540084388185654</v>
      </c>
      <c r="F57" s="12">
        <v>2.0</v>
      </c>
      <c r="G57" s="13">
        <v>9.0</v>
      </c>
      <c r="H57" s="13">
        <v>4.0</v>
      </c>
      <c r="I57" s="13">
        <v>59.0</v>
      </c>
      <c r="J57" s="13">
        <v>9.0</v>
      </c>
      <c r="K57" s="11">
        <v>0.992467043314501</v>
      </c>
      <c r="L57" s="11">
        <v>3.5</v>
      </c>
      <c r="M57" s="12">
        <v>6.0</v>
      </c>
      <c r="N57" s="13">
        <v>2.0</v>
      </c>
      <c r="O57" s="13">
        <v>7.0</v>
      </c>
      <c r="P57" s="10">
        <v>0.2857142857142857</v>
      </c>
      <c r="Q57" s="15">
        <v>1.432189767847352</v>
      </c>
      <c r="R57" s="16">
        <v>7.473809523809524</v>
      </c>
      <c r="S57" s="13">
        <v>39.0</v>
      </c>
      <c r="T57" s="13">
        <v>2.0</v>
      </c>
      <c r="U57" s="13">
        <v>1.0</v>
      </c>
      <c r="V57" s="17">
        <f t="shared" si="1"/>
        <v>0</v>
      </c>
      <c r="W57" s="11">
        <f t="shared" si="2"/>
        <v>1</v>
      </c>
      <c r="X57" s="11">
        <f t="shared" si="3"/>
        <v>0</v>
      </c>
      <c r="Y57" s="11">
        <f t="shared" si="4"/>
        <v>5.75952381</v>
      </c>
      <c r="Z57" s="12">
        <v>4.5</v>
      </c>
      <c r="AA57" s="12">
        <v>0.0</v>
      </c>
      <c r="AB57" s="12">
        <v>7.0</v>
      </c>
      <c r="AC57" s="12">
        <v>1.0</v>
      </c>
      <c r="AD57" s="12">
        <v>11.5</v>
      </c>
      <c r="AE57" s="12">
        <v>1.0</v>
      </c>
      <c r="AF57" s="11">
        <f t="shared" si="5"/>
        <v>0.08695652174</v>
      </c>
      <c r="AG57" s="12">
        <v>7.0</v>
      </c>
      <c r="AH57" s="12">
        <v>2.0</v>
      </c>
      <c r="AI57" s="12">
        <v>6.0</v>
      </c>
      <c r="AJ57" s="12">
        <v>4.0</v>
      </c>
      <c r="AK57" s="12">
        <v>13.0</v>
      </c>
      <c r="AL57" s="12">
        <v>6.0</v>
      </c>
      <c r="AM57" s="18">
        <f t="shared" si="6"/>
        <v>0.4615384615</v>
      </c>
      <c r="AN57" s="12">
        <v>0.0</v>
      </c>
      <c r="AO57" s="12">
        <v>0.0</v>
      </c>
      <c r="AP57" s="13">
        <v>6.0</v>
      </c>
      <c r="AQ57" s="17">
        <f t="shared" si="7"/>
        <v>3</v>
      </c>
      <c r="AR57" s="11">
        <f t="shared" si="8"/>
        <v>0.3333333333</v>
      </c>
      <c r="AS57" s="17">
        <f t="shared" si="9"/>
        <v>5</v>
      </c>
      <c r="AT57" s="11">
        <f t="shared" si="10"/>
        <v>0.625</v>
      </c>
      <c r="AU57" s="13" t="s">
        <v>56</v>
      </c>
      <c r="AV57" s="13"/>
      <c r="AW57" s="13"/>
      <c r="AX57" s="13"/>
      <c r="AY57" s="13"/>
      <c r="AZ57" s="13"/>
      <c r="BA57" s="12">
        <f t="shared" si="12"/>
        <v>4</v>
      </c>
      <c r="BB57" s="13"/>
    </row>
    <row r="58" ht="12.75" customHeight="1">
      <c r="A58" s="13" t="s">
        <v>109</v>
      </c>
      <c r="B58" s="37" t="s">
        <v>112</v>
      </c>
      <c r="C58" s="10">
        <v>9.336904761904762</v>
      </c>
      <c r="D58" s="11">
        <v>14.67142857142857</v>
      </c>
      <c r="E58" s="18">
        <v>0.6364005193119118</v>
      </c>
      <c r="F58" s="12">
        <v>0.0</v>
      </c>
      <c r="G58" s="13">
        <v>4.0</v>
      </c>
      <c r="H58" s="13">
        <v>1.0</v>
      </c>
      <c r="I58" s="13">
        <v>62.0</v>
      </c>
      <c r="J58" s="13">
        <v>10.0</v>
      </c>
      <c r="K58" s="11">
        <v>0.39838709677419354</v>
      </c>
      <c r="L58" s="11">
        <v>2.24</v>
      </c>
      <c r="M58" s="12">
        <v>9.0</v>
      </c>
      <c r="N58" s="13">
        <v>0.0</v>
      </c>
      <c r="O58" s="13">
        <v>7.0</v>
      </c>
      <c r="P58" s="14">
        <v>0.0</v>
      </c>
      <c r="Q58" s="15">
        <v>1.0347876160861054</v>
      </c>
      <c r="R58" s="16">
        <v>11.576904761904762</v>
      </c>
      <c r="S58" s="13">
        <v>38.0</v>
      </c>
      <c r="T58" s="13">
        <v>3.0</v>
      </c>
      <c r="U58" s="13">
        <v>1.0</v>
      </c>
      <c r="V58" s="17">
        <f t="shared" si="1"/>
        <v>6</v>
      </c>
      <c r="W58" s="11">
        <f t="shared" si="2"/>
        <v>0.4</v>
      </c>
      <c r="X58" s="11">
        <f t="shared" si="3"/>
        <v>0.6</v>
      </c>
      <c r="Y58" s="11">
        <f t="shared" si="4"/>
        <v>11.57690476</v>
      </c>
      <c r="Z58" s="12">
        <v>4.5</v>
      </c>
      <c r="AA58" s="12">
        <v>2.5</v>
      </c>
      <c r="AB58" s="12">
        <v>7.0</v>
      </c>
      <c r="AC58" s="12">
        <v>5.0</v>
      </c>
      <c r="AD58" s="12">
        <v>11.5</v>
      </c>
      <c r="AE58" s="12">
        <v>7.5</v>
      </c>
      <c r="AF58" s="11">
        <f t="shared" si="5"/>
        <v>0.652173913</v>
      </c>
      <c r="AG58" s="12">
        <v>7.0</v>
      </c>
      <c r="AH58" s="12">
        <v>4.0</v>
      </c>
      <c r="AI58" s="12">
        <v>6.0</v>
      </c>
      <c r="AJ58" s="12">
        <v>2.0</v>
      </c>
      <c r="AK58" s="12">
        <v>13.0</v>
      </c>
      <c r="AL58" s="12">
        <v>6.0</v>
      </c>
      <c r="AM58" s="18">
        <f t="shared" si="6"/>
        <v>0.4615384615</v>
      </c>
      <c r="AN58" s="12">
        <v>1.0</v>
      </c>
      <c r="AO58" s="12">
        <v>0.0</v>
      </c>
      <c r="AP58" s="13">
        <v>8.0</v>
      </c>
      <c r="AQ58" s="17">
        <f t="shared" si="7"/>
        <v>1</v>
      </c>
      <c r="AR58" s="11">
        <f t="shared" si="8"/>
        <v>0.1</v>
      </c>
      <c r="AS58" s="17">
        <f t="shared" si="9"/>
        <v>1.5</v>
      </c>
      <c r="AT58" s="11">
        <f t="shared" si="10"/>
        <v>0.3</v>
      </c>
      <c r="AU58" s="13" t="s">
        <v>54</v>
      </c>
      <c r="AV58" s="20">
        <v>21833.0</v>
      </c>
      <c r="AW58" s="13"/>
      <c r="AX58" s="13"/>
      <c r="AY58" s="13"/>
      <c r="AZ58" s="13"/>
      <c r="BA58" s="12">
        <f t="shared" si="12"/>
        <v>1</v>
      </c>
      <c r="BB58" s="13"/>
    </row>
    <row r="59" ht="12.75" customHeight="1">
      <c r="A59" s="13" t="s">
        <v>109</v>
      </c>
      <c r="B59" s="47" t="s">
        <v>113</v>
      </c>
      <c r="C59" s="10">
        <v>1.7095238095238094</v>
      </c>
      <c r="D59" s="11">
        <v>12.67142857142857</v>
      </c>
      <c r="E59" s="18">
        <v>0.13491168733558812</v>
      </c>
      <c r="F59" s="12">
        <v>3.0</v>
      </c>
      <c r="G59" s="13">
        <v>7.0</v>
      </c>
      <c r="H59" s="13">
        <v>3.0</v>
      </c>
      <c r="I59" s="13">
        <v>60.0</v>
      </c>
      <c r="J59" s="13">
        <v>9.0</v>
      </c>
      <c r="K59" s="11">
        <v>0.7722222222222223</v>
      </c>
      <c r="L59" s="11">
        <v>3.111111111111111</v>
      </c>
      <c r="M59" s="12">
        <v>7.0</v>
      </c>
      <c r="N59" s="13">
        <v>0.0</v>
      </c>
      <c r="O59" s="13">
        <v>7.0</v>
      </c>
      <c r="P59" s="14">
        <v>0.0</v>
      </c>
      <c r="Q59" s="15">
        <v>0.9071339095578104</v>
      </c>
      <c r="R59" s="16">
        <v>4.82063492063492</v>
      </c>
      <c r="S59" s="13">
        <v>36.0</v>
      </c>
      <c r="T59" s="13">
        <v>4.0</v>
      </c>
      <c r="U59" s="13">
        <v>1.0</v>
      </c>
      <c r="V59" s="17">
        <f t="shared" si="1"/>
        <v>2</v>
      </c>
      <c r="W59" s="11">
        <f t="shared" si="2"/>
        <v>0.7777777778</v>
      </c>
      <c r="X59" s="11">
        <f t="shared" si="3"/>
        <v>0.2222222222</v>
      </c>
      <c r="Y59" s="11">
        <f t="shared" si="4"/>
        <v>4.820634921</v>
      </c>
      <c r="Z59" s="12">
        <v>3.0</v>
      </c>
      <c r="AA59" s="12">
        <v>1.0</v>
      </c>
      <c r="AB59" s="12">
        <v>6.0</v>
      </c>
      <c r="AC59" s="12">
        <v>0.0</v>
      </c>
      <c r="AD59" s="12">
        <v>9.0</v>
      </c>
      <c r="AE59" s="12">
        <v>1.0</v>
      </c>
      <c r="AF59" s="11">
        <f t="shared" si="5"/>
        <v>0.1111111111</v>
      </c>
      <c r="AG59" s="12">
        <v>7.0</v>
      </c>
      <c r="AH59" s="12">
        <v>1.0</v>
      </c>
      <c r="AI59" s="12">
        <v>6.0</v>
      </c>
      <c r="AJ59" s="12">
        <v>3.0</v>
      </c>
      <c r="AK59" s="12">
        <v>13.0</v>
      </c>
      <c r="AL59" s="12">
        <v>4.0</v>
      </c>
      <c r="AM59" s="18">
        <f t="shared" si="6"/>
        <v>0.3076923077</v>
      </c>
      <c r="AN59" s="12">
        <v>0.0</v>
      </c>
      <c r="AO59" s="12">
        <v>0.0</v>
      </c>
      <c r="AP59" s="13">
        <v>0.0</v>
      </c>
      <c r="AQ59" s="17">
        <f t="shared" si="7"/>
        <v>2</v>
      </c>
      <c r="AR59" s="11">
        <f t="shared" si="8"/>
        <v>0.2222222222</v>
      </c>
      <c r="AS59" s="17">
        <f t="shared" si="9"/>
        <v>6</v>
      </c>
      <c r="AT59" s="11">
        <f t="shared" si="10"/>
        <v>0.6666666667</v>
      </c>
      <c r="AU59" s="13" t="s">
        <v>56</v>
      </c>
      <c r="AV59" s="13"/>
      <c r="AW59" s="13"/>
      <c r="AX59" s="13"/>
      <c r="AY59" s="13"/>
      <c r="AZ59" s="13"/>
      <c r="BA59" s="12">
        <f t="shared" si="12"/>
        <v>3</v>
      </c>
      <c r="BB59" s="13"/>
    </row>
    <row r="60" ht="12.75" customHeight="1">
      <c r="A60" s="13" t="s">
        <v>109</v>
      </c>
      <c r="B60" s="37" t="s">
        <v>114</v>
      </c>
      <c r="C60" s="10">
        <v>1.0011904761904762</v>
      </c>
      <c r="D60" s="11">
        <v>10.67142857142857</v>
      </c>
      <c r="E60" s="18">
        <v>0.09381972333779563</v>
      </c>
      <c r="F60" s="12">
        <v>1.0</v>
      </c>
      <c r="G60" s="13">
        <v>4.0</v>
      </c>
      <c r="H60" s="13">
        <v>9.0</v>
      </c>
      <c r="I60" s="13">
        <v>52.0</v>
      </c>
      <c r="J60" s="13">
        <v>7.0</v>
      </c>
      <c r="K60" s="11">
        <v>0.5467032967032968</v>
      </c>
      <c r="L60" s="11">
        <v>1.2307692307692308</v>
      </c>
      <c r="M60" s="12">
        <v>4.0</v>
      </c>
      <c r="N60" s="13">
        <v>0.0</v>
      </c>
      <c r="O60" s="13">
        <v>7.0</v>
      </c>
      <c r="P60" s="14">
        <v>0.0</v>
      </c>
      <c r="Q60" s="15">
        <v>0.6405230200410924</v>
      </c>
      <c r="R60" s="16">
        <v>2.231959706959707</v>
      </c>
      <c r="S60" s="13">
        <v>33.0</v>
      </c>
      <c r="T60" s="13">
        <v>5.0</v>
      </c>
      <c r="U60" s="13">
        <v>1.0</v>
      </c>
      <c r="V60" s="17">
        <f t="shared" si="1"/>
        <v>3</v>
      </c>
      <c r="W60" s="11">
        <f t="shared" si="2"/>
        <v>0.5714285714</v>
      </c>
      <c r="X60" s="11">
        <f t="shared" si="3"/>
        <v>0.4285714286</v>
      </c>
      <c r="Y60" s="11">
        <f t="shared" si="4"/>
        <v>2.231959707</v>
      </c>
      <c r="Z60" s="12">
        <v>2.0</v>
      </c>
      <c r="AA60" s="12">
        <v>0.0</v>
      </c>
      <c r="AB60" s="12">
        <v>5.0</v>
      </c>
      <c r="AC60" s="12">
        <v>0.0</v>
      </c>
      <c r="AD60" s="12">
        <v>7.0</v>
      </c>
      <c r="AE60" s="12">
        <v>0.0</v>
      </c>
      <c r="AF60" s="11">
        <f t="shared" si="5"/>
        <v>0</v>
      </c>
      <c r="AG60" s="12">
        <v>7.0</v>
      </c>
      <c r="AH60" s="12">
        <v>2.0</v>
      </c>
      <c r="AI60" s="12">
        <v>6.0</v>
      </c>
      <c r="AJ60" s="12">
        <v>3.0</v>
      </c>
      <c r="AK60" s="12">
        <v>13.0</v>
      </c>
      <c r="AL60" s="12">
        <v>5.0</v>
      </c>
      <c r="AM60" s="18">
        <f t="shared" si="6"/>
        <v>0.3846153846</v>
      </c>
      <c r="AN60" s="12">
        <v>1.0</v>
      </c>
      <c r="AO60" s="12">
        <v>0.0</v>
      </c>
      <c r="AP60" s="13">
        <v>0.0</v>
      </c>
      <c r="AQ60" s="17">
        <f t="shared" si="7"/>
        <v>3</v>
      </c>
      <c r="AR60" s="11">
        <f t="shared" si="8"/>
        <v>0.4285714286</v>
      </c>
      <c r="AS60" s="17">
        <f t="shared" si="9"/>
        <v>4</v>
      </c>
      <c r="AT60" s="11">
        <f t="shared" si="10"/>
        <v>0.5714285714</v>
      </c>
      <c r="AU60" s="13" t="s">
        <v>54</v>
      </c>
      <c r="AV60" s="13"/>
      <c r="AW60" s="13"/>
      <c r="AX60" s="13"/>
      <c r="AY60" s="13"/>
      <c r="AZ60" s="13"/>
      <c r="BA60" s="12">
        <f t="shared" si="12"/>
        <v>9</v>
      </c>
      <c r="BB60" s="13"/>
    </row>
    <row r="61" ht="12.75" customHeight="1">
      <c r="A61" s="13" t="s">
        <v>109</v>
      </c>
      <c r="B61" s="46" t="s">
        <v>115</v>
      </c>
      <c r="C61" s="10">
        <v>1.3095238095238095</v>
      </c>
      <c r="D61" s="11">
        <v>8.67142857142857</v>
      </c>
      <c r="E61" s="18">
        <v>0.15101592531576058</v>
      </c>
      <c r="F61" s="12">
        <v>3.0</v>
      </c>
      <c r="G61" s="13">
        <v>5.0</v>
      </c>
      <c r="H61" s="13">
        <v>4.0</v>
      </c>
      <c r="I61" s="13">
        <v>47.0</v>
      </c>
      <c r="J61" s="13">
        <v>6.0</v>
      </c>
      <c r="K61" s="11">
        <v>0.8191489361702128</v>
      </c>
      <c r="L61" s="11">
        <v>2.9166666666666665</v>
      </c>
      <c r="M61" s="12">
        <v>4.0</v>
      </c>
      <c r="N61" s="13">
        <v>0.0</v>
      </c>
      <c r="O61" s="13">
        <v>7.0</v>
      </c>
      <c r="P61" s="14">
        <v>0.0</v>
      </c>
      <c r="Q61" s="15">
        <v>0.9701648614859734</v>
      </c>
      <c r="R61" s="16">
        <v>4.226190476190476</v>
      </c>
      <c r="S61" s="13">
        <v>30.0</v>
      </c>
      <c r="T61" s="13">
        <v>6.0</v>
      </c>
      <c r="U61" s="13">
        <v>1.0</v>
      </c>
      <c r="V61" s="17">
        <f t="shared" si="1"/>
        <v>1</v>
      </c>
      <c r="W61" s="11">
        <f t="shared" si="2"/>
        <v>0.8333333333</v>
      </c>
      <c r="X61" s="11">
        <f t="shared" si="3"/>
        <v>0.1666666667</v>
      </c>
      <c r="Y61" s="11">
        <f t="shared" si="4"/>
        <v>4.226190476</v>
      </c>
      <c r="Z61" s="12">
        <v>1.0</v>
      </c>
      <c r="AA61" s="12">
        <v>0.0</v>
      </c>
      <c r="AB61" s="12">
        <v>4.0</v>
      </c>
      <c r="AC61" s="12">
        <v>0.0</v>
      </c>
      <c r="AD61" s="12">
        <v>5.0</v>
      </c>
      <c r="AE61" s="12">
        <v>0.0</v>
      </c>
      <c r="AF61" s="11">
        <f t="shared" si="5"/>
        <v>0</v>
      </c>
      <c r="AG61" s="12">
        <v>7.0</v>
      </c>
      <c r="AH61" s="12">
        <v>3.0</v>
      </c>
      <c r="AI61" s="12">
        <v>6.0</v>
      </c>
      <c r="AJ61" s="12">
        <v>3.0</v>
      </c>
      <c r="AK61" s="12">
        <v>13.0</v>
      </c>
      <c r="AL61" s="12">
        <v>6.0</v>
      </c>
      <c r="AM61" s="18">
        <f t="shared" si="6"/>
        <v>0.4615384615</v>
      </c>
      <c r="AN61" s="12">
        <v>0.0</v>
      </c>
      <c r="AO61" s="12">
        <v>0.0</v>
      </c>
      <c r="AP61" s="13">
        <v>0.0</v>
      </c>
      <c r="AQ61" s="17">
        <f t="shared" si="7"/>
        <v>2</v>
      </c>
      <c r="AR61" s="11">
        <f t="shared" si="8"/>
        <v>0.3333333333</v>
      </c>
      <c r="AS61" s="17">
        <f t="shared" si="9"/>
        <v>4</v>
      </c>
      <c r="AT61" s="11">
        <f t="shared" si="10"/>
        <v>0.6666666667</v>
      </c>
      <c r="AU61" s="13" t="s">
        <v>56</v>
      </c>
      <c r="AV61" s="13"/>
      <c r="AW61" s="13"/>
      <c r="AX61" s="13"/>
      <c r="AY61" s="13"/>
      <c r="AZ61" s="13"/>
      <c r="BA61" s="12">
        <f t="shared" si="12"/>
        <v>4</v>
      </c>
      <c r="BB61" s="13"/>
    </row>
    <row r="62" ht="12.75" customHeight="1">
      <c r="A62" s="13" t="s">
        <v>109</v>
      </c>
      <c r="B62" s="37" t="s">
        <v>116</v>
      </c>
      <c r="C62" s="11">
        <v>1.5845238095238094</v>
      </c>
      <c r="D62" s="11">
        <v>7.338095238095238</v>
      </c>
      <c r="E62" s="11">
        <v>0.21593121349772876</v>
      </c>
      <c r="F62" s="12">
        <v>2.0</v>
      </c>
      <c r="G62" s="13">
        <v>3.0</v>
      </c>
      <c r="H62" s="13">
        <v>9.0</v>
      </c>
      <c r="I62" s="13">
        <v>41.0</v>
      </c>
      <c r="J62" s="13">
        <v>5.0</v>
      </c>
      <c r="K62" s="11">
        <v>0.5560975609756097</v>
      </c>
      <c r="L62" s="11">
        <v>1.2923076923076924</v>
      </c>
      <c r="M62" s="12">
        <v>3.0</v>
      </c>
      <c r="N62" s="13">
        <v>0.0</v>
      </c>
      <c r="O62" s="13">
        <v>7.0</v>
      </c>
      <c r="P62" s="13">
        <v>0.0</v>
      </c>
      <c r="Q62" s="15">
        <v>0.7720287744733385</v>
      </c>
      <c r="R62" s="11">
        <v>2.876831501831502</v>
      </c>
      <c r="S62" s="13">
        <v>25.0</v>
      </c>
      <c r="T62" s="13">
        <v>7.0</v>
      </c>
      <c r="U62" s="13">
        <v>1.0</v>
      </c>
      <c r="V62" s="17">
        <f t="shared" si="1"/>
        <v>2</v>
      </c>
      <c r="W62" s="11">
        <f t="shared" si="2"/>
        <v>0.6</v>
      </c>
      <c r="X62" s="11">
        <f t="shared" si="3"/>
        <v>0.4</v>
      </c>
      <c r="Y62" s="11">
        <f t="shared" si="4"/>
        <v>2.876831502</v>
      </c>
      <c r="Z62" s="12">
        <v>1.0</v>
      </c>
      <c r="AA62" s="12">
        <v>0.0</v>
      </c>
      <c r="AB62" s="12">
        <v>3.0</v>
      </c>
      <c r="AC62" s="12">
        <v>0.0</v>
      </c>
      <c r="AD62" s="12">
        <v>4.0</v>
      </c>
      <c r="AE62" s="12">
        <v>0.0</v>
      </c>
      <c r="AF62" s="11">
        <f t="shared" si="5"/>
        <v>0</v>
      </c>
      <c r="AG62" s="12">
        <v>5.0</v>
      </c>
      <c r="AH62" s="12">
        <v>4.0</v>
      </c>
      <c r="AI62" s="12">
        <v>5.0</v>
      </c>
      <c r="AJ62" s="12">
        <v>3.0</v>
      </c>
      <c r="AK62" s="12">
        <v>10.0</v>
      </c>
      <c r="AL62" s="12">
        <v>7.0</v>
      </c>
      <c r="AM62" s="18">
        <f t="shared" si="6"/>
        <v>0.7</v>
      </c>
      <c r="AN62" s="12">
        <v>1.0</v>
      </c>
      <c r="AO62" s="12">
        <v>0.0</v>
      </c>
      <c r="AP62" s="13">
        <v>4.0</v>
      </c>
      <c r="AQ62" s="17">
        <f t="shared" si="7"/>
        <v>2</v>
      </c>
      <c r="AR62" s="11">
        <f t="shared" si="8"/>
        <v>0.4</v>
      </c>
      <c r="AS62" s="17">
        <f t="shared" si="9"/>
        <v>3</v>
      </c>
      <c r="AT62" s="11">
        <f t="shared" si="10"/>
        <v>0.6</v>
      </c>
      <c r="AU62" s="13" t="s">
        <v>54</v>
      </c>
      <c r="AV62" s="13"/>
      <c r="AW62" s="13"/>
      <c r="AX62" s="13"/>
      <c r="AY62" s="13"/>
      <c r="AZ62" s="13"/>
      <c r="BA62" s="12">
        <f t="shared" si="12"/>
        <v>9</v>
      </c>
      <c r="BB62" s="13"/>
    </row>
    <row r="63" ht="12.75" customHeight="1">
      <c r="A63" s="13" t="s">
        <v>109</v>
      </c>
      <c r="B63" s="46" t="s">
        <v>117</v>
      </c>
      <c r="C63" s="10">
        <v>1.4619047619047618</v>
      </c>
      <c r="D63" s="11">
        <v>6.338095238095238</v>
      </c>
      <c r="E63" s="18">
        <v>0.23065364387678436</v>
      </c>
      <c r="F63" s="12">
        <v>0.0</v>
      </c>
      <c r="G63" s="13">
        <v>1.0</v>
      </c>
      <c r="H63" s="13">
        <v>8.0</v>
      </c>
      <c r="I63" s="13">
        <v>40.0</v>
      </c>
      <c r="J63" s="13">
        <v>5.0</v>
      </c>
      <c r="K63" s="11">
        <v>0.16</v>
      </c>
      <c r="L63" s="11">
        <v>0.4666666666666667</v>
      </c>
      <c r="M63" s="12">
        <v>3.0</v>
      </c>
      <c r="N63" s="13">
        <v>0.0</v>
      </c>
      <c r="O63" s="13">
        <v>7.0</v>
      </c>
      <c r="P63" s="14">
        <v>0.0</v>
      </c>
      <c r="Q63" s="15">
        <v>0.39065364387678436</v>
      </c>
      <c r="R63" s="16">
        <v>1.9285714285714284</v>
      </c>
      <c r="S63" s="13">
        <v>24.0</v>
      </c>
      <c r="T63" s="13">
        <v>8.0</v>
      </c>
      <c r="U63" s="13">
        <v>1.0</v>
      </c>
      <c r="V63" s="17">
        <f t="shared" si="1"/>
        <v>4</v>
      </c>
      <c r="W63" s="11">
        <f t="shared" si="2"/>
        <v>0.2</v>
      </c>
      <c r="X63" s="11">
        <f t="shared" si="3"/>
        <v>0.8</v>
      </c>
      <c r="Y63" s="11">
        <f t="shared" si="4"/>
        <v>1.928571429</v>
      </c>
      <c r="Z63" s="12">
        <v>0.0</v>
      </c>
      <c r="AA63" s="12">
        <v>0.0</v>
      </c>
      <c r="AB63" s="12">
        <v>3.0</v>
      </c>
      <c r="AC63" s="12">
        <v>0.0</v>
      </c>
      <c r="AD63" s="12">
        <v>3.0</v>
      </c>
      <c r="AE63" s="12">
        <v>0.0</v>
      </c>
      <c r="AF63" s="11">
        <f t="shared" si="5"/>
        <v>0</v>
      </c>
      <c r="AG63" s="12">
        <v>6.0</v>
      </c>
      <c r="AH63" s="12">
        <v>4.0</v>
      </c>
      <c r="AI63" s="12">
        <v>6.0</v>
      </c>
      <c r="AJ63" s="12">
        <v>3.0</v>
      </c>
      <c r="AK63" s="12">
        <v>12.0</v>
      </c>
      <c r="AL63" s="12">
        <v>7.0</v>
      </c>
      <c r="AM63" s="18">
        <f t="shared" si="6"/>
        <v>0.5833333333</v>
      </c>
      <c r="AN63" s="12">
        <v>0.0</v>
      </c>
      <c r="AO63" s="12">
        <v>0.0</v>
      </c>
      <c r="AP63" s="13">
        <v>1.0</v>
      </c>
      <c r="AQ63" s="17">
        <f t="shared" si="7"/>
        <v>2</v>
      </c>
      <c r="AR63" s="11">
        <f t="shared" si="8"/>
        <v>0.4</v>
      </c>
      <c r="AS63" s="17">
        <f t="shared" si="9"/>
        <v>3</v>
      </c>
      <c r="AT63" s="11">
        <f t="shared" si="10"/>
        <v>0.6</v>
      </c>
      <c r="AU63" s="13" t="s">
        <v>56</v>
      </c>
      <c r="AV63" s="13"/>
      <c r="AW63" s="13"/>
      <c r="AX63" s="13"/>
      <c r="AY63" s="13"/>
      <c r="AZ63" s="13"/>
      <c r="BA63" s="12">
        <f t="shared" si="12"/>
        <v>8</v>
      </c>
      <c r="BB63" s="13"/>
    </row>
    <row r="64" ht="12.75" customHeight="1">
      <c r="A64" s="13" t="s">
        <v>109</v>
      </c>
      <c r="B64" s="45" t="s">
        <v>118</v>
      </c>
      <c r="C64" s="10">
        <v>1.1910714285714286</v>
      </c>
      <c r="D64" s="11">
        <v>5.088095238095238</v>
      </c>
      <c r="E64" s="18">
        <v>0.23408984557791299</v>
      </c>
      <c r="F64" s="12">
        <v>0.0</v>
      </c>
      <c r="G64" s="13">
        <v>3.0</v>
      </c>
      <c r="H64" s="13">
        <v>7.0</v>
      </c>
      <c r="I64" s="13">
        <v>36.0</v>
      </c>
      <c r="J64" s="13">
        <v>5.0</v>
      </c>
      <c r="K64" s="11">
        <v>0.5611111111111111</v>
      </c>
      <c r="L64" s="11">
        <v>1.5272727272727273</v>
      </c>
      <c r="M64" s="12">
        <v>3.0</v>
      </c>
      <c r="N64" s="13">
        <v>0.0</v>
      </c>
      <c r="O64" s="13">
        <v>7.0</v>
      </c>
      <c r="P64" s="14">
        <v>0.0</v>
      </c>
      <c r="Q64" s="15">
        <v>0.7952009566890241</v>
      </c>
      <c r="R64" s="16">
        <v>2.718344155844156</v>
      </c>
      <c r="S64" s="13">
        <v>21.0</v>
      </c>
      <c r="T64" s="13">
        <v>9.0</v>
      </c>
      <c r="U64" s="13">
        <v>1.0</v>
      </c>
      <c r="V64" s="17">
        <f t="shared" si="1"/>
        <v>2</v>
      </c>
      <c r="W64" s="11">
        <f t="shared" si="2"/>
        <v>0.6</v>
      </c>
      <c r="X64" s="11">
        <f t="shared" si="3"/>
        <v>0.4</v>
      </c>
      <c r="Y64" s="11">
        <f t="shared" si="4"/>
        <v>2.718344156</v>
      </c>
      <c r="Z64" s="12">
        <v>0.5</v>
      </c>
      <c r="AA64" s="12">
        <v>0.0</v>
      </c>
      <c r="AB64" s="12">
        <v>2.0</v>
      </c>
      <c r="AC64" s="12">
        <v>0.0</v>
      </c>
      <c r="AD64" s="12">
        <v>2.5</v>
      </c>
      <c r="AE64" s="12">
        <v>0.0</v>
      </c>
      <c r="AF64" s="11">
        <f t="shared" si="5"/>
        <v>0</v>
      </c>
      <c r="AG64" s="12">
        <v>5.0</v>
      </c>
      <c r="AH64" s="12">
        <v>2.0</v>
      </c>
      <c r="AI64" s="12">
        <v>6.0</v>
      </c>
      <c r="AJ64" s="12">
        <v>2.0</v>
      </c>
      <c r="AK64" s="12">
        <v>11.0</v>
      </c>
      <c r="AL64" s="12">
        <v>4.0</v>
      </c>
      <c r="AM64" s="18">
        <f t="shared" si="6"/>
        <v>0.3636363636</v>
      </c>
      <c r="AN64" s="12">
        <v>0.0</v>
      </c>
      <c r="AO64" s="12">
        <v>1.0</v>
      </c>
      <c r="AP64" s="13">
        <v>2.0</v>
      </c>
      <c r="AQ64" s="17">
        <f t="shared" si="7"/>
        <v>2</v>
      </c>
      <c r="AR64" s="11">
        <f t="shared" si="8"/>
        <v>0.4</v>
      </c>
      <c r="AS64" s="17">
        <f t="shared" si="9"/>
        <v>3</v>
      </c>
      <c r="AT64" s="11">
        <f t="shared" si="10"/>
        <v>0.6</v>
      </c>
      <c r="AU64" s="13" t="s">
        <v>54</v>
      </c>
      <c r="AV64" s="13"/>
      <c r="AW64" s="13"/>
      <c r="AX64" s="13"/>
      <c r="AY64" s="13"/>
      <c r="AZ64" s="13"/>
      <c r="BA64" s="12">
        <f t="shared" si="12"/>
        <v>7</v>
      </c>
      <c r="BB64" s="13"/>
    </row>
    <row r="65" ht="12.75" customHeight="1">
      <c r="A65" s="13" t="s">
        <v>109</v>
      </c>
      <c r="B65" s="45" t="s">
        <v>119</v>
      </c>
      <c r="C65" s="10">
        <v>0.6910714285714286</v>
      </c>
      <c r="D65" s="11">
        <v>3.7547619047619047</v>
      </c>
      <c r="E65" s="18">
        <v>0.18405199746353837</v>
      </c>
      <c r="F65" s="12">
        <v>0.0</v>
      </c>
      <c r="G65" s="13">
        <v>3.0</v>
      </c>
      <c r="H65" s="13">
        <v>6.0</v>
      </c>
      <c r="I65" s="13">
        <v>27.0</v>
      </c>
      <c r="J65" s="13">
        <v>4.0</v>
      </c>
      <c r="K65" s="11">
        <v>0.6944444444444444</v>
      </c>
      <c r="L65" s="11">
        <v>2.1</v>
      </c>
      <c r="M65" s="12">
        <v>3.0</v>
      </c>
      <c r="N65" s="13">
        <v>0.0</v>
      </c>
      <c r="O65" s="13">
        <v>7.0</v>
      </c>
      <c r="P65" s="14">
        <v>0.0</v>
      </c>
      <c r="Q65" s="15">
        <v>0.8784964419079828</v>
      </c>
      <c r="R65" s="16">
        <v>2.7910714285714286</v>
      </c>
      <c r="S65" s="13">
        <v>18.0</v>
      </c>
      <c r="T65" s="13">
        <v>10.0</v>
      </c>
      <c r="U65" s="13">
        <v>1.0</v>
      </c>
      <c r="V65" s="17">
        <f t="shared" si="1"/>
        <v>1</v>
      </c>
      <c r="W65" s="11">
        <f t="shared" si="2"/>
        <v>0.75</v>
      </c>
      <c r="X65" s="11">
        <f t="shared" si="3"/>
        <v>0.25</v>
      </c>
      <c r="Y65" s="11">
        <f t="shared" si="4"/>
        <v>2.791071429</v>
      </c>
      <c r="Z65" s="12">
        <v>0.0</v>
      </c>
      <c r="AA65" s="12">
        <v>0.0</v>
      </c>
      <c r="AB65" s="12">
        <v>1.0</v>
      </c>
      <c r="AC65" s="12">
        <v>0.0</v>
      </c>
      <c r="AD65" s="12">
        <v>1.0</v>
      </c>
      <c r="AE65" s="12">
        <v>0.0</v>
      </c>
      <c r="AF65" s="11">
        <f t="shared" si="5"/>
        <v>0</v>
      </c>
      <c r="AG65" s="12">
        <v>4.0</v>
      </c>
      <c r="AH65" s="12">
        <v>2.0</v>
      </c>
      <c r="AI65" s="12">
        <v>6.0</v>
      </c>
      <c r="AJ65" s="12">
        <v>2.0</v>
      </c>
      <c r="AK65" s="12">
        <v>10.0</v>
      </c>
      <c r="AL65" s="12">
        <v>4.0</v>
      </c>
      <c r="AM65" s="18">
        <f t="shared" si="6"/>
        <v>0.4</v>
      </c>
      <c r="AN65" s="12">
        <v>0.0</v>
      </c>
      <c r="AO65" s="12">
        <v>1.0</v>
      </c>
      <c r="AP65" s="13">
        <v>0.0</v>
      </c>
      <c r="AQ65" s="17">
        <f t="shared" si="7"/>
        <v>1</v>
      </c>
      <c r="AR65" s="11">
        <f t="shared" si="8"/>
        <v>0.25</v>
      </c>
      <c r="AS65" s="17">
        <f t="shared" si="9"/>
        <v>3</v>
      </c>
      <c r="AT65" s="11">
        <f t="shared" si="10"/>
        <v>0.75</v>
      </c>
      <c r="AU65" s="13" t="s">
        <v>54</v>
      </c>
      <c r="AV65" s="13"/>
      <c r="AW65" s="13"/>
      <c r="AX65" s="13"/>
      <c r="AY65" s="13"/>
      <c r="AZ65" s="13"/>
      <c r="BA65" s="12">
        <f t="shared" si="12"/>
        <v>6</v>
      </c>
      <c r="BB65" s="13"/>
    </row>
    <row r="66" ht="12.75" customHeight="1">
      <c r="A66" s="13" t="s">
        <v>109</v>
      </c>
      <c r="B66" s="37" t="s">
        <v>120</v>
      </c>
      <c r="C66" s="10">
        <v>0.7535714285714286</v>
      </c>
      <c r="D66" s="11">
        <v>2.7547619047619047</v>
      </c>
      <c r="E66" s="18">
        <v>0.273552290406223</v>
      </c>
      <c r="F66" s="12">
        <v>0.0</v>
      </c>
      <c r="G66" s="13">
        <v>1.0</v>
      </c>
      <c r="H66" s="13">
        <v>3.0</v>
      </c>
      <c r="I66" s="13">
        <v>17.0</v>
      </c>
      <c r="J66" s="13">
        <v>3.0</v>
      </c>
      <c r="K66" s="11">
        <v>0.2745098039215686</v>
      </c>
      <c r="L66" s="11">
        <v>1.3333333333333333</v>
      </c>
      <c r="M66" s="12">
        <v>2.0</v>
      </c>
      <c r="N66" s="13">
        <v>0.0</v>
      </c>
      <c r="O66" s="13">
        <v>7.0</v>
      </c>
      <c r="P66" s="14">
        <v>0.0</v>
      </c>
      <c r="Q66" s="15">
        <v>0.5480620943277916</v>
      </c>
      <c r="R66" s="16">
        <v>2.086904761904762</v>
      </c>
      <c r="S66" s="13">
        <v>15.0</v>
      </c>
      <c r="T66" s="13">
        <v>11.0</v>
      </c>
      <c r="U66" s="13">
        <v>1.0</v>
      </c>
      <c r="V66" s="17">
        <f t="shared" si="1"/>
        <v>2</v>
      </c>
      <c r="W66" s="11">
        <f t="shared" si="2"/>
        <v>0.3333333333</v>
      </c>
      <c r="X66" s="11">
        <f t="shared" si="3"/>
        <v>0.6666666667</v>
      </c>
      <c r="Y66" s="11">
        <f t="shared" si="4"/>
        <v>2.086904762</v>
      </c>
      <c r="Z66" s="12">
        <v>0.0</v>
      </c>
      <c r="AA66" s="12">
        <v>0.0</v>
      </c>
      <c r="AB66" s="12">
        <v>0.0</v>
      </c>
      <c r="AC66" s="12">
        <v>0.0</v>
      </c>
      <c r="AD66" s="12">
        <v>0.0</v>
      </c>
      <c r="AE66" s="12">
        <v>0.0</v>
      </c>
      <c r="AF66" s="11" t="str">
        <f t="shared" si="5"/>
        <v>#DIV/0!</v>
      </c>
      <c r="AG66" s="12">
        <v>4.0</v>
      </c>
      <c r="AH66" s="12">
        <v>2.0</v>
      </c>
      <c r="AI66" s="12">
        <v>6.0</v>
      </c>
      <c r="AJ66" s="12">
        <v>2.0</v>
      </c>
      <c r="AK66" s="12">
        <v>10.0</v>
      </c>
      <c r="AL66" s="12">
        <v>4.0</v>
      </c>
      <c r="AM66" s="18">
        <f t="shared" si="6"/>
        <v>0.4</v>
      </c>
      <c r="AN66" s="12">
        <v>1.0</v>
      </c>
      <c r="AO66" s="12">
        <v>0.0</v>
      </c>
      <c r="AP66" s="13">
        <v>0.0</v>
      </c>
      <c r="AQ66" s="17">
        <f t="shared" si="7"/>
        <v>1</v>
      </c>
      <c r="AR66" s="11">
        <f t="shared" si="8"/>
        <v>0.3333333333</v>
      </c>
      <c r="AS66" s="17">
        <f t="shared" si="9"/>
        <v>2</v>
      </c>
      <c r="AT66" s="11">
        <f t="shared" si="10"/>
        <v>0.6666666667</v>
      </c>
      <c r="AU66" s="13" t="s">
        <v>54</v>
      </c>
      <c r="AV66" s="13"/>
      <c r="AW66" s="13"/>
      <c r="AX66" s="13"/>
      <c r="AY66" s="13"/>
      <c r="AZ66" s="13"/>
      <c r="BA66" s="12">
        <f t="shared" si="12"/>
        <v>3</v>
      </c>
      <c r="BB66" s="13"/>
    </row>
    <row r="67" ht="12.75" customHeight="1">
      <c r="A67" s="13" t="s">
        <v>109</v>
      </c>
      <c r="B67" s="45" t="s">
        <v>121</v>
      </c>
      <c r="C67" s="10">
        <v>0.5720238095238095</v>
      </c>
      <c r="D67" s="11">
        <v>2.5547619047619046</v>
      </c>
      <c r="E67" s="18">
        <v>0.22390493942218082</v>
      </c>
      <c r="F67" s="12">
        <v>1.0</v>
      </c>
      <c r="G67" s="13">
        <v>1.0</v>
      </c>
      <c r="H67" s="13">
        <v>3.0</v>
      </c>
      <c r="I67" s="13">
        <v>14.0</v>
      </c>
      <c r="J67" s="13">
        <v>2.0</v>
      </c>
      <c r="K67" s="11">
        <v>0.39285714285714285</v>
      </c>
      <c r="L67" s="11">
        <v>2.0</v>
      </c>
      <c r="M67" s="12">
        <v>1.0</v>
      </c>
      <c r="N67" s="13">
        <v>0.0</v>
      </c>
      <c r="O67" s="13">
        <v>7.0</v>
      </c>
      <c r="P67" s="14">
        <v>0.0</v>
      </c>
      <c r="Q67" s="15">
        <v>0.6167620822793236</v>
      </c>
      <c r="R67" s="16">
        <v>2.5720238095238095</v>
      </c>
      <c r="S67" s="13">
        <v>14.0</v>
      </c>
      <c r="T67" s="13">
        <v>12.0</v>
      </c>
      <c r="U67" s="13">
        <v>1.0</v>
      </c>
      <c r="V67" s="17">
        <f t="shared" si="1"/>
        <v>1</v>
      </c>
      <c r="W67" s="11">
        <f t="shared" si="2"/>
        <v>0.5</v>
      </c>
      <c r="X67" s="11">
        <f t="shared" si="3"/>
        <v>0.5</v>
      </c>
      <c r="Y67" s="11">
        <f t="shared" si="4"/>
        <v>2.57202381</v>
      </c>
      <c r="Z67" s="12">
        <v>0.0</v>
      </c>
      <c r="AA67" s="12">
        <v>0.0</v>
      </c>
      <c r="AB67" s="12">
        <v>0.0</v>
      </c>
      <c r="AC67" s="12">
        <v>0.0</v>
      </c>
      <c r="AD67" s="12">
        <v>0.0</v>
      </c>
      <c r="AE67" s="12">
        <v>0.0</v>
      </c>
      <c r="AF67" s="11" t="str">
        <f t="shared" si="5"/>
        <v>#DIV/0!</v>
      </c>
      <c r="AG67" s="12">
        <v>4.0</v>
      </c>
      <c r="AH67" s="12">
        <v>2.0</v>
      </c>
      <c r="AI67" s="12">
        <v>5.0</v>
      </c>
      <c r="AJ67" s="12">
        <v>1.0</v>
      </c>
      <c r="AK67" s="12">
        <v>9.0</v>
      </c>
      <c r="AL67" s="12">
        <v>3.0</v>
      </c>
      <c r="AM67" s="18">
        <f t="shared" si="6"/>
        <v>0.3333333333</v>
      </c>
      <c r="AN67" s="12">
        <v>0.0</v>
      </c>
      <c r="AO67" s="12">
        <v>1.0</v>
      </c>
      <c r="AP67" s="13">
        <v>0.0</v>
      </c>
      <c r="AQ67" s="17">
        <f t="shared" si="7"/>
        <v>1</v>
      </c>
      <c r="AR67" s="11">
        <f t="shared" si="8"/>
        <v>0.5</v>
      </c>
      <c r="AS67" s="17">
        <f t="shared" si="9"/>
        <v>1</v>
      </c>
      <c r="AT67" s="11">
        <f t="shared" si="10"/>
        <v>0.5</v>
      </c>
      <c r="AU67" s="13" t="s">
        <v>54</v>
      </c>
      <c r="AV67" s="13"/>
      <c r="AW67" s="13"/>
      <c r="AX67" s="13"/>
      <c r="AY67" s="13"/>
      <c r="AZ67" s="13"/>
      <c r="BA67" s="12">
        <f t="shared" si="12"/>
        <v>3</v>
      </c>
      <c r="BB67" s="13"/>
    </row>
    <row r="68" ht="12.75" customHeight="1">
      <c r="A68" s="13" t="s">
        <v>109</v>
      </c>
      <c r="B68" s="47" t="s">
        <v>122</v>
      </c>
      <c r="C68" s="10">
        <v>0.6785714285714286</v>
      </c>
      <c r="D68" s="11">
        <v>2.1547619047619047</v>
      </c>
      <c r="E68" s="18">
        <v>0.31491712707182323</v>
      </c>
      <c r="F68" s="12">
        <v>0.0</v>
      </c>
      <c r="G68" s="13">
        <v>2.0</v>
      </c>
      <c r="H68" s="13">
        <v>6.0</v>
      </c>
      <c r="I68" s="13">
        <v>17.0</v>
      </c>
      <c r="J68" s="13">
        <v>3.0</v>
      </c>
      <c r="K68" s="11">
        <v>0.5490196078431372</v>
      </c>
      <c r="L68" s="11">
        <v>1.8666666666666667</v>
      </c>
      <c r="M68" s="12">
        <v>1.0</v>
      </c>
      <c r="N68" s="13">
        <v>0.0</v>
      </c>
      <c r="O68" s="13">
        <v>7.0</v>
      </c>
      <c r="P68" s="14">
        <v>0.0</v>
      </c>
      <c r="Q68" s="15">
        <v>0.8639367349149605</v>
      </c>
      <c r="R68" s="16">
        <v>2.545238095238095</v>
      </c>
      <c r="S68" s="13">
        <v>11.0</v>
      </c>
      <c r="T68" s="13">
        <v>13.0</v>
      </c>
      <c r="U68" s="13">
        <v>1.0</v>
      </c>
      <c r="V68" s="17">
        <f t="shared" si="1"/>
        <v>1</v>
      </c>
      <c r="W68" s="11">
        <f t="shared" si="2"/>
        <v>0.6666666667</v>
      </c>
      <c r="X68" s="11">
        <f t="shared" si="3"/>
        <v>0.3333333333</v>
      </c>
      <c r="Y68" s="11">
        <f t="shared" si="4"/>
        <v>2.545238095</v>
      </c>
      <c r="Z68" s="12">
        <v>0.5</v>
      </c>
      <c r="AA68" s="12">
        <v>0.0</v>
      </c>
      <c r="AB68" s="12">
        <v>0.0</v>
      </c>
      <c r="AC68" s="12">
        <v>0.0</v>
      </c>
      <c r="AD68" s="12">
        <v>0.5</v>
      </c>
      <c r="AE68" s="12">
        <v>0.0</v>
      </c>
      <c r="AF68" s="11">
        <f t="shared" si="5"/>
        <v>0</v>
      </c>
      <c r="AG68" s="12">
        <v>3.0</v>
      </c>
      <c r="AH68" s="12">
        <v>2.0</v>
      </c>
      <c r="AI68" s="12">
        <v>4.0</v>
      </c>
      <c r="AJ68" s="12">
        <v>1.0</v>
      </c>
      <c r="AK68" s="12">
        <v>7.0</v>
      </c>
      <c r="AL68" s="12">
        <v>3.0</v>
      </c>
      <c r="AM68" s="18">
        <f t="shared" si="6"/>
        <v>0.4285714286</v>
      </c>
      <c r="AN68" s="12">
        <v>0.0</v>
      </c>
      <c r="AO68" s="12">
        <v>0.0</v>
      </c>
      <c r="AP68" s="13">
        <v>0.0</v>
      </c>
      <c r="AQ68" s="17">
        <f t="shared" si="7"/>
        <v>2</v>
      </c>
      <c r="AR68" s="11">
        <f t="shared" si="8"/>
        <v>0.6666666667</v>
      </c>
      <c r="AS68" s="17">
        <f t="shared" si="9"/>
        <v>1</v>
      </c>
      <c r="AT68" s="11">
        <f t="shared" si="10"/>
        <v>0.3333333333</v>
      </c>
      <c r="AU68" s="13" t="s">
        <v>56</v>
      </c>
      <c r="AV68" s="13"/>
      <c r="AW68" s="13"/>
      <c r="AX68" s="13"/>
      <c r="AY68" s="13"/>
      <c r="AZ68" s="13"/>
      <c r="BA68" s="12">
        <f t="shared" si="12"/>
        <v>6</v>
      </c>
      <c r="BB68" s="13"/>
    </row>
    <row r="69" ht="12.75" customHeight="1">
      <c r="A69" s="13" t="s">
        <v>109</v>
      </c>
      <c r="B69" s="46" t="s">
        <v>123</v>
      </c>
      <c r="C69" s="10">
        <v>0.6785714285714286</v>
      </c>
      <c r="D69" s="11">
        <v>1.8214285714285712</v>
      </c>
      <c r="E69" s="18">
        <v>0.3725490196078432</v>
      </c>
      <c r="F69" s="12">
        <v>0.0</v>
      </c>
      <c r="G69" s="13">
        <v>0.0</v>
      </c>
      <c r="H69" s="13">
        <v>5.0</v>
      </c>
      <c r="I69" s="13">
        <v>7.0</v>
      </c>
      <c r="J69" s="13">
        <v>1.0</v>
      </c>
      <c r="K69" s="11">
        <v>-0.7142857142857143</v>
      </c>
      <c r="L69" s="11">
        <v>0.0</v>
      </c>
      <c r="M69" s="12">
        <v>0.0</v>
      </c>
      <c r="N69" s="13">
        <v>0.0</v>
      </c>
      <c r="O69" s="13">
        <v>7.0</v>
      </c>
      <c r="P69" s="14">
        <v>0.0</v>
      </c>
      <c r="Q69" s="15">
        <v>-0.3417366946778711</v>
      </c>
      <c r="R69" s="16">
        <v>0.6785714285714286</v>
      </c>
      <c r="S69" s="13">
        <v>8.0</v>
      </c>
      <c r="T69" s="13">
        <v>14.0</v>
      </c>
      <c r="U69" s="13">
        <v>1.0</v>
      </c>
      <c r="V69" s="17">
        <f t="shared" si="1"/>
        <v>1</v>
      </c>
      <c r="W69" s="11">
        <f t="shared" si="2"/>
        <v>0</v>
      </c>
      <c r="X69" s="11">
        <f t="shared" si="3"/>
        <v>1</v>
      </c>
      <c r="Y69" s="11">
        <f t="shared" si="4"/>
        <v>0.6785714286</v>
      </c>
      <c r="Z69" s="12">
        <v>0.0</v>
      </c>
      <c r="AA69" s="12">
        <v>0.0</v>
      </c>
      <c r="AB69" s="12">
        <v>0.0</v>
      </c>
      <c r="AC69" s="12">
        <v>0.0</v>
      </c>
      <c r="AD69" s="12">
        <v>0.0</v>
      </c>
      <c r="AE69" s="12">
        <v>0.0</v>
      </c>
      <c r="AF69" s="11" t="str">
        <f t="shared" si="5"/>
        <v>#DIV/0!</v>
      </c>
      <c r="AG69" s="12">
        <v>2.0</v>
      </c>
      <c r="AH69" s="12">
        <v>2.0</v>
      </c>
      <c r="AI69" s="12">
        <v>3.0</v>
      </c>
      <c r="AJ69" s="12">
        <v>2.0</v>
      </c>
      <c r="AK69" s="12">
        <v>5.0</v>
      </c>
      <c r="AL69" s="12">
        <v>4.0</v>
      </c>
      <c r="AM69" s="18">
        <f t="shared" si="6"/>
        <v>0.8</v>
      </c>
      <c r="AN69" s="12">
        <v>0.0</v>
      </c>
      <c r="AO69" s="12">
        <v>0.0</v>
      </c>
      <c r="AP69" s="13">
        <v>2.0</v>
      </c>
      <c r="AQ69" s="17">
        <f t="shared" si="7"/>
        <v>1</v>
      </c>
      <c r="AR69" s="11">
        <f t="shared" si="8"/>
        <v>1</v>
      </c>
      <c r="AS69" s="17">
        <f t="shared" si="9"/>
        <v>0</v>
      </c>
      <c r="AT69" s="11">
        <f t="shared" si="10"/>
        <v>0</v>
      </c>
      <c r="AU69" s="13" t="s">
        <v>56</v>
      </c>
      <c r="AV69" s="13"/>
      <c r="AW69" s="13"/>
      <c r="AX69" s="13"/>
      <c r="AY69" s="13"/>
      <c r="AZ69" s="13"/>
      <c r="BA69" s="12">
        <f t="shared" si="12"/>
        <v>5</v>
      </c>
      <c r="BB69" s="13"/>
    </row>
    <row r="70" ht="12.75" customHeight="1">
      <c r="A70" s="13" t="s">
        <v>109</v>
      </c>
      <c r="B70" s="47" t="s">
        <v>124</v>
      </c>
      <c r="C70" s="10">
        <v>0.0</v>
      </c>
      <c r="D70" s="11">
        <v>1.5357142857142856</v>
      </c>
      <c r="E70" s="18">
        <v>0.0</v>
      </c>
      <c r="F70" s="12">
        <v>0.0</v>
      </c>
      <c r="G70" s="13">
        <v>1.0</v>
      </c>
      <c r="H70" s="13">
        <v>5.0</v>
      </c>
      <c r="I70" s="13">
        <v>11.0</v>
      </c>
      <c r="J70" s="13">
        <v>2.0</v>
      </c>
      <c r="K70" s="11">
        <v>0.2727272727272727</v>
      </c>
      <c r="L70" s="11">
        <v>1.5555555555555556</v>
      </c>
      <c r="M70" s="12">
        <v>1.0</v>
      </c>
      <c r="N70" s="13">
        <v>0.0</v>
      </c>
      <c r="O70" s="13">
        <v>7.0</v>
      </c>
      <c r="P70" s="14">
        <v>0.0</v>
      </c>
      <c r="Q70" s="15">
        <v>0.2727272727272727</v>
      </c>
      <c r="R70" s="16">
        <v>1.5555555555555556</v>
      </c>
      <c r="S70" s="13">
        <v>6.0</v>
      </c>
      <c r="T70" s="13">
        <v>15.0</v>
      </c>
      <c r="U70" s="13">
        <v>1.0</v>
      </c>
      <c r="V70" s="17">
        <f t="shared" si="1"/>
        <v>1</v>
      </c>
      <c r="W70" s="11">
        <f t="shared" si="2"/>
        <v>0.5</v>
      </c>
      <c r="X70" s="11">
        <f t="shared" si="3"/>
        <v>0.5</v>
      </c>
      <c r="Y70" s="11">
        <f t="shared" si="4"/>
        <v>1.555555556</v>
      </c>
      <c r="Z70" s="12">
        <v>0.0</v>
      </c>
      <c r="AA70" s="12">
        <v>0.0</v>
      </c>
      <c r="AB70" s="12">
        <v>0.0</v>
      </c>
      <c r="AC70" s="12">
        <v>0.0</v>
      </c>
      <c r="AD70" s="12">
        <v>0.0</v>
      </c>
      <c r="AE70" s="12">
        <v>0.0</v>
      </c>
      <c r="AF70" s="11" t="str">
        <f t="shared" si="5"/>
        <v>#DIV/0!</v>
      </c>
      <c r="AG70" s="12">
        <v>1.0</v>
      </c>
      <c r="AH70" s="12">
        <v>0.0</v>
      </c>
      <c r="AI70" s="12">
        <v>2.0</v>
      </c>
      <c r="AJ70" s="12">
        <v>0.0</v>
      </c>
      <c r="AK70" s="12">
        <v>3.0</v>
      </c>
      <c r="AL70" s="12">
        <v>0.0</v>
      </c>
      <c r="AM70" s="18">
        <f t="shared" si="6"/>
        <v>0</v>
      </c>
      <c r="AN70" s="12">
        <v>0.0</v>
      </c>
      <c r="AO70" s="12">
        <v>0.0</v>
      </c>
      <c r="AP70" s="12">
        <v>0.0</v>
      </c>
      <c r="AQ70" s="17">
        <f t="shared" si="7"/>
        <v>1</v>
      </c>
      <c r="AR70" s="11">
        <f t="shared" si="8"/>
        <v>0.5</v>
      </c>
      <c r="AS70" s="17">
        <f t="shared" si="9"/>
        <v>1</v>
      </c>
      <c r="AT70" s="11">
        <f t="shared" si="10"/>
        <v>0.5</v>
      </c>
      <c r="AU70" s="13" t="s">
        <v>56</v>
      </c>
      <c r="BA70" s="12">
        <f t="shared" si="12"/>
        <v>5</v>
      </c>
    </row>
    <row r="71" ht="12.75" customHeight="1">
      <c r="A71" s="25" t="s">
        <v>109</v>
      </c>
      <c r="B71" s="48" t="s">
        <v>125</v>
      </c>
      <c r="C71" s="27">
        <v>0.0</v>
      </c>
      <c r="D71" s="28">
        <v>1.25</v>
      </c>
      <c r="E71" s="33">
        <v>0.0</v>
      </c>
      <c r="F71" s="25">
        <v>0.0</v>
      </c>
      <c r="G71" s="25">
        <v>0.0</v>
      </c>
      <c r="H71" s="25">
        <v>3.0</v>
      </c>
      <c r="I71" s="25">
        <v>4.0</v>
      </c>
      <c r="J71" s="25">
        <v>1.0</v>
      </c>
      <c r="K71" s="28">
        <v>-0.75</v>
      </c>
      <c r="L71" s="28">
        <v>0.0</v>
      </c>
      <c r="M71" s="25">
        <v>0.0</v>
      </c>
      <c r="N71" s="25">
        <v>0.0</v>
      </c>
      <c r="O71" s="25">
        <v>7.0</v>
      </c>
      <c r="P71" s="29">
        <v>0.0</v>
      </c>
      <c r="Q71" s="30">
        <v>-0.75</v>
      </c>
      <c r="R71" s="31">
        <v>0.0</v>
      </c>
      <c r="S71" s="25">
        <v>3.0</v>
      </c>
      <c r="T71" s="25">
        <v>16.0</v>
      </c>
      <c r="U71" s="25">
        <v>1.0</v>
      </c>
      <c r="V71" s="32">
        <f t="shared" si="1"/>
        <v>1</v>
      </c>
      <c r="W71" s="28">
        <f t="shared" si="2"/>
        <v>0</v>
      </c>
      <c r="X71" s="28">
        <f t="shared" si="3"/>
        <v>1</v>
      </c>
      <c r="Y71" s="28">
        <f t="shared" si="4"/>
        <v>0</v>
      </c>
      <c r="Z71" s="25">
        <v>0.0</v>
      </c>
      <c r="AA71" s="25">
        <v>0.0</v>
      </c>
      <c r="AB71" s="25">
        <v>0.0</v>
      </c>
      <c r="AC71" s="25">
        <v>0.0</v>
      </c>
      <c r="AD71" s="25">
        <v>0.0</v>
      </c>
      <c r="AE71" s="25">
        <v>0.0</v>
      </c>
      <c r="AF71" s="28" t="str">
        <f t="shared" si="5"/>
        <v>#DIV/0!</v>
      </c>
      <c r="AG71" s="25">
        <v>0.0</v>
      </c>
      <c r="AH71" s="25">
        <v>0.0</v>
      </c>
      <c r="AI71" s="25">
        <v>1.0</v>
      </c>
      <c r="AJ71" s="25">
        <v>0.0</v>
      </c>
      <c r="AK71" s="25">
        <v>1.0</v>
      </c>
      <c r="AL71" s="25">
        <v>0.0</v>
      </c>
      <c r="AM71" s="33">
        <f t="shared" si="6"/>
        <v>0</v>
      </c>
      <c r="AN71" s="25">
        <v>0.0</v>
      </c>
      <c r="AO71" s="25">
        <v>0.0</v>
      </c>
      <c r="AP71" s="25">
        <v>0.0</v>
      </c>
      <c r="AQ71" s="32">
        <f t="shared" si="7"/>
        <v>1</v>
      </c>
      <c r="AR71" s="28">
        <f t="shared" si="8"/>
        <v>1</v>
      </c>
      <c r="AS71" s="32">
        <f t="shared" si="9"/>
        <v>0</v>
      </c>
      <c r="AT71" s="28">
        <f t="shared" si="10"/>
        <v>0</v>
      </c>
      <c r="AU71" s="25" t="s">
        <v>56</v>
      </c>
      <c r="AV71" s="25"/>
      <c r="AW71" s="25"/>
      <c r="AX71" s="25"/>
      <c r="AY71" s="25"/>
      <c r="AZ71" s="25"/>
      <c r="BA71" s="25">
        <f t="shared" si="12"/>
        <v>3</v>
      </c>
      <c r="BB71" s="25"/>
    </row>
    <row r="72" ht="12.75" customHeight="1">
      <c r="A72" s="8" t="s">
        <v>126</v>
      </c>
      <c r="B72" s="49" t="s">
        <v>127</v>
      </c>
      <c r="C72" s="10">
        <v>2.4178571428571427</v>
      </c>
      <c r="D72" s="11">
        <v>10.57063492063492</v>
      </c>
      <c r="E72" s="18">
        <v>0.22873338839252197</v>
      </c>
      <c r="F72" s="12">
        <v>0.0</v>
      </c>
      <c r="G72" s="13">
        <v>9.0</v>
      </c>
      <c r="H72" s="13">
        <v>5.0</v>
      </c>
      <c r="I72" s="13">
        <v>62.0</v>
      </c>
      <c r="J72" s="13">
        <v>9.0</v>
      </c>
      <c r="K72" s="11">
        <v>0.9910394265232976</v>
      </c>
      <c r="L72" s="11">
        <v>3.111111111111111</v>
      </c>
      <c r="M72" s="12">
        <v>6.0</v>
      </c>
      <c r="N72" s="13">
        <v>5.0</v>
      </c>
      <c r="O72" s="13">
        <v>9.0</v>
      </c>
      <c r="P72" s="10">
        <v>0.5555555555555556</v>
      </c>
      <c r="Q72" s="15">
        <v>1.7753283704713752</v>
      </c>
      <c r="R72" s="16">
        <v>8.862301587301587</v>
      </c>
      <c r="S72" s="13">
        <v>39.0</v>
      </c>
      <c r="T72" s="13">
        <v>1.0</v>
      </c>
      <c r="U72" s="13">
        <v>1.0</v>
      </c>
      <c r="V72" s="17">
        <f t="shared" si="1"/>
        <v>0</v>
      </c>
      <c r="W72" s="11">
        <f t="shared" si="2"/>
        <v>1</v>
      </c>
      <c r="X72" s="11">
        <f t="shared" si="3"/>
        <v>0</v>
      </c>
      <c r="Y72" s="11">
        <f t="shared" si="4"/>
        <v>5.528968254</v>
      </c>
      <c r="Z72" s="13">
        <v>2.0</v>
      </c>
      <c r="AA72" s="13">
        <v>0.0</v>
      </c>
      <c r="AB72" s="13">
        <v>6.0</v>
      </c>
      <c r="AC72" s="13">
        <v>0.0</v>
      </c>
      <c r="AD72" s="13">
        <v>8.0</v>
      </c>
      <c r="AE72" s="13">
        <v>0.0</v>
      </c>
      <c r="AF72" s="11">
        <f t="shared" si="5"/>
        <v>0</v>
      </c>
      <c r="AG72" s="12">
        <v>6.0</v>
      </c>
      <c r="AH72" s="12">
        <v>5.0</v>
      </c>
      <c r="AI72" s="12">
        <v>8.0</v>
      </c>
      <c r="AJ72" s="12">
        <v>6.0</v>
      </c>
      <c r="AK72" s="12">
        <v>14.0</v>
      </c>
      <c r="AL72" s="12">
        <v>11.0</v>
      </c>
      <c r="AM72" s="18">
        <f t="shared" si="6"/>
        <v>0.7857142857</v>
      </c>
      <c r="AN72" s="12">
        <v>0.0</v>
      </c>
      <c r="AO72" s="12">
        <v>0.0</v>
      </c>
      <c r="AP72" s="12">
        <v>1.0</v>
      </c>
      <c r="AQ72" s="17">
        <f t="shared" si="7"/>
        <v>3</v>
      </c>
      <c r="AR72" s="11">
        <f t="shared" si="8"/>
        <v>0.3333333333</v>
      </c>
      <c r="AS72" s="17">
        <f t="shared" si="9"/>
        <v>6</v>
      </c>
      <c r="AT72" s="11">
        <f t="shared" si="10"/>
        <v>0.6666666667</v>
      </c>
      <c r="AU72" s="13" t="s">
        <v>54</v>
      </c>
      <c r="AV72" s="20">
        <v>27439.0</v>
      </c>
      <c r="AW72" s="20">
        <v>38894.0</v>
      </c>
      <c r="AX72" s="21">
        <f t="shared" ref="AX72:AX107" si="14">(AW72-AV72)/365.25</f>
        <v>31.36208077</v>
      </c>
      <c r="BA72" s="12">
        <f t="shared" si="12"/>
        <v>5</v>
      </c>
    </row>
    <row r="73" ht="12.75" customHeight="1">
      <c r="A73" s="22" t="s">
        <v>126</v>
      </c>
      <c r="B73" s="50" t="s">
        <v>128</v>
      </c>
      <c r="C73" s="10">
        <v>7.817857142857143</v>
      </c>
      <c r="D73" s="11">
        <v>10.57063492063492</v>
      </c>
      <c r="E73" s="18">
        <v>0.7395825512425859</v>
      </c>
      <c r="F73" s="12">
        <v>0.0</v>
      </c>
      <c r="G73" s="13">
        <v>8.0</v>
      </c>
      <c r="H73" s="13">
        <v>1.0</v>
      </c>
      <c r="I73" s="13">
        <v>67.0</v>
      </c>
      <c r="J73" s="13">
        <v>10.0</v>
      </c>
      <c r="K73" s="11">
        <v>0.7985074626865671</v>
      </c>
      <c r="L73" s="11">
        <v>4.48</v>
      </c>
      <c r="M73" s="12">
        <v>9.0</v>
      </c>
      <c r="N73" s="13">
        <v>4.0</v>
      </c>
      <c r="O73" s="13">
        <v>9.0</v>
      </c>
      <c r="P73" s="10">
        <v>0.4444444444444444</v>
      </c>
      <c r="Q73" s="15">
        <v>1.9825344583735973</v>
      </c>
      <c r="R73" s="16">
        <v>14.96452380952381</v>
      </c>
      <c r="S73" s="13">
        <v>39.0</v>
      </c>
      <c r="T73" s="13">
        <v>2.0</v>
      </c>
      <c r="U73" s="13">
        <v>1.0</v>
      </c>
      <c r="V73" s="17">
        <f t="shared" si="1"/>
        <v>2</v>
      </c>
      <c r="W73" s="11">
        <f t="shared" si="2"/>
        <v>0.8</v>
      </c>
      <c r="X73" s="11">
        <f t="shared" si="3"/>
        <v>0.2</v>
      </c>
      <c r="Y73" s="11">
        <f t="shared" si="4"/>
        <v>12.29785714</v>
      </c>
      <c r="Z73" s="13">
        <v>2.0</v>
      </c>
      <c r="AA73" s="13">
        <v>1.0</v>
      </c>
      <c r="AB73" s="13">
        <v>6.0</v>
      </c>
      <c r="AC73" s="13">
        <v>5.0</v>
      </c>
      <c r="AD73" s="13">
        <v>8.0</v>
      </c>
      <c r="AE73" s="13">
        <v>6.0</v>
      </c>
      <c r="AF73" s="11">
        <f t="shared" si="5"/>
        <v>0.75</v>
      </c>
      <c r="AG73" s="12">
        <v>6.0</v>
      </c>
      <c r="AH73" s="12">
        <v>5.0</v>
      </c>
      <c r="AI73" s="12">
        <v>8.0</v>
      </c>
      <c r="AJ73" s="12">
        <v>4.0</v>
      </c>
      <c r="AK73" s="12">
        <v>14.0</v>
      </c>
      <c r="AL73" s="12">
        <v>9.0</v>
      </c>
      <c r="AM73" s="18">
        <f t="shared" si="6"/>
        <v>0.6428571429</v>
      </c>
      <c r="AN73" s="12">
        <v>1.0</v>
      </c>
      <c r="AO73" s="12">
        <v>0.0</v>
      </c>
      <c r="AP73" s="12">
        <v>0.0</v>
      </c>
      <c r="AQ73" s="17">
        <f t="shared" si="7"/>
        <v>1</v>
      </c>
      <c r="AR73" s="11">
        <f t="shared" si="8"/>
        <v>0.1</v>
      </c>
      <c r="AS73" s="17">
        <f t="shared" si="9"/>
        <v>3</v>
      </c>
      <c r="AT73" s="11">
        <f t="shared" si="10"/>
        <v>0.6</v>
      </c>
      <c r="AU73" s="13" t="s">
        <v>54</v>
      </c>
      <c r="AV73" s="20">
        <v>29821.0</v>
      </c>
      <c r="AW73" s="20">
        <v>38894.0</v>
      </c>
      <c r="AX73" s="21">
        <f t="shared" si="14"/>
        <v>24.84052019</v>
      </c>
      <c r="BA73" s="12">
        <f t="shared" si="12"/>
        <v>1</v>
      </c>
    </row>
    <row r="74" ht="12.75" customHeight="1">
      <c r="A74" s="22" t="s">
        <v>126</v>
      </c>
      <c r="B74" s="49" t="s">
        <v>129</v>
      </c>
      <c r="C74" s="10">
        <v>2.1678571428571427</v>
      </c>
      <c r="D74" s="11">
        <v>10.57063492063492</v>
      </c>
      <c r="E74" s="18">
        <v>0.2050829641865005</v>
      </c>
      <c r="F74" s="12">
        <v>0.0</v>
      </c>
      <c r="G74" s="13">
        <v>9.0</v>
      </c>
      <c r="H74" s="13">
        <v>5.0</v>
      </c>
      <c r="I74" s="13">
        <v>62.0</v>
      </c>
      <c r="J74" s="13">
        <v>9.0</v>
      </c>
      <c r="K74" s="11">
        <v>0.9910394265232976</v>
      </c>
      <c r="L74" s="11">
        <v>3.111111111111111</v>
      </c>
      <c r="M74" s="12">
        <v>7.0</v>
      </c>
      <c r="N74" s="13">
        <v>0.0</v>
      </c>
      <c r="O74" s="13">
        <v>9.0</v>
      </c>
      <c r="P74" s="14">
        <v>0.0</v>
      </c>
      <c r="Q74" s="15">
        <v>1.196122390709798</v>
      </c>
      <c r="R74" s="16">
        <v>5.278968253968253</v>
      </c>
      <c r="S74" s="13">
        <v>39.0</v>
      </c>
      <c r="T74" s="13">
        <v>3.0</v>
      </c>
      <c r="U74" s="13">
        <v>1.0</v>
      </c>
      <c r="V74" s="17">
        <f t="shared" si="1"/>
        <v>0</v>
      </c>
      <c r="W74" s="11">
        <f t="shared" si="2"/>
        <v>1</v>
      </c>
      <c r="X74" s="11">
        <f t="shared" si="3"/>
        <v>0</v>
      </c>
      <c r="Y74" s="11">
        <f t="shared" si="4"/>
        <v>5.278968254</v>
      </c>
      <c r="Z74" s="13">
        <v>2.0</v>
      </c>
      <c r="AA74" s="13">
        <v>0.0</v>
      </c>
      <c r="AB74" s="13">
        <v>6.0</v>
      </c>
      <c r="AC74" s="13">
        <v>0.0</v>
      </c>
      <c r="AD74" s="13">
        <v>8.0</v>
      </c>
      <c r="AE74" s="13">
        <v>0.0</v>
      </c>
      <c r="AF74" s="11">
        <f t="shared" si="5"/>
        <v>0</v>
      </c>
      <c r="AG74" s="12">
        <v>6.0</v>
      </c>
      <c r="AH74" s="12">
        <v>5.0</v>
      </c>
      <c r="AI74" s="12">
        <v>8.0</v>
      </c>
      <c r="AJ74" s="12">
        <v>6.0</v>
      </c>
      <c r="AK74" s="12">
        <v>14.0</v>
      </c>
      <c r="AL74" s="12">
        <v>11.0</v>
      </c>
      <c r="AM74" s="18">
        <f t="shared" si="6"/>
        <v>0.7857142857</v>
      </c>
      <c r="AN74" s="12">
        <v>0.0</v>
      </c>
      <c r="AO74" s="12">
        <v>0.0</v>
      </c>
      <c r="AP74" s="13">
        <v>0.0</v>
      </c>
      <c r="AQ74" s="17">
        <f t="shared" si="7"/>
        <v>2</v>
      </c>
      <c r="AR74" s="11">
        <f t="shared" si="8"/>
        <v>0.2222222222</v>
      </c>
      <c r="AS74" s="17">
        <f t="shared" si="9"/>
        <v>7</v>
      </c>
      <c r="AT74" s="11">
        <f t="shared" si="10"/>
        <v>0.7777777778</v>
      </c>
      <c r="AU74" s="13" t="s">
        <v>56</v>
      </c>
      <c r="AV74" s="20">
        <v>28379.0</v>
      </c>
      <c r="AW74" s="20">
        <v>38894.0</v>
      </c>
      <c r="AX74" s="21">
        <f t="shared" si="14"/>
        <v>28.78850103</v>
      </c>
      <c r="AY74" s="13"/>
      <c r="AZ74" s="13"/>
      <c r="BA74" s="12">
        <f t="shared" si="12"/>
        <v>5</v>
      </c>
      <c r="BB74" s="13"/>
    </row>
    <row r="75" ht="12.75" customHeight="1">
      <c r="A75" s="13" t="s">
        <v>126</v>
      </c>
      <c r="B75" s="8" t="s">
        <v>130</v>
      </c>
      <c r="C75" s="10">
        <v>1.5803571428571428</v>
      </c>
      <c r="D75" s="11">
        <v>10.57063492063492</v>
      </c>
      <c r="E75" s="18">
        <v>0.14950446730235004</v>
      </c>
      <c r="F75" s="12">
        <v>1.0</v>
      </c>
      <c r="G75" s="13">
        <v>8.0</v>
      </c>
      <c r="H75" s="13">
        <v>6.0</v>
      </c>
      <c r="I75" s="13">
        <v>67.0</v>
      </c>
      <c r="J75" s="13">
        <v>10.0</v>
      </c>
      <c r="K75" s="11">
        <v>0.791044776119403</v>
      </c>
      <c r="L75" s="11">
        <v>2.24</v>
      </c>
      <c r="M75" s="12">
        <v>7.0</v>
      </c>
      <c r="N75" s="13">
        <v>0.0</v>
      </c>
      <c r="O75" s="13">
        <v>9.0</v>
      </c>
      <c r="P75" s="14">
        <v>0.0</v>
      </c>
      <c r="Q75" s="15">
        <v>0.9405492434217531</v>
      </c>
      <c r="R75" s="16">
        <v>3.820357142857143</v>
      </c>
      <c r="S75" s="13">
        <v>38.0</v>
      </c>
      <c r="T75" s="13">
        <v>4.0</v>
      </c>
      <c r="U75" s="13">
        <v>1.0</v>
      </c>
      <c r="V75" s="17">
        <f t="shared" si="1"/>
        <v>2</v>
      </c>
      <c r="W75" s="11">
        <f t="shared" si="2"/>
        <v>0.8</v>
      </c>
      <c r="X75" s="11">
        <f t="shared" si="3"/>
        <v>0.2</v>
      </c>
      <c r="Y75" s="11">
        <f t="shared" si="4"/>
        <v>3.820357143</v>
      </c>
      <c r="Z75" s="13">
        <v>2.0</v>
      </c>
      <c r="AA75" s="13">
        <v>0.0</v>
      </c>
      <c r="AB75" s="13">
        <v>6.0</v>
      </c>
      <c r="AC75" s="13">
        <v>0.0</v>
      </c>
      <c r="AD75" s="13">
        <v>8.0</v>
      </c>
      <c r="AE75" s="13">
        <v>0.0</v>
      </c>
      <c r="AF75" s="11">
        <f t="shared" si="5"/>
        <v>0</v>
      </c>
      <c r="AG75" s="12">
        <v>6.0</v>
      </c>
      <c r="AH75" s="12">
        <v>4.0</v>
      </c>
      <c r="AI75" s="12">
        <v>8.0</v>
      </c>
      <c r="AJ75" s="12">
        <v>4.0</v>
      </c>
      <c r="AK75" s="12">
        <v>14.0</v>
      </c>
      <c r="AL75" s="12">
        <v>8.0</v>
      </c>
      <c r="AM75" s="18">
        <f t="shared" si="6"/>
        <v>0.5714285714</v>
      </c>
      <c r="AN75" s="12">
        <v>0.0</v>
      </c>
      <c r="AO75" s="12">
        <v>1.0</v>
      </c>
      <c r="AP75" s="12">
        <v>0.0</v>
      </c>
      <c r="AQ75" s="17">
        <f t="shared" si="7"/>
        <v>3</v>
      </c>
      <c r="AR75" s="11">
        <f t="shared" si="8"/>
        <v>0.3</v>
      </c>
      <c r="AS75" s="17">
        <f t="shared" si="9"/>
        <v>7</v>
      </c>
      <c r="AT75" s="11">
        <f t="shared" si="10"/>
        <v>0.7</v>
      </c>
      <c r="AU75" s="13" t="s">
        <v>56</v>
      </c>
      <c r="AV75" s="20">
        <v>27396.0</v>
      </c>
      <c r="AW75" s="20">
        <v>38894.0</v>
      </c>
      <c r="AX75" s="21">
        <f t="shared" si="14"/>
        <v>31.47980835</v>
      </c>
      <c r="BA75" s="12">
        <f t="shared" si="12"/>
        <v>6</v>
      </c>
    </row>
    <row r="76" ht="12.75" customHeight="1">
      <c r="A76" s="13" t="s">
        <v>126</v>
      </c>
      <c r="B76" s="51" t="s">
        <v>131</v>
      </c>
      <c r="C76" s="10">
        <v>1.4527777777777777</v>
      </c>
      <c r="D76" s="11">
        <v>9.57063492063492</v>
      </c>
      <c r="E76" s="18">
        <v>0.1517953395803964</v>
      </c>
      <c r="F76" s="12">
        <v>3.0</v>
      </c>
      <c r="G76" s="13">
        <v>7.0</v>
      </c>
      <c r="H76" s="13">
        <v>5.0</v>
      </c>
      <c r="I76" s="13">
        <v>79.0</v>
      </c>
      <c r="J76" s="13">
        <v>11.0</v>
      </c>
      <c r="K76" s="11">
        <v>0.6306098964326812</v>
      </c>
      <c r="L76" s="11">
        <v>1.97979797979798</v>
      </c>
      <c r="M76" s="12">
        <v>9.0</v>
      </c>
      <c r="N76" s="13">
        <v>0.0</v>
      </c>
      <c r="O76" s="13">
        <v>9.0</v>
      </c>
      <c r="P76" s="14">
        <v>0.0</v>
      </c>
      <c r="Q76" s="15">
        <v>0.7824052360130775</v>
      </c>
      <c r="R76" s="16">
        <v>3.4325757575757576</v>
      </c>
      <c r="S76" s="13">
        <v>37.0</v>
      </c>
      <c r="T76" s="13">
        <v>5.0</v>
      </c>
      <c r="U76" s="13">
        <v>1.0</v>
      </c>
      <c r="V76" s="17">
        <f t="shared" si="1"/>
        <v>4</v>
      </c>
      <c r="W76" s="11">
        <f t="shared" si="2"/>
        <v>0.6363636364</v>
      </c>
      <c r="X76" s="11">
        <f t="shared" si="3"/>
        <v>0.3636363636</v>
      </c>
      <c r="Y76" s="11">
        <f t="shared" si="4"/>
        <v>3.432575758</v>
      </c>
      <c r="Z76" s="13">
        <v>2.0</v>
      </c>
      <c r="AA76" s="13">
        <v>0.0</v>
      </c>
      <c r="AB76" s="13">
        <v>5.0</v>
      </c>
      <c r="AC76" s="13">
        <v>1.0</v>
      </c>
      <c r="AD76" s="13">
        <v>7.0</v>
      </c>
      <c r="AE76" s="13">
        <v>1.0</v>
      </c>
      <c r="AF76" s="11">
        <f t="shared" si="5"/>
        <v>0.1428571429</v>
      </c>
      <c r="AG76" s="12">
        <v>6.0</v>
      </c>
      <c r="AH76" s="12">
        <v>1.0</v>
      </c>
      <c r="AI76" s="12">
        <v>8.0</v>
      </c>
      <c r="AJ76" s="12">
        <v>2.0</v>
      </c>
      <c r="AK76" s="12">
        <v>14.0</v>
      </c>
      <c r="AL76" s="12">
        <v>3.0</v>
      </c>
      <c r="AM76" s="18">
        <f t="shared" si="6"/>
        <v>0.2142857143</v>
      </c>
      <c r="AN76" s="12">
        <v>0.0</v>
      </c>
      <c r="AO76" s="12">
        <v>1.0</v>
      </c>
      <c r="AP76" s="13">
        <v>5.0</v>
      </c>
      <c r="AQ76" s="17">
        <f t="shared" si="7"/>
        <v>2</v>
      </c>
      <c r="AR76" s="11">
        <f t="shared" si="8"/>
        <v>0.1818181818</v>
      </c>
      <c r="AS76" s="17">
        <f t="shared" si="9"/>
        <v>8</v>
      </c>
      <c r="AT76" s="11">
        <f t="shared" si="10"/>
        <v>0.8</v>
      </c>
      <c r="AU76" s="13" t="s">
        <v>54</v>
      </c>
      <c r="AV76" s="20">
        <v>28723.0</v>
      </c>
      <c r="AW76" s="20">
        <v>38894.0</v>
      </c>
      <c r="AX76" s="21">
        <f t="shared" si="14"/>
        <v>27.84668036</v>
      </c>
      <c r="AY76" s="13"/>
      <c r="AZ76" s="13"/>
      <c r="BA76" s="12">
        <f t="shared" si="12"/>
        <v>5</v>
      </c>
      <c r="BB76" s="13"/>
    </row>
    <row r="77" ht="12.75" customHeight="1">
      <c r="A77" s="13" t="s">
        <v>126</v>
      </c>
      <c r="B77" s="51" t="s">
        <v>132</v>
      </c>
      <c r="C77" s="10">
        <v>2.2027777777777775</v>
      </c>
      <c r="D77" s="11">
        <v>8.57063492063492</v>
      </c>
      <c r="E77" s="18">
        <v>0.2570145383831836</v>
      </c>
      <c r="F77" s="12">
        <v>2.0</v>
      </c>
      <c r="G77" s="13">
        <v>7.0</v>
      </c>
      <c r="H77" s="13">
        <v>4.0</v>
      </c>
      <c r="I77" s="13">
        <v>74.0</v>
      </c>
      <c r="J77" s="13">
        <v>10.0</v>
      </c>
      <c r="K77" s="11">
        <v>0.6945945945945946</v>
      </c>
      <c r="L77" s="11">
        <v>2.45</v>
      </c>
      <c r="M77" s="12">
        <v>9.0</v>
      </c>
      <c r="N77" s="13">
        <v>0.0</v>
      </c>
      <c r="O77" s="13">
        <v>9.0</v>
      </c>
      <c r="P77" s="14">
        <v>0.0</v>
      </c>
      <c r="Q77" s="15">
        <v>0.9516091329777783</v>
      </c>
      <c r="R77" s="16">
        <v>4.652777777777778</v>
      </c>
      <c r="S77" s="13">
        <v>36.0</v>
      </c>
      <c r="T77" s="13">
        <v>6.0</v>
      </c>
      <c r="U77" s="13">
        <v>1.0</v>
      </c>
      <c r="V77" s="17">
        <f t="shared" si="1"/>
        <v>3</v>
      </c>
      <c r="W77" s="11">
        <f t="shared" si="2"/>
        <v>0.7</v>
      </c>
      <c r="X77" s="11">
        <f t="shared" si="3"/>
        <v>0.3</v>
      </c>
      <c r="Y77" s="11">
        <f t="shared" si="4"/>
        <v>4.652777778</v>
      </c>
      <c r="Z77" s="13">
        <v>2.0</v>
      </c>
      <c r="AA77" s="13">
        <v>1.0</v>
      </c>
      <c r="AB77" s="13">
        <v>4.0</v>
      </c>
      <c r="AC77" s="13">
        <v>0.0</v>
      </c>
      <c r="AD77" s="13">
        <v>6.0</v>
      </c>
      <c r="AE77" s="13">
        <v>1.0</v>
      </c>
      <c r="AF77" s="11">
        <f t="shared" si="5"/>
        <v>0.1666666667</v>
      </c>
      <c r="AG77" s="12">
        <v>6.0</v>
      </c>
      <c r="AH77" s="12">
        <v>1.0</v>
      </c>
      <c r="AI77" s="12">
        <v>8.0</v>
      </c>
      <c r="AJ77" s="12">
        <v>3.0</v>
      </c>
      <c r="AK77" s="12">
        <v>14.0</v>
      </c>
      <c r="AL77" s="12">
        <v>4.0</v>
      </c>
      <c r="AM77" s="18">
        <f t="shared" si="6"/>
        <v>0.2857142857</v>
      </c>
      <c r="AN77" s="12">
        <v>0.0</v>
      </c>
      <c r="AO77" s="12">
        <v>1.0</v>
      </c>
      <c r="AP77" s="13">
        <v>0.0</v>
      </c>
      <c r="AQ77" s="17">
        <f t="shared" si="7"/>
        <v>1</v>
      </c>
      <c r="AR77" s="11">
        <f t="shared" si="8"/>
        <v>0.1</v>
      </c>
      <c r="AS77" s="17">
        <f t="shared" si="9"/>
        <v>8</v>
      </c>
      <c r="AT77" s="11">
        <f t="shared" si="10"/>
        <v>0.8</v>
      </c>
      <c r="AU77" s="13" t="s">
        <v>56</v>
      </c>
      <c r="AV77" s="20">
        <v>30215.0</v>
      </c>
      <c r="AW77" s="20">
        <v>38894.0</v>
      </c>
      <c r="AX77" s="21">
        <f t="shared" si="14"/>
        <v>23.76180698</v>
      </c>
      <c r="AY77" s="13"/>
      <c r="AZ77" s="13"/>
      <c r="BA77" s="12">
        <f t="shared" si="12"/>
        <v>4</v>
      </c>
      <c r="BB77" s="13"/>
    </row>
    <row r="78" ht="12.75" customHeight="1">
      <c r="A78" s="13" t="s">
        <v>126</v>
      </c>
      <c r="B78" s="51" t="s">
        <v>133</v>
      </c>
      <c r="C78" s="10">
        <v>1.0178571428571428</v>
      </c>
      <c r="D78" s="11">
        <v>6.57063492063492</v>
      </c>
      <c r="E78" s="18">
        <v>0.15491001328662882</v>
      </c>
      <c r="F78" s="12">
        <v>2.0</v>
      </c>
      <c r="G78" s="13">
        <v>8.0</v>
      </c>
      <c r="H78" s="13">
        <v>15.0</v>
      </c>
      <c r="I78" s="13">
        <v>68.0</v>
      </c>
      <c r="J78" s="13">
        <v>9.0</v>
      </c>
      <c r="K78" s="11">
        <v>0.8643790849673203</v>
      </c>
      <c r="L78" s="11">
        <v>1.3099415204678362</v>
      </c>
      <c r="M78" s="12">
        <v>2.0</v>
      </c>
      <c r="N78" s="13">
        <v>0.0</v>
      </c>
      <c r="O78" s="13">
        <v>9.0</v>
      </c>
      <c r="P78" s="14">
        <v>0.0</v>
      </c>
      <c r="Q78" s="15">
        <v>1.019289098253949</v>
      </c>
      <c r="R78" s="16">
        <v>2.327798663324979</v>
      </c>
      <c r="S78" s="13">
        <v>33.0</v>
      </c>
      <c r="T78" s="13">
        <v>7.0</v>
      </c>
      <c r="U78" s="13">
        <v>1.0</v>
      </c>
      <c r="V78" s="17">
        <f t="shared" si="1"/>
        <v>1</v>
      </c>
      <c r="W78" s="11">
        <f t="shared" si="2"/>
        <v>0.8888888889</v>
      </c>
      <c r="X78" s="11">
        <f t="shared" si="3"/>
        <v>0.1111111111</v>
      </c>
      <c r="Y78" s="11">
        <f t="shared" si="4"/>
        <v>2.327798663</v>
      </c>
      <c r="Z78" s="13">
        <v>1.0</v>
      </c>
      <c r="AA78" s="13">
        <v>0.0</v>
      </c>
      <c r="AB78" s="13">
        <v>3.0</v>
      </c>
      <c r="AC78" s="13">
        <v>0.0</v>
      </c>
      <c r="AD78" s="13">
        <v>4.0</v>
      </c>
      <c r="AE78" s="13">
        <v>0.0</v>
      </c>
      <c r="AF78" s="11">
        <f t="shared" si="5"/>
        <v>0</v>
      </c>
      <c r="AG78" s="12">
        <v>6.0</v>
      </c>
      <c r="AH78" s="12">
        <v>3.0</v>
      </c>
      <c r="AI78" s="12">
        <v>8.0</v>
      </c>
      <c r="AJ78" s="12">
        <v>3.0</v>
      </c>
      <c r="AK78" s="12">
        <v>14.0</v>
      </c>
      <c r="AL78" s="12">
        <v>6.0</v>
      </c>
      <c r="AM78" s="18">
        <f t="shared" si="6"/>
        <v>0.4285714286</v>
      </c>
      <c r="AN78" s="12">
        <v>0.0</v>
      </c>
      <c r="AO78" s="12">
        <v>1.0</v>
      </c>
      <c r="AP78" s="13">
        <v>5.0</v>
      </c>
      <c r="AQ78" s="17">
        <f t="shared" si="7"/>
        <v>7</v>
      </c>
      <c r="AR78" s="11">
        <f t="shared" si="8"/>
        <v>0.7777777778</v>
      </c>
      <c r="AS78" s="17">
        <f t="shared" si="9"/>
        <v>2</v>
      </c>
      <c r="AT78" s="11">
        <f t="shared" si="10"/>
        <v>0.2222222222</v>
      </c>
      <c r="AU78" s="13" t="s">
        <v>54</v>
      </c>
      <c r="AV78" s="20">
        <v>22710.0</v>
      </c>
      <c r="AW78" s="20">
        <v>38894.0</v>
      </c>
      <c r="AX78" s="21">
        <f t="shared" si="14"/>
        <v>44.30937714</v>
      </c>
      <c r="AY78" s="13"/>
      <c r="AZ78" s="13"/>
      <c r="BA78" s="12">
        <f t="shared" si="12"/>
        <v>15</v>
      </c>
      <c r="BB78" s="13"/>
    </row>
    <row r="79" ht="12.75" customHeight="1">
      <c r="A79" s="13" t="s">
        <v>126</v>
      </c>
      <c r="B79" s="51" t="s">
        <v>134</v>
      </c>
      <c r="C79" s="10">
        <v>1.0178571428571428</v>
      </c>
      <c r="D79" s="11">
        <v>4.57063492063492</v>
      </c>
      <c r="E79" s="18">
        <v>0.22269491231116514</v>
      </c>
      <c r="F79" s="12">
        <v>2.0</v>
      </c>
      <c r="G79" s="13">
        <v>5.0</v>
      </c>
      <c r="H79" s="13">
        <v>6.0</v>
      </c>
      <c r="I79" s="13">
        <v>53.0</v>
      </c>
      <c r="J79" s="13">
        <v>7.0</v>
      </c>
      <c r="K79" s="11">
        <v>0.6981132075471698</v>
      </c>
      <c r="L79" s="11">
        <v>2.0</v>
      </c>
      <c r="M79" s="12">
        <v>5.0</v>
      </c>
      <c r="N79" s="13">
        <v>0.0</v>
      </c>
      <c r="O79" s="13">
        <v>9.0</v>
      </c>
      <c r="P79" s="14">
        <v>0.0</v>
      </c>
      <c r="Q79" s="15">
        <v>0.9208081198583349</v>
      </c>
      <c r="R79" s="16">
        <v>3.017857142857143</v>
      </c>
      <c r="S79" s="13">
        <v>30.0</v>
      </c>
      <c r="T79" s="13">
        <v>8.0</v>
      </c>
      <c r="U79" s="13">
        <v>1.0</v>
      </c>
      <c r="V79" s="17">
        <f t="shared" si="1"/>
        <v>2</v>
      </c>
      <c r="W79" s="11">
        <f t="shared" si="2"/>
        <v>0.7142857143</v>
      </c>
      <c r="X79" s="11">
        <f t="shared" si="3"/>
        <v>0.2857142857</v>
      </c>
      <c r="Y79" s="11">
        <f t="shared" si="4"/>
        <v>3.017857143</v>
      </c>
      <c r="Z79" s="13">
        <v>0.0</v>
      </c>
      <c r="AA79" s="13">
        <v>0.0</v>
      </c>
      <c r="AB79" s="13">
        <v>2.0</v>
      </c>
      <c r="AC79" s="13">
        <v>0.0</v>
      </c>
      <c r="AD79" s="13">
        <v>2.0</v>
      </c>
      <c r="AE79" s="13">
        <v>0.0</v>
      </c>
      <c r="AF79" s="11">
        <f t="shared" si="5"/>
        <v>0</v>
      </c>
      <c r="AG79" s="12">
        <v>6.0</v>
      </c>
      <c r="AH79" s="12">
        <v>3.0</v>
      </c>
      <c r="AI79" s="12">
        <v>8.0</v>
      </c>
      <c r="AJ79" s="12">
        <v>3.0</v>
      </c>
      <c r="AK79" s="12">
        <v>14.0</v>
      </c>
      <c r="AL79" s="12">
        <v>6.0</v>
      </c>
      <c r="AM79" s="18">
        <f t="shared" si="6"/>
        <v>0.4285714286</v>
      </c>
      <c r="AN79" s="12">
        <v>0.0</v>
      </c>
      <c r="AO79" s="12">
        <v>1.0</v>
      </c>
      <c r="AP79" s="13">
        <v>5.0</v>
      </c>
      <c r="AQ79" s="17">
        <f t="shared" si="7"/>
        <v>2</v>
      </c>
      <c r="AR79" s="11">
        <f t="shared" si="8"/>
        <v>0.2857142857</v>
      </c>
      <c r="AS79" s="17">
        <f t="shared" si="9"/>
        <v>5</v>
      </c>
      <c r="AT79" s="11">
        <f t="shared" si="10"/>
        <v>0.7142857143</v>
      </c>
      <c r="AU79" s="13" t="s">
        <v>56</v>
      </c>
      <c r="AV79" s="20">
        <v>30267.0</v>
      </c>
      <c r="AW79" s="20">
        <v>38894.0</v>
      </c>
      <c r="AX79" s="21">
        <f t="shared" si="14"/>
        <v>23.61943874</v>
      </c>
      <c r="AY79" s="13"/>
      <c r="AZ79" s="13"/>
      <c r="BA79" s="12">
        <f t="shared" si="12"/>
        <v>6</v>
      </c>
      <c r="BB79" s="13"/>
    </row>
    <row r="80" ht="12.75" customHeight="1">
      <c r="A80" s="13" t="s">
        <v>126</v>
      </c>
      <c r="B80" s="8" t="s">
        <v>135</v>
      </c>
      <c r="C80" s="10">
        <v>0.4652777777777778</v>
      </c>
      <c r="D80" s="11">
        <v>3.5706349206349204</v>
      </c>
      <c r="E80" s="18">
        <v>0.13030673482996222</v>
      </c>
      <c r="F80" s="12">
        <v>3.0</v>
      </c>
      <c r="G80" s="13">
        <v>3.0</v>
      </c>
      <c r="H80" s="13">
        <v>5.0</v>
      </c>
      <c r="I80" s="13">
        <v>52.0</v>
      </c>
      <c r="J80" s="13">
        <v>7.0</v>
      </c>
      <c r="K80" s="11">
        <v>0.4148351648351648</v>
      </c>
      <c r="L80" s="11">
        <v>1.3333333333333333</v>
      </c>
      <c r="M80" s="12">
        <v>6.0</v>
      </c>
      <c r="N80" s="13">
        <v>0.0</v>
      </c>
      <c r="O80" s="13">
        <v>9.0</v>
      </c>
      <c r="P80" s="14">
        <v>0.0</v>
      </c>
      <c r="Q80" s="15">
        <v>0.545141899665127</v>
      </c>
      <c r="R80" s="16">
        <v>1.7986111111111112</v>
      </c>
      <c r="S80" s="13">
        <v>27.0</v>
      </c>
      <c r="T80" s="13">
        <v>9.0</v>
      </c>
      <c r="U80" s="13">
        <v>1.0</v>
      </c>
      <c r="V80" s="17">
        <f t="shared" si="1"/>
        <v>4</v>
      </c>
      <c r="W80" s="11">
        <f t="shared" si="2"/>
        <v>0.4285714286</v>
      </c>
      <c r="X80" s="11">
        <f t="shared" si="3"/>
        <v>0.5714285714</v>
      </c>
      <c r="Y80" s="11">
        <f t="shared" si="4"/>
        <v>1.798611111</v>
      </c>
      <c r="Z80" s="13">
        <v>0.0</v>
      </c>
      <c r="AA80" s="13">
        <v>0.0</v>
      </c>
      <c r="AB80" s="13">
        <v>1.0</v>
      </c>
      <c r="AC80" s="13">
        <v>0.0</v>
      </c>
      <c r="AD80" s="13">
        <v>1.0</v>
      </c>
      <c r="AE80" s="13">
        <v>0.0</v>
      </c>
      <c r="AF80" s="11">
        <f t="shared" si="5"/>
        <v>0</v>
      </c>
      <c r="AG80" s="12">
        <v>6.0</v>
      </c>
      <c r="AH80" s="12">
        <v>1.0</v>
      </c>
      <c r="AI80" s="12">
        <v>8.0</v>
      </c>
      <c r="AJ80" s="12">
        <v>2.0</v>
      </c>
      <c r="AK80" s="12">
        <v>14.0</v>
      </c>
      <c r="AL80" s="12">
        <v>3.0</v>
      </c>
      <c r="AM80" s="18">
        <f t="shared" si="6"/>
        <v>0.2142857143</v>
      </c>
      <c r="AN80" s="12">
        <v>0.0</v>
      </c>
      <c r="AO80" s="12">
        <v>1.0</v>
      </c>
      <c r="AP80" s="13">
        <v>0.0</v>
      </c>
      <c r="AQ80" s="17">
        <f t="shared" si="7"/>
        <v>1</v>
      </c>
      <c r="AR80" s="11">
        <f t="shared" si="8"/>
        <v>0.1428571429</v>
      </c>
      <c r="AS80" s="17">
        <f t="shared" si="9"/>
        <v>6</v>
      </c>
      <c r="AT80" s="11">
        <f t="shared" si="10"/>
        <v>0.8571428571</v>
      </c>
      <c r="AU80" s="13" t="s">
        <v>54</v>
      </c>
      <c r="AV80" s="20">
        <v>29428.0</v>
      </c>
      <c r="AW80" s="20">
        <v>38894.0</v>
      </c>
      <c r="AX80" s="21">
        <f t="shared" si="14"/>
        <v>25.91649555</v>
      </c>
      <c r="AY80" s="13"/>
      <c r="AZ80" s="13"/>
      <c r="BA80" s="12">
        <f t="shared" si="12"/>
        <v>5</v>
      </c>
      <c r="BB80" s="13"/>
    </row>
    <row r="81" ht="12.75" customHeight="1">
      <c r="A81" s="13" t="s">
        <v>126</v>
      </c>
      <c r="B81" s="49" t="s">
        <v>136</v>
      </c>
      <c r="C81" s="10">
        <v>0.6027777777777777</v>
      </c>
      <c r="D81" s="11">
        <v>2.5706349206349204</v>
      </c>
      <c r="E81" s="18">
        <v>0.23448595245446127</v>
      </c>
      <c r="F81" s="12">
        <v>3.0</v>
      </c>
      <c r="G81" s="13">
        <v>5.0</v>
      </c>
      <c r="H81" s="13">
        <v>6.0</v>
      </c>
      <c r="I81" s="13">
        <v>44.0</v>
      </c>
      <c r="J81" s="13">
        <v>6.0</v>
      </c>
      <c r="K81" s="11">
        <v>0.8106060606060606</v>
      </c>
      <c r="L81" s="11">
        <v>2.3333333333333335</v>
      </c>
      <c r="M81" s="12">
        <v>4.0</v>
      </c>
      <c r="N81" s="13">
        <v>0.0</v>
      </c>
      <c r="O81" s="13">
        <v>9.0</v>
      </c>
      <c r="P81" s="14">
        <v>0.0</v>
      </c>
      <c r="Q81" s="15">
        <v>1.045092013060522</v>
      </c>
      <c r="R81" s="16">
        <v>2.9361111111111113</v>
      </c>
      <c r="S81" s="13">
        <v>24.0</v>
      </c>
      <c r="T81" s="13">
        <v>10.0</v>
      </c>
      <c r="U81" s="13">
        <v>1.0</v>
      </c>
      <c r="V81" s="17">
        <f t="shared" si="1"/>
        <v>1</v>
      </c>
      <c r="W81" s="11">
        <f t="shared" si="2"/>
        <v>0.8333333333</v>
      </c>
      <c r="X81" s="11">
        <f t="shared" si="3"/>
        <v>0.1666666667</v>
      </c>
      <c r="Y81" s="11">
        <f t="shared" si="4"/>
        <v>2.936111111</v>
      </c>
      <c r="Z81" s="13">
        <v>0.0</v>
      </c>
      <c r="AA81" s="13">
        <v>0.0</v>
      </c>
      <c r="AB81" s="13">
        <v>0.0</v>
      </c>
      <c r="AC81" s="13">
        <v>0.0</v>
      </c>
      <c r="AD81" s="13">
        <v>0.0</v>
      </c>
      <c r="AE81" s="13">
        <v>0.0</v>
      </c>
      <c r="AF81" s="11" t="str">
        <f t="shared" si="5"/>
        <v>#DIV/0!</v>
      </c>
      <c r="AG81" s="12">
        <v>6.0</v>
      </c>
      <c r="AH81" s="12">
        <v>1.0</v>
      </c>
      <c r="AI81" s="12">
        <v>8.0</v>
      </c>
      <c r="AJ81" s="12">
        <v>4.0</v>
      </c>
      <c r="AK81" s="12">
        <v>14.0</v>
      </c>
      <c r="AL81" s="12">
        <v>5.0</v>
      </c>
      <c r="AM81" s="18">
        <f t="shared" si="6"/>
        <v>0.3571428571</v>
      </c>
      <c r="AN81" s="12">
        <v>0.0</v>
      </c>
      <c r="AO81" s="12">
        <v>0.0</v>
      </c>
      <c r="AP81" s="13">
        <v>0.0</v>
      </c>
      <c r="AQ81" s="17">
        <f t="shared" si="7"/>
        <v>2</v>
      </c>
      <c r="AR81" s="11">
        <f t="shared" si="8"/>
        <v>0.3333333333</v>
      </c>
      <c r="AS81" s="17">
        <f t="shared" si="9"/>
        <v>4</v>
      </c>
      <c r="AT81" s="11">
        <f t="shared" si="10"/>
        <v>0.6666666667</v>
      </c>
      <c r="AU81" s="13" t="s">
        <v>56</v>
      </c>
      <c r="AV81" s="20">
        <v>25696.0</v>
      </c>
      <c r="AW81" s="20">
        <v>38894.0</v>
      </c>
      <c r="AX81" s="21">
        <f t="shared" si="14"/>
        <v>36.13415469</v>
      </c>
      <c r="AY81" s="13"/>
      <c r="AZ81" s="13"/>
      <c r="BA81" s="12">
        <f t="shared" si="12"/>
        <v>6</v>
      </c>
      <c r="BB81" s="13"/>
    </row>
    <row r="82" ht="12.75" customHeight="1">
      <c r="A82" s="13" t="s">
        <v>126</v>
      </c>
      <c r="B82" s="8" t="s">
        <v>137</v>
      </c>
      <c r="C82" s="10">
        <v>0.4652777777777778</v>
      </c>
      <c r="D82" s="11">
        <v>2.5706349206349204</v>
      </c>
      <c r="E82" s="18">
        <v>0.18099722136461874</v>
      </c>
      <c r="F82" s="12">
        <v>2.0</v>
      </c>
      <c r="G82" s="13">
        <v>5.0</v>
      </c>
      <c r="H82" s="13">
        <v>6.0</v>
      </c>
      <c r="I82" s="13">
        <v>43.0</v>
      </c>
      <c r="J82" s="13">
        <v>6.0</v>
      </c>
      <c r="K82" s="11">
        <v>0.810077519379845</v>
      </c>
      <c r="L82" s="11">
        <v>2.3333333333333335</v>
      </c>
      <c r="M82" s="12">
        <v>5.0</v>
      </c>
      <c r="N82" s="13">
        <v>0.0</v>
      </c>
      <c r="O82" s="13">
        <v>9.0</v>
      </c>
      <c r="P82" s="14">
        <v>0.0</v>
      </c>
      <c r="Q82" s="15">
        <v>0.9910747407444637</v>
      </c>
      <c r="R82" s="16">
        <v>2.798611111111111</v>
      </c>
      <c r="S82" s="13">
        <v>24.0</v>
      </c>
      <c r="T82" s="13">
        <v>11.0</v>
      </c>
      <c r="U82" s="13">
        <v>1.0</v>
      </c>
      <c r="V82" s="17">
        <f t="shared" si="1"/>
        <v>1</v>
      </c>
      <c r="W82" s="11">
        <f t="shared" si="2"/>
        <v>0.8333333333</v>
      </c>
      <c r="X82" s="11">
        <f t="shared" si="3"/>
        <v>0.1666666667</v>
      </c>
      <c r="Y82" s="11">
        <f t="shared" si="4"/>
        <v>2.798611111</v>
      </c>
      <c r="Z82" s="13">
        <v>0.0</v>
      </c>
      <c r="AA82" s="13">
        <v>0.0</v>
      </c>
      <c r="AB82" s="13">
        <v>0.0</v>
      </c>
      <c r="AC82" s="13">
        <v>0.0</v>
      </c>
      <c r="AD82" s="13">
        <v>0.0</v>
      </c>
      <c r="AE82" s="13">
        <v>0.0</v>
      </c>
      <c r="AF82" s="11" t="str">
        <f t="shared" si="5"/>
        <v>#DIV/0!</v>
      </c>
      <c r="AG82" s="12">
        <v>6.0</v>
      </c>
      <c r="AH82" s="12">
        <v>1.0</v>
      </c>
      <c r="AI82" s="12">
        <v>8.0</v>
      </c>
      <c r="AJ82" s="12">
        <v>2.0</v>
      </c>
      <c r="AK82" s="12">
        <v>14.0</v>
      </c>
      <c r="AL82" s="12">
        <v>3.0</v>
      </c>
      <c r="AM82" s="18">
        <f t="shared" si="6"/>
        <v>0.2142857143</v>
      </c>
      <c r="AN82" s="12">
        <v>0.0</v>
      </c>
      <c r="AO82" s="12">
        <v>1.0</v>
      </c>
      <c r="AP82" s="13">
        <v>0.0</v>
      </c>
      <c r="AQ82" s="17">
        <f t="shared" si="7"/>
        <v>1</v>
      </c>
      <c r="AR82" s="11">
        <f t="shared" si="8"/>
        <v>0.1666666667</v>
      </c>
      <c r="AS82" s="17">
        <f t="shared" si="9"/>
        <v>5</v>
      </c>
      <c r="AT82" s="11">
        <f t="shared" si="10"/>
        <v>0.8333333333</v>
      </c>
      <c r="AU82" s="13" t="s">
        <v>56</v>
      </c>
      <c r="AV82" s="20">
        <v>26176.0</v>
      </c>
      <c r="AW82" s="20">
        <v>38894.0</v>
      </c>
      <c r="AX82" s="21">
        <f t="shared" si="14"/>
        <v>34.81998631</v>
      </c>
      <c r="AY82" s="13"/>
      <c r="AZ82" s="13"/>
      <c r="BA82" s="12">
        <f t="shared" si="12"/>
        <v>6</v>
      </c>
      <c r="BB82" s="13"/>
    </row>
    <row r="83" ht="12.75" customHeight="1">
      <c r="A83" s="13" t="s">
        <v>126</v>
      </c>
      <c r="B83" s="49" t="s">
        <v>138</v>
      </c>
      <c r="C83" s="10">
        <v>0.8527777777777777</v>
      </c>
      <c r="D83" s="11">
        <v>2.0706349206349204</v>
      </c>
      <c r="E83" s="18">
        <v>0.4118436182445382</v>
      </c>
      <c r="F83" s="12">
        <v>1.0</v>
      </c>
      <c r="G83" s="13">
        <v>2.0</v>
      </c>
      <c r="H83" s="13">
        <v>7.0</v>
      </c>
      <c r="I83" s="13">
        <v>31.0</v>
      </c>
      <c r="J83" s="13">
        <v>4.0</v>
      </c>
      <c r="K83" s="11">
        <v>0.4435483870967742</v>
      </c>
      <c r="L83" s="11">
        <v>1.2727272727272727</v>
      </c>
      <c r="M83" s="12">
        <v>3.0</v>
      </c>
      <c r="N83" s="13">
        <v>0.0</v>
      </c>
      <c r="O83" s="13">
        <v>9.0</v>
      </c>
      <c r="P83" s="14">
        <v>0.0</v>
      </c>
      <c r="Q83" s="15">
        <v>0.8553920053413124</v>
      </c>
      <c r="R83" s="16">
        <v>2.1255050505050503</v>
      </c>
      <c r="S83" s="13">
        <v>21.0</v>
      </c>
      <c r="T83" s="13">
        <v>12.0</v>
      </c>
      <c r="U83" s="13">
        <v>1.0</v>
      </c>
      <c r="V83" s="17">
        <f t="shared" si="1"/>
        <v>2</v>
      </c>
      <c r="W83" s="11">
        <f t="shared" si="2"/>
        <v>0.5</v>
      </c>
      <c r="X83" s="11">
        <f t="shared" si="3"/>
        <v>0.5</v>
      </c>
      <c r="Y83" s="11">
        <f t="shared" si="4"/>
        <v>2.125505051</v>
      </c>
      <c r="Z83" s="13">
        <v>0.0</v>
      </c>
      <c r="AA83" s="13">
        <v>0.0</v>
      </c>
      <c r="AB83" s="13">
        <v>0.0</v>
      </c>
      <c r="AC83" s="13">
        <v>0.0</v>
      </c>
      <c r="AD83" s="13">
        <v>0.0</v>
      </c>
      <c r="AE83" s="13">
        <v>0.0</v>
      </c>
      <c r="AF83" s="11" t="str">
        <f t="shared" si="5"/>
        <v>#DIV/0!</v>
      </c>
      <c r="AG83" s="12">
        <v>5.0</v>
      </c>
      <c r="AH83" s="12">
        <v>1.0</v>
      </c>
      <c r="AI83" s="12">
        <v>7.0</v>
      </c>
      <c r="AJ83" s="12">
        <v>4.0</v>
      </c>
      <c r="AK83" s="12">
        <v>12.0</v>
      </c>
      <c r="AL83" s="12">
        <v>5.0</v>
      </c>
      <c r="AM83" s="18">
        <f t="shared" si="6"/>
        <v>0.4166666667</v>
      </c>
      <c r="AN83" s="12">
        <v>0.0</v>
      </c>
      <c r="AO83" s="12">
        <v>0.0</v>
      </c>
      <c r="AP83" s="13">
        <v>0.0</v>
      </c>
      <c r="AQ83" s="17">
        <f t="shared" si="7"/>
        <v>1</v>
      </c>
      <c r="AR83" s="11">
        <f t="shared" si="8"/>
        <v>0.25</v>
      </c>
      <c r="AS83" s="17">
        <f t="shared" si="9"/>
        <v>3</v>
      </c>
      <c r="AT83" s="11">
        <f t="shared" si="10"/>
        <v>0.75</v>
      </c>
      <c r="AU83" s="13" t="s">
        <v>54</v>
      </c>
      <c r="AV83" s="20">
        <v>28087.0</v>
      </c>
      <c r="AW83" s="20">
        <v>38894.0</v>
      </c>
      <c r="AX83" s="21">
        <f t="shared" si="14"/>
        <v>29.58795346</v>
      </c>
      <c r="AY83" s="13"/>
      <c r="AZ83" s="13"/>
      <c r="BA83" s="12">
        <f t="shared" si="12"/>
        <v>7</v>
      </c>
      <c r="BB83" s="13"/>
    </row>
    <row r="84" ht="12.75" customHeight="1">
      <c r="A84" s="13" t="s">
        <v>126</v>
      </c>
      <c r="B84" s="51" t="s">
        <v>139</v>
      </c>
      <c r="C84" s="10">
        <v>0.8178571428571428</v>
      </c>
      <c r="D84" s="11">
        <v>1.5706349206349206</v>
      </c>
      <c r="E84" s="18">
        <v>0.5207175341081354</v>
      </c>
      <c r="F84" s="12">
        <v>1.0</v>
      </c>
      <c r="G84" s="13">
        <v>1.0</v>
      </c>
      <c r="H84" s="13">
        <v>6.0</v>
      </c>
      <c r="I84" s="13">
        <v>23.0</v>
      </c>
      <c r="J84" s="13">
        <v>3.0</v>
      </c>
      <c r="K84" s="11">
        <v>0.24637681159420288</v>
      </c>
      <c r="L84" s="11">
        <v>0.9333333333333333</v>
      </c>
      <c r="M84" s="12">
        <v>2.0</v>
      </c>
      <c r="N84" s="13">
        <v>0.0</v>
      </c>
      <c r="O84" s="13">
        <v>9.0</v>
      </c>
      <c r="P84" s="14">
        <v>0.0</v>
      </c>
      <c r="Q84" s="15">
        <v>0.7670943457023383</v>
      </c>
      <c r="R84" s="16">
        <v>1.7511904761904762</v>
      </c>
      <c r="S84" s="13">
        <v>18.0</v>
      </c>
      <c r="T84" s="13">
        <v>13.0</v>
      </c>
      <c r="U84" s="13">
        <v>1.0</v>
      </c>
      <c r="V84" s="17">
        <f t="shared" si="1"/>
        <v>2</v>
      </c>
      <c r="W84" s="11">
        <f t="shared" si="2"/>
        <v>0.3333333333</v>
      </c>
      <c r="X84" s="11">
        <f t="shared" si="3"/>
        <v>0.6666666667</v>
      </c>
      <c r="Y84" s="11">
        <f t="shared" si="4"/>
        <v>1.751190476</v>
      </c>
      <c r="Z84" s="13">
        <v>0.0</v>
      </c>
      <c r="AA84" s="13">
        <v>0.0</v>
      </c>
      <c r="AB84" s="13">
        <v>0.0</v>
      </c>
      <c r="AC84" s="13">
        <v>0.0</v>
      </c>
      <c r="AD84" s="13">
        <v>0.0</v>
      </c>
      <c r="AE84" s="13">
        <v>0.0</v>
      </c>
      <c r="AF84" s="11" t="str">
        <f t="shared" si="5"/>
        <v>#DIV/0!</v>
      </c>
      <c r="AG84" s="12">
        <v>4.0</v>
      </c>
      <c r="AH84" s="12">
        <v>2.0</v>
      </c>
      <c r="AI84" s="12">
        <v>6.0</v>
      </c>
      <c r="AJ84" s="12">
        <v>3.0</v>
      </c>
      <c r="AK84" s="12">
        <v>10.0</v>
      </c>
      <c r="AL84" s="12">
        <v>5.0</v>
      </c>
      <c r="AM84" s="18">
        <f t="shared" si="6"/>
        <v>0.5</v>
      </c>
      <c r="AN84" s="12">
        <v>0.0</v>
      </c>
      <c r="AO84" s="12">
        <v>1.0</v>
      </c>
      <c r="AP84" s="13">
        <v>0.0</v>
      </c>
      <c r="AQ84" s="17">
        <f t="shared" si="7"/>
        <v>1</v>
      </c>
      <c r="AR84" s="11">
        <f t="shared" si="8"/>
        <v>0.3333333333</v>
      </c>
      <c r="AS84" s="17">
        <f t="shared" si="9"/>
        <v>2</v>
      </c>
      <c r="AT84" s="11">
        <f t="shared" si="10"/>
        <v>0.6666666667</v>
      </c>
      <c r="AU84" s="13" t="s">
        <v>56</v>
      </c>
      <c r="AV84" s="20">
        <v>28877.0</v>
      </c>
      <c r="AW84" s="20">
        <v>38894.0</v>
      </c>
      <c r="AX84" s="21">
        <f t="shared" si="14"/>
        <v>27.42505133</v>
      </c>
      <c r="AY84" s="13"/>
      <c r="AZ84" s="13"/>
      <c r="BA84" s="12">
        <f t="shared" si="12"/>
        <v>6</v>
      </c>
      <c r="BB84" s="13"/>
    </row>
    <row r="85" ht="12.75" customHeight="1">
      <c r="A85" s="13" t="s">
        <v>126</v>
      </c>
      <c r="B85" s="50" t="s">
        <v>140</v>
      </c>
      <c r="C85" s="10">
        <v>0.33611111111111114</v>
      </c>
      <c r="D85" s="11">
        <v>1.203968253968254</v>
      </c>
      <c r="E85" s="18">
        <v>0.2791694133157548</v>
      </c>
      <c r="F85" s="12">
        <v>1.0</v>
      </c>
      <c r="G85" s="13">
        <v>3.0</v>
      </c>
      <c r="H85" s="13">
        <v>5.0</v>
      </c>
      <c r="I85" s="13">
        <v>28.0</v>
      </c>
      <c r="J85" s="13">
        <v>4.0</v>
      </c>
      <c r="K85" s="11">
        <v>0.7053571428571429</v>
      </c>
      <c r="L85" s="11">
        <v>2.3333333333333335</v>
      </c>
      <c r="M85" s="12">
        <v>2.0</v>
      </c>
      <c r="N85" s="13">
        <v>0.0</v>
      </c>
      <c r="O85" s="13">
        <v>9.0</v>
      </c>
      <c r="P85" s="14">
        <v>0.0</v>
      </c>
      <c r="Q85" s="15">
        <v>0.9845265561728977</v>
      </c>
      <c r="R85" s="16">
        <v>2.6694444444444447</v>
      </c>
      <c r="S85" s="13">
        <v>15.0</v>
      </c>
      <c r="T85" s="13">
        <v>14.0</v>
      </c>
      <c r="U85" s="13">
        <v>1.0</v>
      </c>
      <c r="V85" s="17">
        <f t="shared" si="1"/>
        <v>1</v>
      </c>
      <c r="W85" s="11">
        <f t="shared" si="2"/>
        <v>0.75</v>
      </c>
      <c r="X85" s="11">
        <f t="shared" si="3"/>
        <v>0.25</v>
      </c>
      <c r="Y85" s="11">
        <f t="shared" si="4"/>
        <v>2.669444444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0.0</v>
      </c>
      <c r="AF85" s="11" t="str">
        <f t="shared" si="5"/>
        <v>#DIV/0!</v>
      </c>
      <c r="AG85" s="12">
        <v>3.0</v>
      </c>
      <c r="AH85" s="12">
        <v>1.0</v>
      </c>
      <c r="AI85" s="12">
        <v>5.0</v>
      </c>
      <c r="AJ85" s="12">
        <v>1.0</v>
      </c>
      <c r="AK85" s="12">
        <v>8.0</v>
      </c>
      <c r="AL85" s="12">
        <v>2.0</v>
      </c>
      <c r="AM85" s="18">
        <f t="shared" si="6"/>
        <v>0.25</v>
      </c>
      <c r="AN85" s="12">
        <v>1.0</v>
      </c>
      <c r="AO85" s="12">
        <v>0.0</v>
      </c>
      <c r="AP85" s="13">
        <v>0.0</v>
      </c>
      <c r="AQ85" s="17">
        <f t="shared" si="7"/>
        <v>2</v>
      </c>
      <c r="AR85" s="11">
        <f t="shared" si="8"/>
        <v>0.5</v>
      </c>
      <c r="AS85" s="17">
        <f t="shared" si="9"/>
        <v>2</v>
      </c>
      <c r="AT85" s="11">
        <f t="shared" si="10"/>
        <v>0.5</v>
      </c>
      <c r="AU85" s="13" t="s">
        <v>56</v>
      </c>
      <c r="AV85" s="20">
        <v>26041.0</v>
      </c>
      <c r="AW85" s="20">
        <v>38894.0</v>
      </c>
      <c r="AX85" s="21">
        <f t="shared" si="14"/>
        <v>35.18959617</v>
      </c>
      <c r="AY85" s="13"/>
      <c r="AZ85" s="13"/>
      <c r="BA85" s="12">
        <f t="shared" si="12"/>
        <v>5</v>
      </c>
      <c r="BB85" s="13"/>
    </row>
    <row r="86" ht="12.75" customHeight="1">
      <c r="A86" s="13" t="s">
        <v>126</v>
      </c>
      <c r="B86" s="49" t="s">
        <v>141</v>
      </c>
      <c r="C86" s="10">
        <v>0.825</v>
      </c>
      <c r="D86" s="11">
        <v>1.203968253968254</v>
      </c>
      <c r="E86" s="18">
        <v>0.6852340145023071</v>
      </c>
      <c r="F86" s="12">
        <v>1.0</v>
      </c>
      <c r="G86" s="13">
        <v>1.0</v>
      </c>
      <c r="H86" s="13">
        <v>6.0</v>
      </c>
      <c r="I86" s="13">
        <v>16.0</v>
      </c>
      <c r="J86" s="13">
        <v>2.0</v>
      </c>
      <c r="K86" s="11">
        <v>0.3125</v>
      </c>
      <c r="L86" s="11">
        <v>1.4</v>
      </c>
      <c r="M86" s="12">
        <v>1.0</v>
      </c>
      <c r="N86" s="13">
        <v>0.0</v>
      </c>
      <c r="O86" s="13">
        <v>9.0</v>
      </c>
      <c r="P86" s="14">
        <v>0.0</v>
      </c>
      <c r="Q86" s="15">
        <v>0.9977340145023071</v>
      </c>
      <c r="R86" s="16">
        <v>2.2249999999999996</v>
      </c>
      <c r="S86" s="13">
        <v>15.0</v>
      </c>
      <c r="T86" s="13">
        <v>15.0</v>
      </c>
      <c r="U86" s="13">
        <v>1.0</v>
      </c>
      <c r="V86" s="17">
        <f t="shared" si="1"/>
        <v>1</v>
      </c>
      <c r="W86" s="11">
        <f t="shared" si="2"/>
        <v>0.5</v>
      </c>
      <c r="X86" s="11">
        <f t="shared" si="3"/>
        <v>0.5</v>
      </c>
      <c r="Y86" s="11">
        <f t="shared" si="4"/>
        <v>2.225</v>
      </c>
      <c r="Z86" s="13">
        <v>0.0</v>
      </c>
      <c r="AA86" s="13">
        <v>0.0</v>
      </c>
      <c r="AB86" s="13">
        <v>0.0</v>
      </c>
      <c r="AC86" s="13">
        <v>0.0</v>
      </c>
      <c r="AD86" s="13">
        <v>0.0</v>
      </c>
      <c r="AE86" s="13">
        <v>0.0</v>
      </c>
      <c r="AF86" s="11" t="str">
        <f t="shared" si="5"/>
        <v>#DIV/0!</v>
      </c>
      <c r="AG86" s="12">
        <v>3.0</v>
      </c>
      <c r="AH86" s="12">
        <v>1.0</v>
      </c>
      <c r="AI86" s="12">
        <v>5.0</v>
      </c>
      <c r="AJ86" s="12">
        <v>4.0</v>
      </c>
      <c r="AK86" s="12">
        <v>8.0</v>
      </c>
      <c r="AL86" s="12">
        <v>5.0</v>
      </c>
      <c r="AM86" s="18">
        <f t="shared" si="6"/>
        <v>0.625</v>
      </c>
      <c r="AN86" s="12">
        <v>0.0</v>
      </c>
      <c r="AO86" s="12">
        <v>0.0</v>
      </c>
      <c r="AP86" s="13">
        <v>0.0</v>
      </c>
      <c r="AQ86" s="17">
        <f t="shared" si="7"/>
        <v>1</v>
      </c>
      <c r="AR86" s="11">
        <f t="shared" si="8"/>
        <v>0.5</v>
      </c>
      <c r="AS86" s="17">
        <f t="shared" si="9"/>
        <v>1</v>
      </c>
      <c r="AT86" s="11">
        <f t="shared" si="10"/>
        <v>0.5</v>
      </c>
      <c r="AU86" s="13" t="s">
        <v>54</v>
      </c>
      <c r="AV86" s="20">
        <v>23477.0</v>
      </c>
      <c r="AW86" s="20">
        <v>38894.0</v>
      </c>
      <c r="AX86" s="21">
        <f t="shared" si="14"/>
        <v>42.20944559</v>
      </c>
      <c r="AY86" s="13"/>
      <c r="AZ86" s="13"/>
      <c r="BA86" s="13">
        <f t="shared" si="12"/>
        <v>6</v>
      </c>
      <c r="BB86" s="13"/>
    </row>
    <row r="87" ht="12.75" customHeight="1">
      <c r="A87" s="13" t="s">
        <v>126</v>
      </c>
      <c r="B87" s="8" t="s">
        <v>142</v>
      </c>
      <c r="C87" s="10">
        <v>0.2986111111111111</v>
      </c>
      <c r="D87" s="11">
        <v>1.0611111111111111</v>
      </c>
      <c r="E87" s="18">
        <v>0.281413612565445</v>
      </c>
      <c r="F87" s="12">
        <v>1.0</v>
      </c>
      <c r="G87" s="13">
        <v>2.0</v>
      </c>
      <c r="H87" s="13">
        <v>9.0</v>
      </c>
      <c r="I87" s="13">
        <v>22.0</v>
      </c>
      <c r="J87" s="13">
        <v>3.0</v>
      </c>
      <c r="K87" s="11">
        <v>0.5303030303030303</v>
      </c>
      <c r="L87" s="11">
        <v>1.435897435897436</v>
      </c>
      <c r="M87" s="12">
        <v>1.0</v>
      </c>
      <c r="N87" s="13">
        <v>0.0</v>
      </c>
      <c r="O87" s="13">
        <v>9.0</v>
      </c>
      <c r="P87" s="14">
        <v>0.0</v>
      </c>
      <c r="Q87" s="15">
        <v>0.8117166428684752</v>
      </c>
      <c r="R87" s="16">
        <v>1.734508547008547</v>
      </c>
      <c r="S87" s="13">
        <v>14.0</v>
      </c>
      <c r="T87" s="13">
        <v>16.0</v>
      </c>
      <c r="U87" s="13">
        <v>1.0</v>
      </c>
      <c r="V87" s="17">
        <f t="shared" si="1"/>
        <v>1</v>
      </c>
      <c r="W87" s="11">
        <f t="shared" si="2"/>
        <v>0.6666666667</v>
      </c>
      <c r="X87" s="11">
        <f t="shared" si="3"/>
        <v>0.3333333333</v>
      </c>
      <c r="Y87" s="11">
        <f t="shared" si="4"/>
        <v>1.734508547</v>
      </c>
      <c r="Z87" s="13">
        <v>0.0</v>
      </c>
      <c r="AA87" s="13">
        <v>0.0</v>
      </c>
      <c r="AB87" s="13">
        <v>0.0</v>
      </c>
      <c r="AC87" s="13">
        <v>0.0</v>
      </c>
      <c r="AD87" s="13">
        <v>0.0</v>
      </c>
      <c r="AE87" s="13">
        <v>0.0</v>
      </c>
      <c r="AF87" s="11" t="str">
        <f t="shared" si="5"/>
        <v>#DIV/0!</v>
      </c>
      <c r="AG87" s="12">
        <v>2.0</v>
      </c>
      <c r="AH87" s="12">
        <v>1.0</v>
      </c>
      <c r="AI87" s="12">
        <v>5.0</v>
      </c>
      <c r="AJ87" s="12">
        <v>1.0</v>
      </c>
      <c r="AK87" s="12">
        <v>7.0</v>
      </c>
      <c r="AL87" s="12">
        <v>2.0</v>
      </c>
      <c r="AM87" s="18">
        <f t="shared" si="6"/>
        <v>0.2857142857</v>
      </c>
      <c r="AN87" s="12">
        <v>0.0</v>
      </c>
      <c r="AO87" s="12">
        <v>1.0</v>
      </c>
      <c r="AP87" s="13">
        <v>0.0</v>
      </c>
      <c r="AQ87" s="17">
        <f t="shared" si="7"/>
        <v>2</v>
      </c>
      <c r="AR87" s="11">
        <f t="shared" si="8"/>
        <v>0.6666666667</v>
      </c>
      <c r="AS87" s="17">
        <f t="shared" si="9"/>
        <v>1</v>
      </c>
      <c r="AT87" s="11">
        <f t="shared" si="10"/>
        <v>0.3333333333</v>
      </c>
      <c r="AU87" s="13" t="s">
        <v>56</v>
      </c>
      <c r="AV87" s="20">
        <v>25761.0</v>
      </c>
      <c r="AW87" s="20">
        <v>38894.0</v>
      </c>
      <c r="AX87" s="21">
        <f t="shared" si="14"/>
        <v>35.95619439</v>
      </c>
      <c r="AY87" s="13"/>
      <c r="AZ87" s="13"/>
      <c r="BA87" s="13">
        <f t="shared" si="12"/>
        <v>9</v>
      </c>
      <c r="BB87" s="13"/>
    </row>
    <row r="88" ht="12.75" customHeight="1">
      <c r="A88" s="13" t="s">
        <v>126</v>
      </c>
      <c r="B88" s="50" t="s">
        <v>143</v>
      </c>
      <c r="C88" s="10">
        <v>0.2111111111111111</v>
      </c>
      <c r="D88" s="11">
        <v>0.8111111111111111</v>
      </c>
      <c r="E88" s="18">
        <v>0.2602739726027397</v>
      </c>
      <c r="F88" s="12">
        <v>1.0</v>
      </c>
      <c r="G88" s="13">
        <v>1.0</v>
      </c>
      <c r="H88" s="13">
        <v>7.0</v>
      </c>
      <c r="I88" s="13">
        <v>14.0</v>
      </c>
      <c r="J88" s="13">
        <v>2.0</v>
      </c>
      <c r="K88" s="11">
        <v>0.25</v>
      </c>
      <c r="L88" s="11">
        <v>1.2727272727272727</v>
      </c>
      <c r="M88" s="12">
        <v>1.0</v>
      </c>
      <c r="N88" s="13">
        <v>0.0</v>
      </c>
      <c r="O88" s="13">
        <v>9.0</v>
      </c>
      <c r="P88" s="14">
        <v>0.0</v>
      </c>
      <c r="Q88" s="15">
        <v>0.5102739726027397</v>
      </c>
      <c r="R88" s="16">
        <v>1.4838383838383837</v>
      </c>
      <c r="S88" s="13">
        <v>11.0</v>
      </c>
      <c r="T88" s="13">
        <v>17.0</v>
      </c>
      <c r="U88" s="13">
        <v>1.0</v>
      </c>
      <c r="V88" s="17">
        <f t="shared" si="1"/>
        <v>1</v>
      </c>
      <c r="W88" s="11">
        <f t="shared" si="2"/>
        <v>0.5</v>
      </c>
      <c r="X88" s="11">
        <f t="shared" si="3"/>
        <v>0.5</v>
      </c>
      <c r="Y88" s="11">
        <f t="shared" si="4"/>
        <v>1.483838384</v>
      </c>
      <c r="Z88" s="13">
        <v>0.0</v>
      </c>
      <c r="AA88" s="13">
        <v>0.0</v>
      </c>
      <c r="AB88" s="13">
        <v>0.0</v>
      </c>
      <c r="AC88" s="13">
        <v>0.0</v>
      </c>
      <c r="AD88" s="13">
        <v>0.0</v>
      </c>
      <c r="AE88" s="13">
        <v>0.0</v>
      </c>
      <c r="AF88" s="11" t="str">
        <f t="shared" si="5"/>
        <v>#DIV/0!</v>
      </c>
      <c r="AG88" s="12">
        <v>1.0</v>
      </c>
      <c r="AH88" s="12">
        <v>0.0</v>
      </c>
      <c r="AI88" s="12">
        <v>4.0</v>
      </c>
      <c r="AJ88" s="12">
        <v>1.0</v>
      </c>
      <c r="AK88" s="12">
        <v>5.0</v>
      </c>
      <c r="AL88" s="12">
        <v>1.0</v>
      </c>
      <c r="AM88" s="18">
        <f t="shared" si="6"/>
        <v>0.2</v>
      </c>
      <c r="AN88" s="12">
        <v>1.0</v>
      </c>
      <c r="AO88" s="12">
        <v>0.0</v>
      </c>
      <c r="AP88" s="13">
        <v>0.0</v>
      </c>
      <c r="AQ88" s="17">
        <f t="shared" si="7"/>
        <v>1</v>
      </c>
      <c r="AR88" s="11">
        <f t="shared" si="8"/>
        <v>0.5</v>
      </c>
      <c r="AS88" s="17">
        <f t="shared" si="9"/>
        <v>1</v>
      </c>
      <c r="AT88" s="11">
        <f t="shared" si="10"/>
        <v>0.5</v>
      </c>
      <c r="AU88" s="13" t="s">
        <v>54</v>
      </c>
      <c r="AV88" s="13"/>
      <c r="AW88" s="20">
        <v>38894.0</v>
      </c>
      <c r="AX88" s="21">
        <f t="shared" si="14"/>
        <v>106.4859685</v>
      </c>
      <c r="AY88" s="13"/>
      <c r="AZ88" s="13"/>
      <c r="BA88" s="13">
        <f t="shared" si="12"/>
        <v>7</v>
      </c>
      <c r="BB88" s="13"/>
    </row>
    <row r="89" ht="12.75" customHeight="1">
      <c r="A89" s="13" t="s">
        <v>126</v>
      </c>
      <c r="B89" s="50" t="s">
        <v>144</v>
      </c>
      <c r="C89" s="10">
        <v>0.1</v>
      </c>
      <c r="D89" s="11">
        <v>0.5611111111111111</v>
      </c>
      <c r="E89" s="18">
        <v>0.17821782178217824</v>
      </c>
      <c r="F89" s="12">
        <v>0.0</v>
      </c>
      <c r="G89" s="13">
        <v>1.0</v>
      </c>
      <c r="H89" s="13">
        <v>6.0</v>
      </c>
      <c r="I89" s="13">
        <v>13.0</v>
      </c>
      <c r="J89" s="13">
        <v>2.0</v>
      </c>
      <c r="K89" s="11">
        <v>0.2692307692307692</v>
      </c>
      <c r="L89" s="11">
        <v>1.4</v>
      </c>
      <c r="M89" s="12">
        <v>1.0</v>
      </c>
      <c r="N89" s="13">
        <v>0.0</v>
      </c>
      <c r="O89" s="13">
        <v>9.0</v>
      </c>
      <c r="P89" s="14">
        <v>0.0</v>
      </c>
      <c r="Q89" s="15">
        <v>0.4474485910129474</v>
      </c>
      <c r="R89" s="16">
        <v>1.5</v>
      </c>
      <c r="S89" s="13">
        <v>8.0</v>
      </c>
      <c r="T89" s="13">
        <v>18.0</v>
      </c>
      <c r="U89" s="13">
        <v>1.0</v>
      </c>
      <c r="V89" s="17">
        <f t="shared" si="1"/>
        <v>1</v>
      </c>
      <c r="W89" s="11">
        <f t="shared" si="2"/>
        <v>0.5</v>
      </c>
      <c r="X89" s="11">
        <f t="shared" si="3"/>
        <v>0.5</v>
      </c>
      <c r="Y89" s="11">
        <f t="shared" si="4"/>
        <v>1.5</v>
      </c>
      <c r="Z89" s="13">
        <v>0.0</v>
      </c>
      <c r="AA89" s="13">
        <v>0.0</v>
      </c>
      <c r="AB89" s="13">
        <v>0.0</v>
      </c>
      <c r="AC89" s="13">
        <v>0.0</v>
      </c>
      <c r="AD89" s="13">
        <v>0.0</v>
      </c>
      <c r="AE89" s="13">
        <v>0.0</v>
      </c>
      <c r="AF89" s="11" t="str">
        <f t="shared" si="5"/>
        <v>#DIV/0!</v>
      </c>
      <c r="AG89" s="12">
        <v>0.0</v>
      </c>
      <c r="AH89" s="12">
        <v>0.0</v>
      </c>
      <c r="AI89" s="12">
        <v>3.0</v>
      </c>
      <c r="AJ89" s="12">
        <v>0.0</v>
      </c>
      <c r="AK89" s="12">
        <v>3.0</v>
      </c>
      <c r="AL89" s="12">
        <v>0.0</v>
      </c>
      <c r="AM89" s="18">
        <f t="shared" si="6"/>
        <v>0</v>
      </c>
      <c r="AN89" s="12">
        <v>1.0</v>
      </c>
      <c r="AO89" s="12">
        <v>0.0</v>
      </c>
      <c r="AP89" s="13">
        <v>0.0</v>
      </c>
      <c r="AQ89" s="17">
        <f t="shared" si="7"/>
        <v>1</v>
      </c>
      <c r="AR89" s="11">
        <f t="shared" si="8"/>
        <v>0.5</v>
      </c>
      <c r="AS89" s="17">
        <f t="shared" si="9"/>
        <v>1</v>
      </c>
      <c r="AT89" s="11">
        <f t="shared" si="10"/>
        <v>0.5</v>
      </c>
      <c r="AU89" s="13" t="s">
        <v>56</v>
      </c>
      <c r="AV89" s="20">
        <v>28138.0</v>
      </c>
      <c r="AW89" s="20">
        <v>38894.0</v>
      </c>
      <c r="AX89" s="21">
        <f t="shared" si="14"/>
        <v>29.44832307</v>
      </c>
      <c r="AY89" s="13"/>
      <c r="AZ89" s="13"/>
      <c r="BA89" s="13">
        <f t="shared" si="12"/>
        <v>6</v>
      </c>
      <c r="BB89" s="13"/>
    </row>
    <row r="90" ht="12.75" customHeight="1">
      <c r="A90" s="13" t="s">
        <v>126</v>
      </c>
      <c r="B90" s="50" t="s">
        <v>145</v>
      </c>
      <c r="C90" s="10">
        <v>0.1</v>
      </c>
      <c r="D90" s="11">
        <v>0.45</v>
      </c>
      <c r="E90" s="18">
        <v>0.22222222222222224</v>
      </c>
      <c r="F90" s="12">
        <v>0.0</v>
      </c>
      <c r="G90" s="13">
        <v>0.0</v>
      </c>
      <c r="H90" s="13">
        <v>4.0</v>
      </c>
      <c r="I90" s="13">
        <v>5.0</v>
      </c>
      <c r="J90" s="13">
        <v>1.0</v>
      </c>
      <c r="K90" s="11">
        <v>-0.8</v>
      </c>
      <c r="L90" s="11">
        <v>0.0</v>
      </c>
      <c r="M90" s="12">
        <v>0.0</v>
      </c>
      <c r="N90" s="13">
        <v>0.0</v>
      </c>
      <c r="O90" s="13">
        <v>9.0</v>
      </c>
      <c r="P90" s="14">
        <v>0.0</v>
      </c>
      <c r="Q90" s="15">
        <v>-0.5777777777777778</v>
      </c>
      <c r="R90" s="16">
        <v>0.1</v>
      </c>
      <c r="S90" s="13">
        <v>6.0</v>
      </c>
      <c r="T90" s="13">
        <v>19.0</v>
      </c>
      <c r="U90" s="13">
        <v>1.0</v>
      </c>
      <c r="V90" s="17">
        <f t="shared" si="1"/>
        <v>1</v>
      </c>
      <c r="W90" s="11">
        <f t="shared" si="2"/>
        <v>0</v>
      </c>
      <c r="X90" s="11">
        <f t="shared" si="3"/>
        <v>1</v>
      </c>
      <c r="Y90" s="11">
        <f t="shared" si="4"/>
        <v>0.1</v>
      </c>
      <c r="Z90" s="13">
        <v>0.0</v>
      </c>
      <c r="AA90" s="13">
        <v>0.0</v>
      </c>
      <c r="AB90" s="13">
        <v>0.0</v>
      </c>
      <c r="AC90" s="13">
        <v>0.0</v>
      </c>
      <c r="AD90" s="13">
        <v>0.0</v>
      </c>
      <c r="AE90" s="13">
        <v>0.0</v>
      </c>
      <c r="AF90" s="11" t="str">
        <f t="shared" si="5"/>
        <v>#DIV/0!</v>
      </c>
      <c r="AG90" s="12">
        <v>0.0</v>
      </c>
      <c r="AH90" s="12">
        <v>0.0</v>
      </c>
      <c r="AI90" s="12">
        <v>2.0</v>
      </c>
      <c r="AJ90" s="12">
        <v>0.0</v>
      </c>
      <c r="AK90" s="12">
        <v>2.0</v>
      </c>
      <c r="AL90" s="12">
        <v>0.0</v>
      </c>
      <c r="AM90" s="18">
        <f t="shared" si="6"/>
        <v>0</v>
      </c>
      <c r="AN90" s="12">
        <v>1.0</v>
      </c>
      <c r="AO90" s="12">
        <v>0.0</v>
      </c>
      <c r="AP90" s="13">
        <v>0.0</v>
      </c>
      <c r="AQ90" s="17">
        <f t="shared" si="7"/>
        <v>1</v>
      </c>
      <c r="AR90" s="11">
        <f t="shared" si="8"/>
        <v>1</v>
      </c>
      <c r="AS90" s="17">
        <f t="shared" si="9"/>
        <v>0</v>
      </c>
      <c r="AT90" s="11">
        <f t="shared" si="10"/>
        <v>0</v>
      </c>
      <c r="AU90" s="13" t="s">
        <v>54</v>
      </c>
      <c r="AV90" s="20">
        <v>25680.0</v>
      </c>
      <c r="AW90" s="20">
        <v>38894.0</v>
      </c>
      <c r="AX90" s="21">
        <f t="shared" si="14"/>
        <v>36.1779603</v>
      </c>
      <c r="AY90" s="13"/>
      <c r="AZ90" s="13"/>
      <c r="BA90" s="13">
        <f t="shared" si="12"/>
        <v>4</v>
      </c>
      <c r="BB90" s="13"/>
    </row>
    <row r="91" ht="12.75" customHeight="1">
      <c r="A91" s="25" t="s">
        <v>126</v>
      </c>
      <c r="B91" s="44" t="s">
        <v>146</v>
      </c>
      <c r="C91" s="27">
        <v>0.0</v>
      </c>
      <c r="D91" s="28">
        <v>0.2</v>
      </c>
      <c r="E91" s="33">
        <v>0.0</v>
      </c>
      <c r="F91" s="25">
        <v>0.0</v>
      </c>
      <c r="G91" s="25">
        <v>0.0</v>
      </c>
      <c r="H91" s="25">
        <v>3.0</v>
      </c>
      <c r="I91" s="25">
        <v>5.0</v>
      </c>
      <c r="J91" s="25">
        <v>1.0</v>
      </c>
      <c r="K91" s="28">
        <v>-0.6</v>
      </c>
      <c r="L91" s="28">
        <v>0.0</v>
      </c>
      <c r="M91" s="25">
        <v>0.0</v>
      </c>
      <c r="N91" s="25">
        <v>0.0</v>
      </c>
      <c r="O91" s="25">
        <v>9.0</v>
      </c>
      <c r="P91" s="29">
        <v>0.0</v>
      </c>
      <c r="Q91" s="30">
        <v>-0.6</v>
      </c>
      <c r="R91" s="31">
        <v>0.0</v>
      </c>
      <c r="S91" s="25">
        <v>3.0</v>
      </c>
      <c r="T91" s="25">
        <v>20.0</v>
      </c>
      <c r="U91" s="25">
        <v>1.0</v>
      </c>
      <c r="V91" s="32">
        <f t="shared" si="1"/>
        <v>1</v>
      </c>
      <c r="W91" s="28">
        <f t="shared" si="2"/>
        <v>0</v>
      </c>
      <c r="X91" s="28">
        <f t="shared" si="3"/>
        <v>1</v>
      </c>
      <c r="Y91" s="28">
        <f t="shared" si="4"/>
        <v>0</v>
      </c>
      <c r="Z91" s="25">
        <v>0.0</v>
      </c>
      <c r="AA91" s="25">
        <v>0.0</v>
      </c>
      <c r="AB91" s="25">
        <v>0.0</v>
      </c>
      <c r="AC91" s="25">
        <v>0.0</v>
      </c>
      <c r="AD91" s="25">
        <v>0.0</v>
      </c>
      <c r="AE91" s="25">
        <v>0.0</v>
      </c>
      <c r="AF91" s="28" t="str">
        <f t="shared" si="5"/>
        <v>#DIV/0!</v>
      </c>
      <c r="AG91" s="25">
        <v>0.0</v>
      </c>
      <c r="AH91" s="25">
        <v>0.0</v>
      </c>
      <c r="AI91" s="25">
        <v>1.0</v>
      </c>
      <c r="AJ91" s="25">
        <v>0.0</v>
      </c>
      <c r="AK91" s="25">
        <v>1.0</v>
      </c>
      <c r="AL91" s="25">
        <v>0.0</v>
      </c>
      <c r="AM91" s="33">
        <f t="shared" si="6"/>
        <v>0</v>
      </c>
      <c r="AN91" s="25">
        <v>0.0</v>
      </c>
      <c r="AO91" s="25">
        <v>0.0</v>
      </c>
      <c r="AP91" s="25">
        <v>0.0</v>
      </c>
      <c r="AQ91" s="32">
        <f t="shared" si="7"/>
        <v>1</v>
      </c>
      <c r="AR91" s="28">
        <f t="shared" si="8"/>
        <v>1</v>
      </c>
      <c r="AS91" s="32">
        <f t="shared" si="9"/>
        <v>0</v>
      </c>
      <c r="AT91" s="28">
        <f t="shared" si="10"/>
        <v>0</v>
      </c>
      <c r="AU91" s="25" t="s">
        <v>54</v>
      </c>
      <c r="AV91" s="35">
        <v>22168.0</v>
      </c>
      <c r="AW91" s="35">
        <v>38894.0</v>
      </c>
      <c r="AX91" s="36">
        <f t="shared" si="14"/>
        <v>45.79329227</v>
      </c>
      <c r="AY91" s="25"/>
      <c r="AZ91" s="25"/>
      <c r="BA91" s="25">
        <f t="shared" si="12"/>
        <v>3</v>
      </c>
      <c r="BB91" s="25"/>
    </row>
    <row r="92" ht="12.75" customHeight="1">
      <c r="A92" s="8" t="s">
        <v>147</v>
      </c>
      <c r="B92" s="9" t="s">
        <v>148</v>
      </c>
      <c r="C92" s="11">
        <v>1.1833333333333333</v>
      </c>
      <c r="D92" s="11">
        <v>10.726984126984128</v>
      </c>
      <c r="E92" s="11">
        <v>0.11031370227878069</v>
      </c>
      <c r="F92" s="12">
        <v>0.0</v>
      </c>
      <c r="G92" s="12">
        <v>8.0</v>
      </c>
      <c r="H92" s="12">
        <v>1.0</v>
      </c>
      <c r="I92" s="12">
        <v>63.0</v>
      </c>
      <c r="J92" s="12">
        <v>9.0</v>
      </c>
      <c r="K92" s="11">
        <v>0.8871252204585538</v>
      </c>
      <c r="L92" s="11">
        <v>4.977777777777778</v>
      </c>
      <c r="M92" s="12">
        <v>8.0</v>
      </c>
      <c r="N92" s="12">
        <v>9.0</v>
      </c>
      <c r="O92" s="12">
        <v>9.0</v>
      </c>
      <c r="P92" s="11">
        <v>1.0</v>
      </c>
      <c r="Q92" s="15">
        <v>1.9974389227373344</v>
      </c>
      <c r="R92" s="16">
        <v>12.161111111111111</v>
      </c>
      <c r="S92" s="12">
        <v>39.0</v>
      </c>
      <c r="T92" s="12">
        <v>1.0</v>
      </c>
      <c r="U92" s="13">
        <v>1.0</v>
      </c>
      <c r="V92" s="17">
        <f t="shared" si="1"/>
        <v>1</v>
      </c>
      <c r="W92" s="11">
        <f t="shared" si="2"/>
        <v>0.8888888889</v>
      </c>
      <c r="X92" s="11">
        <f t="shared" si="3"/>
        <v>0.1111111111</v>
      </c>
      <c r="Y92" s="11">
        <f t="shared" si="4"/>
        <v>6.161111111</v>
      </c>
      <c r="Z92" s="12">
        <v>2.0</v>
      </c>
      <c r="AA92" s="12">
        <v>0.0</v>
      </c>
      <c r="AB92" s="12">
        <v>6.0</v>
      </c>
      <c r="AC92" s="12">
        <v>0.0</v>
      </c>
      <c r="AD92" s="12">
        <v>8.0</v>
      </c>
      <c r="AE92" s="12">
        <v>0.0</v>
      </c>
      <c r="AF92" s="11">
        <f t="shared" si="5"/>
        <v>0</v>
      </c>
      <c r="AG92" s="12">
        <v>7.0</v>
      </c>
      <c r="AH92" s="12">
        <v>2.0</v>
      </c>
      <c r="AI92" s="12">
        <v>9.0</v>
      </c>
      <c r="AJ92" s="12">
        <v>4.0</v>
      </c>
      <c r="AK92" s="12">
        <v>16.0</v>
      </c>
      <c r="AL92" s="12">
        <v>6.0</v>
      </c>
      <c r="AM92" s="18">
        <v>0.375</v>
      </c>
      <c r="AN92" s="19">
        <v>0.0</v>
      </c>
      <c r="AO92" s="19">
        <v>0.0</v>
      </c>
      <c r="AP92" s="12">
        <v>6.0</v>
      </c>
      <c r="AQ92" s="17">
        <f t="shared" si="7"/>
        <v>1</v>
      </c>
      <c r="AR92" s="11">
        <f t="shared" si="8"/>
        <v>0.1111111111</v>
      </c>
      <c r="AS92" s="17">
        <f t="shared" si="9"/>
        <v>8</v>
      </c>
      <c r="AT92" s="11">
        <f t="shared" si="10"/>
        <v>0.8888888889</v>
      </c>
      <c r="AU92" s="13" t="s">
        <v>54</v>
      </c>
      <c r="AV92" s="20">
        <v>26032.0</v>
      </c>
      <c r="AW92" s="20">
        <v>39121.0</v>
      </c>
      <c r="AX92" s="21">
        <f t="shared" si="14"/>
        <v>35.83572895</v>
      </c>
      <c r="AY92" s="13"/>
      <c r="AZ92" s="13"/>
      <c r="BA92" s="13">
        <f t="shared" si="12"/>
        <v>1</v>
      </c>
      <c r="BB92" s="13"/>
    </row>
    <row r="93" ht="12.75" customHeight="1">
      <c r="A93" s="22" t="s">
        <v>147</v>
      </c>
      <c r="B93" s="45" t="s">
        <v>149</v>
      </c>
      <c r="C93" s="11">
        <v>2.6202380952380953</v>
      </c>
      <c r="D93" s="11">
        <v>10.713095238095239</v>
      </c>
      <c r="E93" s="11">
        <v>0.2445827314146016</v>
      </c>
      <c r="F93" s="12">
        <v>2.0</v>
      </c>
      <c r="G93" s="12">
        <v>5.0</v>
      </c>
      <c r="H93" s="12">
        <v>5.0</v>
      </c>
      <c r="I93" s="12">
        <v>47.0</v>
      </c>
      <c r="J93" s="12">
        <v>7.0</v>
      </c>
      <c r="K93" s="11">
        <v>0.6990881458966565</v>
      </c>
      <c r="L93" s="11">
        <v>2.2222222222222223</v>
      </c>
      <c r="M93" s="12">
        <v>4.0</v>
      </c>
      <c r="N93" s="12">
        <v>0.0</v>
      </c>
      <c r="O93" s="12">
        <v>9.0</v>
      </c>
      <c r="P93" s="11">
        <v>0.0</v>
      </c>
      <c r="Q93" s="15">
        <v>0.9436708773112581</v>
      </c>
      <c r="R93" s="16">
        <v>4.842460317460318</v>
      </c>
      <c r="S93" s="12">
        <v>39.0</v>
      </c>
      <c r="T93" s="12">
        <v>2.0</v>
      </c>
      <c r="U93" s="13">
        <v>1.0</v>
      </c>
      <c r="V93" s="17">
        <f t="shared" si="1"/>
        <v>2</v>
      </c>
      <c r="W93" s="11">
        <f t="shared" si="2"/>
        <v>0.7142857143</v>
      </c>
      <c r="X93" s="11">
        <f t="shared" si="3"/>
        <v>0.2857142857</v>
      </c>
      <c r="Y93" s="11">
        <f t="shared" si="4"/>
        <v>4.842460317</v>
      </c>
      <c r="Z93" s="12">
        <v>2.0</v>
      </c>
      <c r="AA93" s="12">
        <v>1.0</v>
      </c>
      <c r="AB93" s="12">
        <v>6.0</v>
      </c>
      <c r="AC93" s="12">
        <v>0.0</v>
      </c>
      <c r="AD93" s="12">
        <v>8.0</v>
      </c>
      <c r="AE93" s="12">
        <v>1.0</v>
      </c>
      <c r="AF93" s="11">
        <f t="shared" si="5"/>
        <v>0.125</v>
      </c>
      <c r="AG93" s="12">
        <v>7.0</v>
      </c>
      <c r="AH93" s="12">
        <v>3.0</v>
      </c>
      <c r="AI93" s="12">
        <v>9.0</v>
      </c>
      <c r="AJ93" s="12">
        <v>8.0</v>
      </c>
      <c r="AK93" s="12">
        <v>16.0</v>
      </c>
      <c r="AL93" s="12">
        <v>11.0</v>
      </c>
      <c r="AM93" s="18">
        <v>0.6875</v>
      </c>
      <c r="AN93" s="19">
        <v>0.0</v>
      </c>
      <c r="AO93" s="19">
        <v>0.0</v>
      </c>
      <c r="AP93" s="12">
        <v>0.0</v>
      </c>
      <c r="AQ93" s="17">
        <f t="shared" si="7"/>
        <v>3</v>
      </c>
      <c r="AR93" s="11">
        <f t="shared" si="8"/>
        <v>0.4285714286</v>
      </c>
      <c r="AS93" s="17">
        <f t="shared" si="9"/>
        <v>3</v>
      </c>
      <c r="AT93" s="11">
        <f t="shared" si="10"/>
        <v>0.4285714286</v>
      </c>
      <c r="AU93" s="13" t="s">
        <v>56</v>
      </c>
      <c r="AV93" s="20">
        <v>23486.0</v>
      </c>
      <c r="AW93" s="20">
        <v>39121.0</v>
      </c>
      <c r="AX93" s="21">
        <f t="shared" si="14"/>
        <v>42.80629706</v>
      </c>
      <c r="AY93" s="13"/>
      <c r="AZ93" s="13"/>
      <c r="BA93" s="13">
        <f t="shared" si="12"/>
        <v>5</v>
      </c>
      <c r="BB93" s="13"/>
    </row>
    <row r="94" ht="12.75" customHeight="1">
      <c r="A94" s="22" t="s">
        <v>147</v>
      </c>
      <c r="B94" s="45" t="s">
        <v>150</v>
      </c>
      <c r="C94" s="11">
        <v>2.821428571428571</v>
      </c>
      <c r="D94" s="11">
        <v>10.713095238095239</v>
      </c>
      <c r="E94" s="11">
        <v>0.26336259584398264</v>
      </c>
      <c r="F94" s="12">
        <v>0.0</v>
      </c>
      <c r="G94" s="12">
        <v>9.0</v>
      </c>
      <c r="H94" s="12">
        <v>2.0</v>
      </c>
      <c r="I94" s="12">
        <v>69.0</v>
      </c>
      <c r="J94" s="12">
        <v>11.0</v>
      </c>
      <c r="K94" s="11">
        <v>0.8155467720685112</v>
      </c>
      <c r="L94" s="11">
        <v>3.8181818181818183</v>
      </c>
      <c r="M94" s="12">
        <v>9.0</v>
      </c>
      <c r="N94" s="12">
        <v>0.0</v>
      </c>
      <c r="O94" s="12">
        <v>9.0</v>
      </c>
      <c r="P94" s="11">
        <v>0.0</v>
      </c>
      <c r="Q94" s="15">
        <v>1.078909367912494</v>
      </c>
      <c r="R94" s="16">
        <v>6.6396103896103895</v>
      </c>
      <c r="S94" s="12">
        <v>39.0</v>
      </c>
      <c r="T94" s="12">
        <v>2.0</v>
      </c>
      <c r="U94" s="13">
        <v>1.0</v>
      </c>
      <c r="V94" s="17">
        <f t="shared" si="1"/>
        <v>2</v>
      </c>
      <c r="W94" s="11">
        <f t="shared" si="2"/>
        <v>0.8181818182</v>
      </c>
      <c r="X94" s="11">
        <f t="shared" si="3"/>
        <v>0.1818181818</v>
      </c>
      <c r="Y94" s="11">
        <f t="shared" si="4"/>
        <v>6.63961039</v>
      </c>
      <c r="Z94" s="12">
        <v>2.0</v>
      </c>
      <c r="AA94" s="12">
        <v>0.0</v>
      </c>
      <c r="AB94" s="12">
        <v>6.0</v>
      </c>
      <c r="AC94" s="12">
        <v>1.0</v>
      </c>
      <c r="AD94" s="12">
        <v>8.0</v>
      </c>
      <c r="AE94" s="12">
        <v>1.0</v>
      </c>
      <c r="AF94" s="11">
        <f t="shared" si="5"/>
        <v>0.125</v>
      </c>
      <c r="AG94" s="12">
        <v>7.0</v>
      </c>
      <c r="AH94" s="12">
        <v>5.0</v>
      </c>
      <c r="AI94" s="12">
        <v>9.0</v>
      </c>
      <c r="AJ94" s="12">
        <v>5.0</v>
      </c>
      <c r="AK94" s="12">
        <v>16.0</v>
      </c>
      <c r="AL94" s="12">
        <v>10.0</v>
      </c>
      <c r="AM94" s="18">
        <v>0.625</v>
      </c>
      <c r="AN94" s="19">
        <v>0.0</v>
      </c>
      <c r="AO94" s="19">
        <v>0.0</v>
      </c>
      <c r="AP94" s="12">
        <v>0.0</v>
      </c>
      <c r="AQ94" s="17">
        <f t="shared" si="7"/>
        <v>2</v>
      </c>
      <c r="AR94" s="11">
        <f t="shared" si="8"/>
        <v>0.1818181818</v>
      </c>
      <c r="AS94" s="17">
        <f t="shared" si="9"/>
        <v>8</v>
      </c>
      <c r="AT94" s="11">
        <f t="shared" si="10"/>
        <v>0.8</v>
      </c>
      <c r="AU94" s="13" t="s">
        <v>54</v>
      </c>
      <c r="AV94" s="20">
        <v>29935.0</v>
      </c>
      <c r="AW94" s="20">
        <v>39121.0</v>
      </c>
      <c r="AX94" s="21">
        <f t="shared" si="14"/>
        <v>25.14989733</v>
      </c>
      <c r="AY94" s="13"/>
      <c r="AZ94" s="13"/>
      <c r="BA94" s="13">
        <f t="shared" si="12"/>
        <v>2</v>
      </c>
      <c r="BB94" s="13"/>
    </row>
    <row r="95" ht="12.75" customHeight="1">
      <c r="A95" s="13" t="s">
        <v>147</v>
      </c>
      <c r="B95" s="9" t="s">
        <v>151</v>
      </c>
      <c r="C95" s="11">
        <v>4.441666666666666</v>
      </c>
      <c r="D95" s="11">
        <v>11.726984126984128</v>
      </c>
      <c r="E95" s="11">
        <v>0.3787560909583107</v>
      </c>
      <c r="F95" s="12">
        <v>1.0</v>
      </c>
      <c r="G95" s="12">
        <v>8.0</v>
      </c>
      <c r="H95" s="12">
        <v>5.0</v>
      </c>
      <c r="I95" s="12">
        <v>71.0</v>
      </c>
      <c r="J95" s="12">
        <v>10.0</v>
      </c>
      <c r="K95" s="11">
        <v>0.7929577464788732</v>
      </c>
      <c r="L95" s="11">
        <v>2.488888888888889</v>
      </c>
      <c r="M95" s="12">
        <v>6.0</v>
      </c>
      <c r="N95" s="12">
        <v>0.0</v>
      </c>
      <c r="O95" s="12">
        <v>9.0</v>
      </c>
      <c r="P95" s="12">
        <v>0.0</v>
      </c>
      <c r="Q95" s="15">
        <v>1.1717138374371838</v>
      </c>
      <c r="R95" s="16">
        <v>6.930555555555555</v>
      </c>
      <c r="S95" s="12">
        <v>38.0</v>
      </c>
      <c r="T95" s="12">
        <v>4.0</v>
      </c>
      <c r="U95" s="13">
        <v>1.0</v>
      </c>
      <c r="V95" s="17">
        <f t="shared" si="1"/>
        <v>2</v>
      </c>
      <c r="W95" s="11">
        <f t="shared" si="2"/>
        <v>0.8</v>
      </c>
      <c r="X95" s="11">
        <f t="shared" si="3"/>
        <v>0.2</v>
      </c>
      <c r="Y95" s="11">
        <f t="shared" si="4"/>
        <v>6.930555556</v>
      </c>
      <c r="Z95" s="12">
        <v>3.0</v>
      </c>
      <c r="AA95" s="12">
        <v>1.0</v>
      </c>
      <c r="AB95" s="12">
        <v>6.0</v>
      </c>
      <c r="AC95" s="12">
        <v>2.0</v>
      </c>
      <c r="AD95" s="12">
        <v>9.0</v>
      </c>
      <c r="AE95" s="12">
        <v>3.0</v>
      </c>
      <c r="AF95" s="11">
        <f t="shared" si="5"/>
        <v>0.3333333333</v>
      </c>
      <c r="AG95" s="12">
        <v>7.0</v>
      </c>
      <c r="AH95" s="12">
        <v>1.0</v>
      </c>
      <c r="AI95" s="12">
        <v>9.0</v>
      </c>
      <c r="AJ95" s="12">
        <v>4.0</v>
      </c>
      <c r="AK95" s="12">
        <v>16.0</v>
      </c>
      <c r="AL95" s="12">
        <v>5.0</v>
      </c>
      <c r="AM95" s="18">
        <v>0.3125</v>
      </c>
      <c r="AN95" s="19">
        <v>0.0</v>
      </c>
      <c r="AO95" s="19">
        <v>0.0</v>
      </c>
      <c r="AP95" s="12">
        <v>4.0</v>
      </c>
      <c r="AQ95" s="17">
        <f t="shared" si="7"/>
        <v>4</v>
      </c>
      <c r="AR95" s="11">
        <f t="shared" si="8"/>
        <v>0.4</v>
      </c>
      <c r="AS95" s="17">
        <f t="shared" si="9"/>
        <v>3</v>
      </c>
      <c r="AT95" s="11">
        <f t="shared" si="10"/>
        <v>0.375</v>
      </c>
      <c r="AU95" s="13" t="s">
        <v>54</v>
      </c>
      <c r="AV95" s="20">
        <v>19232.0</v>
      </c>
      <c r="AW95" s="20">
        <v>39121.0</v>
      </c>
      <c r="AX95" s="21">
        <f t="shared" si="14"/>
        <v>54.45311431</v>
      </c>
      <c r="AY95" s="13"/>
      <c r="AZ95" s="13">
        <v>4.0</v>
      </c>
      <c r="BA95" s="13">
        <f t="shared" si="12"/>
        <v>9</v>
      </c>
      <c r="BB95" s="13"/>
    </row>
    <row r="96" ht="12.75" customHeight="1">
      <c r="A96" s="13" t="s">
        <v>147</v>
      </c>
      <c r="B96" s="45" t="s">
        <v>152</v>
      </c>
      <c r="C96" s="11">
        <v>5.296428571428571</v>
      </c>
      <c r="D96" s="11">
        <v>10.713095238095239</v>
      </c>
      <c r="E96" s="11">
        <v>0.494388265362818</v>
      </c>
      <c r="F96" s="12">
        <v>0.0</v>
      </c>
      <c r="G96" s="12">
        <v>4.0</v>
      </c>
      <c r="H96" s="12">
        <v>5.0</v>
      </c>
      <c r="I96" s="12">
        <v>43.0</v>
      </c>
      <c r="J96" s="12">
        <v>6.0</v>
      </c>
      <c r="K96" s="11">
        <v>0.6472868217054263</v>
      </c>
      <c r="L96" s="11">
        <v>2.074074074074074</v>
      </c>
      <c r="M96" s="12">
        <v>4.0</v>
      </c>
      <c r="N96" s="12">
        <v>0.0</v>
      </c>
      <c r="O96" s="12">
        <v>9.0</v>
      </c>
      <c r="P96" s="12">
        <v>0.0</v>
      </c>
      <c r="Q96" s="15">
        <v>1.1416750870682444</v>
      </c>
      <c r="R96" s="16">
        <v>7.370502645502645</v>
      </c>
      <c r="S96" s="12">
        <v>37.0</v>
      </c>
      <c r="T96" s="12">
        <v>5.0</v>
      </c>
      <c r="U96" s="13">
        <v>1.0</v>
      </c>
      <c r="V96" s="17">
        <f t="shared" si="1"/>
        <v>2</v>
      </c>
      <c r="W96" s="11">
        <f t="shared" si="2"/>
        <v>0.6666666667</v>
      </c>
      <c r="X96" s="11">
        <f t="shared" si="3"/>
        <v>0.3333333333</v>
      </c>
      <c r="Y96" s="11">
        <f t="shared" si="4"/>
        <v>7.370502646</v>
      </c>
      <c r="Z96" s="12">
        <v>3.0</v>
      </c>
      <c r="AA96" s="12">
        <v>1.0</v>
      </c>
      <c r="AB96" s="12">
        <v>5.0</v>
      </c>
      <c r="AC96" s="12">
        <v>2.0</v>
      </c>
      <c r="AD96" s="12">
        <v>8.0</v>
      </c>
      <c r="AE96" s="12">
        <v>3.0</v>
      </c>
      <c r="AF96" s="11">
        <f t="shared" si="5"/>
        <v>0.375</v>
      </c>
      <c r="AG96" s="12">
        <v>7.0</v>
      </c>
      <c r="AH96" s="12">
        <v>5.0</v>
      </c>
      <c r="AI96" s="12">
        <v>9.0</v>
      </c>
      <c r="AJ96" s="12">
        <v>9.0</v>
      </c>
      <c r="AK96" s="12">
        <v>16.0</v>
      </c>
      <c r="AL96" s="12">
        <v>14.0</v>
      </c>
      <c r="AM96" s="18">
        <v>0.875</v>
      </c>
      <c r="AN96" s="19">
        <v>0.0</v>
      </c>
      <c r="AO96" s="19">
        <v>0.0</v>
      </c>
      <c r="AP96" s="12">
        <v>2.0</v>
      </c>
      <c r="AQ96" s="17">
        <f t="shared" si="7"/>
        <v>2</v>
      </c>
      <c r="AR96" s="11">
        <f t="shared" si="8"/>
        <v>0.3333333333</v>
      </c>
      <c r="AS96" s="17">
        <f t="shared" si="9"/>
        <v>1</v>
      </c>
      <c r="AT96" s="11">
        <f t="shared" si="10"/>
        <v>0.25</v>
      </c>
      <c r="AU96" s="13" t="s">
        <v>54</v>
      </c>
      <c r="AV96" s="20">
        <v>26471.0</v>
      </c>
      <c r="AW96" s="20">
        <v>39121.0</v>
      </c>
      <c r="AX96" s="21">
        <f t="shared" si="14"/>
        <v>34.63381246</v>
      </c>
      <c r="AY96" s="13"/>
      <c r="AZ96" s="13"/>
      <c r="BA96" s="13">
        <f t="shared" si="12"/>
        <v>5</v>
      </c>
      <c r="BB96" s="13"/>
    </row>
    <row r="97" ht="12.75" customHeight="1">
      <c r="A97" s="13" t="s">
        <v>147</v>
      </c>
      <c r="B97" s="45" t="s">
        <v>153</v>
      </c>
      <c r="C97" s="11">
        <v>3.3464285714285715</v>
      </c>
      <c r="D97" s="11">
        <v>9.713095238095239</v>
      </c>
      <c r="E97" s="11">
        <v>0.344527515626915</v>
      </c>
      <c r="F97" s="12">
        <v>0.0</v>
      </c>
      <c r="G97" s="12">
        <v>4.0</v>
      </c>
      <c r="H97" s="12">
        <v>4.0</v>
      </c>
      <c r="I97" s="12">
        <v>43.0</v>
      </c>
      <c r="J97" s="12">
        <v>6.0</v>
      </c>
      <c r="K97" s="11">
        <v>0.6511627906976744</v>
      </c>
      <c r="L97" s="11">
        <v>2.3333333333333335</v>
      </c>
      <c r="M97" s="12">
        <v>4.0</v>
      </c>
      <c r="N97" s="12">
        <v>0.0</v>
      </c>
      <c r="O97" s="12">
        <v>9.0</v>
      </c>
      <c r="P97" s="12">
        <v>0.0</v>
      </c>
      <c r="Q97" s="15">
        <v>0.9956903063245894</v>
      </c>
      <c r="R97" s="16">
        <v>5.6797619047619055</v>
      </c>
      <c r="S97" s="12">
        <v>36.0</v>
      </c>
      <c r="T97" s="12">
        <v>6.0</v>
      </c>
      <c r="U97" s="13">
        <v>1.0</v>
      </c>
      <c r="V97" s="17">
        <f t="shared" si="1"/>
        <v>2</v>
      </c>
      <c r="W97" s="11">
        <f t="shared" si="2"/>
        <v>0.6666666667</v>
      </c>
      <c r="X97" s="11">
        <f t="shared" si="3"/>
        <v>0.3333333333</v>
      </c>
      <c r="Y97" s="11">
        <f t="shared" si="4"/>
        <v>5.679761905</v>
      </c>
      <c r="Z97" s="12">
        <v>3.0</v>
      </c>
      <c r="AA97" s="12">
        <v>0.0</v>
      </c>
      <c r="AB97" s="12">
        <v>4.0</v>
      </c>
      <c r="AC97" s="12">
        <v>1.0</v>
      </c>
      <c r="AD97" s="12">
        <v>7.0</v>
      </c>
      <c r="AE97" s="12">
        <v>1.0</v>
      </c>
      <c r="AF97" s="11">
        <f t="shared" si="5"/>
        <v>0.1428571429</v>
      </c>
      <c r="AG97" s="12">
        <v>7.0</v>
      </c>
      <c r="AH97" s="12">
        <v>6.0</v>
      </c>
      <c r="AI97" s="12">
        <v>9.0</v>
      </c>
      <c r="AJ97" s="12">
        <v>8.0</v>
      </c>
      <c r="AK97" s="12">
        <v>16.0</v>
      </c>
      <c r="AL97" s="12">
        <v>14.0</v>
      </c>
      <c r="AM97" s="18">
        <v>0.875</v>
      </c>
      <c r="AN97" s="19">
        <v>0.0</v>
      </c>
      <c r="AO97" s="19">
        <v>0.0</v>
      </c>
      <c r="AP97" s="12">
        <v>0.0</v>
      </c>
      <c r="AQ97" s="17">
        <f t="shared" si="7"/>
        <v>2</v>
      </c>
      <c r="AR97" s="11">
        <f t="shared" si="8"/>
        <v>0.3333333333</v>
      </c>
      <c r="AS97" s="17">
        <f t="shared" si="9"/>
        <v>3</v>
      </c>
      <c r="AT97" s="11">
        <f t="shared" si="10"/>
        <v>0.6</v>
      </c>
      <c r="AU97" s="13" t="s">
        <v>56</v>
      </c>
      <c r="AV97" s="20">
        <v>29129.0</v>
      </c>
      <c r="AW97" s="20">
        <v>39121.0</v>
      </c>
      <c r="AX97" s="21">
        <f t="shared" si="14"/>
        <v>27.35660507</v>
      </c>
      <c r="AY97" s="13"/>
      <c r="AZ97" s="13"/>
      <c r="BA97" s="13">
        <f t="shared" si="12"/>
        <v>4</v>
      </c>
      <c r="BB97" s="13"/>
    </row>
    <row r="98" ht="12.75" customHeight="1">
      <c r="A98" s="13" t="s">
        <v>147</v>
      </c>
      <c r="B98" s="45" t="s">
        <v>154</v>
      </c>
      <c r="C98" s="11">
        <v>1.4464285714285714</v>
      </c>
      <c r="D98" s="11">
        <v>7.379761904761905</v>
      </c>
      <c r="E98" s="11">
        <v>0.19599935473463462</v>
      </c>
      <c r="F98" s="12">
        <v>0.0</v>
      </c>
      <c r="G98" s="12">
        <v>6.0</v>
      </c>
      <c r="H98" s="12">
        <v>9.0</v>
      </c>
      <c r="I98" s="12">
        <v>54.0</v>
      </c>
      <c r="J98" s="12">
        <v>8.0</v>
      </c>
      <c r="K98" s="11">
        <v>0.7291666666666666</v>
      </c>
      <c r="L98" s="11">
        <v>1.6153846153846154</v>
      </c>
      <c r="M98" s="12">
        <v>6.0</v>
      </c>
      <c r="N98" s="12">
        <v>0.0</v>
      </c>
      <c r="O98" s="12">
        <v>9.0</v>
      </c>
      <c r="P98" s="12">
        <v>0.0</v>
      </c>
      <c r="Q98" s="15">
        <v>0.9251660214013012</v>
      </c>
      <c r="R98" s="16">
        <v>3.061813186813187</v>
      </c>
      <c r="S98" s="12">
        <v>33.0</v>
      </c>
      <c r="T98" s="12">
        <v>7.0</v>
      </c>
      <c r="U98" s="13">
        <v>1.0</v>
      </c>
      <c r="V98" s="17">
        <f t="shared" si="1"/>
        <v>2</v>
      </c>
      <c r="W98" s="11">
        <f t="shared" si="2"/>
        <v>0.75</v>
      </c>
      <c r="X98" s="11">
        <f t="shared" si="3"/>
        <v>0.25</v>
      </c>
      <c r="Y98" s="11">
        <f t="shared" si="4"/>
        <v>3.061813187</v>
      </c>
      <c r="Z98" s="12">
        <v>2.0</v>
      </c>
      <c r="AA98" s="12">
        <v>0.0</v>
      </c>
      <c r="AB98" s="12">
        <v>3.0</v>
      </c>
      <c r="AC98" s="12">
        <v>0.0</v>
      </c>
      <c r="AD98" s="12">
        <v>5.0</v>
      </c>
      <c r="AE98" s="12">
        <v>0.0</v>
      </c>
      <c r="AF98" s="11">
        <f t="shared" si="5"/>
        <v>0</v>
      </c>
      <c r="AG98" s="12">
        <v>6.0</v>
      </c>
      <c r="AH98" s="12">
        <v>5.0</v>
      </c>
      <c r="AI98" s="12">
        <v>9.0</v>
      </c>
      <c r="AJ98" s="12">
        <v>5.0</v>
      </c>
      <c r="AK98" s="12">
        <v>15.0</v>
      </c>
      <c r="AL98" s="12">
        <v>10.0</v>
      </c>
      <c r="AM98" s="18">
        <v>0.6666666666666666</v>
      </c>
      <c r="AN98" s="19">
        <v>0.0</v>
      </c>
      <c r="AO98" s="19">
        <v>0.0</v>
      </c>
      <c r="AP98" s="12">
        <v>0.0</v>
      </c>
      <c r="AQ98" s="17">
        <f t="shared" si="7"/>
        <v>2</v>
      </c>
      <c r="AR98" s="11">
        <f t="shared" si="8"/>
        <v>0.25</v>
      </c>
      <c r="AS98" s="17">
        <f t="shared" si="9"/>
        <v>6</v>
      </c>
      <c r="AT98" s="11">
        <f t="shared" si="10"/>
        <v>0.75</v>
      </c>
      <c r="AU98" s="13" t="s">
        <v>54</v>
      </c>
      <c r="AV98" s="20">
        <v>28600.0</v>
      </c>
      <c r="AW98" s="20">
        <v>39121.0</v>
      </c>
      <c r="AX98" s="21">
        <f t="shared" si="14"/>
        <v>28.80492813</v>
      </c>
      <c r="BA98" s="12">
        <f t="shared" si="12"/>
        <v>9</v>
      </c>
    </row>
    <row r="99" ht="12.75" customHeight="1">
      <c r="A99" s="13" t="s">
        <v>147</v>
      </c>
      <c r="B99" s="9" t="s">
        <v>155</v>
      </c>
      <c r="C99" s="11">
        <v>0.16666666666666666</v>
      </c>
      <c r="D99" s="11">
        <v>5.393650793650794</v>
      </c>
      <c r="E99" s="11">
        <v>0.030900529723366682</v>
      </c>
      <c r="F99" s="12">
        <v>0.0</v>
      </c>
      <c r="G99" s="12">
        <v>5.0</v>
      </c>
      <c r="H99" s="12">
        <v>6.0</v>
      </c>
      <c r="I99" s="12">
        <v>71.0</v>
      </c>
      <c r="J99" s="12">
        <v>10.0</v>
      </c>
      <c r="K99" s="11">
        <v>0.4915492957746479</v>
      </c>
      <c r="L99" s="11">
        <v>1.4</v>
      </c>
      <c r="M99" s="12">
        <v>7.0</v>
      </c>
      <c r="N99" s="12">
        <v>0.0</v>
      </c>
      <c r="O99" s="12">
        <v>9.0</v>
      </c>
      <c r="P99" s="12">
        <v>0.0</v>
      </c>
      <c r="Q99" s="15">
        <v>0.5224498254980146</v>
      </c>
      <c r="R99" s="16">
        <v>1.5666666666666667</v>
      </c>
      <c r="S99" s="12">
        <v>30.0</v>
      </c>
      <c r="T99" s="12">
        <v>8.0</v>
      </c>
      <c r="U99" s="13">
        <v>1.0</v>
      </c>
      <c r="V99" s="17">
        <f t="shared" si="1"/>
        <v>5</v>
      </c>
      <c r="W99" s="11">
        <f t="shared" si="2"/>
        <v>0.5</v>
      </c>
      <c r="X99" s="11">
        <f t="shared" si="3"/>
        <v>0.5</v>
      </c>
      <c r="Y99" s="11">
        <f t="shared" si="4"/>
        <v>1.566666667</v>
      </c>
      <c r="Z99" s="12">
        <v>1.0</v>
      </c>
      <c r="AA99" s="12">
        <v>0.0</v>
      </c>
      <c r="AB99" s="12">
        <v>2.0</v>
      </c>
      <c r="AC99" s="12">
        <v>0.0</v>
      </c>
      <c r="AD99" s="12">
        <v>3.0</v>
      </c>
      <c r="AE99" s="12">
        <v>0.0</v>
      </c>
      <c r="AF99" s="11">
        <f t="shared" si="5"/>
        <v>0</v>
      </c>
      <c r="AG99" s="12">
        <v>6.0</v>
      </c>
      <c r="AH99" s="12">
        <v>1.0</v>
      </c>
      <c r="AI99" s="12">
        <v>9.0</v>
      </c>
      <c r="AJ99" s="12">
        <v>0.0</v>
      </c>
      <c r="AK99" s="12">
        <v>15.0</v>
      </c>
      <c r="AL99" s="12">
        <v>1.0</v>
      </c>
      <c r="AM99" s="18">
        <v>0.06666666666666667</v>
      </c>
      <c r="AN99" s="19">
        <v>0.0</v>
      </c>
      <c r="AO99" s="19">
        <v>0.0</v>
      </c>
      <c r="AP99" s="12">
        <v>2.0</v>
      </c>
      <c r="AQ99" s="17">
        <f t="shared" si="7"/>
        <v>3</v>
      </c>
      <c r="AR99" s="11">
        <f t="shared" si="8"/>
        <v>0.3</v>
      </c>
      <c r="AS99" s="17">
        <f t="shared" si="9"/>
        <v>7</v>
      </c>
      <c r="AT99" s="11">
        <f t="shared" si="10"/>
        <v>0.7</v>
      </c>
      <c r="AU99" s="13" t="s">
        <v>54</v>
      </c>
      <c r="AV99" s="20">
        <v>29900.0</v>
      </c>
      <c r="AW99" s="20">
        <v>39121.0</v>
      </c>
      <c r="AX99" s="21">
        <f t="shared" si="14"/>
        <v>25.24572211</v>
      </c>
      <c r="BA99" s="12">
        <f t="shared" si="12"/>
        <v>6</v>
      </c>
    </row>
    <row r="100" ht="12.75" customHeight="1">
      <c r="A100" s="13" t="s">
        <v>147</v>
      </c>
      <c r="B100" s="45" t="s">
        <v>156</v>
      </c>
      <c r="C100" s="11">
        <v>1.3964285714285714</v>
      </c>
      <c r="D100" s="11">
        <v>4.129761904761905</v>
      </c>
      <c r="E100" s="11">
        <v>0.33813779187085613</v>
      </c>
      <c r="F100" s="12">
        <v>0.0</v>
      </c>
      <c r="G100" s="12">
        <v>4.0</v>
      </c>
      <c r="H100" s="12">
        <v>5.0</v>
      </c>
      <c r="I100" s="12">
        <v>34.0</v>
      </c>
      <c r="J100" s="12">
        <v>5.0</v>
      </c>
      <c r="K100" s="11">
        <v>0.7705882352941177</v>
      </c>
      <c r="L100" s="11">
        <v>2.488888888888889</v>
      </c>
      <c r="M100" s="12">
        <v>4.0</v>
      </c>
      <c r="N100" s="12">
        <v>0.0</v>
      </c>
      <c r="O100" s="12">
        <v>9.0</v>
      </c>
      <c r="P100" s="12">
        <v>0.0</v>
      </c>
      <c r="Q100" s="15">
        <v>1.1087260271649737</v>
      </c>
      <c r="R100" s="16">
        <v>3.8853174603174603</v>
      </c>
      <c r="S100" s="12">
        <v>27.0</v>
      </c>
      <c r="T100" s="12">
        <v>9.0</v>
      </c>
      <c r="U100" s="13">
        <v>1.0</v>
      </c>
      <c r="V100" s="17">
        <f t="shared" si="1"/>
        <v>1</v>
      </c>
      <c r="W100" s="11">
        <f t="shared" si="2"/>
        <v>0.8</v>
      </c>
      <c r="X100" s="11">
        <f t="shared" si="3"/>
        <v>0.2</v>
      </c>
      <c r="Y100" s="11">
        <f t="shared" si="4"/>
        <v>3.88531746</v>
      </c>
      <c r="Z100" s="12">
        <v>1.0</v>
      </c>
      <c r="AA100" s="12">
        <v>0.0</v>
      </c>
      <c r="AB100" s="12">
        <v>1.0</v>
      </c>
      <c r="AC100" s="12">
        <v>0.0</v>
      </c>
      <c r="AD100" s="12">
        <v>2.0</v>
      </c>
      <c r="AE100" s="12">
        <v>0.0</v>
      </c>
      <c r="AF100" s="11">
        <f t="shared" si="5"/>
        <v>0</v>
      </c>
      <c r="AG100" s="12">
        <v>5.0</v>
      </c>
      <c r="AH100" s="12">
        <v>4.0</v>
      </c>
      <c r="AI100" s="12">
        <v>9.0</v>
      </c>
      <c r="AJ100" s="12">
        <v>6.0</v>
      </c>
      <c r="AK100" s="12">
        <v>14.0</v>
      </c>
      <c r="AL100" s="12">
        <v>10.0</v>
      </c>
      <c r="AM100" s="18">
        <v>0.7142857142857143</v>
      </c>
      <c r="AN100" s="19">
        <v>0.0</v>
      </c>
      <c r="AO100" s="19">
        <v>0.0</v>
      </c>
      <c r="AP100" s="12">
        <v>0.0</v>
      </c>
      <c r="AQ100" s="17">
        <f t="shared" si="7"/>
        <v>1</v>
      </c>
      <c r="AR100" s="11">
        <f t="shared" si="8"/>
        <v>0.2</v>
      </c>
      <c r="AS100" s="17">
        <f t="shared" si="9"/>
        <v>4</v>
      </c>
      <c r="AT100" s="11">
        <f t="shared" si="10"/>
        <v>0.8</v>
      </c>
      <c r="AU100" s="13" t="s">
        <v>54</v>
      </c>
      <c r="AV100" s="20">
        <v>28768.0</v>
      </c>
      <c r="AW100" s="20">
        <v>39121.0</v>
      </c>
      <c r="AX100" s="21">
        <f t="shared" si="14"/>
        <v>28.3449692</v>
      </c>
      <c r="BA100" s="12">
        <f t="shared" si="12"/>
        <v>5</v>
      </c>
    </row>
    <row r="101" ht="12.75" customHeight="1">
      <c r="A101" s="13" t="s">
        <v>147</v>
      </c>
      <c r="B101" s="9" t="s">
        <v>157</v>
      </c>
      <c r="C101" s="11">
        <v>0.7333333333333334</v>
      </c>
      <c r="D101" s="11">
        <v>2.1436507936507936</v>
      </c>
      <c r="E101" s="11">
        <v>0.342095520177712</v>
      </c>
      <c r="F101" s="12">
        <v>0.0</v>
      </c>
      <c r="G101" s="12">
        <v>3.0</v>
      </c>
      <c r="H101" s="12">
        <v>3.0</v>
      </c>
      <c r="I101" s="12">
        <v>37.0</v>
      </c>
      <c r="J101" s="12">
        <v>5.0</v>
      </c>
      <c r="K101" s="11">
        <v>0.5837837837837838</v>
      </c>
      <c r="L101" s="11">
        <v>2.4</v>
      </c>
      <c r="M101" s="12">
        <v>4.0</v>
      </c>
      <c r="N101" s="12">
        <v>0.0</v>
      </c>
      <c r="O101" s="12">
        <v>9.0</v>
      </c>
      <c r="P101" s="12">
        <v>0.0</v>
      </c>
      <c r="Q101" s="15">
        <v>0.9258793039614959</v>
      </c>
      <c r="R101" s="16">
        <v>3.1333333333333333</v>
      </c>
      <c r="S101" s="12">
        <v>24.0</v>
      </c>
      <c r="T101" s="12">
        <v>10.0</v>
      </c>
      <c r="U101" s="13">
        <v>1.0</v>
      </c>
      <c r="V101" s="17">
        <f t="shared" si="1"/>
        <v>2</v>
      </c>
      <c r="W101" s="11">
        <f t="shared" si="2"/>
        <v>0.6</v>
      </c>
      <c r="X101" s="11">
        <f t="shared" si="3"/>
        <v>0.4</v>
      </c>
      <c r="Y101" s="11">
        <f t="shared" si="4"/>
        <v>3.133333333</v>
      </c>
      <c r="Z101" s="12">
        <v>0.0</v>
      </c>
      <c r="AA101" s="12">
        <v>0.0</v>
      </c>
      <c r="AB101" s="12">
        <v>0.0</v>
      </c>
      <c r="AC101" s="12">
        <v>0.0</v>
      </c>
      <c r="AD101" s="12">
        <v>0.0</v>
      </c>
      <c r="AE101" s="12">
        <v>0.0</v>
      </c>
      <c r="AF101" s="11" t="str">
        <f t="shared" si="5"/>
        <v>#DIV/0!</v>
      </c>
      <c r="AG101" s="12">
        <v>5.0</v>
      </c>
      <c r="AH101" s="12">
        <v>1.0</v>
      </c>
      <c r="AI101" s="12">
        <v>9.0</v>
      </c>
      <c r="AJ101" s="12">
        <v>3.0</v>
      </c>
      <c r="AK101" s="12">
        <v>14.0</v>
      </c>
      <c r="AL101" s="12">
        <v>4.0</v>
      </c>
      <c r="AM101" s="18">
        <v>0.2857142857142857</v>
      </c>
      <c r="AN101" s="19">
        <v>0.0</v>
      </c>
      <c r="AO101" s="19">
        <v>0.0</v>
      </c>
      <c r="AP101" s="12">
        <v>0.0</v>
      </c>
      <c r="AQ101" s="17">
        <f t="shared" si="7"/>
        <v>1</v>
      </c>
      <c r="AR101" s="11">
        <f t="shared" si="8"/>
        <v>0.2</v>
      </c>
      <c r="AS101" s="17">
        <f t="shared" si="9"/>
        <v>4</v>
      </c>
      <c r="AT101" s="11">
        <f t="shared" si="10"/>
        <v>0.8</v>
      </c>
      <c r="AU101" s="13" t="s">
        <v>56</v>
      </c>
      <c r="AV101" s="20">
        <v>30652.0</v>
      </c>
      <c r="AW101" s="20">
        <v>39121.0</v>
      </c>
      <c r="AX101" s="21">
        <f t="shared" si="14"/>
        <v>23.18685832</v>
      </c>
      <c r="BA101" s="12">
        <f t="shared" si="12"/>
        <v>3</v>
      </c>
    </row>
    <row r="102" ht="12.75" customHeight="1">
      <c r="A102" s="13" t="s">
        <v>147</v>
      </c>
      <c r="B102" s="45" t="s">
        <v>158</v>
      </c>
      <c r="C102" s="11">
        <v>0.9285714285714285</v>
      </c>
      <c r="D102" s="11">
        <v>1.763095238095238</v>
      </c>
      <c r="E102" s="11">
        <v>0.5266711681296421</v>
      </c>
      <c r="F102" s="12">
        <v>2.0</v>
      </c>
      <c r="G102" s="12">
        <v>2.0</v>
      </c>
      <c r="H102" s="12">
        <v>7.0</v>
      </c>
      <c r="I102" s="12">
        <v>19.0</v>
      </c>
      <c r="J102" s="12">
        <v>3.0</v>
      </c>
      <c r="K102" s="11">
        <v>0.543859649122807</v>
      </c>
      <c r="L102" s="11">
        <v>1.696969696969697</v>
      </c>
      <c r="M102" s="12">
        <v>0.0</v>
      </c>
      <c r="N102" s="12">
        <v>0.0</v>
      </c>
      <c r="O102" s="12">
        <v>9.0</v>
      </c>
      <c r="P102" s="12">
        <v>0.0</v>
      </c>
      <c r="Q102" s="15">
        <v>1.070530817252449</v>
      </c>
      <c r="R102" s="16">
        <v>2.6255411255411256</v>
      </c>
      <c r="S102" s="12">
        <v>21.0</v>
      </c>
      <c r="T102" s="12">
        <v>11.0</v>
      </c>
      <c r="U102" s="13">
        <v>1.0</v>
      </c>
      <c r="V102" s="17">
        <f t="shared" si="1"/>
        <v>1</v>
      </c>
      <c r="W102" s="11">
        <f t="shared" si="2"/>
        <v>0.6666666667</v>
      </c>
      <c r="X102" s="11">
        <f t="shared" si="3"/>
        <v>0.3333333333</v>
      </c>
      <c r="Y102" s="11">
        <f t="shared" si="4"/>
        <v>2.625541126</v>
      </c>
      <c r="Z102" s="12">
        <v>0.0</v>
      </c>
      <c r="AA102" s="12">
        <v>0.0</v>
      </c>
      <c r="AB102" s="12">
        <v>0.0</v>
      </c>
      <c r="AC102" s="12">
        <v>0.0</v>
      </c>
      <c r="AD102" s="12">
        <v>0.0</v>
      </c>
      <c r="AE102" s="12">
        <v>0.0</v>
      </c>
      <c r="AF102" s="11" t="str">
        <f t="shared" si="5"/>
        <v>#DIV/0!</v>
      </c>
      <c r="AG102" s="12">
        <v>5.0</v>
      </c>
      <c r="AH102" s="12">
        <v>3.0</v>
      </c>
      <c r="AI102" s="12">
        <v>7.0</v>
      </c>
      <c r="AJ102" s="12">
        <v>4.0</v>
      </c>
      <c r="AK102" s="12">
        <v>12.0</v>
      </c>
      <c r="AL102" s="12">
        <v>7.0</v>
      </c>
      <c r="AM102" s="18">
        <v>0.5833333333333334</v>
      </c>
      <c r="AN102" s="19">
        <v>0.0</v>
      </c>
      <c r="AO102" s="19">
        <v>0.0</v>
      </c>
      <c r="AP102" s="12">
        <v>3.0</v>
      </c>
      <c r="AQ102" s="17">
        <f t="shared" si="7"/>
        <v>3</v>
      </c>
      <c r="AR102" s="11">
        <f t="shared" si="8"/>
        <v>1</v>
      </c>
      <c r="AS102" s="17">
        <f t="shared" si="9"/>
        <v>0</v>
      </c>
      <c r="AT102" s="11">
        <f t="shared" si="10"/>
        <v>0</v>
      </c>
      <c r="AU102" s="13" t="s">
        <v>56</v>
      </c>
      <c r="AV102" s="20">
        <v>25728.0</v>
      </c>
      <c r="AW102" s="20">
        <v>39121.0</v>
      </c>
      <c r="AX102" s="21">
        <f t="shared" si="14"/>
        <v>36.66803559</v>
      </c>
      <c r="BA102" s="12">
        <f t="shared" si="12"/>
        <v>7</v>
      </c>
    </row>
    <row r="103" ht="12.75" customHeight="1">
      <c r="A103" s="13" t="s">
        <v>147</v>
      </c>
      <c r="B103" s="9" t="s">
        <v>159</v>
      </c>
      <c r="C103" s="11">
        <v>0.16666666666666666</v>
      </c>
      <c r="D103" s="11">
        <v>1.5436507936507935</v>
      </c>
      <c r="E103" s="11">
        <v>0.10796915167095116</v>
      </c>
      <c r="F103" s="12">
        <v>0.0</v>
      </c>
      <c r="G103" s="12">
        <v>3.0</v>
      </c>
      <c r="H103" s="12">
        <v>5.0</v>
      </c>
      <c r="I103" s="12">
        <v>44.0</v>
      </c>
      <c r="J103" s="12">
        <v>6.0</v>
      </c>
      <c r="K103" s="11">
        <v>0.481060606060606</v>
      </c>
      <c r="L103" s="11">
        <v>1.5555555555555556</v>
      </c>
      <c r="M103" s="12">
        <v>3.0</v>
      </c>
      <c r="N103" s="12">
        <v>0.0</v>
      </c>
      <c r="O103" s="12">
        <v>9.0</v>
      </c>
      <c r="P103" s="12">
        <v>0.0</v>
      </c>
      <c r="Q103" s="15">
        <v>0.5890297577315572</v>
      </c>
      <c r="R103" s="16">
        <v>1.7222222222222223</v>
      </c>
      <c r="S103" s="12">
        <v>19.0</v>
      </c>
      <c r="T103" s="12">
        <v>12.0</v>
      </c>
      <c r="U103" s="13">
        <v>1.0</v>
      </c>
      <c r="V103" s="17">
        <f t="shared" si="1"/>
        <v>3</v>
      </c>
      <c r="W103" s="11">
        <f t="shared" si="2"/>
        <v>0.5</v>
      </c>
      <c r="X103" s="11">
        <f t="shared" si="3"/>
        <v>0.5</v>
      </c>
      <c r="Y103" s="11">
        <f t="shared" si="4"/>
        <v>1.722222222</v>
      </c>
      <c r="Z103" s="12">
        <v>0.0</v>
      </c>
      <c r="AA103" s="12">
        <v>0.0</v>
      </c>
      <c r="AB103" s="12">
        <v>0.0</v>
      </c>
      <c r="AC103" s="12">
        <v>0.0</v>
      </c>
      <c r="AD103" s="12">
        <v>0.0</v>
      </c>
      <c r="AE103" s="12">
        <v>0.0</v>
      </c>
      <c r="AF103" s="11" t="str">
        <f t="shared" si="5"/>
        <v>#DIV/0!</v>
      </c>
      <c r="AG103" s="12">
        <v>4.0</v>
      </c>
      <c r="AH103" s="12">
        <v>1.0</v>
      </c>
      <c r="AI103" s="12">
        <v>7.0</v>
      </c>
      <c r="AJ103" s="12">
        <v>0.0</v>
      </c>
      <c r="AK103" s="12">
        <v>11.0</v>
      </c>
      <c r="AL103" s="12">
        <v>1.0</v>
      </c>
      <c r="AM103" s="18">
        <v>0.09090909090909091</v>
      </c>
      <c r="AN103" s="19">
        <v>0.0</v>
      </c>
      <c r="AO103" s="19">
        <v>0.0</v>
      </c>
      <c r="AP103" s="12">
        <v>0.0</v>
      </c>
      <c r="AQ103" s="17">
        <f t="shared" si="7"/>
        <v>3</v>
      </c>
      <c r="AR103" s="11">
        <f t="shared" si="8"/>
        <v>0.5</v>
      </c>
      <c r="AS103" s="17">
        <f t="shared" si="9"/>
        <v>3</v>
      </c>
      <c r="AT103" s="11">
        <f t="shared" si="10"/>
        <v>0.5</v>
      </c>
      <c r="AU103" s="13" t="s">
        <v>54</v>
      </c>
      <c r="AV103" s="20">
        <v>28744.0</v>
      </c>
      <c r="AW103" s="20">
        <v>39121.0</v>
      </c>
      <c r="AX103" s="21">
        <f t="shared" si="14"/>
        <v>28.41067762</v>
      </c>
      <c r="AY103" s="13"/>
      <c r="AZ103" s="13"/>
      <c r="BA103" s="12">
        <f t="shared" si="12"/>
        <v>5</v>
      </c>
      <c r="BB103" s="13"/>
    </row>
    <row r="104" ht="12.75" customHeight="1">
      <c r="A104" s="13" t="s">
        <v>147</v>
      </c>
      <c r="B104" s="9" t="s">
        <v>160</v>
      </c>
      <c r="C104" s="11">
        <v>0.0</v>
      </c>
      <c r="D104" s="11">
        <v>1.2103174603174602</v>
      </c>
      <c r="E104" s="11">
        <v>0.0</v>
      </c>
      <c r="F104" s="12">
        <v>0.0</v>
      </c>
      <c r="G104" s="12">
        <v>3.0</v>
      </c>
      <c r="H104" s="12">
        <v>10.0</v>
      </c>
      <c r="I104" s="12">
        <v>38.0</v>
      </c>
      <c r="J104" s="12">
        <v>5.0</v>
      </c>
      <c r="K104" s="11">
        <v>0.5473684210526316</v>
      </c>
      <c r="L104" s="11">
        <v>1.2</v>
      </c>
      <c r="M104" s="12">
        <v>2.0</v>
      </c>
      <c r="N104" s="12">
        <v>0.0</v>
      </c>
      <c r="O104" s="12">
        <v>9.0</v>
      </c>
      <c r="P104" s="12">
        <v>0.0</v>
      </c>
      <c r="Q104" s="15">
        <v>0.5473684210526316</v>
      </c>
      <c r="R104" s="16">
        <v>1.2</v>
      </c>
      <c r="S104" s="12">
        <v>16.0</v>
      </c>
      <c r="T104" s="12">
        <v>13.0</v>
      </c>
      <c r="U104" s="13">
        <v>1.0</v>
      </c>
      <c r="V104" s="17">
        <f t="shared" si="1"/>
        <v>2</v>
      </c>
      <c r="W104" s="11">
        <f t="shared" si="2"/>
        <v>0.6</v>
      </c>
      <c r="X104" s="11">
        <f t="shared" si="3"/>
        <v>0.4</v>
      </c>
      <c r="Y104" s="11">
        <f t="shared" si="4"/>
        <v>1.2</v>
      </c>
      <c r="Z104" s="12">
        <v>0.0</v>
      </c>
      <c r="AA104" s="12">
        <v>0.0</v>
      </c>
      <c r="AB104" s="12">
        <v>0.0</v>
      </c>
      <c r="AC104" s="12">
        <v>0.0</v>
      </c>
      <c r="AD104" s="12">
        <v>0.0</v>
      </c>
      <c r="AE104" s="12">
        <v>0.0</v>
      </c>
      <c r="AF104" s="11" t="str">
        <f t="shared" si="5"/>
        <v>#DIV/0!</v>
      </c>
      <c r="AG104" s="12">
        <v>3.0</v>
      </c>
      <c r="AH104" s="12">
        <v>0.0</v>
      </c>
      <c r="AI104" s="12">
        <v>6.0</v>
      </c>
      <c r="AJ104" s="12">
        <v>0.0</v>
      </c>
      <c r="AK104" s="12">
        <v>9.0</v>
      </c>
      <c r="AL104" s="12">
        <v>0.0</v>
      </c>
      <c r="AM104" s="18">
        <v>0.0</v>
      </c>
      <c r="AN104" s="19">
        <v>0.0</v>
      </c>
      <c r="AO104" s="19">
        <v>0.0</v>
      </c>
      <c r="AP104" s="12">
        <v>0.0</v>
      </c>
      <c r="AQ104" s="17">
        <f t="shared" si="7"/>
        <v>3</v>
      </c>
      <c r="AR104" s="11">
        <f t="shared" si="8"/>
        <v>0.6</v>
      </c>
      <c r="AS104" s="17">
        <f t="shared" si="9"/>
        <v>2</v>
      </c>
      <c r="AT104" s="11">
        <f t="shared" si="10"/>
        <v>0.4</v>
      </c>
      <c r="AU104" s="13" t="s">
        <v>54</v>
      </c>
      <c r="AV104" s="20">
        <v>27205.0</v>
      </c>
      <c r="AW104" s="20">
        <v>39121.0</v>
      </c>
      <c r="AX104" s="21">
        <f t="shared" si="14"/>
        <v>32.62422998</v>
      </c>
      <c r="AY104" s="13"/>
      <c r="AZ104" s="13"/>
      <c r="BA104" s="12">
        <f t="shared" si="12"/>
        <v>10</v>
      </c>
      <c r="BB104" s="13"/>
    </row>
    <row r="105" ht="12.75" customHeight="1">
      <c r="A105" s="13" t="s">
        <v>147</v>
      </c>
      <c r="B105" s="9" t="s">
        <v>161</v>
      </c>
      <c r="C105" s="11">
        <v>0.0</v>
      </c>
      <c r="D105" s="11">
        <v>1.0436507936507935</v>
      </c>
      <c r="E105" s="11">
        <v>0.0</v>
      </c>
      <c r="F105" s="12">
        <v>0.0</v>
      </c>
      <c r="G105" s="12">
        <v>2.0</v>
      </c>
      <c r="H105" s="12">
        <v>6.0</v>
      </c>
      <c r="I105" s="12">
        <v>32.0</v>
      </c>
      <c r="J105" s="12">
        <v>4.0</v>
      </c>
      <c r="K105" s="11">
        <v>0.453125</v>
      </c>
      <c r="L105" s="11">
        <v>1.4</v>
      </c>
      <c r="M105" s="12">
        <v>2.0</v>
      </c>
      <c r="N105" s="12">
        <v>0.0</v>
      </c>
      <c r="O105" s="12">
        <v>9.0</v>
      </c>
      <c r="P105" s="12">
        <v>0.0</v>
      </c>
      <c r="Q105" s="15">
        <v>0.453125</v>
      </c>
      <c r="R105" s="16">
        <v>1.4</v>
      </c>
      <c r="S105" s="12">
        <v>14.0</v>
      </c>
      <c r="T105" s="12">
        <v>14.0</v>
      </c>
      <c r="U105" s="13">
        <v>1.0</v>
      </c>
      <c r="V105" s="17">
        <f t="shared" si="1"/>
        <v>2</v>
      </c>
      <c r="W105" s="11">
        <f t="shared" si="2"/>
        <v>0.5</v>
      </c>
      <c r="X105" s="11">
        <f t="shared" si="3"/>
        <v>0.5</v>
      </c>
      <c r="Y105" s="11">
        <f t="shared" si="4"/>
        <v>1.4</v>
      </c>
      <c r="Z105" s="12">
        <v>0.0</v>
      </c>
      <c r="AA105" s="12">
        <v>0.0</v>
      </c>
      <c r="AB105" s="12">
        <v>0.0</v>
      </c>
      <c r="AC105" s="12">
        <v>0.0</v>
      </c>
      <c r="AD105" s="12">
        <v>0.0</v>
      </c>
      <c r="AE105" s="12">
        <v>0.0</v>
      </c>
      <c r="AF105" s="11" t="str">
        <f t="shared" si="5"/>
        <v>#DIV/0!</v>
      </c>
      <c r="AG105" s="12">
        <v>3.0</v>
      </c>
      <c r="AH105" s="12">
        <v>0.0</v>
      </c>
      <c r="AI105" s="12">
        <v>5.0</v>
      </c>
      <c r="AJ105" s="12">
        <v>0.0</v>
      </c>
      <c r="AK105" s="12">
        <v>8.0</v>
      </c>
      <c r="AL105" s="12">
        <v>0.0</v>
      </c>
      <c r="AM105" s="18">
        <v>0.0</v>
      </c>
      <c r="AN105" s="19">
        <v>0.0</v>
      </c>
      <c r="AO105" s="19">
        <v>0.0</v>
      </c>
      <c r="AP105" s="12">
        <v>0.0</v>
      </c>
      <c r="AQ105" s="17">
        <f t="shared" si="7"/>
        <v>2</v>
      </c>
      <c r="AR105" s="11">
        <f t="shared" si="8"/>
        <v>0.5</v>
      </c>
      <c r="AS105" s="17">
        <f t="shared" si="9"/>
        <v>2</v>
      </c>
      <c r="AT105" s="11">
        <f t="shared" si="10"/>
        <v>0.5</v>
      </c>
      <c r="AU105" s="13" t="s">
        <v>56</v>
      </c>
      <c r="AV105" s="20">
        <v>25038.0</v>
      </c>
      <c r="AW105" s="20">
        <v>39121.0</v>
      </c>
      <c r="AX105" s="21">
        <f t="shared" si="14"/>
        <v>38.55715264</v>
      </c>
      <c r="AY105" s="13"/>
      <c r="AZ105" s="13"/>
      <c r="BA105" s="12">
        <f t="shared" si="12"/>
        <v>6</v>
      </c>
      <c r="BB105" s="13"/>
    </row>
    <row r="106" ht="12.75" customHeight="1">
      <c r="A106" s="13" t="s">
        <v>147</v>
      </c>
      <c r="B106" s="45" t="s">
        <v>162</v>
      </c>
      <c r="C106" s="11">
        <v>0.7440476190476191</v>
      </c>
      <c r="D106" s="11">
        <v>0.7440476190476191</v>
      </c>
      <c r="E106" s="11">
        <v>1.0</v>
      </c>
      <c r="F106" s="12">
        <v>0.0</v>
      </c>
      <c r="G106" s="12">
        <v>0.0</v>
      </c>
      <c r="H106" s="12">
        <v>6.0</v>
      </c>
      <c r="I106" s="12">
        <v>8.0</v>
      </c>
      <c r="J106" s="12">
        <v>1.0</v>
      </c>
      <c r="K106" s="11">
        <v>-0.75</v>
      </c>
      <c r="L106" s="11">
        <v>0.0</v>
      </c>
      <c r="M106" s="12">
        <v>0.0</v>
      </c>
      <c r="N106" s="12">
        <v>0.0</v>
      </c>
      <c r="O106" s="12">
        <v>9.0</v>
      </c>
      <c r="P106" s="12">
        <v>0.0</v>
      </c>
      <c r="Q106" s="15">
        <v>0.25</v>
      </c>
      <c r="R106" s="16">
        <v>0.7440476190476191</v>
      </c>
      <c r="S106" s="12">
        <v>11.0</v>
      </c>
      <c r="T106" s="12">
        <v>15.0</v>
      </c>
      <c r="U106" s="13">
        <v>1.0</v>
      </c>
      <c r="V106" s="17">
        <f t="shared" si="1"/>
        <v>1</v>
      </c>
      <c r="W106" s="11">
        <f t="shared" si="2"/>
        <v>0</v>
      </c>
      <c r="X106" s="11">
        <f t="shared" si="3"/>
        <v>1</v>
      </c>
      <c r="Y106" s="11">
        <f t="shared" si="4"/>
        <v>0.744047619</v>
      </c>
      <c r="Z106" s="12">
        <v>0.0</v>
      </c>
      <c r="AA106" s="12">
        <v>0.0</v>
      </c>
      <c r="AB106" s="12">
        <v>0.0</v>
      </c>
      <c r="AC106" s="12">
        <v>0.0</v>
      </c>
      <c r="AD106" s="12">
        <v>0.0</v>
      </c>
      <c r="AE106" s="12">
        <v>0.0</v>
      </c>
      <c r="AF106" s="11" t="str">
        <f t="shared" si="5"/>
        <v>#DIV/0!</v>
      </c>
      <c r="AG106" s="12">
        <v>2.0</v>
      </c>
      <c r="AH106" s="12">
        <v>2.0</v>
      </c>
      <c r="AI106" s="12">
        <v>4.0</v>
      </c>
      <c r="AJ106" s="12">
        <v>4.0</v>
      </c>
      <c r="AK106" s="12">
        <v>6.0</v>
      </c>
      <c r="AL106" s="12">
        <v>6.0</v>
      </c>
      <c r="AM106" s="18">
        <v>1.0</v>
      </c>
      <c r="AN106" s="19">
        <v>0.0</v>
      </c>
      <c r="AO106" s="19">
        <v>0.0</v>
      </c>
      <c r="AP106" s="12">
        <v>0.0</v>
      </c>
      <c r="AQ106" s="17">
        <f t="shared" si="7"/>
        <v>1</v>
      </c>
      <c r="AR106" s="11">
        <f t="shared" si="8"/>
        <v>1</v>
      </c>
      <c r="AS106" s="17">
        <f t="shared" si="9"/>
        <v>0</v>
      </c>
      <c r="AT106" s="11">
        <f t="shared" si="10"/>
        <v>0</v>
      </c>
      <c r="AU106" s="13" t="s">
        <v>56</v>
      </c>
      <c r="AV106" s="20">
        <v>29681.0</v>
      </c>
      <c r="AW106" s="20">
        <v>39121.0</v>
      </c>
      <c r="AX106" s="21">
        <f t="shared" si="14"/>
        <v>25.84531143</v>
      </c>
      <c r="AY106" s="13"/>
      <c r="AZ106" s="13"/>
      <c r="BA106" s="12">
        <f t="shared" si="12"/>
        <v>6</v>
      </c>
      <c r="BB106" s="13"/>
    </row>
    <row r="107" ht="12.75" customHeight="1">
      <c r="A107" s="13" t="s">
        <v>147</v>
      </c>
      <c r="B107" s="45" t="s">
        <v>163</v>
      </c>
      <c r="C107" s="11">
        <v>0.4583333333333333</v>
      </c>
      <c r="D107" s="11">
        <v>0.6011904761904762</v>
      </c>
      <c r="E107" s="11">
        <v>0.7623762376237624</v>
      </c>
      <c r="F107" s="12">
        <v>1.0</v>
      </c>
      <c r="G107" s="12">
        <v>0.0</v>
      </c>
      <c r="H107" s="12">
        <v>9.0</v>
      </c>
      <c r="I107" s="12">
        <v>9.0</v>
      </c>
      <c r="J107" s="12">
        <v>1.0</v>
      </c>
      <c r="K107" s="11">
        <v>-1.0</v>
      </c>
      <c r="L107" s="11">
        <v>0.0</v>
      </c>
      <c r="M107" s="12">
        <v>0.0</v>
      </c>
      <c r="N107" s="12">
        <v>0.0</v>
      </c>
      <c r="O107" s="12">
        <v>9.0</v>
      </c>
      <c r="P107" s="12">
        <v>0.0</v>
      </c>
      <c r="Q107" s="15">
        <v>-0.2376237623762376</v>
      </c>
      <c r="R107" s="16">
        <v>0.4583333333333333</v>
      </c>
      <c r="S107" s="12">
        <v>10.0</v>
      </c>
      <c r="T107" s="12">
        <v>16.0</v>
      </c>
      <c r="U107" s="13">
        <v>1.0</v>
      </c>
      <c r="V107" s="17">
        <f t="shared" si="1"/>
        <v>1</v>
      </c>
      <c r="W107" s="11">
        <f t="shared" si="2"/>
        <v>0</v>
      </c>
      <c r="X107" s="11">
        <f t="shared" si="3"/>
        <v>1</v>
      </c>
      <c r="Y107" s="11">
        <f t="shared" si="4"/>
        <v>0.4583333333</v>
      </c>
      <c r="Z107" s="12">
        <v>0.0</v>
      </c>
      <c r="AA107" s="12">
        <v>0.0</v>
      </c>
      <c r="AB107" s="12">
        <v>0.0</v>
      </c>
      <c r="AC107" s="12">
        <v>0.0</v>
      </c>
      <c r="AD107" s="12">
        <v>0.0</v>
      </c>
      <c r="AE107" s="12">
        <v>0.0</v>
      </c>
      <c r="AF107" s="11" t="str">
        <f t="shared" si="5"/>
        <v>#DIV/0!</v>
      </c>
      <c r="AG107" s="12">
        <v>2.0</v>
      </c>
      <c r="AH107" s="12">
        <v>1.0</v>
      </c>
      <c r="AI107" s="12">
        <v>3.0</v>
      </c>
      <c r="AJ107" s="12">
        <v>3.0</v>
      </c>
      <c r="AK107" s="12">
        <v>5.0</v>
      </c>
      <c r="AL107" s="12">
        <v>4.0</v>
      </c>
      <c r="AM107" s="18">
        <v>0.8</v>
      </c>
      <c r="AN107" s="19">
        <v>0.0</v>
      </c>
      <c r="AO107" s="19">
        <v>0.0</v>
      </c>
      <c r="AP107" s="12">
        <v>0.0</v>
      </c>
      <c r="AQ107" s="17">
        <f t="shared" si="7"/>
        <v>1</v>
      </c>
      <c r="AR107" s="11">
        <f t="shared" si="8"/>
        <v>1</v>
      </c>
      <c r="AS107" s="17">
        <f t="shared" si="9"/>
        <v>0</v>
      </c>
      <c r="AT107" s="11">
        <f t="shared" si="10"/>
        <v>0</v>
      </c>
      <c r="AU107" s="13" t="s">
        <v>54</v>
      </c>
      <c r="AV107" s="20">
        <v>18887.0</v>
      </c>
      <c r="AW107" s="20">
        <v>39121.0</v>
      </c>
      <c r="AX107" s="21">
        <f t="shared" si="14"/>
        <v>55.39767283</v>
      </c>
      <c r="AY107" s="13"/>
      <c r="AZ107" s="13"/>
      <c r="BA107" s="12">
        <f t="shared" si="12"/>
        <v>9</v>
      </c>
      <c r="BB107" s="13"/>
    </row>
    <row r="108" ht="12.75" customHeight="1">
      <c r="A108" s="13" t="s">
        <v>147</v>
      </c>
      <c r="B108" s="9" t="s">
        <v>164</v>
      </c>
      <c r="C108" s="11">
        <v>0.0</v>
      </c>
      <c r="D108" s="11">
        <v>0.3611111111111111</v>
      </c>
      <c r="E108" s="11">
        <v>0.0</v>
      </c>
      <c r="F108" s="12">
        <v>0.0</v>
      </c>
      <c r="G108" s="12">
        <v>1.0</v>
      </c>
      <c r="H108" s="12">
        <v>6.0</v>
      </c>
      <c r="I108" s="12">
        <v>16.0</v>
      </c>
      <c r="J108" s="12">
        <v>2.0</v>
      </c>
      <c r="K108" s="11">
        <v>0.3125</v>
      </c>
      <c r="L108" s="11">
        <v>1.4</v>
      </c>
      <c r="M108" s="12">
        <v>0.0</v>
      </c>
      <c r="N108" s="12">
        <v>0.0</v>
      </c>
      <c r="O108" s="12">
        <v>9.0</v>
      </c>
      <c r="P108" s="12">
        <v>0.0</v>
      </c>
      <c r="Q108" s="15">
        <v>0.3125</v>
      </c>
      <c r="R108" s="16">
        <v>1.4</v>
      </c>
      <c r="S108" s="12">
        <v>8.0</v>
      </c>
      <c r="T108" s="12">
        <v>17.0</v>
      </c>
      <c r="U108" s="13">
        <v>1.0</v>
      </c>
      <c r="V108" s="17">
        <f t="shared" si="1"/>
        <v>1</v>
      </c>
      <c r="W108" s="11">
        <f t="shared" si="2"/>
        <v>0.5</v>
      </c>
      <c r="X108" s="11">
        <f t="shared" si="3"/>
        <v>0.5</v>
      </c>
      <c r="Y108" s="11">
        <f t="shared" si="4"/>
        <v>1.4</v>
      </c>
      <c r="Z108" s="12">
        <v>0.0</v>
      </c>
      <c r="AA108" s="12">
        <v>0.0</v>
      </c>
      <c r="AB108" s="12">
        <v>0.0</v>
      </c>
      <c r="AC108" s="12">
        <v>0.0</v>
      </c>
      <c r="AD108" s="12">
        <v>0.0</v>
      </c>
      <c r="AE108" s="12">
        <v>0.0</v>
      </c>
      <c r="AF108" s="11" t="str">
        <f t="shared" si="5"/>
        <v>#DIV/0!</v>
      </c>
      <c r="AG108" s="12">
        <v>1.0</v>
      </c>
      <c r="AH108" s="12">
        <v>0.0</v>
      </c>
      <c r="AI108" s="12">
        <v>2.0</v>
      </c>
      <c r="AJ108" s="12">
        <v>0.0</v>
      </c>
      <c r="AK108" s="12">
        <v>3.0</v>
      </c>
      <c r="AL108" s="12">
        <v>0.0</v>
      </c>
      <c r="AM108" s="18">
        <v>0.0</v>
      </c>
      <c r="AN108" s="19">
        <v>0.0</v>
      </c>
      <c r="AO108" s="19">
        <v>0.0</v>
      </c>
      <c r="AP108" s="12">
        <v>3.0</v>
      </c>
      <c r="AQ108" s="17">
        <f t="shared" si="7"/>
        <v>2</v>
      </c>
      <c r="AR108" s="11">
        <f t="shared" si="8"/>
        <v>1</v>
      </c>
      <c r="AS108" s="17">
        <f t="shared" si="9"/>
        <v>0</v>
      </c>
      <c r="AT108" s="11">
        <f t="shared" si="10"/>
        <v>0</v>
      </c>
      <c r="AU108" s="13" t="s">
        <v>56</v>
      </c>
      <c r="AV108" s="13"/>
      <c r="AW108" s="20">
        <v>39121.0</v>
      </c>
      <c r="AX108" s="21"/>
      <c r="AY108" s="13"/>
      <c r="AZ108" s="13"/>
      <c r="BA108" s="12">
        <f t="shared" si="12"/>
        <v>6</v>
      </c>
      <c r="BB108" s="13"/>
    </row>
    <row r="109" ht="12.75" customHeight="1">
      <c r="A109" s="13" t="s">
        <v>147</v>
      </c>
      <c r="B109" s="9" t="s">
        <v>165</v>
      </c>
      <c r="C109" s="11">
        <v>0.0</v>
      </c>
      <c r="D109" s="11">
        <v>0.2222222222222222</v>
      </c>
      <c r="E109" s="11">
        <v>0.0</v>
      </c>
      <c r="F109" s="12">
        <v>0.0</v>
      </c>
      <c r="G109" s="12">
        <v>0.0</v>
      </c>
      <c r="H109" s="12">
        <v>6.0</v>
      </c>
      <c r="I109" s="12">
        <v>17.0</v>
      </c>
      <c r="J109" s="12">
        <v>2.0</v>
      </c>
      <c r="K109" s="11">
        <v>-0.17647058823529413</v>
      </c>
      <c r="L109" s="11">
        <v>0.0</v>
      </c>
      <c r="M109" s="12">
        <v>1.0</v>
      </c>
      <c r="N109" s="12">
        <v>0.0</v>
      </c>
      <c r="O109" s="12">
        <v>9.0</v>
      </c>
      <c r="P109" s="12">
        <v>0.0</v>
      </c>
      <c r="Q109" s="15">
        <v>-0.17647058823529413</v>
      </c>
      <c r="R109" s="16">
        <v>0.0</v>
      </c>
      <c r="S109" s="12">
        <v>6.0</v>
      </c>
      <c r="T109" s="12">
        <v>18.0</v>
      </c>
      <c r="U109" s="13">
        <v>1.0</v>
      </c>
      <c r="V109" s="17">
        <f t="shared" si="1"/>
        <v>2</v>
      </c>
      <c r="W109" s="11">
        <f t="shared" si="2"/>
        <v>0</v>
      </c>
      <c r="X109" s="11">
        <f t="shared" si="3"/>
        <v>1</v>
      </c>
      <c r="Y109" s="11">
        <f t="shared" si="4"/>
        <v>0</v>
      </c>
      <c r="Z109" s="12">
        <v>0.0</v>
      </c>
      <c r="AA109" s="12">
        <v>0.0</v>
      </c>
      <c r="AB109" s="12">
        <v>0.0</v>
      </c>
      <c r="AC109" s="12">
        <v>0.0</v>
      </c>
      <c r="AD109" s="12">
        <v>0.0</v>
      </c>
      <c r="AE109" s="12">
        <v>0.0</v>
      </c>
      <c r="AF109" s="11" t="str">
        <f t="shared" si="5"/>
        <v>#DIV/0!</v>
      </c>
      <c r="AG109" s="12">
        <v>0.0</v>
      </c>
      <c r="AH109" s="12">
        <v>0.0</v>
      </c>
      <c r="AI109" s="12">
        <v>2.0</v>
      </c>
      <c r="AJ109" s="12">
        <v>0.0</v>
      </c>
      <c r="AK109" s="12">
        <v>2.0</v>
      </c>
      <c r="AL109" s="12">
        <v>0.0</v>
      </c>
      <c r="AM109" s="18">
        <v>0.0</v>
      </c>
      <c r="AN109" s="19">
        <v>0.0</v>
      </c>
      <c r="AO109" s="19">
        <v>0.0</v>
      </c>
      <c r="AP109" s="12">
        <v>0.0</v>
      </c>
      <c r="AQ109" s="17">
        <f t="shared" si="7"/>
        <v>1</v>
      </c>
      <c r="AR109" s="11">
        <f t="shared" si="8"/>
        <v>0.5</v>
      </c>
      <c r="AS109" s="17">
        <f t="shared" si="9"/>
        <v>1</v>
      </c>
      <c r="AT109" s="11">
        <f t="shared" si="10"/>
        <v>0.5</v>
      </c>
      <c r="AU109" s="13" t="s">
        <v>56</v>
      </c>
      <c r="AV109" s="20">
        <v>29200.0</v>
      </c>
      <c r="AW109" s="20">
        <v>39121.0</v>
      </c>
      <c r="AX109" s="21">
        <f>(AW109-AV110)/365.25</f>
        <v>27.79192334</v>
      </c>
      <c r="AY109" s="13"/>
      <c r="AZ109" s="13"/>
      <c r="BA109" s="12">
        <f t="shared" si="12"/>
        <v>6</v>
      </c>
      <c r="BB109" s="13"/>
    </row>
    <row r="110" ht="12.75" customHeight="1">
      <c r="A110" s="25" t="s">
        <v>147</v>
      </c>
      <c r="B110" s="26" t="s">
        <v>166</v>
      </c>
      <c r="C110" s="11">
        <v>0.0</v>
      </c>
      <c r="D110" s="11">
        <v>0.1111111111111111</v>
      </c>
      <c r="E110" s="11">
        <v>0.0</v>
      </c>
      <c r="F110" s="12">
        <v>0.0</v>
      </c>
      <c r="G110" s="12">
        <v>0.0</v>
      </c>
      <c r="H110" s="12">
        <v>6.0</v>
      </c>
      <c r="I110" s="12">
        <v>9.0</v>
      </c>
      <c r="J110" s="12">
        <v>1.0</v>
      </c>
      <c r="K110" s="11">
        <v>-0.6666666666666666</v>
      </c>
      <c r="L110" s="11">
        <v>0.0</v>
      </c>
      <c r="M110" s="12">
        <v>0.0</v>
      </c>
      <c r="N110" s="12">
        <v>0.0</v>
      </c>
      <c r="O110" s="12">
        <v>9.0</v>
      </c>
      <c r="P110" s="12">
        <v>0.0</v>
      </c>
      <c r="Q110" s="15">
        <v>-0.6666666666666666</v>
      </c>
      <c r="R110" s="16">
        <v>0.0</v>
      </c>
      <c r="S110" s="12">
        <v>3.0</v>
      </c>
      <c r="T110" s="12">
        <v>19.0</v>
      </c>
      <c r="U110" s="25">
        <v>1.0</v>
      </c>
      <c r="V110" s="32">
        <f t="shared" si="1"/>
        <v>1</v>
      </c>
      <c r="W110" s="28">
        <f t="shared" si="2"/>
        <v>0</v>
      </c>
      <c r="X110" s="28">
        <f t="shared" si="3"/>
        <v>1</v>
      </c>
      <c r="Y110" s="28">
        <f t="shared" si="4"/>
        <v>0</v>
      </c>
      <c r="Z110" s="25">
        <v>0.0</v>
      </c>
      <c r="AA110" s="25">
        <v>0.0</v>
      </c>
      <c r="AB110" s="25">
        <v>0.0</v>
      </c>
      <c r="AC110" s="25">
        <v>0.0</v>
      </c>
      <c r="AD110" s="25">
        <v>0.0</v>
      </c>
      <c r="AE110" s="25">
        <v>0.0</v>
      </c>
      <c r="AF110" s="28" t="str">
        <f t="shared" si="5"/>
        <v>#DIV/0!</v>
      </c>
      <c r="AG110" s="25">
        <v>0.0</v>
      </c>
      <c r="AH110" s="25">
        <v>0.0</v>
      </c>
      <c r="AI110" s="25">
        <v>1.0</v>
      </c>
      <c r="AJ110" s="25">
        <v>0.0</v>
      </c>
      <c r="AK110" s="25">
        <v>1.0</v>
      </c>
      <c r="AL110" s="25">
        <v>0.0</v>
      </c>
      <c r="AM110" s="33">
        <v>0.0</v>
      </c>
      <c r="AN110" s="34">
        <v>0.0</v>
      </c>
      <c r="AO110" s="34">
        <v>0.0</v>
      </c>
      <c r="AP110" s="12">
        <v>0.0</v>
      </c>
      <c r="AQ110" s="32">
        <f t="shared" si="7"/>
        <v>1</v>
      </c>
      <c r="AR110" s="28">
        <f t="shared" si="8"/>
        <v>1</v>
      </c>
      <c r="AS110" s="32">
        <f t="shared" si="9"/>
        <v>0</v>
      </c>
      <c r="AT110" s="28">
        <f t="shared" si="10"/>
        <v>0</v>
      </c>
      <c r="AU110" s="25" t="s">
        <v>56</v>
      </c>
      <c r="AV110" s="35">
        <v>28970.0</v>
      </c>
      <c r="AW110" s="20">
        <v>39121.0</v>
      </c>
      <c r="AX110" s="21">
        <f>(AW110-AV110)/365.25</f>
        <v>27.79192334</v>
      </c>
      <c r="AY110" s="25"/>
      <c r="AZ110" s="25"/>
      <c r="BA110" s="25">
        <f t="shared" si="12"/>
        <v>6</v>
      </c>
      <c r="BB110" s="25"/>
    </row>
    <row r="111" ht="12.75" customHeight="1">
      <c r="A111" s="8" t="s">
        <v>167</v>
      </c>
      <c r="B111" s="50" t="s">
        <v>168</v>
      </c>
      <c r="C111" s="10">
        <v>1.325</v>
      </c>
      <c r="D111" s="11">
        <v>13.301190476190476</v>
      </c>
      <c r="E111" s="11">
        <v>0.09961514364987023</v>
      </c>
      <c r="F111" s="13">
        <v>4.0</v>
      </c>
      <c r="G111" s="13">
        <v>9.0</v>
      </c>
      <c r="H111" s="13">
        <v>5.0</v>
      </c>
      <c r="I111" s="13">
        <v>64.0</v>
      </c>
      <c r="J111" s="13">
        <v>9.0</v>
      </c>
      <c r="K111" s="11">
        <v>0.9913194444444444</v>
      </c>
      <c r="L111" s="11">
        <v>3.111111111111111</v>
      </c>
      <c r="M111" s="13">
        <v>5.0</v>
      </c>
      <c r="N111" s="13">
        <v>4.0</v>
      </c>
      <c r="O111" s="13">
        <v>7.0</v>
      </c>
      <c r="P111" s="10">
        <v>0.5714285714285714</v>
      </c>
      <c r="Q111" s="15">
        <v>1.662363159522886</v>
      </c>
      <c r="R111" s="16">
        <v>7.864682539682539</v>
      </c>
      <c r="S111" s="13">
        <v>39.0</v>
      </c>
      <c r="T111" s="13">
        <v>1.0</v>
      </c>
      <c r="U111" s="13">
        <v>1.0</v>
      </c>
      <c r="V111" s="17">
        <f t="shared" si="1"/>
        <v>0</v>
      </c>
      <c r="W111" s="11">
        <f t="shared" si="2"/>
        <v>1</v>
      </c>
      <c r="X111" s="11">
        <f t="shared" si="3"/>
        <v>0</v>
      </c>
      <c r="Y111" s="11">
        <f t="shared" si="4"/>
        <v>4.436111111</v>
      </c>
      <c r="Z111" s="13">
        <v>4.0</v>
      </c>
      <c r="AA111" s="13">
        <v>0.0</v>
      </c>
      <c r="AB111" s="13">
        <v>7.0</v>
      </c>
      <c r="AC111" s="13">
        <v>0.0</v>
      </c>
      <c r="AD111" s="13">
        <v>11.0</v>
      </c>
      <c r="AE111" s="13">
        <v>0.0</v>
      </c>
      <c r="AF111" s="11">
        <f t="shared" si="5"/>
        <v>0</v>
      </c>
      <c r="AG111" s="12">
        <v>6.0</v>
      </c>
      <c r="AH111" s="12">
        <v>3.0</v>
      </c>
      <c r="AI111" s="12">
        <v>6.0</v>
      </c>
      <c r="AJ111" s="12">
        <v>4.0</v>
      </c>
      <c r="AK111" s="12">
        <v>12.0</v>
      </c>
      <c r="AL111" s="12">
        <v>7.0</v>
      </c>
      <c r="AM111" s="18">
        <f t="shared" ref="AM111:AM146" si="15">AL111/AK111</f>
        <v>0.5833333333</v>
      </c>
      <c r="AN111" s="19">
        <v>0.0</v>
      </c>
      <c r="AO111" s="19">
        <v>0.0</v>
      </c>
      <c r="AP111" s="13">
        <v>0.0</v>
      </c>
      <c r="AQ111" s="17">
        <f t="shared" si="7"/>
        <v>4</v>
      </c>
      <c r="AR111" s="11">
        <f t="shared" si="8"/>
        <v>0.4444444444</v>
      </c>
      <c r="AS111" s="17">
        <f t="shared" si="9"/>
        <v>5</v>
      </c>
      <c r="AT111" s="11">
        <f t="shared" si="10"/>
        <v>0.5555555556</v>
      </c>
      <c r="AU111" s="13" t="s">
        <v>54</v>
      </c>
      <c r="AV111" s="13"/>
      <c r="AW111" s="13"/>
      <c r="AX111" s="13"/>
      <c r="AY111" s="13"/>
      <c r="AZ111" s="13"/>
      <c r="BA111" s="12">
        <f t="shared" si="12"/>
        <v>5</v>
      </c>
      <c r="BB111" s="13"/>
    </row>
    <row r="112" ht="12.75" customHeight="1">
      <c r="A112" s="22" t="s">
        <v>167</v>
      </c>
      <c r="B112" s="50" t="s">
        <v>169</v>
      </c>
      <c r="C112" s="10">
        <v>1.6845238095238095</v>
      </c>
      <c r="D112" s="11">
        <v>13.301190476190476</v>
      </c>
      <c r="E112" s="11">
        <v>0.126644589635729</v>
      </c>
      <c r="F112" s="13">
        <v>6.0</v>
      </c>
      <c r="G112" s="13">
        <v>7.0</v>
      </c>
      <c r="H112" s="13">
        <v>0.0</v>
      </c>
      <c r="I112" s="13">
        <v>64.0</v>
      </c>
      <c r="J112" s="13">
        <v>9.0</v>
      </c>
      <c r="K112" s="11">
        <v>0.7777777777777778</v>
      </c>
      <c r="L112" s="11">
        <v>5.444444444444445</v>
      </c>
      <c r="M112" s="13">
        <v>9.0</v>
      </c>
      <c r="N112" s="13">
        <v>2.0</v>
      </c>
      <c r="O112" s="13">
        <v>7.0</v>
      </c>
      <c r="P112" s="10">
        <v>0.2857142857142857</v>
      </c>
      <c r="Q112" s="15">
        <v>1.1901366531277926</v>
      </c>
      <c r="R112" s="16">
        <v>8.843253968253968</v>
      </c>
      <c r="S112" s="13">
        <v>39.0</v>
      </c>
      <c r="T112" s="13">
        <v>2.0</v>
      </c>
      <c r="U112" s="13">
        <v>1.0</v>
      </c>
      <c r="V112" s="17">
        <f t="shared" si="1"/>
        <v>2</v>
      </c>
      <c r="W112" s="11">
        <f t="shared" si="2"/>
        <v>0.7777777778</v>
      </c>
      <c r="X112" s="11">
        <f t="shared" si="3"/>
        <v>0.2222222222</v>
      </c>
      <c r="Y112" s="11">
        <f t="shared" si="4"/>
        <v>7.128968254</v>
      </c>
      <c r="Z112" s="13">
        <v>4.0</v>
      </c>
      <c r="AA112" s="13">
        <v>0.0</v>
      </c>
      <c r="AB112" s="13">
        <v>7.0</v>
      </c>
      <c r="AC112" s="13">
        <v>1.0</v>
      </c>
      <c r="AD112" s="13">
        <v>11.0</v>
      </c>
      <c r="AE112" s="13">
        <v>1.0</v>
      </c>
      <c r="AF112" s="11">
        <f t="shared" si="5"/>
        <v>0.09090909091</v>
      </c>
      <c r="AG112" s="12">
        <v>6.0</v>
      </c>
      <c r="AH112" s="12">
        <v>2.0</v>
      </c>
      <c r="AI112" s="12">
        <v>6.0</v>
      </c>
      <c r="AJ112" s="12">
        <v>2.0</v>
      </c>
      <c r="AK112" s="12">
        <v>12.0</v>
      </c>
      <c r="AL112" s="12">
        <v>4.0</v>
      </c>
      <c r="AM112" s="18">
        <f t="shared" si="15"/>
        <v>0.3333333333</v>
      </c>
      <c r="AN112" s="19">
        <v>0.0</v>
      </c>
      <c r="AO112" s="19">
        <v>0.0</v>
      </c>
      <c r="AP112" s="13">
        <v>0.0</v>
      </c>
      <c r="AQ112" s="17">
        <f t="shared" si="7"/>
        <v>0</v>
      </c>
      <c r="AR112" s="11">
        <f t="shared" si="8"/>
        <v>0</v>
      </c>
      <c r="AS112" s="17">
        <f t="shared" si="9"/>
        <v>8</v>
      </c>
      <c r="AT112" s="11">
        <f t="shared" si="10"/>
        <v>1</v>
      </c>
      <c r="AU112" s="13" t="s">
        <v>56</v>
      </c>
      <c r="AV112" s="13"/>
      <c r="AW112" s="13"/>
      <c r="AX112" s="13"/>
      <c r="AY112" s="13"/>
      <c r="AZ112" s="13"/>
      <c r="BA112" s="13">
        <f t="shared" si="12"/>
        <v>0</v>
      </c>
      <c r="BB112" s="13"/>
    </row>
    <row r="113" ht="12.75" customHeight="1">
      <c r="A113" s="22" t="s">
        <v>167</v>
      </c>
      <c r="B113" s="50" t="s">
        <v>170</v>
      </c>
      <c r="C113" s="10">
        <v>4.267857142857142</v>
      </c>
      <c r="D113" s="11">
        <v>13.301190476190476</v>
      </c>
      <c r="E113" s="11">
        <v>0.32086279423610486</v>
      </c>
      <c r="F113" s="13">
        <v>2.0</v>
      </c>
      <c r="G113" s="13">
        <v>9.0</v>
      </c>
      <c r="H113" s="13">
        <v>0.0</v>
      </c>
      <c r="I113" s="13">
        <v>64.0</v>
      </c>
      <c r="J113" s="13">
        <v>9.0</v>
      </c>
      <c r="K113" s="11">
        <v>1.0</v>
      </c>
      <c r="L113" s="11">
        <v>7.0</v>
      </c>
      <c r="M113" s="13">
        <v>9.0</v>
      </c>
      <c r="N113" s="13">
        <v>1.0</v>
      </c>
      <c r="O113" s="13">
        <v>7.0</v>
      </c>
      <c r="P113" s="10">
        <v>0.14285714285714285</v>
      </c>
      <c r="Q113" s="15">
        <v>1.4637199370932477</v>
      </c>
      <c r="R113" s="16">
        <v>12.125</v>
      </c>
      <c r="S113" s="13">
        <v>39.0</v>
      </c>
      <c r="T113" s="13">
        <v>3.0</v>
      </c>
      <c r="U113" s="13">
        <v>1.0</v>
      </c>
      <c r="V113" s="17">
        <f t="shared" si="1"/>
        <v>0</v>
      </c>
      <c r="W113" s="11">
        <f t="shared" si="2"/>
        <v>1</v>
      </c>
      <c r="X113" s="11">
        <f t="shared" si="3"/>
        <v>0</v>
      </c>
      <c r="Y113" s="11">
        <f t="shared" si="4"/>
        <v>11.26785714</v>
      </c>
      <c r="Z113" s="13">
        <v>4.0</v>
      </c>
      <c r="AA113" s="13">
        <v>1.0</v>
      </c>
      <c r="AB113" s="13">
        <v>7.0</v>
      </c>
      <c r="AC113" s="13">
        <v>2.0</v>
      </c>
      <c r="AD113" s="13">
        <v>11.0</v>
      </c>
      <c r="AE113" s="13">
        <v>3.0</v>
      </c>
      <c r="AF113" s="11">
        <f t="shared" si="5"/>
        <v>0.2727272727</v>
      </c>
      <c r="AG113" s="12">
        <v>6.0</v>
      </c>
      <c r="AH113" s="12">
        <v>4.0</v>
      </c>
      <c r="AI113" s="12">
        <v>6.0</v>
      </c>
      <c r="AJ113" s="12">
        <v>3.0</v>
      </c>
      <c r="AK113" s="12">
        <v>12.0</v>
      </c>
      <c r="AL113" s="12">
        <v>7.0</v>
      </c>
      <c r="AM113" s="18">
        <f t="shared" si="15"/>
        <v>0.5833333333</v>
      </c>
      <c r="AN113" s="19">
        <v>0.0</v>
      </c>
      <c r="AO113" s="19">
        <v>0.0</v>
      </c>
      <c r="AP113" s="13">
        <v>0.0</v>
      </c>
      <c r="AQ113" s="17">
        <f t="shared" si="7"/>
        <v>0</v>
      </c>
      <c r="AR113" s="11">
        <f t="shared" si="8"/>
        <v>0</v>
      </c>
      <c r="AS113" s="17">
        <f t="shared" si="9"/>
        <v>6</v>
      </c>
      <c r="AT113" s="11">
        <f t="shared" si="10"/>
        <v>0.8571428571</v>
      </c>
      <c r="AU113" s="13" t="s">
        <v>56</v>
      </c>
      <c r="AV113" s="13"/>
      <c r="AW113" s="13"/>
      <c r="AX113" s="13"/>
      <c r="AY113" s="13"/>
      <c r="AZ113" s="13"/>
      <c r="BA113" s="13">
        <f t="shared" si="12"/>
        <v>0</v>
      </c>
      <c r="BB113" s="13"/>
    </row>
    <row r="114" ht="12.75" customHeight="1">
      <c r="A114" s="13" t="s">
        <v>167</v>
      </c>
      <c r="B114" s="50" t="s">
        <v>171</v>
      </c>
      <c r="C114" s="10">
        <v>2.9678571428571425</v>
      </c>
      <c r="D114" s="11">
        <v>13.301190476190476</v>
      </c>
      <c r="E114" s="11">
        <v>0.22312718159849637</v>
      </c>
      <c r="F114" s="13">
        <v>4.0</v>
      </c>
      <c r="G114" s="13">
        <v>7.0</v>
      </c>
      <c r="H114" s="13">
        <v>3.0</v>
      </c>
      <c r="I114" s="13">
        <v>64.0</v>
      </c>
      <c r="J114" s="13">
        <v>9.0</v>
      </c>
      <c r="K114" s="11">
        <v>0.7725694444444444</v>
      </c>
      <c r="L114" s="11">
        <v>3.111111111111111</v>
      </c>
      <c r="M114" s="13">
        <v>8.0</v>
      </c>
      <c r="N114" s="13">
        <v>0.0</v>
      </c>
      <c r="O114" s="13">
        <v>7.0</v>
      </c>
      <c r="P114" s="14">
        <v>0.0</v>
      </c>
      <c r="Q114" s="15">
        <v>0.9956966260429407</v>
      </c>
      <c r="R114" s="16">
        <v>6.078968253968254</v>
      </c>
      <c r="S114" s="13">
        <v>39.0</v>
      </c>
      <c r="T114" s="13">
        <v>4.0</v>
      </c>
      <c r="U114" s="13">
        <v>1.0</v>
      </c>
      <c r="V114" s="17">
        <f t="shared" si="1"/>
        <v>2</v>
      </c>
      <c r="W114" s="11">
        <f t="shared" si="2"/>
        <v>0.7777777778</v>
      </c>
      <c r="X114" s="11">
        <f t="shared" si="3"/>
        <v>0.2222222222</v>
      </c>
      <c r="Y114" s="11">
        <f t="shared" si="4"/>
        <v>6.078968254</v>
      </c>
      <c r="Z114" s="13">
        <v>4.0</v>
      </c>
      <c r="AA114" s="13">
        <v>2.0</v>
      </c>
      <c r="AB114" s="13">
        <v>7.0</v>
      </c>
      <c r="AC114" s="13">
        <v>0.0</v>
      </c>
      <c r="AD114" s="13">
        <v>11.0</v>
      </c>
      <c r="AE114" s="13">
        <v>2.0</v>
      </c>
      <c r="AF114" s="11">
        <f t="shared" si="5"/>
        <v>0.1818181818</v>
      </c>
      <c r="AG114" s="12">
        <v>6.0</v>
      </c>
      <c r="AH114" s="12">
        <v>2.0</v>
      </c>
      <c r="AI114" s="12">
        <v>6.0</v>
      </c>
      <c r="AJ114" s="12">
        <v>4.0</v>
      </c>
      <c r="AK114" s="12">
        <v>12.0</v>
      </c>
      <c r="AL114" s="12">
        <v>6.0</v>
      </c>
      <c r="AM114" s="18">
        <f t="shared" si="15"/>
        <v>0.5</v>
      </c>
      <c r="AN114" s="19">
        <v>0.0</v>
      </c>
      <c r="AO114" s="19">
        <v>0.0</v>
      </c>
      <c r="AP114" s="13">
        <v>0.0</v>
      </c>
      <c r="AQ114" s="17">
        <f t="shared" si="7"/>
        <v>1</v>
      </c>
      <c r="AR114" s="11">
        <f t="shared" si="8"/>
        <v>0.1111111111</v>
      </c>
      <c r="AS114" s="17">
        <f t="shared" si="9"/>
        <v>6</v>
      </c>
      <c r="AT114" s="11">
        <f t="shared" si="10"/>
        <v>0.6666666667</v>
      </c>
      <c r="AU114" s="13" t="s">
        <v>56</v>
      </c>
      <c r="AV114" s="13"/>
      <c r="AW114" s="13"/>
      <c r="AX114" s="13"/>
      <c r="AY114" s="13"/>
      <c r="AZ114" s="13"/>
      <c r="BA114" s="13">
        <f t="shared" si="12"/>
        <v>3</v>
      </c>
      <c r="BB114" s="13"/>
    </row>
    <row r="115" ht="12.75" customHeight="1">
      <c r="A115" s="13" t="s">
        <v>167</v>
      </c>
      <c r="B115" s="8" t="s">
        <v>172</v>
      </c>
      <c r="C115" s="10">
        <v>3.583333333333333</v>
      </c>
      <c r="D115" s="11">
        <v>11.301190476190476</v>
      </c>
      <c r="E115" s="11">
        <v>0.3170757400189613</v>
      </c>
      <c r="F115" s="13">
        <v>0.0</v>
      </c>
      <c r="G115" s="13">
        <v>5.0</v>
      </c>
      <c r="H115" s="13">
        <v>8.0</v>
      </c>
      <c r="I115" s="13">
        <v>71.0</v>
      </c>
      <c r="J115" s="13">
        <v>10.0</v>
      </c>
      <c r="K115" s="11">
        <v>0.4887323943661972</v>
      </c>
      <c r="L115" s="11">
        <v>1.1666666666666667</v>
      </c>
      <c r="M115" s="13">
        <v>5.0</v>
      </c>
      <c r="N115" s="13">
        <v>0.0</v>
      </c>
      <c r="O115" s="13">
        <v>7.0</v>
      </c>
      <c r="P115" s="14">
        <v>0.0</v>
      </c>
      <c r="Q115" s="15">
        <v>0.8058081343851585</v>
      </c>
      <c r="R115" s="16">
        <v>4.75</v>
      </c>
      <c r="S115" s="13">
        <v>36.0</v>
      </c>
      <c r="T115" s="13">
        <v>5.0</v>
      </c>
      <c r="U115" s="13">
        <v>1.0</v>
      </c>
      <c r="V115" s="17">
        <f t="shared" si="1"/>
        <v>5</v>
      </c>
      <c r="W115" s="11">
        <f t="shared" si="2"/>
        <v>0.5</v>
      </c>
      <c r="X115" s="11">
        <f t="shared" si="3"/>
        <v>0.5</v>
      </c>
      <c r="Y115" s="11">
        <f t="shared" si="4"/>
        <v>4.75</v>
      </c>
      <c r="Z115" s="13">
        <v>3.0</v>
      </c>
      <c r="AA115" s="13">
        <v>1.0</v>
      </c>
      <c r="AB115" s="13">
        <v>6.0</v>
      </c>
      <c r="AC115" s="13">
        <v>2.0</v>
      </c>
      <c r="AD115" s="13">
        <v>9.0</v>
      </c>
      <c r="AE115" s="13">
        <v>3.0</v>
      </c>
      <c r="AF115" s="11">
        <f t="shared" si="5"/>
        <v>0.3333333333</v>
      </c>
      <c r="AG115" s="12">
        <v>6.0</v>
      </c>
      <c r="AH115" s="12">
        <v>1.0</v>
      </c>
      <c r="AI115" s="12">
        <v>6.0</v>
      </c>
      <c r="AJ115" s="12">
        <v>2.0</v>
      </c>
      <c r="AK115" s="12">
        <v>12.0</v>
      </c>
      <c r="AL115" s="12">
        <v>3.0</v>
      </c>
      <c r="AM115" s="18">
        <f t="shared" si="15"/>
        <v>0.25</v>
      </c>
      <c r="AN115" s="19">
        <v>0.0</v>
      </c>
      <c r="AO115" s="19">
        <v>0.0</v>
      </c>
      <c r="AP115" s="13">
        <v>0.0</v>
      </c>
      <c r="AQ115" s="17">
        <f t="shared" si="7"/>
        <v>5</v>
      </c>
      <c r="AR115" s="11">
        <f t="shared" si="8"/>
        <v>0.5</v>
      </c>
      <c r="AS115" s="17">
        <f t="shared" si="9"/>
        <v>2</v>
      </c>
      <c r="AT115" s="11">
        <f t="shared" si="10"/>
        <v>0.25</v>
      </c>
      <c r="AU115" s="13" t="s">
        <v>56</v>
      </c>
      <c r="AV115" s="20">
        <v>28587.0</v>
      </c>
      <c r="AW115" s="13"/>
      <c r="AX115" s="13"/>
      <c r="AY115" s="13"/>
      <c r="AZ115" s="13"/>
      <c r="BA115" s="13">
        <f t="shared" si="12"/>
        <v>8</v>
      </c>
      <c r="BB115" s="13"/>
    </row>
    <row r="116" ht="12.75" customHeight="1">
      <c r="A116" s="13" t="s">
        <v>167</v>
      </c>
      <c r="B116" s="8" t="s">
        <v>173</v>
      </c>
      <c r="C116" s="10">
        <v>1.8333333333333333</v>
      </c>
      <c r="D116" s="11">
        <v>9.301190476190476</v>
      </c>
      <c r="E116" s="11">
        <v>0.19710738512735185</v>
      </c>
      <c r="F116" s="13">
        <v>0.0</v>
      </c>
      <c r="G116" s="13">
        <v>6.0</v>
      </c>
      <c r="H116" s="13">
        <v>5.0</v>
      </c>
      <c r="I116" s="13">
        <v>66.0</v>
      </c>
      <c r="J116" s="13">
        <v>9.0</v>
      </c>
      <c r="K116" s="11">
        <v>0.6582491582491582</v>
      </c>
      <c r="L116" s="11">
        <v>2.074074074074074</v>
      </c>
      <c r="M116" s="13">
        <v>7.0</v>
      </c>
      <c r="N116" s="13">
        <v>0.0</v>
      </c>
      <c r="O116" s="13">
        <v>7.0</v>
      </c>
      <c r="P116" s="14">
        <v>0.0</v>
      </c>
      <c r="Q116" s="15">
        <v>0.85535654337651</v>
      </c>
      <c r="R116" s="16">
        <v>3.9074074074074074</v>
      </c>
      <c r="S116" s="13">
        <v>33.0</v>
      </c>
      <c r="T116" s="13">
        <v>6.0</v>
      </c>
      <c r="U116" s="13">
        <v>1.0</v>
      </c>
      <c r="V116" s="17">
        <f t="shared" si="1"/>
        <v>3</v>
      </c>
      <c r="W116" s="11">
        <f t="shared" si="2"/>
        <v>0.6666666667</v>
      </c>
      <c r="X116" s="11">
        <f t="shared" si="3"/>
        <v>0.3333333333</v>
      </c>
      <c r="Y116" s="11">
        <f t="shared" si="4"/>
        <v>3.907407407</v>
      </c>
      <c r="Z116" s="13">
        <v>2.0</v>
      </c>
      <c r="AA116" s="13">
        <v>0.0</v>
      </c>
      <c r="AB116" s="13">
        <v>5.0</v>
      </c>
      <c r="AC116" s="13">
        <v>1.0</v>
      </c>
      <c r="AD116" s="13">
        <v>7.0</v>
      </c>
      <c r="AE116" s="13">
        <v>1.0</v>
      </c>
      <c r="AF116" s="11">
        <f t="shared" si="5"/>
        <v>0.1428571429</v>
      </c>
      <c r="AG116" s="12">
        <v>6.0</v>
      </c>
      <c r="AH116" s="12">
        <v>2.0</v>
      </c>
      <c r="AI116" s="12">
        <v>6.0</v>
      </c>
      <c r="AJ116" s="12">
        <v>2.0</v>
      </c>
      <c r="AK116" s="12">
        <v>12.0</v>
      </c>
      <c r="AL116" s="12">
        <v>4.0</v>
      </c>
      <c r="AM116" s="18">
        <f t="shared" si="15"/>
        <v>0.3333333333</v>
      </c>
      <c r="AN116" s="19">
        <v>0.0</v>
      </c>
      <c r="AO116" s="19">
        <v>0.0</v>
      </c>
      <c r="AP116" s="13">
        <v>0.0</v>
      </c>
      <c r="AQ116" s="17">
        <f t="shared" si="7"/>
        <v>2</v>
      </c>
      <c r="AR116" s="11">
        <f t="shared" si="8"/>
        <v>0.2222222222</v>
      </c>
      <c r="AS116" s="17">
        <f t="shared" si="9"/>
        <v>6</v>
      </c>
      <c r="AT116" s="11">
        <f t="shared" si="10"/>
        <v>0.75</v>
      </c>
      <c r="AU116" s="13" t="s">
        <v>54</v>
      </c>
      <c r="AV116" s="13"/>
      <c r="AW116" s="13"/>
      <c r="AX116" s="13"/>
      <c r="AY116" s="13"/>
      <c r="AZ116" s="13"/>
      <c r="BA116" s="13">
        <f t="shared" si="12"/>
        <v>5</v>
      </c>
      <c r="BB116" s="13"/>
    </row>
    <row r="117" ht="12.75" customHeight="1">
      <c r="A117" s="13" t="s">
        <v>167</v>
      </c>
      <c r="B117" s="50" t="s">
        <v>174</v>
      </c>
      <c r="C117" s="10">
        <v>1.2678571428571428</v>
      </c>
      <c r="D117" s="11">
        <v>7.301190476190476</v>
      </c>
      <c r="E117" s="11">
        <v>0.1736507418881461</v>
      </c>
      <c r="F117" s="13">
        <v>1.0</v>
      </c>
      <c r="G117" s="13">
        <v>4.0</v>
      </c>
      <c r="H117" s="13">
        <v>9.0</v>
      </c>
      <c r="I117" s="13">
        <v>47.0</v>
      </c>
      <c r="J117" s="13">
        <v>6.0</v>
      </c>
      <c r="K117" s="11">
        <v>0.6347517730496454</v>
      </c>
      <c r="L117" s="11">
        <v>1.435897435897436</v>
      </c>
      <c r="M117" s="13">
        <v>3.0</v>
      </c>
      <c r="N117" s="13">
        <v>0.0</v>
      </c>
      <c r="O117" s="13">
        <v>7.0</v>
      </c>
      <c r="P117" s="14">
        <v>0.0</v>
      </c>
      <c r="Q117" s="15">
        <v>0.8084025149377915</v>
      </c>
      <c r="R117" s="16">
        <v>2.7037545787545785</v>
      </c>
      <c r="S117" s="13">
        <v>30.0</v>
      </c>
      <c r="T117" s="13">
        <v>7.0</v>
      </c>
      <c r="U117" s="13">
        <v>1.0</v>
      </c>
      <c r="V117" s="17">
        <f t="shared" si="1"/>
        <v>2</v>
      </c>
      <c r="W117" s="11">
        <f t="shared" si="2"/>
        <v>0.6666666667</v>
      </c>
      <c r="X117" s="11">
        <f t="shared" si="3"/>
        <v>0.3333333333</v>
      </c>
      <c r="Y117" s="11">
        <f t="shared" si="4"/>
        <v>2.703754579</v>
      </c>
      <c r="Z117" s="13">
        <v>1.0</v>
      </c>
      <c r="AA117" s="13">
        <v>0.0</v>
      </c>
      <c r="AB117" s="13">
        <v>4.0</v>
      </c>
      <c r="AC117" s="13">
        <v>0.0</v>
      </c>
      <c r="AD117" s="13">
        <v>5.0</v>
      </c>
      <c r="AE117" s="13">
        <v>0.0</v>
      </c>
      <c r="AF117" s="11">
        <f t="shared" si="5"/>
        <v>0</v>
      </c>
      <c r="AG117" s="12">
        <v>6.0</v>
      </c>
      <c r="AH117" s="12">
        <v>3.0</v>
      </c>
      <c r="AI117" s="12">
        <v>6.0</v>
      </c>
      <c r="AJ117" s="12">
        <v>4.0</v>
      </c>
      <c r="AK117" s="12">
        <v>12.0</v>
      </c>
      <c r="AL117" s="12">
        <v>7.0</v>
      </c>
      <c r="AM117" s="18">
        <f t="shared" si="15"/>
        <v>0.5833333333</v>
      </c>
      <c r="AN117" s="19">
        <v>0.0</v>
      </c>
      <c r="AO117" s="19">
        <v>0.0</v>
      </c>
      <c r="AP117" s="13">
        <v>0.0</v>
      </c>
      <c r="AQ117" s="17">
        <f t="shared" si="7"/>
        <v>3</v>
      </c>
      <c r="AR117" s="11">
        <f t="shared" si="8"/>
        <v>0.5</v>
      </c>
      <c r="AS117" s="17">
        <f t="shared" si="9"/>
        <v>3</v>
      </c>
      <c r="AT117" s="11">
        <f t="shared" si="10"/>
        <v>0.5</v>
      </c>
      <c r="AU117" s="13" t="s">
        <v>54</v>
      </c>
      <c r="AV117" s="13"/>
      <c r="AW117" s="13"/>
      <c r="AX117" s="13"/>
      <c r="AY117" s="13"/>
      <c r="AZ117" s="13"/>
      <c r="BA117" s="13">
        <f t="shared" si="12"/>
        <v>9</v>
      </c>
      <c r="BB117" s="13"/>
    </row>
    <row r="118" ht="12.75" customHeight="1">
      <c r="A118" s="13" t="s">
        <v>167</v>
      </c>
      <c r="B118" s="8" t="s">
        <v>175</v>
      </c>
      <c r="C118" s="10">
        <v>2.033333333333333</v>
      </c>
      <c r="D118" s="11">
        <v>5.301190476190476</v>
      </c>
      <c r="E118" s="11">
        <v>0.3835616438356165</v>
      </c>
      <c r="F118" s="13">
        <v>0.0</v>
      </c>
      <c r="G118" s="13">
        <v>6.0</v>
      </c>
      <c r="H118" s="13">
        <v>7.0</v>
      </c>
      <c r="I118" s="13">
        <v>55.0</v>
      </c>
      <c r="J118" s="13">
        <v>7.0</v>
      </c>
      <c r="K118" s="11">
        <v>0.838961038961039</v>
      </c>
      <c r="L118" s="11">
        <v>2.1818181818181817</v>
      </c>
      <c r="M118" s="13">
        <v>6.0</v>
      </c>
      <c r="N118" s="13">
        <v>0.0</v>
      </c>
      <c r="O118" s="13">
        <v>7.0</v>
      </c>
      <c r="P118" s="14">
        <v>0.0</v>
      </c>
      <c r="Q118" s="15">
        <v>1.2225226827966555</v>
      </c>
      <c r="R118" s="16">
        <v>4.215151515151515</v>
      </c>
      <c r="S118" s="13">
        <v>27.0</v>
      </c>
      <c r="T118" s="13">
        <v>8.0</v>
      </c>
      <c r="U118" s="13">
        <v>1.0</v>
      </c>
      <c r="V118" s="17">
        <f t="shared" si="1"/>
        <v>1</v>
      </c>
      <c r="W118" s="11">
        <f t="shared" si="2"/>
        <v>0.8571428571</v>
      </c>
      <c r="X118" s="11">
        <f t="shared" si="3"/>
        <v>0.1428571429</v>
      </c>
      <c r="Y118" s="11">
        <f t="shared" si="4"/>
        <v>4.215151515</v>
      </c>
      <c r="Z118" s="13">
        <v>0.0</v>
      </c>
      <c r="AA118" s="13">
        <v>0.0</v>
      </c>
      <c r="AB118" s="13">
        <v>3.0</v>
      </c>
      <c r="AC118" s="13">
        <v>1.0</v>
      </c>
      <c r="AD118" s="13">
        <v>3.0</v>
      </c>
      <c r="AE118" s="13">
        <v>1.0</v>
      </c>
      <c r="AF118" s="11">
        <f t="shared" si="5"/>
        <v>0.3333333333</v>
      </c>
      <c r="AG118" s="12">
        <v>6.0</v>
      </c>
      <c r="AH118" s="12">
        <v>3.0</v>
      </c>
      <c r="AI118" s="12">
        <v>6.0</v>
      </c>
      <c r="AJ118" s="12">
        <v>2.0</v>
      </c>
      <c r="AK118" s="12">
        <v>12.0</v>
      </c>
      <c r="AL118" s="12">
        <v>5.0</v>
      </c>
      <c r="AM118" s="18">
        <f t="shared" si="15"/>
        <v>0.4166666667</v>
      </c>
      <c r="AN118" s="19">
        <v>0.0</v>
      </c>
      <c r="AO118" s="19">
        <v>0.0</v>
      </c>
      <c r="AP118" s="13">
        <v>0.0</v>
      </c>
      <c r="AQ118" s="17">
        <f t="shared" si="7"/>
        <v>1</v>
      </c>
      <c r="AR118" s="11">
        <f t="shared" si="8"/>
        <v>0.1428571429</v>
      </c>
      <c r="AS118" s="17">
        <f t="shared" si="9"/>
        <v>5</v>
      </c>
      <c r="AT118" s="11">
        <f t="shared" si="10"/>
        <v>0.8333333333</v>
      </c>
      <c r="AU118" s="13" t="s">
        <v>54</v>
      </c>
      <c r="AV118" s="13"/>
      <c r="AW118" s="13"/>
      <c r="AX118" s="13"/>
      <c r="AY118" s="13"/>
      <c r="AZ118" s="13"/>
      <c r="BA118" s="13">
        <f t="shared" si="12"/>
        <v>7</v>
      </c>
      <c r="BB118" s="13"/>
    </row>
    <row r="119" ht="12.75" customHeight="1">
      <c r="A119" s="13" t="s">
        <v>167</v>
      </c>
      <c r="B119" s="50" t="s">
        <v>176</v>
      </c>
      <c r="C119" s="10">
        <v>1.3011904761904762</v>
      </c>
      <c r="D119" s="11">
        <v>4.051190476190476</v>
      </c>
      <c r="E119" s="11">
        <v>0.32118718777549227</v>
      </c>
      <c r="F119" s="13">
        <v>2.0</v>
      </c>
      <c r="G119" s="13">
        <v>3.0</v>
      </c>
      <c r="H119" s="13">
        <v>12.0</v>
      </c>
      <c r="I119" s="13">
        <v>34.0</v>
      </c>
      <c r="J119" s="13">
        <v>4.0</v>
      </c>
      <c r="K119" s="11">
        <v>0.6617647058823529</v>
      </c>
      <c r="L119" s="11">
        <v>1.3125</v>
      </c>
      <c r="M119" s="13">
        <v>0.0</v>
      </c>
      <c r="N119" s="13">
        <v>0.0</v>
      </c>
      <c r="O119" s="13">
        <v>7.0</v>
      </c>
      <c r="P119" s="14">
        <v>0.0</v>
      </c>
      <c r="Q119" s="15">
        <v>0.9829518936578452</v>
      </c>
      <c r="R119" s="16">
        <v>2.6136904761904765</v>
      </c>
      <c r="S119" s="13">
        <v>24.0</v>
      </c>
      <c r="T119" s="13">
        <v>9.0</v>
      </c>
      <c r="U119" s="13">
        <v>1.0</v>
      </c>
      <c r="V119" s="17">
        <f t="shared" si="1"/>
        <v>1</v>
      </c>
      <c r="W119" s="11">
        <f t="shared" si="2"/>
        <v>0.75</v>
      </c>
      <c r="X119" s="11">
        <f t="shared" si="3"/>
        <v>0.25</v>
      </c>
      <c r="Y119" s="11">
        <f t="shared" si="4"/>
        <v>2.613690476</v>
      </c>
      <c r="Z119" s="13">
        <v>0.0</v>
      </c>
      <c r="AA119" s="13">
        <v>0.0</v>
      </c>
      <c r="AB119" s="13">
        <v>2.0</v>
      </c>
      <c r="AC119" s="13">
        <v>0.0</v>
      </c>
      <c r="AD119" s="13">
        <v>2.0</v>
      </c>
      <c r="AE119" s="13">
        <v>0.0</v>
      </c>
      <c r="AF119" s="11">
        <f t="shared" si="5"/>
        <v>0</v>
      </c>
      <c r="AG119" s="12">
        <v>5.0</v>
      </c>
      <c r="AH119" s="12">
        <v>4.0</v>
      </c>
      <c r="AI119" s="12">
        <v>6.0</v>
      </c>
      <c r="AJ119" s="12">
        <v>3.0</v>
      </c>
      <c r="AK119" s="12">
        <v>11.0</v>
      </c>
      <c r="AL119" s="12">
        <v>7.0</v>
      </c>
      <c r="AM119" s="18">
        <f t="shared" si="15"/>
        <v>0.6363636364</v>
      </c>
      <c r="AN119" s="19">
        <v>0.0</v>
      </c>
      <c r="AO119" s="19">
        <v>0.0</v>
      </c>
      <c r="AP119" s="13">
        <v>0.0</v>
      </c>
      <c r="AQ119" s="17">
        <f t="shared" si="7"/>
        <v>4</v>
      </c>
      <c r="AR119" s="11">
        <f t="shared" si="8"/>
        <v>1</v>
      </c>
      <c r="AS119" s="17">
        <f t="shared" si="9"/>
        <v>0</v>
      </c>
      <c r="AT119" s="11">
        <f t="shared" si="10"/>
        <v>0</v>
      </c>
      <c r="AU119" s="13" t="s">
        <v>54</v>
      </c>
      <c r="BA119" s="12">
        <f t="shared" si="12"/>
        <v>12</v>
      </c>
    </row>
    <row r="120" ht="12.75" customHeight="1">
      <c r="A120" s="13" t="s">
        <v>167</v>
      </c>
      <c r="B120" s="8" t="s">
        <v>177</v>
      </c>
      <c r="C120" s="10">
        <v>0.5833333333333333</v>
      </c>
      <c r="D120" s="11">
        <v>2.801190476190476</v>
      </c>
      <c r="E120" s="11">
        <v>0.208244793880153</v>
      </c>
      <c r="F120" s="13">
        <v>1.0</v>
      </c>
      <c r="G120" s="13">
        <v>4.0</v>
      </c>
      <c r="H120" s="13">
        <v>7.0</v>
      </c>
      <c r="I120" s="13">
        <v>36.0</v>
      </c>
      <c r="J120" s="13">
        <v>5.0</v>
      </c>
      <c r="K120" s="11">
        <v>0.7611111111111111</v>
      </c>
      <c r="L120" s="11">
        <v>2.036363636363636</v>
      </c>
      <c r="M120" s="13">
        <v>4.0</v>
      </c>
      <c r="N120" s="13">
        <v>0.0</v>
      </c>
      <c r="O120" s="13">
        <v>7.0</v>
      </c>
      <c r="P120" s="14">
        <v>0.0</v>
      </c>
      <c r="Q120" s="15">
        <v>0.9693559049912641</v>
      </c>
      <c r="R120" s="16">
        <v>2.619696969696969</v>
      </c>
      <c r="S120" s="13">
        <v>21.0</v>
      </c>
      <c r="T120" s="13">
        <v>10.0</v>
      </c>
      <c r="U120" s="13">
        <v>1.0</v>
      </c>
      <c r="V120" s="17">
        <f t="shared" si="1"/>
        <v>1</v>
      </c>
      <c r="W120" s="11">
        <f t="shared" si="2"/>
        <v>0.8</v>
      </c>
      <c r="X120" s="11">
        <f t="shared" si="3"/>
        <v>0.2</v>
      </c>
      <c r="Y120" s="11">
        <f t="shared" si="4"/>
        <v>2.61969697</v>
      </c>
      <c r="Z120" s="13">
        <v>0.0</v>
      </c>
      <c r="AA120" s="13">
        <v>0.0</v>
      </c>
      <c r="AB120" s="13">
        <v>1.0</v>
      </c>
      <c r="AC120" s="13">
        <v>0.0</v>
      </c>
      <c r="AD120" s="13">
        <v>1.0</v>
      </c>
      <c r="AE120" s="13">
        <v>0.0</v>
      </c>
      <c r="AF120" s="11">
        <f t="shared" si="5"/>
        <v>0</v>
      </c>
      <c r="AG120" s="12">
        <v>4.0</v>
      </c>
      <c r="AH120" s="12">
        <v>1.0</v>
      </c>
      <c r="AI120" s="12">
        <v>6.0</v>
      </c>
      <c r="AJ120" s="12">
        <v>2.0</v>
      </c>
      <c r="AK120" s="12">
        <v>10.0</v>
      </c>
      <c r="AL120" s="12">
        <v>3.0</v>
      </c>
      <c r="AM120" s="18">
        <f t="shared" si="15"/>
        <v>0.3</v>
      </c>
      <c r="AN120" s="19">
        <v>0.0</v>
      </c>
      <c r="AO120" s="19">
        <v>0.0</v>
      </c>
      <c r="AP120" s="13">
        <v>0.0</v>
      </c>
      <c r="AQ120" s="17">
        <f t="shared" si="7"/>
        <v>1</v>
      </c>
      <c r="AR120" s="11">
        <f t="shared" si="8"/>
        <v>0.2</v>
      </c>
      <c r="AS120" s="17">
        <f t="shared" si="9"/>
        <v>4</v>
      </c>
      <c r="AT120" s="11">
        <f t="shared" si="10"/>
        <v>0.8</v>
      </c>
      <c r="AU120" s="13" t="s">
        <v>56</v>
      </c>
      <c r="BA120" s="12">
        <f t="shared" si="12"/>
        <v>7</v>
      </c>
    </row>
    <row r="121" ht="12.75" customHeight="1">
      <c r="A121" s="13" t="s">
        <v>167</v>
      </c>
      <c r="B121" s="8" t="s">
        <v>178</v>
      </c>
      <c r="C121" s="10">
        <v>0.7833333333333333</v>
      </c>
      <c r="D121" s="11">
        <v>1.801190476190476</v>
      </c>
      <c r="E121" s="11">
        <v>0.434897554527429</v>
      </c>
      <c r="F121" s="13">
        <v>1.0</v>
      </c>
      <c r="G121" s="13">
        <v>3.0</v>
      </c>
      <c r="H121" s="13">
        <v>6.0</v>
      </c>
      <c r="I121" s="13">
        <v>28.0</v>
      </c>
      <c r="J121" s="13">
        <v>4.0</v>
      </c>
      <c r="K121" s="11">
        <v>0.6964285714285714</v>
      </c>
      <c r="L121" s="11">
        <v>2.1</v>
      </c>
      <c r="M121" s="13">
        <v>2.0</v>
      </c>
      <c r="N121" s="13">
        <v>0.0</v>
      </c>
      <c r="O121" s="13">
        <v>7.0</v>
      </c>
      <c r="P121" s="14">
        <v>0.0</v>
      </c>
      <c r="Q121" s="15">
        <v>1.1313261259560004</v>
      </c>
      <c r="R121" s="16">
        <v>2.8833333333333333</v>
      </c>
      <c r="S121" s="13">
        <v>18.0</v>
      </c>
      <c r="T121" s="13">
        <v>11.0</v>
      </c>
      <c r="U121" s="13">
        <v>1.0</v>
      </c>
      <c r="V121" s="17">
        <f t="shared" si="1"/>
        <v>1</v>
      </c>
      <c r="W121" s="11">
        <f t="shared" si="2"/>
        <v>0.75</v>
      </c>
      <c r="X121" s="11">
        <f t="shared" si="3"/>
        <v>0.25</v>
      </c>
      <c r="Y121" s="11">
        <f t="shared" si="4"/>
        <v>2.883333333</v>
      </c>
      <c r="Z121" s="13">
        <v>0.0</v>
      </c>
      <c r="AA121" s="13">
        <v>0.0</v>
      </c>
      <c r="AB121" s="13">
        <v>0.0</v>
      </c>
      <c r="AC121" s="13">
        <v>0.0</v>
      </c>
      <c r="AD121" s="13">
        <v>0.0</v>
      </c>
      <c r="AE121" s="13">
        <v>0.0</v>
      </c>
      <c r="AF121" s="11" t="str">
        <f t="shared" si="5"/>
        <v>#DIV/0!</v>
      </c>
      <c r="AG121" s="12">
        <v>4.0</v>
      </c>
      <c r="AH121" s="12">
        <v>2.0</v>
      </c>
      <c r="AI121" s="12">
        <v>6.0</v>
      </c>
      <c r="AJ121" s="12">
        <v>2.0</v>
      </c>
      <c r="AK121" s="12">
        <v>10.0</v>
      </c>
      <c r="AL121" s="12">
        <v>4.0</v>
      </c>
      <c r="AM121" s="18">
        <f t="shared" si="15"/>
        <v>0.4</v>
      </c>
      <c r="AN121" s="19">
        <v>0.0</v>
      </c>
      <c r="AO121" s="19">
        <v>0.0</v>
      </c>
      <c r="AP121" s="13">
        <v>0.0</v>
      </c>
      <c r="AQ121" s="17">
        <f t="shared" si="7"/>
        <v>2</v>
      </c>
      <c r="AR121" s="11">
        <f t="shared" si="8"/>
        <v>0.5</v>
      </c>
      <c r="AS121" s="17">
        <f t="shared" si="9"/>
        <v>2</v>
      </c>
      <c r="AT121" s="11">
        <f t="shared" si="10"/>
        <v>0.5</v>
      </c>
      <c r="AU121" s="13" t="s">
        <v>56</v>
      </c>
      <c r="BA121" s="12">
        <f t="shared" si="12"/>
        <v>6</v>
      </c>
    </row>
    <row r="122" ht="12.75" customHeight="1">
      <c r="A122" s="13" t="s">
        <v>167</v>
      </c>
      <c r="B122" s="50" t="s">
        <v>179</v>
      </c>
      <c r="C122" s="10">
        <v>0.9678571428571427</v>
      </c>
      <c r="D122" s="11">
        <v>1.301190476190476</v>
      </c>
      <c r="E122" s="11">
        <v>0.7438243366880146</v>
      </c>
      <c r="F122" s="13">
        <v>0.0</v>
      </c>
      <c r="G122" s="13">
        <v>1.0</v>
      </c>
      <c r="H122" s="13">
        <v>3.0</v>
      </c>
      <c r="I122" s="13">
        <v>13.0</v>
      </c>
      <c r="J122" s="13">
        <v>2.0</v>
      </c>
      <c r="K122" s="11">
        <v>0.3846153846153846</v>
      </c>
      <c r="L122" s="11">
        <v>2.0</v>
      </c>
      <c r="M122" s="13">
        <v>1.0</v>
      </c>
      <c r="N122" s="13">
        <v>0.0</v>
      </c>
      <c r="O122" s="13">
        <v>7.0</v>
      </c>
      <c r="P122" s="14">
        <v>0.0</v>
      </c>
      <c r="Q122" s="15">
        <v>1.1284397213033992</v>
      </c>
      <c r="R122" s="16">
        <v>2.9678571428571425</v>
      </c>
      <c r="S122" s="13">
        <v>15.0</v>
      </c>
      <c r="T122" s="13">
        <v>12.0</v>
      </c>
      <c r="U122" s="13">
        <v>1.0</v>
      </c>
      <c r="V122" s="17">
        <f t="shared" si="1"/>
        <v>1</v>
      </c>
      <c r="W122" s="11">
        <f t="shared" si="2"/>
        <v>0.5</v>
      </c>
      <c r="X122" s="11">
        <f t="shared" si="3"/>
        <v>0.5</v>
      </c>
      <c r="Y122" s="11">
        <f t="shared" si="4"/>
        <v>2.967857143</v>
      </c>
      <c r="Z122" s="13">
        <v>0.0</v>
      </c>
      <c r="AA122" s="13">
        <v>0.0</v>
      </c>
      <c r="AB122" s="13">
        <v>0.0</v>
      </c>
      <c r="AC122" s="13">
        <v>0.0</v>
      </c>
      <c r="AD122" s="13">
        <v>0.0</v>
      </c>
      <c r="AE122" s="13">
        <v>0.0</v>
      </c>
      <c r="AF122" s="11" t="str">
        <f t="shared" si="5"/>
        <v>#DIV/0!</v>
      </c>
      <c r="AG122" s="12">
        <v>3.0</v>
      </c>
      <c r="AH122" s="12">
        <v>2.0</v>
      </c>
      <c r="AI122" s="12">
        <v>5.0</v>
      </c>
      <c r="AJ122" s="12">
        <v>3.0</v>
      </c>
      <c r="AK122" s="12">
        <v>8.0</v>
      </c>
      <c r="AL122" s="12">
        <v>5.0</v>
      </c>
      <c r="AM122" s="18">
        <f t="shared" si="15"/>
        <v>0.625</v>
      </c>
      <c r="AN122" s="19">
        <v>0.0</v>
      </c>
      <c r="AO122" s="19">
        <v>0.0</v>
      </c>
      <c r="AP122" s="13">
        <v>0.0</v>
      </c>
      <c r="AQ122" s="17">
        <f t="shared" si="7"/>
        <v>1</v>
      </c>
      <c r="AR122" s="11">
        <f t="shared" si="8"/>
        <v>0.5</v>
      </c>
      <c r="AS122" s="17">
        <f t="shared" si="9"/>
        <v>1</v>
      </c>
      <c r="AT122" s="11">
        <f t="shared" si="10"/>
        <v>0.5</v>
      </c>
      <c r="AU122" s="13" t="s">
        <v>54</v>
      </c>
      <c r="BA122" s="12">
        <f t="shared" si="12"/>
        <v>3</v>
      </c>
    </row>
    <row r="123" ht="12.75" customHeight="1">
      <c r="A123" s="13" t="s">
        <v>167</v>
      </c>
      <c r="B123" s="8" t="s">
        <v>180</v>
      </c>
      <c r="C123" s="10">
        <v>0.3333333333333333</v>
      </c>
      <c r="D123" s="11">
        <v>1.101190476190476</v>
      </c>
      <c r="E123" s="11">
        <v>0.3027027027027027</v>
      </c>
      <c r="F123" s="13">
        <v>0.0</v>
      </c>
      <c r="G123" s="13">
        <v>1.0</v>
      </c>
      <c r="H123" s="13">
        <v>6.0</v>
      </c>
      <c r="I123" s="13">
        <v>21.0</v>
      </c>
      <c r="J123" s="13">
        <v>3.0</v>
      </c>
      <c r="K123" s="11">
        <v>0.2380952380952381</v>
      </c>
      <c r="L123" s="11">
        <v>0.9333333333333333</v>
      </c>
      <c r="M123" s="13">
        <v>1.0</v>
      </c>
      <c r="N123" s="13">
        <v>0.0</v>
      </c>
      <c r="O123" s="13">
        <v>7.0</v>
      </c>
      <c r="P123" s="14">
        <v>0.0</v>
      </c>
      <c r="Q123" s="15">
        <v>0.5407979407979409</v>
      </c>
      <c r="R123" s="16">
        <v>1.2666666666666666</v>
      </c>
      <c r="S123" s="13">
        <v>12.0</v>
      </c>
      <c r="T123" s="13">
        <v>13.0</v>
      </c>
      <c r="U123" s="13">
        <v>1.0</v>
      </c>
      <c r="V123" s="17">
        <f t="shared" si="1"/>
        <v>2</v>
      </c>
      <c r="W123" s="11">
        <f t="shared" si="2"/>
        <v>0.3333333333</v>
      </c>
      <c r="X123" s="11">
        <f t="shared" si="3"/>
        <v>0.6666666667</v>
      </c>
      <c r="Y123" s="11">
        <f t="shared" si="4"/>
        <v>1.266666667</v>
      </c>
      <c r="Z123" s="13">
        <v>0.0</v>
      </c>
      <c r="AA123" s="13">
        <v>0.0</v>
      </c>
      <c r="AB123" s="13">
        <v>0.0</v>
      </c>
      <c r="AC123" s="13">
        <v>0.0</v>
      </c>
      <c r="AD123" s="13">
        <v>0.0</v>
      </c>
      <c r="AE123" s="13">
        <v>0.0</v>
      </c>
      <c r="AF123" s="11" t="str">
        <f t="shared" si="5"/>
        <v>#DIV/0!</v>
      </c>
      <c r="AG123" s="12">
        <v>3.0</v>
      </c>
      <c r="AH123" s="12">
        <v>1.0</v>
      </c>
      <c r="AI123" s="12">
        <v>4.0</v>
      </c>
      <c r="AJ123" s="12">
        <v>1.0</v>
      </c>
      <c r="AK123" s="12">
        <v>7.0</v>
      </c>
      <c r="AL123" s="12">
        <v>2.0</v>
      </c>
      <c r="AM123" s="18">
        <f t="shared" si="15"/>
        <v>0.2857142857</v>
      </c>
      <c r="AN123" s="19">
        <v>0.0</v>
      </c>
      <c r="AO123" s="19">
        <v>0.0</v>
      </c>
      <c r="AP123" s="13">
        <v>0.0</v>
      </c>
      <c r="AQ123" s="17">
        <f t="shared" si="7"/>
        <v>2</v>
      </c>
      <c r="AR123" s="11">
        <f t="shared" si="8"/>
        <v>0.6666666667</v>
      </c>
      <c r="AS123" s="17">
        <f t="shared" si="9"/>
        <v>1</v>
      </c>
      <c r="AT123" s="11">
        <f t="shared" si="10"/>
        <v>0.3333333333</v>
      </c>
      <c r="AU123" s="13" t="s">
        <v>54</v>
      </c>
      <c r="BA123" s="12">
        <f t="shared" si="12"/>
        <v>6</v>
      </c>
    </row>
    <row r="124" ht="12.75" customHeight="1">
      <c r="A124" s="13" t="s">
        <v>167</v>
      </c>
      <c r="B124" s="50" t="s">
        <v>181</v>
      </c>
      <c r="C124" s="10">
        <v>0.26785714285714285</v>
      </c>
      <c r="D124" s="11">
        <v>0.7678571428571428</v>
      </c>
      <c r="E124" s="11">
        <v>0.3488372093023256</v>
      </c>
      <c r="F124" s="13">
        <v>2.0</v>
      </c>
      <c r="G124" s="13">
        <v>0.0</v>
      </c>
      <c r="H124" s="13">
        <v>6.0</v>
      </c>
      <c r="I124" s="13">
        <v>8.0</v>
      </c>
      <c r="J124" s="13">
        <v>1.0</v>
      </c>
      <c r="K124" s="11">
        <v>-0.75</v>
      </c>
      <c r="L124" s="11">
        <v>0.0</v>
      </c>
      <c r="M124" s="13">
        <v>0.0</v>
      </c>
      <c r="N124" s="13">
        <v>0.0</v>
      </c>
      <c r="O124" s="13">
        <v>7.0</v>
      </c>
      <c r="P124" s="14">
        <v>0.0</v>
      </c>
      <c r="Q124" s="15">
        <v>-0.4011627906976744</v>
      </c>
      <c r="R124" s="16">
        <v>0.26785714285714285</v>
      </c>
      <c r="S124" s="13">
        <v>9.0</v>
      </c>
      <c r="T124" s="13">
        <v>14.0</v>
      </c>
      <c r="U124" s="13">
        <v>1.0</v>
      </c>
      <c r="V124" s="17">
        <f t="shared" si="1"/>
        <v>1</v>
      </c>
      <c r="W124" s="11">
        <f t="shared" si="2"/>
        <v>0</v>
      </c>
      <c r="X124" s="11">
        <f t="shared" si="3"/>
        <v>1</v>
      </c>
      <c r="Y124" s="11">
        <f t="shared" si="4"/>
        <v>0.2678571429</v>
      </c>
      <c r="Z124" s="13">
        <v>0.0</v>
      </c>
      <c r="AA124" s="13">
        <v>0.0</v>
      </c>
      <c r="AB124" s="13">
        <v>0.0</v>
      </c>
      <c r="AC124" s="13">
        <v>0.0</v>
      </c>
      <c r="AD124" s="13">
        <v>0.0</v>
      </c>
      <c r="AE124" s="13">
        <v>0.0</v>
      </c>
      <c r="AF124" s="11" t="str">
        <f t="shared" si="5"/>
        <v>#DIV/0!</v>
      </c>
      <c r="AG124" s="12">
        <v>2.0</v>
      </c>
      <c r="AH124" s="12">
        <v>1.0</v>
      </c>
      <c r="AI124" s="12">
        <v>3.0</v>
      </c>
      <c r="AJ124" s="12">
        <v>1.0</v>
      </c>
      <c r="AK124" s="12">
        <v>5.0</v>
      </c>
      <c r="AL124" s="12">
        <v>2.0</v>
      </c>
      <c r="AM124" s="18">
        <f t="shared" si="15"/>
        <v>0.4</v>
      </c>
      <c r="AN124" s="19">
        <v>0.0</v>
      </c>
      <c r="AO124" s="19">
        <v>0.0</v>
      </c>
      <c r="AP124" s="13">
        <v>0.0</v>
      </c>
      <c r="AQ124" s="17">
        <f t="shared" si="7"/>
        <v>1</v>
      </c>
      <c r="AR124" s="11">
        <f t="shared" si="8"/>
        <v>1</v>
      </c>
      <c r="AS124" s="17">
        <f t="shared" si="9"/>
        <v>0</v>
      </c>
      <c r="AT124" s="11">
        <f t="shared" si="10"/>
        <v>0</v>
      </c>
      <c r="AU124" s="13" t="s">
        <v>56</v>
      </c>
      <c r="AV124" s="20">
        <v>25287.0</v>
      </c>
      <c r="BA124" s="12">
        <f t="shared" si="12"/>
        <v>6</v>
      </c>
    </row>
    <row r="125" ht="12.75" customHeight="1">
      <c r="A125" s="13" t="s">
        <v>167</v>
      </c>
      <c r="B125" s="8" t="s">
        <v>182</v>
      </c>
      <c r="C125" s="10">
        <v>0.0</v>
      </c>
      <c r="D125" s="11">
        <v>0.43452380952380953</v>
      </c>
      <c r="E125" s="11">
        <v>0.0</v>
      </c>
      <c r="F125" s="13">
        <v>0.0</v>
      </c>
      <c r="G125" s="13">
        <v>0.0</v>
      </c>
      <c r="H125" s="13">
        <v>8.0</v>
      </c>
      <c r="I125" s="13">
        <v>15.0</v>
      </c>
      <c r="J125" s="13">
        <v>2.0</v>
      </c>
      <c r="K125" s="11">
        <v>-0.26666666666666666</v>
      </c>
      <c r="L125" s="11">
        <v>0.0</v>
      </c>
      <c r="M125" s="13">
        <v>0.0</v>
      </c>
      <c r="N125" s="13">
        <v>0.0</v>
      </c>
      <c r="O125" s="13">
        <v>7.0</v>
      </c>
      <c r="P125" s="14">
        <v>0.0</v>
      </c>
      <c r="Q125" s="15">
        <v>-0.26666666666666666</v>
      </c>
      <c r="R125" s="16">
        <v>0.0</v>
      </c>
      <c r="S125" s="13">
        <v>6.0</v>
      </c>
      <c r="T125" s="13">
        <v>15.0</v>
      </c>
      <c r="U125" s="13">
        <v>1.0</v>
      </c>
      <c r="V125" s="17">
        <f t="shared" si="1"/>
        <v>2</v>
      </c>
      <c r="W125" s="11">
        <f t="shared" si="2"/>
        <v>0</v>
      </c>
      <c r="X125" s="11">
        <f t="shared" si="3"/>
        <v>1</v>
      </c>
      <c r="Y125" s="11">
        <f t="shared" si="4"/>
        <v>0</v>
      </c>
      <c r="Z125" s="13">
        <v>0.0</v>
      </c>
      <c r="AA125" s="13">
        <v>0.0</v>
      </c>
      <c r="AB125" s="13">
        <v>0.0</v>
      </c>
      <c r="AC125" s="13">
        <v>0.0</v>
      </c>
      <c r="AD125" s="13">
        <v>0.0</v>
      </c>
      <c r="AE125" s="13">
        <v>0.0</v>
      </c>
      <c r="AF125" s="11" t="str">
        <f t="shared" si="5"/>
        <v>#DIV/0!</v>
      </c>
      <c r="AG125" s="12">
        <v>1.0</v>
      </c>
      <c r="AH125" s="12">
        <v>0.0</v>
      </c>
      <c r="AI125" s="12">
        <v>2.0</v>
      </c>
      <c r="AJ125" s="12">
        <v>0.0</v>
      </c>
      <c r="AK125" s="12">
        <v>3.0</v>
      </c>
      <c r="AL125" s="12">
        <v>0.0</v>
      </c>
      <c r="AM125" s="18">
        <f t="shared" si="15"/>
        <v>0</v>
      </c>
      <c r="AN125" s="19">
        <v>0.0</v>
      </c>
      <c r="AO125" s="19">
        <v>0.0</v>
      </c>
      <c r="AP125" s="13">
        <v>0.0</v>
      </c>
      <c r="AQ125" s="17">
        <f t="shared" si="7"/>
        <v>2</v>
      </c>
      <c r="AR125" s="11">
        <f t="shared" si="8"/>
        <v>1</v>
      </c>
      <c r="AS125" s="17">
        <f t="shared" si="9"/>
        <v>0</v>
      </c>
      <c r="AT125" s="11">
        <f t="shared" si="10"/>
        <v>0</v>
      </c>
      <c r="AU125" s="13" t="s">
        <v>56</v>
      </c>
      <c r="BA125" s="12">
        <f t="shared" si="12"/>
        <v>8</v>
      </c>
    </row>
    <row r="126" ht="12.75" customHeight="1">
      <c r="A126" s="25" t="s">
        <v>167</v>
      </c>
      <c r="B126" s="44" t="s">
        <v>183</v>
      </c>
      <c r="C126" s="27">
        <v>0.0</v>
      </c>
      <c r="D126" s="28">
        <v>0.125</v>
      </c>
      <c r="E126" s="28">
        <v>0.0</v>
      </c>
      <c r="F126" s="25">
        <v>0.0</v>
      </c>
      <c r="G126" s="25">
        <v>0.0</v>
      </c>
      <c r="H126" s="25">
        <v>5.0</v>
      </c>
      <c r="I126" s="25">
        <v>8.0</v>
      </c>
      <c r="J126" s="25">
        <v>1.0</v>
      </c>
      <c r="K126" s="28">
        <v>-0.625</v>
      </c>
      <c r="L126" s="28">
        <v>0.0</v>
      </c>
      <c r="M126" s="25">
        <v>0.0</v>
      </c>
      <c r="N126" s="25">
        <v>0.0</v>
      </c>
      <c r="O126" s="25">
        <v>7.0</v>
      </c>
      <c r="P126" s="29">
        <v>0.0</v>
      </c>
      <c r="Q126" s="30">
        <v>-0.625</v>
      </c>
      <c r="R126" s="31">
        <v>0.0</v>
      </c>
      <c r="S126" s="25">
        <v>3.0</v>
      </c>
      <c r="T126" s="25">
        <v>16.0</v>
      </c>
      <c r="U126" s="25">
        <v>1.0</v>
      </c>
      <c r="V126" s="32">
        <f t="shared" si="1"/>
        <v>1</v>
      </c>
      <c r="W126" s="28">
        <f t="shared" si="2"/>
        <v>0</v>
      </c>
      <c r="X126" s="28">
        <f t="shared" si="3"/>
        <v>1</v>
      </c>
      <c r="Y126" s="28">
        <f t="shared" si="4"/>
        <v>0</v>
      </c>
      <c r="Z126" s="25">
        <v>0.0</v>
      </c>
      <c r="AA126" s="25">
        <v>0.0</v>
      </c>
      <c r="AB126" s="25">
        <v>0.0</v>
      </c>
      <c r="AC126" s="25">
        <v>0.0</v>
      </c>
      <c r="AD126" s="25">
        <v>0.0</v>
      </c>
      <c r="AE126" s="25">
        <v>0.0</v>
      </c>
      <c r="AF126" s="28" t="str">
        <f t="shared" si="5"/>
        <v>#DIV/0!</v>
      </c>
      <c r="AG126" s="25">
        <v>0.0</v>
      </c>
      <c r="AH126" s="25">
        <v>0.0</v>
      </c>
      <c r="AI126" s="25">
        <v>1.0</v>
      </c>
      <c r="AJ126" s="25">
        <v>0.0</v>
      </c>
      <c r="AK126" s="25">
        <v>1.0</v>
      </c>
      <c r="AL126" s="25">
        <v>0.0</v>
      </c>
      <c r="AM126" s="33">
        <f t="shared" si="15"/>
        <v>0</v>
      </c>
      <c r="AN126" s="34">
        <v>0.0</v>
      </c>
      <c r="AO126" s="34">
        <v>0.0</v>
      </c>
      <c r="AP126" s="25">
        <v>0.0</v>
      </c>
      <c r="AQ126" s="32">
        <f t="shared" si="7"/>
        <v>1</v>
      </c>
      <c r="AR126" s="28">
        <f t="shared" si="8"/>
        <v>1</v>
      </c>
      <c r="AS126" s="32">
        <f t="shared" si="9"/>
        <v>0</v>
      </c>
      <c r="AT126" s="28">
        <f t="shared" si="10"/>
        <v>0</v>
      </c>
      <c r="AU126" s="25" t="s">
        <v>54</v>
      </c>
      <c r="AV126" s="35">
        <v>21795.0</v>
      </c>
      <c r="AW126" s="25"/>
      <c r="AX126" s="25"/>
      <c r="AY126" s="25"/>
      <c r="AZ126" s="25"/>
      <c r="BA126" s="25">
        <f t="shared" si="12"/>
        <v>5</v>
      </c>
      <c r="BB126" s="25"/>
    </row>
    <row r="127" ht="12.75" customHeight="1">
      <c r="A127" s="8" t="s">
        <v>184</v>
      </c>
      <c r="B127" s="47" t="s">
        <v>132</v>
      </c>
      <c r="C127" s="10">
        <v>2.174603174603175</v>
      </c>
      <c r="D127" s="11">
        <v>12.052380952380952</v>
      </c>
      <c r="E127" s="18">
        <v>0.18042934281575138</v>
      </c>
      <c r="F127" s="12">
        <v>1.0</v>
      </c>
      <c r="G127" s="13">
        <v>9.0</v>
      </c>
      <c r="H127" s="13">
        <v>4.0</v>
      </c>
      <c r="I127" s="13">
        <v>60.0</v>
      </c>
      <c r="J127" s="13">
        <v>9.0</v>
      </c>
      <c r="K127" s="11">
        <v>0.9925925925925926</v>
      </c>
      <c r="L127" s="11">
        <v>3.5</v>
      </c>
      <c r="M127" s="12">
        <v>5.0</v>
      </c>
      <c r="N127" s="13">
        <v>5.0</v>
      </c>
      <c r="O127" s="13">
        <v>8.0</v>
      </c>
      <c r="P127" s="11">
        <v>0.625</v>
      </c>
      <c r="Q127" s="15">
        <v>1.798021935408344</v>
      </c>
      <c r="R127" s="16">
        <v>9.424603174603174</v>
      </c>
      <c r="S127" s="13">
        <v>39.0</v>
      </c>
      <c r="T127" s="13">
        <v>1.0</v>
      </c>
      <c r="U127" s="13">
        <v>2.0</v>
      </c>
      <c r="V127" s="17">
        <f t="shared" si="1"/>
        <v>0</v>
      </c>
      <c r="W127" s="11">
        <f t="shared" si="2"/>
        <v>1</v>
      </c>
      <c r="X127" s="11">
        <f t="shared" si="3"/>
        <v>0</v>
      </c>
      <c r="Y127" s="11">
        <f t="shared" si="4"/>
        <v>5.674603175</v>
      </c>
      <c r="Z127" s="13">
        <v>2.0</v>
      </c>
      <c r="AA127" s="13">
        <v>0.0</v>
      </c>
      <c r="AB127" s="13">
        <v>8.0</v>
      </c>
      <c r="AC127" s="13">
        <v>1.0</v>
      </c>
      <c r="AD127" s="13">
        <v>10.0</v>
      </c>
      <c r="AE127" s="13">
        <v>1.0</v>
      </c>
      <c r="AF127" s="11">
        <f t="shared" si="5"/>
        <v>0.1</v>
      </c>
      <c r="AG127" s="12">
        <v>6.0</v>
      </c>
      <c r="AH127" s="12">
        <v>4.0</v>
      </c>
      <c r="AI127" s="12">
        <v>8.0</v>
      </c>
      <c r="AJ127" s="12">
        <v>5.0</v>
      </c>
      <c r="AK127" s="12">
        <v>14.0</v>
      </c>
      <c r="AL127" s="12">
        <v>9.0</v>
      </c>
      <c r="AM127" s="18">
        <f t="shared" si="15"/>
        <v>0.6428571429</v>
      </c>
      <c r="AN127" s="19">
        <v>0.0</v>
      </c>
      <c r="AO127" s="19">
        <v>0.0</v>
      </c>
      <c r="AP127" s="12">
        <v>2.0</v>
      </c>
      <c r="AQ127" s="17">
        <f t="shared" si="7"/>
        <v>4</v>
      </c>
      <c r="AR127" s="11">
        <f t="shared" si="8"/>
        <v>0.4444444444</v>
      </c>
      <c r="AS127" s="17">
        <f t="shared" si="9"/>
        <v>4</v>
      </c>
      <c r="AT127" s="11">
        <f t="shared" si="10"/>
        <v>0.5</v>
      </c>
      <c r="AU127" s="13" t="s">
        <v>56</v>
      </c>
      <c r="AV127" s="20">
        <v>30215.0</v>
      </c>
      <c r="BA127" s="12">
        <f t="shared" si="12"/>
        <v>4</v>
      </c>
    </row>
    <row r="128" ht="12.75" customHeight="1">
      <c r="A128" s="22" t="s">
        <v>184</v>
      </c>
      <c r="B128" s="47" t="s">
        <v>170</v>
      </c>
      <c r="C128" s="10">
        <v>2.888888888888889</v>
      </c>
      <c r="D128" s="11">
        <v>12.052380952380952</v>
      </c>
      <c r="E128" s="18">
        <v>0.2396944554194653</v>
      </c>
      <c r="F128" s="12">
        <v>0.0</v>
      </c>
      <c r="G128" s="13">
        <v>12.0</v>
      </c>
      <c r="H128" s="13">
        <v>0.0</v>
      </c>
      <c r="I128" s="13">
        <v>86.0</v>
      </c>
      <c r="J128" s="13">
        <v>13.0</v>
      </c>
      <c r="K128" s="11">
        <v>0.9230769230769231</v>
      </c>
      <c r="L128" s="11">
        <v>6.461538461538462</v>
      </c>
      <c r="M128" s="12">
        <v>12.0</v>
      </c>
      <c r="N128" s="13">
        <v>3.0</v>
      </c>
      <c r="O128" s="13">
        <v>8.0</v>
      </c>
      <c r="P128" s="11">
        <v>0.375</v>
      </c>
      <c r="Q128" s="15">
        <v>1.5377713784963885</v>
      </c>
      <c r="R128" s="16">
        <v>11.600427350427351</v>
      </c>
      <c r="S128" s="13">
        <v>39.0</v>
      </c>
      <c r="T128" s="13">
        <v>2.0</v>
      </c>
      <c r="U128" s="13">
        <v>2.0</v>
      </c>
      <c r="V128" s="17">
        <f t="shared" si="1"/>
        <v>1</v>
      </c>
      <c r="W128" s="11">
        <f t="shared" si="2"/>
        <v>0.9230769231</v>
      </c>
      <c r="X128" s="11">
        <f t="shared" si="3"/>
        <v>0.07692307692</v>
      </c>
      <c r="Y128" s="11">
        <f t="shared" si="4"/>
        <v>9.35042735</v>
      </c>
      <c r="Z128" s="13">
        <v>2.0</v>
      </c>
      <c r="AA128" s="13">
        <v>0.0</v>
      </c>
      <c r="AB128" s="13">
        <v>8.0</v>
      </c>
      <c r="AC128" s="13">
        <v>2.0</v>
      </c>
      <c r="AD128" s="13">
        <v>10.0</v>
      </c>
      <c r="AE128" s="13">
        <v>2.0</v>
      </c>
      <c r="AF128" s="11">
        <f t="shared" si="5"/>
        <v>0.2</v>
      </c>
      <c r="AG128" s="12">
        <v>6.0</v>
      </c>
      <c r="AH128" s="12">
        <v>4.0</v>
      </c>
      <c r="AI128" s="12">
        <v>8.0</v>
      </c>
      <c r="AJ128" s="12">
        <v>2.0</v>
      </c>
      <c r="AK128" s="12">
        <v>14.0</v>
      </c>
      <c r="AL128" s="12">
        <v>6.0</v>
      </c>
      <c r="AM128" s="18">
        <f t="shared" si="15"/>
        <v>0.4285714286</v>
      </c>
      <c r="AN128" s="19">
        <v>0.0</v>
      </c>
      <c r="AO128" s="19">
        <v>0.0</v>
      </c>
      <c r="AP128" s="12">
        <v>2.0</v>
      </c>
      <c r="AQ128" s="17">
        <f t="shared" si="7"/>
        <v>1</v>
      </c>
      <c r="AR128" s="11">
        <f t="shared" si="8"/>
        <v>0.07692307692</v>
      </c>
      <c r="AS128" s="17">
        <f t="shared" si="9"/>
        <v>10</v>
      </c>
      <c r="AT128" s="11">
        <f t="shared" si="10"/>
        <v>0.9090909091</v>
      </c>
      <c r="AU128" s="13" t="s">
        <v>56</v>
      </c>
      <c r="AZ128" s="12">
        <v>4.0</v>
      </c>
      <c r="BA128" s="12">
        <f t="shared" si="12"/>
        <v>4</v>
      </c>
    </row>
    <row r="129" ht="12.75" customHeight="1">
      <c r="A129" s="13" t="s">
        <v>184</v>
      </c>
      <c r="B129" s="47" t="s">
        <v>113</v>
      </c>
      <c r="C129" s="10">
        <v>0.6388888888888888</v>
      </c>
      <c r="D129" s="11">
        <v>11.802380952380952</v>
      </c>
      <c r="E129" s="18">
        <v>0.05413220361777957</v>
      </c>
      <c r="F129" s="12">
        <v>1.0</v>
      </c>
      <c r="G129" s="13">
        <v>11.0</v>
      </c>
      <c r="H129" s="13">
        <v>3.0</v>
      </c>
      <c r="I129" s="13">
        <v>86.0</v>
      </c>
      <c r="J129" s="13">
        <v>13.0</v>
      </c>
      <c r="K129" s="11">
        <v>0.8434704830053668</v>
      </c>
      <c r="L129" s="11">
        <v>3.3846153846153846</v>
      </c>
      <c r="M129" s="12">
        <v>10.0</v>
      </c>
      <c r="N129" s="13">
        <v>0.0</v>
      </c>
      <c r="O129" s="13">
        <v>8.0</v>
      </c>
      <c r="P129" s="17">
        <v>0.0</v>
      </c>
      <c r="Q129" s="15">
        <v>0.8976026866231464</v>
      </c>
      <c r="R129" s="16">
        <v>4.023504273504273</v>
      </c>
      <c r="S129" s="13">
        <v>38.0</v>
      </c>
      <c r="T129" s="13">
        <v>3.0</v>
      </c>
      <c r="U129" s="13">
        <v>2.0</v>
      </c>
      <c r="V129" s="17">
        <f t="shared" si="1"/>
        <v>2</v>
      </c>
      <c r="W129" s="11">
        <f t="shared" si="2"/>
        <v>0.8461538462</v>
      </c>
      <c r="X129" s="11">
        <f t="shared" si="3"/>
        <v>0.1538461538</v>
      </c>
      <c r="Y129" s="11">
        <f t="shared" si="4"/>
        <v>4.023504274</v>
      </c>
      <c r="Z129" s="13">
        <v>2.0</v>
      </c>
      <c r="AA129" s="13">
        <v>0.0</v>
      </c>
      <c r="AB129" s="13">
        <v>8.0</v>
      </c>
      <c r="AC129" s="13">
        <v>0.0</v>
      </c>
      <c r="AD129" s="13">
        <v>10.0</v>
      </c>
      <c r="AE129" s="13">
        <v>0.0</v>
      </c>
      <c r="AF129" s="11">
        <f t="shared" si="5"/>
        <v>0</v>
      </c>
      <c r="AG129" s="12">
        <v>6.0</v>
      </c>
      <c r="AH129" s="12">
        <v>3.0</v>
      </c>
      <c r="AI129" s="12">
        <v>8.0</v>
      </c>
      <c r="AJ129" s="12">
        <v>2.0</v>
      </c>
      <c r="AK129" s="12">
        <v>14.0</v>
      </c>
      <c r="AL129" s="12">
        <v>5.0</v>
      </c>
      <c r="AM129" s="18">
        <f t="shared" si="15"/>
        <v>0.3571428571</v>
      </c>
      <c r="AN129" s="19">
        <v>0.0</v>
      </c>
      <c r="AO129" s="19">
        <v>0.0</v>
      </c>
      <c r="AP129" s="12">
        <v>3.0</v>
      </c>
      <c r="AQ129" s="17">
        <f t="shared" si="7"/>
        <v>3</v>
      </c>
      <c r="AR129" s="11">
        <f t="shared" si="8"/>
        <v>0.2307692308</v>
      </c>
      <c r="AS129" s="17">
        <f t="shared" si="9"/>
        <v>10</v>
      </c>
      <c r="AT129" s="11">
        <f t="shared" si="10"/>
        <v>0.7692307692</v>
      </c>
      <c r="AU129" s="13" t="s">
        <v>56</v>
      </c>
      <c r="BA129" s="12">
        <f t="shared" si="12"/>
        <v>3</v>
      </c>
    </row>
    <row r="130" ht="12.75" customHeight="1">
      <c r="A130" s="13" t="s">
        <v>184</v>
      </c>
      <c r="B130" s="9" t="s">
        <v>185</v>
      </c>
      <c r="C130" s="10">
        <v>0.8777777777777778</v>
      </c>
      <c r="D130" s="11">
        <v>12.052380952380952</v>
      </c>
      <c r="E130" s="18">
        <v>0.07283023837745292</v>
      </c>
      <c r="F130" s="12">
        <v>2.0</v>
      </c>
      <c r="G130" s="13">
        <v>5.0</v>
      </c>
      <c r="H130" s="13">
        <v>3.0</v>
      </c>
      <c r="I130" s="13">
        <v>57.0</v>
      </c>
      <c r="J130" s="13">
        <v>8.0</v>
      </c>
      <c r="K130" s="11">
        <v>0.618421052631579</v>
      </c>
      <c r="L130" s="11">
        <v>2.5</v>
      </c>
      <c r="M130" s="12">
        <v>7.0</v>
      </c>
      <c r="N130" s="13">
        <v>0.0</v>
      </c>
      <c r="O130" s="13">
        <v>8.0</v>
      </c>
      <c r="P130" s="17">
        <v>0.0</v>
      </c>
      <c r="Q130" s="15">
        <v>0.6912512910090319</v>
      </c>
      <c r="R130" s="16">
        <v>3.3777777777777778</v>
      </c>
      <c r="S130" s="13">
        <v>37.0</v>
      </c>
      <c r="T130" s="13">
        <v>4.0</v>
      </c>
      <c r="U130" s="13">
        <v>1.0</v>
      </c>
      <c r="V130" s="17">
        <f t="shared" si="1"/>
        <v>3</v>
      </c>
      <c r="W130" s="11">
        <f t="shared" si="2"/>
        <v>0.625</v>
      </c>
      <c r="X130" s="11">
        <f t="shared" si="3"/>
        <v>0.375</v>
      </c>
      <c r="Y130" s="11">
        <f t="shared" si="4"/>
        <v>3.377777778</v>
      </c>
      <c r="Z130" s="13">
        <v>2.0</v>
      </c>
      <c r="AA130" s="13">
        <v>0.0</v>
      </c>
      <c r="AB130" s="13">
        <v>7.0</v>
      </c>
      <c r="AC130" s="13">
        <v>0.0</v>
      </c>
      <c r="AD130" s="13">
        <v>9.0</v>
      </c>
      <c r="AE130" s="13">
        <v>0.0</v>
      </c>
      <c r="AF130" s="11">
        <f t="shared" si="5"/>
        <v>0</v>
      </c>
      <c r="AG130" s="12">
        <v>6.0</v>
      </c>
      <c r="AH130" s="12">
        <v>1.0</v>
      </c>
      <c r="AI130" s="12">
        <v>8.0</v>
      </c>
      <c r="AJ130" s="12">
        <v>6.0</v>
      </c>
      <c r="AK130" s="12">
        <v>14.0</v>
      </c>
      <c r="AL130" s="12">
        <v>7.0</v>
      </c>
      <c r="AM130" s="18">
        <f t="shared" si="15"/>
        <v>0.5</v>
      </c>
      <c r="AN130" s="19">
        <v>0.0</v>
      </c>
      <c r="AO130" s="19">
        <v>0.0</v>
      </c>
      <c r="AP130" s="13">
        <v>0.0</v>
      </c>
      <c r="AQ130" s="17">
        <f t="shared" si="7"/>
        <v>1</v>
      </c>
      <c r="AR130" s="11">
        <f t="shared" si="8"/>
        <v>0.125</v>
      </c>
      <c r="AS130" s="17">
        <f t="shared" si="9"/>
        <v>7</v>
      </c>
      <c r="AT130" s="11">
        <f t="shared" si="10"/>
        <v>0.875</v>
      </c>
      <c r="AU130" s="13" t="s">
        <v>56</v>
      </c>
      <c r="AV130" s="13"/>
      <c r="AW130" s="13"/>
      <c r="AX130" s="13"/>
      <c r="AY130" s="13"/>
      <c r="AZ130" s="13"/>
      <c r="BA130" s="13">
        <f t="shared" si="12"/>
        <v>3</v>
      </c>
      <c r="BB130" s="13"/>
    </row>
    <row r="131" ht="12.75" customHeight="1">
      <c r="A131" s="13" t="s">
        <v>184</v>
      </c>
      <c r="B131" s="47" t="s">
        <v>186</v>
      </c>
      <c r="C131" s="10">
        <v>4.627777777777778</v>
      </c>
      <c r="D131" s="11">
        <v>10.052380952380952</v>
      </c>
      <c r="E131" s="18">
        <v>0.4603663350702669</v>
      </c>
      <c r="F131" s="12">
        <v>0.0</v>
      </c>
      <c r="G131" s="13">
        <v>7.0</v>
      </c>
      <c r="H131" s="13">
        <v>7.0</v>
      </c>
      <c r="I131" s="13">
        <v>79.0</v>
      </c>
      <c r="J131" s="13">
        <v>11.0</v>
      </c>
      <c r="K131" s="11">
        <v>0.6283084004602992</v>
      </c>
      <c r="L131" s="11">
        <v>1.6198347107438016</v>
      </c>
      <c r="M131" s="12">
        <v>8.0</v>
      </c>
      <c r="N131" s="13">
        <v>0.0</v>
      </c>
      <c r="O131" s="13">
        <v>8.0</v>
      </c>
      <c r="P131" s="17">
        <v>0.0</v>
      </c>
      <c r="Q131" s="15">
        <v>1.0886747355305662</v>
      </c>
      <c r="R131" s="16">
        <v>6.24761248852158</v>
      </c>
      <c r="S131" s="13">
        <v>36.0</v>
      </c>
      <c r="T131" s="13">
        <v>5.0</v>
      </c>
      <c r="U131" s="13">
        <v>1.0</v>
      </c>
      <c r="V131" s="17">
        <f t="shared" si="1"/>
        <v>4</v>
      </c>
      <c r="W131" s="11">
        <f t="shared" si="2"/>
        <v>0.6363636364</v>
      </c>
      <c r="X131" s="11">
        <f t="shared" si="3"/>
        <v>0.3636363636</v>
      </c>
      <c r="Y131" s="11">
        <f t="shared" si="4"/>
        <v>6.247612489</v>
      </c>
      <c r="Z131" s="13">
        <v>2.0</v>
      </c>
      <c r="AA131" s="13">
        <v>1.0</v>
      </c>
      <c r="AB131" s="13">
        <v>6.0</v>
      </c>
      <c r="AC131" s="13">
        <v>3.0</v>
      </c>
      <c r="AD131" s="13">
        <v>8.0</v>
      </c>
      <c r="AE131" s="13">
        <v>4.0</v>
      </c>
      <c r="AF131" s="11">
        <f t="shared" si="5"/>
        <v>0.5</v>
      </c>
      <c r="AG131" s="12">
        <v>6.0</v>
      </c>
      <c r="AH131" s="12">
        <v>2.0</v>
      </c>
      <c r="AI131" s="12">
        <v>8.0</v>
      </c>
      <c r="AJ131" s="12">
        <v>2.0</v>
      </c>
      <c r="AK131" s="12">
        <v>14.0</v>
      </c>
      <c r="AL131" s="12">
        <v>4.0</v>
      </c>
      <c r="AM131" s="18">
        <f t="shared" si="15"/>
        <v>0.2857142857</v>
      </c>
      <c r="AN131" s="19">
        <v>0.0</v>
      </c>
      <c r="AO131" s="19">
        <v>0.0</v>
      </c>
      <c r="AP131" s="13">
        <v>0.0</v>
      </c>
      <c r="AQ131" s="17">
        <f t="shared" si="7"/>
        <v>3</v>
      </c>
      <c r="AR131" s="11">
        <f t="shared" si="8"/>
        <v>0.2727272727</v>
      </c>
      <c r="AS131" s="17">
        <f t="shared" si="9"/>
        <v>4</v>
      </c>
      <c r="AT131" s="11">
        <f t="shared" si="10"/>
        <v>0.5</v>
      </c>
      <c r="AU131" s="13" t="s">
        <v>54</v>
      </c>
      <c r="AV131" s="13"/>
      <c r="AW131" s="13"/>
      <c r="AX131" s="13"/>
      <c r="AY131" s="13"/>
      <c r="AZ131" s="13"/>
      <c r="BA131" s="13">
        <f t="shared" si="12"/>
        <v>7</v>
      </c>
      <c r="BB131" s="13"/>
    </row>
    <row r="132" ht="12.75" customHeight="1">
      <c r="A132" s="13" t="s">
        <v>184</v>
      </c>
      <c r="B132" s="9" t="s">
        <v>187</v>
      </c>
      <c r="C132" s="10">
        <v>1.9134920634920634</v>
      </c>
      <c r="D132" s="11">
        <v>7.802380952380952</v>
      </c>
      <c r="E132" s="18">
        <v>0.24524463432000812</v>
      </c>
      <c r="F132" s="12">
        <v>0.0</v>
      </c>
      <c r="G132" s="13">
        <v>3.0</v>
      </c>
      <c r="H132" s="13">
        <v>2.0</v>
      </c>
      <c r="I132" s="13">
        <v>48.0</v>
      </c>
      <c r="J132" s="13">
        <v>6.0</v>
      </c>
      <c r="K132" s="11">
        <v>0.4930555555555556</v>
      </c>
      <c r="L132" s="11">
        <v>2.3333333333333335</v>
      </c>
      <c r="M132" s="12">
        <v>5.0</v>
      </c>
      <c r="N132" s="13">
        <v>0.0</v>
      </c>
      <c r="O132" s="13">
        <v>8.0</v>
      </c>
      <c r="P132" s="17">
        <v>0.0</v>
      </c>
      <c r="Q132" s="15">
        <v>0.7383001898755637</v>
      </c>
      <c r="R132" s="16">
        <v>4.246825396825397</v>
      </c>
      <c r="S132" s="13">
        <v>33.0</v>
      </c>
      <c r="T132" s="13">
        <v>6.0</v>
      </c>
      <c r="U132" s="13">
        <v>1.0</v>
      </c>
      <c r="V132" s="17">
        <f t="shared" si="1"/>
        <v>3</v>
      </c>
      <c r="W132" s="11">
        <f t="shared" si="2"/>
        <v>0.5</v>
      </c>
      <c r="X132" s="11">
        <f t="shared" si="3"/>
        <v>0.5</v>
      </c>
      <c r="Y132" s="11">
        <f t="shared" si="4"/>
        <v>4.246825397</v>
      </c>
      <c r="Z132" s="13">
        <v>1.0</v>
      </c>
      <c r="AA132" s="13">
        <v>1.0</v>
      </c>
      <c r="AB132" s="13">
        <v>5.0</v>
      </c>
      <c r="AC132" s="13">
        <v>0.0</v>
      </c>
      <c r="AD132" s="13">
        <v>6.0</v>
      </c>
      <c r="AE132" s="13">
        <v>1.0</v>
      </c>
      <c r="AF132" s="11">
        <f t="shared" si="5"/>
        <v>0.1666666667</v>
      </c>
      <c r="AG132" s="12">
        <v>6.0</v>
      </c>
      <c r="AH132" s="12">
        <v>2.0</v>
      </c>
      <c r="AI132" s="12">
        <v>7.0</v>
      </c>
      <c r="AJ132" s="12">
        <v>5.0</v>
      </c>
      <c r="AK132" s="12">
        <v>13.0</v>
      </c>
      <c r="AL132" s="12">
        <v>7.0</v>
      </c>
      <c r="AM132" s="18">
        <f t="shared" si="15"/>
        <v>0.5384615385</v>
      </c>
      <c r="AN132" s="19">
        <v>0.0</v>
      </c>
      <c r="AO132" s="19">
        <v>0.0</v>
      </c>
      <c r="AP132" s="13">
        <v>1.0</v>
      </c>
      <c r="AQ132" s="17">
        <f t="shared" si="7"/>
        <v>1</v>
      </c>
      <c r="AR132" s="11">
        <f t="shared" si="8"/>
        <v>0.1666666667</v>
      </c>
      <c r="AS132" s="17">
        <f t="shared" si="9"/>
        <v>4</v>
      </c>
      <c r="AT132" s="11">
        <f t="shared" si="10"/>
        <v>0.6666666667</v>
      </c>
      <c r="AU132" s="13" t="s">
        <v>56</v>
      </c>
      <c r="AV132" s="13"/>
      <c r="AW132" s="13"/>
      <c r="AX132" s="13"/>
      <c r="AY132" s="13"/>
      <c r="AZ132" s="13"/>
      <c r="BA132" s="13">
        <f t="shared" si="12"/>
        <v>2</v>
      </c>
      <c r="BB132" s="13"/>
    </row>
    <row r="133" ht="12.75" customHeight="1">
      <c r="A133" s="13" t="s">
        <v>184</v>
      </c>
      <c r="B133" s="47" t="s">
        <v>188</v>
      </c>
      <c r="C133" s="10">
        <v>1.4246031746031746</v>
      </c>
      <c r="D133" s="11">
        <v>7.052380952380952</v>
      </c>
      <c r="E133" s="18">
        <v>0.20200315102408284</v>
      </c>
      <c r="F133" s="12">
        <v>0.0</v>
      </c>
      <c r="G133" s="13">
        <v>3.0</v>
      </c>
      <c r="H133" s="13">
        <v>3.0</v>
      </c>
      <c r="I133" s="13">
        <v>46.0</v>
      </c>
      <c r="J133" s="13">
        <v>5.0</v>
      </c>
      <c r="K133" s="11">
        <v>0.46855345911949686</v>
      </c>
      <c r="L133" s="11">
        <v>1.0</v>
      </c>
      <c r="M133" s="12">
        <v>4.0</v>
      </c>
      <c r="N133" s="13">
        <v>0.0</v>
      </c>
      <c r="O133" s="13">
        <v>8.0</v>
      </c>
      <c r="P133" s="17">
        <v>0.0</v>
      </c>
      <c r="Q133" s="15">
        <v>0.6705566101435797</v>
      </c>
      <c r="R133" s="16">
        <v>2.424603174603175</v>
      </c>
      <c r="S133" s="13">
        <v>31.0</v>
      </c>
      <c r="T133" s="13">
        <v>7.0</v>
      </c>
      <c r="U133" s="13">
        <v>2.0</v>
      </c>
      <c r="V133" s="17">
        <f t="shared" si="1"/>
        <v>2</v>
      </c>
      <c r="W133" s="11">
        <f t="shared" si="2"/>
        <v>0.6</v>
      </c>
      <c r="X133" s="11">
        <f t="shared" si="3"/>
        <v>0.4</v>
      </c>
      <c r="Y133" s="11">
        <f t="shared" si="4"/>
        <v>2.424603175</v>
      </c>
      <c r="Z133" s="13">
        <v>1.0</v>
      </c>
      <c r="AA133" s="13">
        <v>0.0</v>
      </c>
      <c r="AB133" s="13">
        <v>4.0</v>
      </c>
      <c r="AC133" s="13">
        <v>0.0</v>
      </c>
      <c r="AD133" s="13">
        <v>5.0</v>
      </c>
      <c r="AE133" s="13">
        <v>0.0</v>
      </c>
      <c r="AF133" s="11">
        <f t="shared" si="5"/>
        <v>0</v>
      </c>
      <c r="AG133" s="12">
        <v>6.0</v>
      </c>
      <c r="AH133" s="12">
        <v>4.0</v>
      </c>
      <c r="AI133" s="12">
        <v>8.0</v>
      </c>
      <c r="AJ133" s="12">
        <v>6.0</v>
      </c>
      <c r="AK133" s="12">
        <v>14.0</v>
      </c>
      <c r="AL133" s="12">
        <v>10.0</v>
      </c>
      <c r="AM133" s="18">
        <f t="shared" si="15"/>
        <v>0.7142857143</v>
      </c>
      <c r="AN133" s="19">
        <v>0.0</v>
      </c>
      <c r="AO133" s="19">
        <v>0.0</v>
      </c>
      <c r="AP133" s="13">
        <v>0.0</v>
      </c>
      <c r="AQ133" s="17">
        <f t="shared" si="7"/>
        <v>1</v>
      </c>
      <c r="AR133" s="11">
        <f t="shared" si="8"/>
        <v>0.2</v>
      </c>
      <c r="AS133" s="17">
        <f t="shared" si="9"/>
        <v>4</v>
      </c>
      <c r="AT133" s="11">
        <f t="shared" si="10"/>
        <v>0.8</v>
      </c>
      <c r="AU133" s="13" t="s">
        <v>54</v>
      </c>
      <c r="AV133" s="13"/>
      <c r="AW133" s="13"/>
      <c r="AX133" s="13"/>
      <c r="AY133" s="13"/>
      <c r="AZ133" s="13"/>
      <c r="BA133" s="13">
        <f t="shared" si="12"/>
        <v>3</v>
      </c>
      <c r="BB133" s="13"/>
    </row>
    <row r="134" ht="12.75" customHeight="1">
      <c r="A134" s="13" t="s">
        <v>184</v>
      </c>
      <c r="B134" s="9" t="s">
        <v>189</v>
      </c>
      <c r="C134" s="10">
        <v>2.4134920634920634</v>
      </c>
      <c r="D134" s="11">
        <v>6.052380952380952</v>
      </c>
      <c r="E134" s="18">
        <v>0.3987673747705219</v>
      </c>
      <c r="F134" s="12">
        <v>0.0</v>
      </c>
      <c r="G134" s="13">
        <v>1.0</v>
      </c>
      <c r="H134" s="13">
        <v>8.0</v>
      </c>
      <c r="I134" s="13">
        <v>46.0</v>
      </c>
      <c r="J134" s="13">
        <v>5.0</v>
      </c>
      <c r="K134" s="11">
        <v>0.16521739130434782</v>
      </c>
      <c r="L134" s="11">
        <v>0.4666666666666667</v>
      </c>
      <c r="M134" s="12">
        <v>3.0</v>
      </c>
      <c r="N134" s="13">
        <v>0.0</v>
      </c>
      <c r="O134" s="13">
        <v>8.0</v>
      </c>
      <c r="P134" s="17">
        <v>0.0</v>
      </c>
      <c r="Q134" s="15">
        <v>0.5639847660748697</v>
      </c>
      <c r="R134" s="16">
        <v>2.88015873015873</v>
      </c>
      <c r="S134" s="13">
        <v>30.0</v>
      </c>
      <c r="T134" s="13">
        <v>8.0</v>
      </c>
      <c r="U134" s="13">
        <v>1.0</v>
      </c>
      <c r="V134" s="17">
        <f t="shared" si="1"/>
        <v>4</v>
      </c>
      <c r="W134" s="11">
        <f t="shared" si="2"/>
        <v>0.2</v>
      </c>
      <c r="X134" s="11">
        <f t="shared" si="3"/>
        <v>0.8</v>
      </c>
      <c r="Y134" s="11">
        <f t="shared" si="4"/>
        <v>2.88015873</v>
      </c>
      <c r="Z134" s="13">
        <v>0.0</v>
      </c>
      <c r="AA134" s="13">
        <v>0.0</v>
      </c>
      <c r="AB134" s="13">
        <v>4.0</v>
      </c>
      <c r="AC134" s="13">
        <v>1.0</v>
      </c>
      <c r="AD134" s="13">
        <v>4.0</v>
      </c>
      <c r="AE134" s="13">
        <v>1.0</v>
      </c>
      <c r="AF134" s="11">
        <f t="shared" si="5"/>
        <v>0.25</v>
      </c>
      <c r="AG134" s="12">
        <v>6.0</v>
      </c>
      <c r="AH134" s="12">
        <v>3.0</v>
      </c>
      <c r="AI134" s="12">
        <v>8.0</v>
      </c>
      <c r="AJ134" s="12">
        <v>6.0</v>
      </c>
      <c r="AK134" s="12">
        <v>14.0</v>
      </c>
      <c r="AL134" s="12">
        <v>9.0</v>
      </c>
      <c r="AM134" s="18">
        <f t="shared" si="15"/>
        <v>0.6428571429</v>
      </c>
      <c r="AN134" s="19">
        <v>0.0</v>
      </c>
      <c r="AO134" s="19">
        <v>0.0</v>
      </c>
      <c r="AP134" s="13">
        <v>6.0</v>
      </c>
      <c r="AQ134" s="17">
        <f t="shared" si="7"/>
        <v>2</v>
      </c>
      <c r="AR134" s="11">
        <f t="shared" si="8"/>
        <v>0.4</v>
      </c>
      <c r="AS134" s="17">
        <f t="shared" si="9"/>
        <v>2</v>
      </c>
      <c r="AT134" s="11">
        <f t="shared" si="10"/>
        <v>0.5</v>
      </c>
      <c r="AU134" s="13" t="s">
        <v>54</v>
      </c>
      <c r="AV134" s="13"/>
      <c r="AW134" s="13"/>
      <c r="AX134" s="13"/>
      <c r="AY134" s="13"/>
      <c r="AZ134" s="13"/>
      <c r="BA134" s="13">
        <f t="shared" si="12"/>
        <v>8</v>
      </c>
      <c r="BB134" s="13"/>
    </row>
    <row r="135" ht="12.75" customHeight="1">
      <c r="A135" s="13" t="s">
        <v>184</v>
      </c>
      <c r="B135" s="47" t="s">
        <v>128</v>
      </c>
      <c r="C135" s="10">
        <v>0.8888888888888888</v>
      </c>
      <c r="D135" s="11">
        <v>4.802380952380952</v>
      </c>
      <c r="E135" s="18">
        <v>0.18509337299619896</v>
      </c>
      <c r="F135" s="12">
        <v>0.0</v>
      </c>
      <c r="G135" s="13">
        <v>7.0</v>
      </c>
      <c r="H135" s="13">
        <v>9.0</v>
      </c>
      <c r="I135" s="13">
        <v>64.0</v>
      </c>
      <c r="J135" s="13">
        <v>8.0</v>
      </c>
      <c r="K135" s="11">
        <v>0.857421875</v>
      </c>
      <c r="L135" s="11">
        <v>1.8846153846153846</v>
      </c>
      <c r="M135" s="12">
        <v>4.0</v>
      </c>
      <c r="N135" s="13">
        <v>0.0</v>
      </c>
      <c r="O135" s="13">
        <v>8.0</v>
      </c>
      <c r="P135" s="17">
        <v>0.0</v>
      </c>
      <c r="Q135" s="15">
        <v>1.042515247996199</v>
      </c>
      <c r="R135" s="16">
        <v>2.7735042735042734</v>
      </c>
      <c r="S135" s="13">
        <v>27.0</v>
      </c>
      <c r="T135" s="13">
        <v>9.0</v>
      </c>
      <c r="U135" s="13">
        <v>2.0</v>
      </c>
      <c r="V135" s="17">
        <f t="shared" si="1"/>
        <v>1</v>
      </c>
      <c r="W135" s="11">
        <f t="shared" si="2"/>
        <v>0.875</v>
      </c>
      <c r="X135" s="11">
        <f t="shared" si="3"/>
        <v>0.125</v>
      </c>
      <c r="Y135" s="11">
        <f t="shared" si="4"/>
        <v>2.773504274</v>
      </c>
      <c r="Z135" s="13">
        <v>0.0</v>
      </c>
      <c r="AA135" s="13">
        <v>0.0</v>
      </c>
      <c r="AB135" s="13">
        <v>3.0</v>
      </c>
      <c r="AC135" s="13">
        <v>0.0</v>
      </c>
      <c r="AD135" s="13">
        <v>3.0</v>
      </c>
      <c r="AE135" s="13">
        <v>0.0</v>
      </c>
      <c r="AF135" s="11">
        <f t="shared" si="5"/>
        <v>0</v>
      </c>
      <c r="AG135" s="12">
        <v>6.0</v>
      </c>
      <c r="AH135" s="12">
        <v>4.0</v>
      </c>
      <c r="AI135" s="12">
        <v>7.0</v>
      </c>
      <c r="AJ135" s="12">
        <v>2.0</v>
      </c>
      <c r="AK135" s="12">
        <v>13.0</v>
      </c>
      <c r="AL135" s="12">
        <v>6.0</v>
      </c>
      <c r="AM135" s="18">
        <f t="shared" si="15"/>
        <v>0.4615384615</v>
      </c>
      <c r="AN135" s="19">
        <v>0.0</v>
      </c>
      <c r="AO135" s="19">
        <v>0.0</v>
      </c>
      <c r="AP135" s="13">
        <v>3.0</v>
      </c>
      <c r="AQ135" s="17">
        <f t="shared" si="7"/>
        <v>4</v>
      </c>
      <c r="AR135" s="11">
        <f t="shared" si="8"/>
        <v>0.5</v>
      </c>
      <c r="AS135" s="17">
        <f t="shared" si="9"/>
        <v>4</v>
      </c>
      <c r="AT135" s="11">
        <f t="shared" si="10"/>
        <v>0.5</v>
      </c>
      <c r="AU135" s="13" t="s">
        <v>54</v>
      </c>
      <c r="AV135" s="20">
        <v>29821.0</v>
      </c>
      <c r="AW135" s="13"/>
      <c r="AX135" s="13"/>
      <c r="AY135" s="13"/>
      <c r="AZ135" s="13"/>
      <c r="BA135" s="12">
        <f t="shared" si="12"/>
        <v>9</v>
      </c>
      <c r="BB135" s="13"/>
    </row>
    <row r="136" ht="12.75" customHeight="1">
      <c r="A136" s="13" t="s">
        <v>184</v>
      </c>
      <c r="B136" s="47" t="s">
        <v>190</v>
      </c>
      <c r="C136" s="10">
        <v>1.4246031746031746</v>
      </c>
      <c r="D136" s="11">
        <v>3.8023809523809526</v>
      </c>
      <c r="E136" s="18">
        <v>0.374660822375287</v>
      </c>
      <c r="F136" s="12">
        <v>0.0</v>
      </c>
      <c r="G136" s="13">
        <v>2.0</v>
      </c>
      <c r="H136" s="13">
        <v>8.0</v>
      </c>
      <c r="I136" s="13">
        <v>29.0</v>
      </c>
      <c r="J136" s="13">
        <v>3.0</v>
      </c>
      <c r="K136" s="11">
        <v>0.5747126436781609</v>
      </c>
      <c r="L136" s="11">
        <v>1.5555555555555556</v>
      </c>
      <c r="M136" s="12">
        <v>2.0</v>
      </c>
      <c r="N136" s="13">
        <v>0.0</v>
      </c>
      <c r="O136" s="13">
        <v>8.0</v>
      </c>
      <c r="P136" s="17">
        <v>0.0</v>
      </c>
      <c r="Q136" s="15">
        <v>0.9493734660534479</v>
      </c>
      <c r="R136" s="16">
        <v>2.9801587301587302</v>
      </c>
      <c r="S136" s="13">
        <v>24.0</v>
      </c>
      <c r="T136" s="13">
        <v>10.0</v>
      </c>
      <c r="U136" s="13">
        <v>2.0</v>
      </c>
      <c r="V136" s="17">
        <f t="shared" si="1"/>
        <v>1</v>
      </c>
      <c r="W136" s="11">
        <f t="shared" si="2"/>
        <v>0.6666666667</v>
      </c>
      <c r="X136" s="11">
        <f t="shared" si="3"/>
        <v>0.3333333333</v>
      </c>
      <c r="Y136" s="11">
        <f t="shared" si="4"/>
        <v>2.98015873</v>
      </c>
      <c r="Z136" s="13">
        <v>0.0</v>
      </c>
      <c r="AA136" s="13">
        <v>0.0</v>
      </c>
      <c r="AB136" s="13">
        <v>2.0</v>
      </c>
      <c r="AC136" s="13">
        <v>0.0</v>
      </c>
      <c r="AD136" s="13">
        <v>2.0</v>
      </c>
      <c r="AE136" s="13">
        <v>0.0</v>
      </c>
      <c r="AF136" s="11">
        <f t="shared" si="5"/>
        <v>0</v>
      </c>
      <c r="AG136" s="12">
        <v>5.0</v>
      </c>
      <c r="AH136" s="12">
        <v>4.0</v>
      </c>
      <c r="AI136" s="12">
        <v>8.0</v>
      </c>
      <c r="AJ136" s="12">
        <v>6.0</v>
      </c>
      <c r="AK136" s="12">
        <v>13.0</v>
      </c>
      <c r="AL136" s="12">
        <v>10.0</v>
      </c>
      <c r="AM136" s="18">
        <f t="shared" si="15"/>
        <v>0.7692307692</v>
      </c>
      <c r="AN136" s="19">
        <v>0.0</v>
      </c>
      <c r="AO136" s="19">
        <v>0.0</v>
      </c>
      <c r="AP136" s="13">
        <v>0.0</v>
      </c>
      <c r="AQ136" s="17">
        <f t="shared" si="7"/>
        <v>1</v>
      </c>
      <c r="AR136" s="11">
        <f t="shared" si="8"/>
        <v>0.3333333333</v>
      </c>
      <c r="AS136" s="17">
        <f t="shared" si="9"/>
        <v>2</v>
      </c>
      <c r="AT136" s="11">
        <f t="shared" si="10"/>
        <v>0.6666666667</v>
      </c>
      <c r="AU136" s="13" t="s">
        <v>56</v>
      </c>
      <c r="AV136" s="13"/>
      <c r="AW136" s="13"/>
      <c r="AX136" s="13"/>
      <c r="AY136" s="13"/>
      <c r="AZ136" s="13"/>
      <c r="BA136" s="12">
        <f t="shared" si="12"/>
        <v>8</v>
      </c>
      <c r="BB136" s="13"/>
    </row>
    <row r="137" ht="12.75" customHeight="1">
      <c r="A137" s="13" t="s">
        <v>184</v>
      </c>
      <c r="B137" s="47" t="s">
        <v>191</v>
      </c>
      <c r="C137" s="10">
        <v>0.6388888888888888</v>
      </c>
      <c r="D137" s="11">
        <v>2.8023809523809526</v>
      </c>
      <c r="E137" s="18">
        <v>0.22798074199943355</v>
      </c>
      <c r="F137" s="12">
        <v>0.0</v>
      </c>
      <c r="G137" s="13">
        <v>4.0</v>
      </c>
      <c r="H137" s="13">
        <v>4.0</v>
      </c>
      <c r="I137" s="13">
        <v>45.0</v>
      </c>
      <c r="J137" s="13">
        <v>6.0</v>
      </c>
      <c r="K137" s="11">
        <v>0.6518518518518518</v>
      </c>
      <c r="L137" s="11">
        <v>2.3333333333333335</v>
      </c>
      <c r="M137" s="12">
        <v>5.0</v>
      </c>
      <c r="N137" s="13">
        <v>0.0</v>
      </c>
      <c r="O137" s="13">
        <v>8.0</v>
      </c>
      <c r="P137" s="17">
        <v>0.0</v>
      </c>
      <c r="Q137" s="15">
        <v>0.8798325938512853</v>
      </c>
      <c r="R137" s="16">
        <v>2.9722222222222223</v>
      </c>
      <c r="S137" s="13">
        <v>21.0</v>
      </c>
      <c r="T137" s="13">
        <v>11.0</v>
      </c>
      <c r="U137" s="13">
        <v>2.0</v>
      </c>
      <c r="V137" s="17">
        <f t="shared" si="1"/>
        <v>2</v>
      </c>
      <c r="W137" s="11">
        <f t="shared" si="2"/>
        <v>0.6666666667</v>
      </c>
      <c r="X137" s="11">
        <f t="shared" si="3"/>
        <v>0.3333333333</v>
      </c>
      <c r="Y137" s="11">
        <f t="shared" si="4"/>
        <v>2.972222222</v>
      </c>
      <c r="Z137" s="13">
        <v>0.0</v>
      </c>
      <c r="AA137" s="13">
        <v>0.0</v>
      </c>
      <c r="AB137" s="13">
        <v>1.0</v>
      </c>
      <c r="AC137" s="13">
        <v>0.0</v>
      </c>
      <c r="AD137" s="13">
        <v>1.0</v>
      </c>
      <c r="AE137" s="13">
        <v>0.0</v>
      </c>
      <c r="AF137" s="11">
        <f t="shared" si="5"/>
        <v>0</v>
      </c>
      <c r="AG137" s="12">
        <v>5.0</v>
      </c>
      <c r="AH137" s="12">
        <v>3.0</v>
      </c>
      <c r="AI137" s="12">
        <v>8.0</v>
      </c>
      <c r="AJ137" s="12">
        <v>2.0</v>
      </c>
      <c r="AK137" s="12">
        <v>13.0</v>
      </c>
      <c r="AL137" s="12">
        <v>5.0</v>
      </c>
      <c r="AM137" s="18">
        <f t="shared" si="15"/>
        <v>0.3846153846</v>
      </c>
      <c r="AN137" s="19">
        <v>0.0</v>
      </c>
      <c r="AO137" s="19">
        <v>0.0</v>
      </c>
      <c r="AP137" s="12">
        <v>1.0</v>
      </c>
      <c r="AQ137" s="17">
        <f t="shared" si="7"/>
        <v>1</v>
      </c>
      <c r="AR137" s="11">
        <f t="shared" si="8"/>
        <v>0.1666666667</v>
      </c>
      <c r="AS137" s="17">
        <f t="shared" si="9"/>
        <v>5</v>
      </c>
      <c r="AT137" s="11">
        <f t="shared" si="10"/>
        <v>0.8333333333</v>
      </c>
      <c r="AU137" s="13" t="s">
        <v>56</v>
      </c>
      <c r="BA137" s="12">
        <f t="shared" si="12"/>
        <v>4</v>
      </c>
    </row>
    <row r="138" ht="12.75" customHeight="1">
      <c r="A138" s="13" t="s">
        <v>184</v>
      </c>
      <c r="B138" s="9" t="s">
        <v>192</v>
      </c>
      <c r="C138" s="10">
        <v>0.37777777777777777</v>
      </c>
      <c r="D138" s="11">
        <v>2.5523809523809526</v>
      </c>
      <c r="E138" s="18">
        <v>0.1480099502487562</v>
      </c>
      <c r="F138" s="12">
        <v>1.0</v>
      </c>
      <c r="G138" s="13">
        <v>3.0</v>
      </c>
      <c r="H138" s="13">
        <v>7.0</v>
      </c>
      <c r="I138" s="13">
        <v>40.0</v>
      </c>
      <c r="J138" s="13">
        <v>5.0</v>
      </c>
      <c r="K138" s="11">
        <v>0.5650000000000001</v>
      </c>
      <c r="L138" s="11">
        <v>1.5272727272727273</v>
      </c>
      <c r="M138" s="12">
        <v>3.0</v>
      </c>
      <c r="N138" s="13">
        <v>0.0</v>
      </c>
      <c r="O138" s="13">
        <v>8.0</v>
      </c>
      <c r="P138" s="17">
        <v>0.0</v>
      </c>
      <c r="Q138" s="15">
        <v>0.7130099502487562</v>
      </c>
      <c r="R138" s="16">
        <v>1.905050505050505</v>
      </c>
      <c r="S138" s="13">
        <v>20.0</v>
      </c>
      <c r="T138" s="13">
        <v>12.0</v>
      </c>
      <c r="U138" s="13">
        <v>1.0</v>
      </c>
      <c r="V138" s="17">
        <f t="shared" si="1"/>
        <v>2</v>
      </c>
      <c r="W138" s="11">
        <f t="shared" si="2"/>
        <v>0.6</v>
      </c>
      <c r="X138" s="11">
        <f t="shared" si="3"/>
        <v>0.4</v>
      </c>
      <c r="Y138" s="11">
        <f t="shared" si="4"/>
        <v>1.905050505</v>
      </c>
      <c r="Z138" s="13">
        <v>0.0</v>
      </c>
      <c r="AA138" s="13">
        <v>0.0</v>
      </c>
      <c r="AB138" s="13">
        <v>1.0</v>
      </c>
      <c r="AC138" s="13">
        <v>0.0</v>
      </c>
      <c r="AD138" s="13">
        <v>1.0</v>
      </c>
      <c r="AE138" s="13">
        <v>0.0</v>
      </c>
      <c r="AF138" s="11">
        <f t="shared" si="5"/>
        <v>0</v>
      </c>
      <c r="AG138" s="12">
        <v>5.0</v>
      </c>
      <c r="AH138" s="12">
        <v>1.0</v>
      </c>
      <c r="AI138" s="12">
        <v>7.0</v>
      </c>
      <c r="AJ138" s="12">
        <v>2.0</v>
      </c>
      <c r="AK138" s="12">
        <v>12.0</v>
      </c>
      <c r="AL138" s="12">
        <v>3.0</v>
      </c>
      <c r="AM138" s="18">
        <f t="shared" si="15"/>
        <v>0.25</v>
      </c>
      <c r="AN138" s="19">
        <v>0.0</v>
      </c>
      <c r="AO138" s="19">
        <v>0.0</v>
      </c>
      <c r="AP138" s="12">
        <v>2.0</v>
      </c>
      <c r="AQ138" s="17">
        <f t="shared" si="7"/>
        <v>2</v>
      </c>
      <c r="AR138" s="11">
        <f t="shared" si="8"/>
        <v>0.4</v>
      </c>
      <c r="AS138" s="17">
        <f t="shared" si="9"/>
        <v>3</v>
      </c>
      <c r="AT138" s="11">
        <f t="shared" si="10"/>
        <v>0.6</v>
      </c>
      <c r="AU138" s="13" t="s">
        <v>56</v>
      </c>
      <c r="BA138" s="12">
        <f t="shared" si="12"/>
        <v>7</v>
      </c>
    </row>
    <row r="139" ht="12.75" customHeight="1">
      <c r="A139" s="13" t="s">
        <v>184</v>
      </c>
      <c r="B139" s="9" t="s">
        <v>193</v>
      </c>
      <c r="C139" s="10">
        <v>1.7468253968253968</v>
      </c>
      <c r="D139" s="11">
        <v>2.3857142857142857</v>
      </c>
      <c r="E139" s="18">
        <v>0.7322022621423819</v>
      </c>
      <c r="F139" s="12">
        <v>0.0</v>
      </c>
      <c r="G139" s="13">
        <v>2.0</v>
      </c>
      <c r="H139" s="13">
        <v>7.0</v>
      </c>
      <c r="I139" s="13">
        <v>26.0</v>
      </c>
      <c r="J139" s="13">
        <v>3.0</v>
      </c>
      <c r="K139" s="11">
        <v>0.576923076923077</v>
      </c>
      <c r="L139" s="11">
        <v>1.696969696969697</v>
      </c>
      <c r="M139" s="12">
        <v>2.0</v>
      </c>
      <c r="N139" s="13">
        <v>0.0</v>
      </c>
      <c r="O139" s="13">
        <v>8.0</v>
      </c>
      <c r="P139" s="17">
        <v>0.0</v>
      </c>
      <c r="Q139" s="15">
        <v>1.309125339065459</v>
      </c>
      <c r="R139" s="16">
        <v>3.443795093795094</v>
      </c>
      <c r="S139" s="13">
        <v>19.0</v>
      </c>
      <c r="T139" s="13">
        <v>13.0</v>
      </c>
      <c r="U139" s="13">
        <v>1.0</v>
      </c>
      <c r="V139" s="17">
        <f t="shared" si="1"/>
        <v>1</v>
      </c>
      <c r="W139" s="11">
        <f t="shared" si="2"/>
        <v>0.6666666667</v>
      </c>
      <c r="X139" s="11">
        <f t="shared" si="3"/>
        <v>0.3333333333</v>
      </c>
      <c r="Y139" s="11">
        <f t="shared" si="4"/>
        <v>3.443795094</v>
      </c>
      <c r="Z139" s="13">
        <v>0.0</v>
      </c>
      <c r="AA139" s="13">
        <v>0.0</v>
      </c>
      <c r="AB139" s="13">
        <v>1.0</v>
      </c>
      <c r="AC139" s="13">
        <v>1.0</v>
      </c>
      <c r="AD139" s="13">
        <v>1.0</v>
      </c>
      <c r="AE139" s="13">
        <v>1.0</v>
      </c>
      <c r="AF139" s="11">
        <f t="shared" si="5"/>
        <v>1</v>
      </c>
      <c r="AG139" s="12">
        <v>5.0</v>
      </c>
      <c r="AH139" s="12">
        <v>2.0</v>
      </c>
      <c r="AI139" s="12">
        <v>6.0</v>
      </c>
      <c r="AJ139" s="12">
        <v>4.0</v>
      </c>
      <c r="AK139" s="12">
        <v>11.0</v>
      </c>
      <c r="AL139" s="12">
        <v>6.0</v>
      </c>
      <c r="AM139" s="18">
        <f t="shared" si="15"/>
        <v>0.5454545455</v>
      </c>
      <c r="AN139" s="19">
        <v>0.0</v>
      </c>
      <c r="AO139" s="19">
        <v>0.0</v>
      </c>
      <c r="AP139" s="12">
        <v>4.0</v>
      </c>
      <c r="AQ139" s="17">
        <f t="shared" si="7"/>
        <v>1</v>
      </c>
      <c r="AR139" s="11">
        <f t="shared" si="8"/>
        <v>0.3333333333</v>
      </c>
      <c r="AS139" s="17">
        <f t="shared" si="9"/>
        <v>1</v>
      </c>
      <c r="AT139" s="11">
        <f t="shared" si="10"/>
        <v>0.5</v>
      </c>
      <c r="AU139" s="13" t="s">
        <v>56</v>
      </c>
      <c r="BA139" s="12">
        <f t="shared" si="12"/>
        <v>7</v>
      </c>
    </row>
    <row r="140" ht="12.75" customHeight="1">
      <c r="A140" s="13" t="s">
        <v>184</v>
      </c>
      <c r="B140" s="9" t="s">
        <v>194</v>
      </c>
      <c r="C140" s="10">
        <v>0.2111111111111111</v>
      </c>
      <c r="D140" s="11">
        <v>2.219047619047619</v>
      </c>
      <c r="E140" s="18">
        <v>0.09513590844062947</v>
      </c>
      <c r="F140" s="12">
        <v>1.0</v>
      </c>
      <c r="G140" s="13">
        <v>3.0</v>
      </c>
      <c r="H140" s="13">
        <v>12.0</v>
      </c>
      <c r="I140" s="13">
        <v>34.0</v>
      </c>
      <c r="J140" s="13">
        <v>4.0</v>
      </c>
      <c r="K140" s="11">
        <v>0.6617647058823529</v>
      </c>
      <c r="L140" s="11">
        <v>1.3125</v>
      </c>
      <c r="M140" s="12">
        <v>0.0</v>
      </c>
      <c r="N140" s="13">
        <v>0.0</v>
      </c>
      <c r="O140" s="13">
        <v>8.0</v>
      </c>
      <c r="P140" s="17">
        <v>0.0</v>
      </c>
      <c r="Q140" s="15">
        <v>0.7569006143229824</v>
      </c>
      <c r="R140" s="16">
        <v>1.523611111111111</v>
      </c>
      <c r="S140" s="13">
        <v>17.0</v>
      </c>
      <c r="T140" s="13">
        <v>14.0</v>
      </c>
      <c r="U140" s="13">
        <v>1.0</v>
      </c>
      <c r="V140" s="17">
        <f t="shared" si="1"/>
        <v>1</v>
      </c>
      <c r="W140" s="11">
        <f t="shared" si="2"/>
        <v>0.75</v>
      </c>
      <c r="X140" s="11">
        <f t="shared" si="3"/>
        <v>0.25</v>
      </c>
      <c r="Y140" s="11">
        <f t="shared" si="4"/>
        <v>1.523611111</v>
      </c>
      <c r="Z140" s="13">
        <v>0.0</v>
      </c>
      <c r="AA140" s="13">
        <v>0.0</v>
      </c>
      <c r="AB140" s="13">
        <v>1.0</v>
      </c>
      <c r="AC140" s="13">
        <v>0.0</v>
      </c>
      <c r="AD140" s="13">
        <v>1.0</v>
      </c>
      <c r="AE140" s="13">
        <v>0.0</v>
      </c>
      <c r="AF140" s="11">
        <f t="shared" si="5"/>
        <v>0</v>
      </c>
      <c r="AG140" s="12">
        <v>4.0</v>
      </c>
      <c r="AH140" s="12">
        <v>0.0</v>
      </c>
      <c r="AI140" s="12">
        <v>6.0</v>
      </c>
      <c r="AJ140" s="12">
        <v>2.0</v>
      </c>
      <c r="AK140" s="12">
        <v>10.0</v>
      </c>
      <c r="AL140" s="12">
        <v>2.0</v>
      </c>
      <c r="AM140" s="18">
        <f t="shared" si="15"/>
        <v>0.2</v>
      </c>
      <c r="AN140" s="19">
        <v>0.0</v>
      </c>
      <c r="AO140" s="19">
        <v>0.0</v>
      </c>
      <c r="AP140" s="12">
        <v>2.0</v>
      </c>
      <c r="AQ140" s="17">
        <f t="shared" si="7"/>
        <v>4</v>
      </c>
      <c r="AR140" s="11">
        <f t="shared" si="8"/>
        <v>1</v>
      </c>
      <c r="AS140" s="17">
        <f t="shared" si="9"/>
        <v>0</v>
      </c>
      <c r="AT140" s="11">
        <f t="shared" si="10"/>
        <v>0</v>
      </c>
      <c r="AU140" s="13" t="s">
        <v>54</v>
      </c>
      <c r="BA140" s="12">
        <f t="shared" si="12"/>
        <v>12</v>
      </c>
    </row>
    <row r="141" ht="12.75" customHeight="1">
      <c r="A141" s="13" t="s">
        <v>184</v>
      </c>
      <c r="B141" s="47" t="s">
        <v>195</v>
      </c>
      <c r="C141" s="10">
        <v>0.8650793650793651</v>
      </c>
      <c r="D141" s="11">
        <v>2.0761904761904764</v>
      </c>
      <c r="E141" s="18">
        <v>0.41666666666666663</v>
      </c>
      <c r="F141" s="12">
        <v>0.0</v>
      </c>
      <c r="G141" s="13">
        <v>1.0</v>
      </c>
      <c r="H141" s="13">
        <v>0.0</v>
      </c>
      <c r="I141" s="13">
        <v>19.0</v>
      </c>
      <c r="J141" s="13">
        <v>2.0</v>
      </c>
      <c r="K141" s="11">
        <v>0.23456790123456792</v>
      </c>
      <c r="L141" s="11">
        <v>0.7777777777777778</v>
      </c>
      <c r="M141" s="12">
        <v>2.0</v>
      </c>
      <c r="N141" s="13">
        <v>0.0</v>
      </c>
      <c r="O141" s="13">
        <v>8.0</v>
      </c>
      <c r="P141" s="17">
        <v>0.0</v>
      </c>
      <c r="Q141" s="15">
        <v>0.6512345679012346</v>
      </c>
      <c r="R141" s="16">
        <v>1.6428571428571428</v>
      </c>
      <c r="S141" s="13">
        <v>15.0</v>
      </c>
      <c r="T141" s="13">
        <v>15.0</v>
      </c>
      <c r="U141" s="13">
        <v>2.0</v>
      </c>
      <c r="V141" s="17">
        <f t="shared" si="1"/>
        <v>1</v>
      </c>
      <c r="W141" s="11">
        <f t="shared" si="2"/>
        <v>0.5</v>
      </c>
      <c r="X141" s="11">
        <f t="shared" si="3"/>
        <v>0.5</v>
      </c>
      <c r="Y141" s="11">
        <f t="shared" si="4"/>
        <v>1.642857143</v>
      </c>
      <c r="Z141" s="13">
        <v>0.0</v>
      </c>
      <c r="AA141" s="13">
        <v>0.0</v>
      </c>
      <c r="AB141" s="13">
        <v>1.0</v>
      </c>
      <c r="AC141" s="13">
        <v>0.0</v>
      </c>
      <c r="AD141" s="13">
        <v>1.0</v>
      </c>
      <c r="AE141" s="13">
        <v>0.0</v>
      </c>
      <c r="AF141" s="11">
        <f t="shared" si="5"/>
        <v>0</v>
      </c>
      <c r="AG141" s="12">
        <v>4.0</v>
      </c>
      <c r="AH141" s="12">
        <v>4.0</v>
      </c>
      <c r="AI141" s="12">
        <v>5.0</v>
      </c>
      <c r="AJ141" s="12">
        <v>3.0</v>
      </c>
      <c r="AK141" s="12">
        <v>9.0</v>
      </c>
      <c r="AL141" s="12">
        <v>7.0</v>
      </c>
      <c r="AM141" s="18">
        <f t="shared" si="15"/>
        <v>0.7777777778</v>
      </c>
      <c r="AN141" s="19">
        <v>0.0</v>
      </c>
      <c r="AO141" s="19">
        <v>0.0</v>
      </c>
      <c r="AP141" s="13">
        <v>0.0</v>
      </c>
      <c r="AQ141" s="17">
        <f t="shared" si="7"/>
        <v>0</v>
      </c>
      <c r="AR141" s="11">
        <f t="shared" si="8"/>
        <v>0</v>
      </c>
      <c r="AS141" s="17">
        <f t="shared" si="9"/>
        <v>2</v>
      </c>
      <c r="AT141" s="11">
        <f t="shared" si="10"/>
        <v>1</v>
      </c>
      <c r="AU141" s="13" t="s">
        <v>54</v>
      </c>
      <c r="AV141" s="13"/>
      <c r="AW141" s="13"/>
      <c r="AX141" s="13"/>
      <c r="AY141" s="13"/>
      <c r="AZ141" s="13"/>
      <c r="BA141" s="12">
        <f t="shared" si="12"/>
        <v>0</v>
      </c>
      <c r="BB141" s="13"/>
    </row>
    <row r="142" ht="12.75" customHeight="1">
      <c r="A142" s="13" t="s">
        <v>184</v>
      </c>
      <c r="B142" s="9" t="s">
        <v>196</v>
      </c>
      <c r="C142" s="10">
        <v>0.2111111111111111</v>
      </c>
      <c r="D142" s="11">
        <v>1.9333333333333336</v>
      </c>
      <c r="E142" s="18">
        <v>0.10919540229885057</v>
      </c>
      <c r="F142" s="12">
        <v>0.0</v>
      </c>
      <c r="G142" s="13">
        <v>1.0</v>
      </c>
      <c r="H142" s="13">
        <v>6.0</v>
      </c>
      <c r="I142" s="13">
        <v>27.0</v>
      </c>
      <c r="J142" s="13">
        <v>3.0</v>
      </c>
      <c r="K142" s="11">
        <v>0.25925925925925924</v>
      </c>
      <c r="L142" s="11">
        <v>0.9333333333333333</v>
      </c>
      <c r="M142" s="12">
        <v>2.0</v>
      </c>
      <c r="N142" s="13">
        <v>0.0</v>
      </c>
      <c r="O142" s="13">
        <v>8.0</v>
      </c>
      <c r="P142" s="17">
        <v>0.0</v>
      </c>
      <c r="Q142" s="15">
        <v>0.3684546615581098</v>
      </c>
      <c r="R142" s="16">
        <v>1.1444444444444444</v>
      </c>
      <c r="S142" s="13">
        <v>14.0</v>
      </c>
      <c r="T142" s="13">
        <v>16.0</v>
      </c>
      <c r="U142" s="13">
        <v>1.0</v>
      </c>
      <c r="V142" s="17">
        <f t="shared" si="1"/>
        <v>2</v>
      </c>
      <c r="W142" s="11">
        <f t="shared" si="2"/>
        <v>0.3333333333</v>
      </c>
      <c r="X142" s="11">
        <f t="shared" si="3"/>
        <v>0.6666666667</v>
      </c>
      <c r="Y142" s="11">
        <f t="shared" si="4"/>
        <v>1.144444444</v>
      </c>
      <c r="Z142" s="13">
        <v>0.0</v>
      </c>
      <c r="AA142" s="13">
        <v>0.0</v>
      </c>
      <c r="AB142" s="13">
        <v>1.0</v>
      </c>
      <c r="AC142" s="13">
        <v>0.0</v>
      </c>
      <c r="AD142" s="13">
        <v>1.0</v>
      </c>
      <c r="AE142" s="13">
        <v>0.0</v>
      </c>
      <c r="AF142" s="11">
        <f t="shared" si="5"/>
        <v>0</v>
      </c>
      <c r="AG142" s="12">
        <v>3.0</v>
      </c>
      <c r="AH142" s="12">
        <v>0.0</v>
      </c>
      <c r="AI142" s="12">
        <v>5.0</v>
      </c>
      <c r="AJ142" s="12">
        <v>2.0</v>
      </c>
      <c r="AK142" s="12">
        <v>8.0</v>
      </c>
      <c r="AL142" s="12">
        <v>2.0</v>
      </c>
      <c r="AM142" s="18">
        <f t="shared" si="15"/>
        <v>0.25</v>
      </c>
      <c r="AN142" s="19">
        <v>0.0</v>
      </c>
      <c r="AO142" s="19">
        <v>0.0</v>
      </c>
      <c r="AP142" s="13">
        <v>0.0</v>
      </c>
      <c r="AQ142" s="17">
        <f t="shared" si="7"/>
        <v>1</v>
      </c>
      <c r="AR142" s="11">
        <f t="shared" si="8"/>
        <v>0.3333333333</v>
      </c>
      <c r="AS142" s="17">
        <f t="shared" si="9"/>
        <v>2</v>
      </c>
      <c r="AT142" s="11">
        <f t="shared" si="10"/>
        <v>0.6666666667</v>
      </c>
      <c r="AU142" s="13" t="s">
        <v>54</v>
      </c>
      <c r="AV142" s="13"/>
      <c r="AW142" s="13"/>
      <c r="AX142" s="13"/>
      <c r="AY142" s="13"/>
      <c r="AZ142" s="13"/>
      <c r="BA142" s="12">
        <f t="shared" si="12"/>
        <v>6</v>
      </c>
      <c r="BB142" s="13"/>
    </row>
    <row r="143" ht="12.75" customHeight="1">
      <c r="A143" s="13" t="s">
        <v>184</v>
      </c>
      <c r="B143" s="52" t="s">
        <v>197</v>
      </c>
      <c r="C143" s="10">
        <v>0.2111111111111111</v>
      </c>
      <c r="D143" s="11">
        <v>1.6833333333333336</v>
      </c>
      <c r="E143" s="18">
        <v>0.1254125412541254</v>
      </c>
      <c r="F143" s="12">
        <v>0.0</v>
      </c>
      <c r="G143" s="13">
        <v>0.0</v>
      </c>
      <c r="H143" s="13">
        <v>6.0</v>
      </c>
      <c r="I143" s="13">
        <v>19.0</v>
      </c>
      <c r="J143" s="13">
        <v>2.0</v>
      </c>
      <c r="K143" s="11">
        <v>-0.15789473684210525</v>
      </c>
      <c r="L143" s="11">
        <v>0.0</v>
      </c>
      <c r="M143" s="12">
        <v>1.0</v>
      </c>
      <c r="N143" s="13">
        <v>0.0</v>
      </c>
      <c r="O143" s="13">
        <v>8.0</v>
      </c>
      <c r="P143" s="17">
        <v>0.0</v>
      </c>
      <c r="Q143" s="15">
        <v>-0.03248219558797985</v>
      </c>
      <c r="R143" s="16">
        <v>0.2111111111111111</v>
      </c>
      <c r="S143" s="13">
        <v>11.0</v>
      </c>
      <c r="T143" s="13">
        <v>17.0</v>
      </c>
      <c r="U143" s="13">
        <v>1.0</v>
      </c>
      <c r="V143" s="17">
        <f t="shared" si="1"/>
        <v>2</v>
      </c>
      <c r="W143" s="11">
        <f t="shared" si="2"/>
        <v>0</v>
      </c>
      <c r="X143" s="11">
        <f t="shared" si="3"/>
        <v>1</v>
      </c>
      <c r="Y143" s="11">
        <f t="shared" si="4"/>
        <v>0.2111111111</v>
      </c>
      <c r="Z143" s="13">
        <v>0.0</v>
      </c>
      <c r="AA143" s="13">
        <v>0.0</v>
      </c>
      <c r="AB143" s="13">
        <v>1.0</v>
      </c>
      <c r="AC143" s="13">
        <v>0.0</v>
      </c>
      <c r="AD143" s="13">
        <v>1.0</v>
      </c>
      <c r="AE143" s="13">
        <v>0.0</v>
      </c>
      <c r="AF143" s="11">
        <f t="shared" si="5"/>
        <v>0</v>
      </c>
      <c r="AG143" s="12">
        <v>2.0</v>
      </c>
      <c r="AH143" s="12">
        <v>0.0</v>
      </c>
      <c r="AI143" s="12">
        <v>4.0</v>
      </c>
      <c r="AJ143" s="12">
        <v>2.0</v>
      </c>
      <c r="AK143" s="12">
        <v>6.0</v>
      </c>
      <c r="AL143" s="12">
        <v>2.0</v>
      </c>
      <c r="AM143" s="18">
        <f t="shared" si="15"/>
        <v>0.3333333333</v>
      </c>
      <c r="AN143" s="19">
        <v>0.0</v>
      </c>
      <c r="AO143" s="19">
        <v>0.0</v>
      </c>
      <c r="AP143" s="13">
        <v>0.0</v>
      </c>
      <c r="AQ143" s="17">
        <f t="shared" si="7"/>
        <v>1</v>
      </c>
      <c r="AR143" s="11">
        <f t="shared" si="8"/>
        <v>0.5</v>
      </c>
      <c r="AS143" s="17">
        <f t="shared" si="9"/>
        <v>1</v>
      </c>
      <c r="AT143" s="11">
        <f t="shared" si="10"/>
        <v>0.5</v>
      </c>
      <c r="AU143" s="13" t="s">
        <v>54</v>
      </c>
      <c r="AV143" s="13"/>
      <c r="AW143" s="13"/>
      <c r="AX143" s="13"/>
      <c r="AY143" s="13"/>
      <c r="AZ143" s="13"/>
      <c r="BA143" s="12">
        <f t="shared" si="12"/>
        <v>6</v>
      </c>
      <c r="BB143" s="13"/>
    </row>
    <row r="144" ht="12.75" customHeight="1">
      <c r="A144" s="13" t="s">
        <v>184</v>
      </c>
      <c r="B144" s="47" t="s">
        <v>151</v>
      </c>
      <c r="C144" s="10">
        <v>1.2222222222222223</v>
      </c>
      <c r="D144" s="11">
        <v>1.4333333333333336</v>
      </c>
      <c r="E144" s="18">
        <v>0.8527131782945736</v>
      </c>
      <c r="F144" s="12">
        <v>0.0</v>
      </c>
      <c r="G144" s="13">
        <v>1.0</v>
      </c>
      <c r="H144" s="13">
        <v>6.0</v>
      </c>
      <c r="I144" s="13">
        <v>19.0</v>
      </c>
      <c r="J144" s="13">
        <v>2.0</v>
      </c>
      <c r="K144" s="11">
        <v>0.34210526315789475</v>
      </c>
      <c r="L144" s="11">
        <v>1.4</v>
      </c>
      <c r="M144" s="12">
        <v>1.0</v>
      </c>
      <c r="N144" s="13">
        <v>0.0</v>
      </c>
      <c r="O144" s="13">
        <v>8.0</v>
      </c>
      <c r="P144" s="17">
        <v>0.0</v>
      </c>
      <c r="Q144" s="15">
        <v>1.1948184414524683</v>
      </c>
      <c r="R144" s="16">
        <v>2.6222222222222222</v>
      </c>
      <c r="S144" s="13">
        <v>8.0</v>
      </c>
      <c r="T144" s="13">
        <v>18.0</v>
      </c>
      <c r="U144" s="13">
        <v>2.0</v>
      </c>
      <c r="V144" s="17">
        <f t="shared" si="1"/>
        <v>1</v>
      </c>
      <c r="W144" s="11">
        <f t="shared" si="2"/>
        <v>0.5</v>
      </c>
      <c r="X144" s="11">
        <f t="shared" si="3"/>
        <v>0.5</v>
      </c>
      <c r="Y144" s="11">
        <f t="shared" si="4"/>
        <v>2.622222222</v>
      </c>
      <c r="Z144" s="13">
        <v>0.0</v>
      </c>
      <c r="AA144" s="13">
        <v>0.0</v>
      </c>
      <c r="AB144" s="13">
        <v>1.0</v>
      </c>
      <c r="AC144" s="13">
        <v>1.0</v>
      </c>
      <c r="AD144" s="13">
        <v>1.0</v>
      </c>
      <c r="AE144" s="13">
        <v>1.0</v>
      </c>
      <c r="AF144" s="11">
        <f t="shared" si="5"/>
        <v>1</v>
      </c>
      <c r="AG144" s="12">
        <v>1.0</v>
      </c>
      <c r="AH144" s="12">
        <v>1.0</v>
      </c>
      <c r="AI144" s="12">
        <v>3.0</v>
      </c>
      <c r="AJ144" s="12">
        <v>1.0</v>
      </c>
      <c r="AK144" s="12">
        <v>4.0</v>
      </c>
      <c r="AL144" s="12">
        <v>2.0</v>
      </c>
      <c r="AM144" s="18">
        <f t="shared" si="15"/>
        <v>0.5</v>
      </c>
      <c r="AN144" s="19">
        <v>0.0</v>
      </c>
      <c r="AO144" s="19">
        <v>0.0</v>
      </c>
      <c r="AP144" s="13">
        <v>0.0</v>
      </c>
      <c r="AQ144" s="17">
        <f t="shared" si="7"/>
        <v>1</v>
      </c>
      <c r="AR144" s="11">
        <f t="shared" si="8"/>
        <v>0.5</v>
      </c>
      <c r="AS144" s="17">
        <f t="shared" si="9"/>
        <v>0</v>
      </c>
      <c r="AT144" s="11">
        <f t="shared" si="10"/>
        <v>0</v>
      </c>
      <c r="AU144" s="13" t="s">
        <v>54</v>
      </c>
      <c r="AV144" s="13"/>
      <c r="AW144" s="13"/>
      <c r="AX144" s="13"/>
      <c r="AY144" s="13"/>
      <c r="AZ144" s="13"/>
      <c r="BA144" s="12">
        <f t="shared" si="12"/>
        <v>6</v>
      </c>
      <c r="BB144" s="13"/>
    </row>
    <row r="145" ht="12.75" customHeight="1">
      <c r="A145" s="13" t="s">
        <v>184</v>
      </c>
      <c r="B145" s="9" t="s">
        <v>198</v>
      </c>
      <c r="C145" s="10">
        <v>0.1</v>
      </c>
      <c r="D145" s="11">
        <v>1.2111111111111112</v>
      </c>
      <c r="E145" s="18">
        <v>0.08256880733944953</v>
      </c>
      <c r="F145" s="12">
        <v>0.0</v>
      </c>
      <c r="G145" s="13">
        <v>0.0</v>
      </c>
      <c r="H145" s="13">
        <v>6.0</v>
      </c>
      <c r="I145" s="13">
        <v>10.0</v>
      </c>
      <c r="J145" s="13">
        <v>1.0</v>
      </c>
      <c r="K145" s="11">
        <v>-0.6</v>
      </c>
      <c r="L145" s="11">
        <v>0.0</v>
      </c>
      <c r="M145" s="12">
        <v>0.0</v>
      </c>
      <c r="N145" s="13">
        <v>0.0</v>
      </c>
      <c r="O145" s="13">
        <v>8.0</v>
      </c>
      <c r="P145" s="17">
        <v>0.0</v>
      </c>
      <c r="Q145" s="15">
        <v>-0.5174311926605505</v>
      </c>
      <c r="R145" s="16">
        <v>0.1</v>
      </c>
      <c r="S145" s="13">
        <v>6.0</v>
      </c>
      <c r="T145" s="13">
        <v>19.0</v>
      </c>
      <c r="U145" s="13">
        <v>1.0</v>
      </c>
      <c r="V145" s="17">
        <f t="shared" si="1"/>
        <v>1</v>
      </c>
      <c r="W145" s="11">
        <f t="shared" si="2"/>
        <v>0</v>
      </c>
      <c r="X145" s="11">
        <f t="shared" si="3"/>
        <v>1</v>
      </c>
      <c r="Y145" s="11">
        <f t="shared" si="4"/>
        <v>0.1</v>
      </c>
      <c r="Z145" s="13">
        <v>0.0</v>
      </c>
      <c r="AA145" s="13">
        <v>0.0</v>
      </c>
      <c r="AB145" s="13">
        <v>1.0</v>
      </c>
      <c r="AC145" s="13">
        <v>0.0</v>
      </c>
      <c r="AD145" s="13">
        <v>1.0</v>
      </c>
      <c r="AE145" s="13">
        <v>0.0</v>
      </c>
      <c r="AF145" s="11">
        <f t="shared" si="5"/>
        <v>0</v>
      </c>
      <c r="AG145" s="12">
        <v>0.0</v>
      </c>
      <c r="AH145" s="12">
        <v>0.0</v>
      </c>
      <c r="AI145" s="12">
        <v>2.0</v>
      </c>
      <c r="AJ145" s="12">
        <v>1.0</v>
      </c>
      <c r="AK145" s="12">
        <v>2.0</v>
      </c>
      <c r="AL145" s="12">
        <v>1.0</v>
      </c>
      <c r="AM145" s="18">
        <f t="shared" si="15"/>
        <v>0.5</v>
      </c>
      <c r="AN145" s="19">
        <v>0.0</v>
      </c>
      <c r="AO145" s="19">
        <v>0.0</v>
      </c>
      <c r="AP145" s="13">
        <v>0.0</v>
      </c>
      <c r="AQ145" s="17">
        <f t="shared" si="7"/>
        <v>1</v>
      </c>
      <c r="AR145" s="11">
        <f t="shared" si="8"/>
        <v>1</v>
      </c>
      <c r="AS145" s="17">
        <f t="shared" si="9"/>
        <v>0</v>
      </c>
      <c r="AT145" s="11">
        <f t="shared" si="10"/>
        <v>0</v>
      </c>
      <c r="AU145" s="13" t="s">
        <v>56</v>
      </c>
      <c r="AV145" s="20">
        <v>28805.0</v>
      </c>
      <c r="AW145" s="13"/>
      <c r="AX145" s="13"/>
      <c r="AY145" s="13"/>
      <c r="AZ145" s="13"/>
      <c r="BA145" s="12">
        <f t="shared" si="12"/>
        <v>6</v>
      </c>
      <c r="BB145" s="13"/>
    </row>
    <row r="146" ht="12.75" customHeight="1">
      <c r="A146" s="25" t="s">
        <v>184</v>
      </c>
      <c r="B146" s="48" t="s">
        <v>199</v>
      </c>
      <c r="C146" s="27">
        <v>0.0</v>
      </c>
      <c r="D146" s="28">
        <v>1.1</v>
      </c>
      <c r="E146" s="33">
        <v>0.0</v>
      </c>
      <c r="F146" s="25">
        <v>0.0</v>
      </c>
      <c r="G146" s="25">
        <v>0.0</v>
      </c>
      <c r="H146" s="25">
        <v>9.0</v>
      </c>
      <c r="I146" s="25">
        <v>10.0</v>
      </c>
      <c r="J146" s="25">
        <v>1.0</v>
      </c>
      <c r="K146" s="28">
        <v>-0.9</v>
      </c>
      <c r="L146" s="28">
        <v>0.0</v>
      </c>
      <c r="M146" s="25">
        <v>0.0</v>
      </c>
      <c r="N146" s="25">
        <v>0.0</v>
      </c>
      <c r="O146" s="25">
        <v>8.0</v>
      </c>
      <c r="P146" s="32">
        <v>0.0</v>
      </c>
      <c r="Q146" s="30">
        <v>-0.9</v>
      </c>
      <c r="R146" s="31">
        <v>0.0</v>
      </c>
      <c r="S146" s="25">
        <v>3.0</v>
      </c>
      <c r="T146" s="25">
        <v>20.0</v>
      </c>
      <c r="U146" s="25">
        <v>2.0</v>
      </c>
      <c r="V146" s="32">
        <f t="shared" si="1"/>
        <v>1</v>
      </c>
      <c r="W146" s="28">
        <f t="shared" si="2"/>
        <v>0</v>
      </c>
      <c r="X146" s="28">
        <f t="shared" si="3"/>
        <v>1</v>
      </c>
      <c r="Y146" s="28">
        <f t="shared" si="4"/>
        <v>0</v>
      </c>
      <c r="Z146" s="25">
        <v>0.0</v>
      </c>
      <c r="AA146" s="25">
        <v>0.0</v>
      </c>
      <c r="AB146" s="25">
        <v>1.0</v>
      </c>
      <c r="AC146" s="25">
        <v>0.0</v>
      </c>
      <c r="AD146" s="25">
        <v>1.0</v>
      </c>
      <c r="AE146" s="25">
        <v>0.0</v>
      </c>
      <c r="AF146" s="28">
        <f t="shared" si="5"/>
        <v>0</v>
      </c>
      <c r="AG146" s="25">
        <v>0.0</v>
      </c>
      <c r="AH146" s="25">
        <v>0.0</v>
      </c>
      <c r="AI146" s="25">
        <v>1.0</v>
      </c>
      <c r="AJ146" s="25">
        <v>0.0</v>
      </c>
      <c r="AK146" s="25">
        <v>1.0</v>
      </c>
      <c r="AL146" s="25">
        <v>0.0</v>
      </c>
      <c r="AM146" s="33">
        <f t="shared" si="15"/>
        <v>0</v>
      </c>
      <c r="AN146" s="34">
        <v>0.0</v>
      </c>
      <c r="AO146" s="34">
        <v>0.0</v>
      </c>
      <c r="AP146" s="25">
        <v>0.0</v>
      </c>
      <c r="AQ146" s="32">
        <f t="shared" si="7"/>
        <v>1</v>
      </c>
      <c r="AR146" s="28">
        <f t="shared" si="8"/>
        <v>1</v>
      </c>
      <c r="AS146" s="32">
        <f t="shared" si="9"/>
        <v>0</v>
      </c>
      <c r="AT146" s="28">
        <f t="shared" si="10"/>
        <v>0</v>
      </c>
      <c r="AU146" s="25" t="s">
        <v>54</v>
      </c>
      <c r="AV146" s="25"/>
      <c r="AW146" s="25"/>
      <c r="AX146" s="25"/>
      <c r="AY146" s="25"/>
      <c r="AZ146" s="25"/>
      <c r="BA146" s="25">
        <f t="shared" si="12"/>
        <v>9</v>
      </c>
      <c r="BB146" s="25"/>
    </row>
    <row r="147" ht="12.75" customHeight="1">
      <c r="A147" s="8" t="s">
        <v>200</v>
      </c>
      <c r="B147" s="8" t="s">
        <v>201</v>
      </c>
      <c r="C147" s="11">
        <v>6.642460317460317</v>
      </c>
      <c r="D147" s="11">
        <v>11.401984126984127</v>
      </c>
      <c r="E147" s="11">
        <v>0.5825705634636132</v>
      </c>
      <c r="F147" s="12">
        <v>0.0</v>
      </c>
      <c r="G147" s="12">
        <v>5.0</v>
      </c>
      <c r="H147" s="12">
        <v>2.0</v>
      </c>
      <c r="I147" s="12">
        <v>60.0</v>
      </c>
      <c r="J147" s="12">
        <v>9.0</v>
      </c>
      <c r="K147" s="11">
        <v>0.5518518518518518</v>
      </c>
      <c r="L147" s="11">
        <v>2.5925925925925926</v>
      </c>
      <c r="M147" s="12">
        <v>8.0</v>
      </c>
      <c r="N147" s="12">
        <v>4.0</v>
      </c>
      <c r="O147" s="12">
        <v>7.0</v>
      </c>
      <c r="P147" s="11">
        <v>0.5714285714285714</v>
      </c>
      <c r="Q147" s="15">
        <v>1.7058509867440363</v>
      </c>
      <c r="R147" s="16">
        <v>12.66362433862434</v>
      </c>
      <c r="S147" s="13">
        <v>39.0</v>
      </c>
      <c r="T147" s="13">
        <v>1.0</v>
      </c>
      <c r="U147" s="13">
        <v>1.0</v>
      </c>
      <c r="V147" s="17">
        <f t="shared" si="1"/>
        <v>4</v>
      </c>
      <c r="W147" s="11">
        <f t="shared" si="2"/>
        <v>0.5555555556</v>
      </c>
      <c r="X147" s="11">
        <f t="shared" si="3"/>
        <v>0.4444444444</v>
      </c>
      <c r="Y147" s="11">
        <f t="shared" si="4"/>
        <v>9.23505291</v>
      </c>
      <c r="Z147" s="12">
        <v>2.0</v>
      </c>
      <c r="AA147" s="12">
        <v>2.0</v>
      </c>
      <c r="AB147" s="12">
        <v>7.0</v>
      </c>
      <c r="AC147" s="12">
        <v>3.0</v>
      </c>
      <c r="AD147" s="12">
        <v>9.0</v>
      </c>
      <c r="AE147" s="12">
        <v>5.0</v>
      </c>
      <c r="AF147" s="11">
        <f t="shared" si="5"/>
        <v>0.5555555556</v>
      </c>
      <c r="AG147" s="12">
        <v>7.0</v>
      </c>
      <c r="AH147" s="12">
        <v>5.0</v>
      </c>
      <c r="AI147" s="12">
        <v>7.0</v>
      </c>
      <c r="AJ147" s="12">
        <v>5.0</v>
      </c>
      <c r="AK147" s="12">
        <v>14.0</v>
      </c>
      <c r="AL147" s="12">
        <v>10.0</v>
      </c>
      <c r="AM147" s="18">
        <v>0.7142857142857143</v>
      </c>
      <c r="AN147" s="19">
        <v>0.0</v>
      </c>
      <c r="AO147" s="19">
        <v>0.0</v>
      </c>
      <c r="AP147" s="12">
        <v>4.0</v>
      </c>
      <c r="AQ147" s="17">
        <f t="shared" si="7"/>
        <v>1</v>
      </c>
      <c r="AR147" s="11">
        <f t="shared" si="8"/>
        <v>0.1111111111</v>
      </c>
      <c r="AS147" s="17">
        <f t="shared" si="9"/>
        <v>3</v>
      </c>
      <c r="AT147" s="11">
        <f t="shared" si="10"/>
        <v>0.5</v>
      </c>
      <c r="AU147" s="13" t="s">
        <v>54</v>
      </c>
      <c r="AV147" s="20">
        <v>18684.0</v>
      </c>
      <c r="AW147" s="20">
        <v>39622.0</v>
      </c>
      <c r="AX147" s="21">
        <f t="shared" ref="AX147:AX164" si="16">(AW147-AV147)/365.25</f>
        <v>57.32511978</v>
      </c>
      <c r="BA147" s="12">
        <f t="shared" si="12"/>
        <v>2</v>
      </c>
    </row>
    <row r="148" ht="12.75" customHeight="1">
      <c r="A148" s="22" t="s">
        <v>200</v>
      </c>
      <c r="B148" s="53" t="s">
        <v>202</v>
      </c>
      <c r="C148" s="11">
        <v>3.104761904761905</v>
      </c>
      <c r="D148" s="11">
        <v>11.401984126984127</v>
      </c>
      <c r="E148" s="11">
        <v>0.2723001426930707</v>
      </c>
      <c r="F148" s="12">
        <v>1.0</v>
      </c>
      <c r="G148" s="12">
        <v>9.0</v>
      </c>
      <c r="H148" s="12">
        <v>7.0</v>
      </c>
      <c r="I148" s="12">
        <v>68.0</v>
      </c>
      <c r="J148" s="12">
        <v>10.0</v>
      </c>
      <c r="K148" s="11">
        <v>0.8897058823529411</v>
      </c>
      <c r="L148" s="11">
        <v>2.290909090909091</v>
      </c>
      <c r="M148" s="12">
        <v>7.0</v>
      </c>
      <c r="N148" s="12">
        <v>3.0</v>
      </c>
      <c r="O148" s="12">
        <v>7.0</v>
      </c>
      <c r="P148" s="11">
        <v>0.42857142857142855</v>
      </c>
      <c r="Q148" s="15">
        <v>1.5905774536174404</v>
      </c>
      <c r="R148" s="16">
        <v>7.967099567099567</v>
      </c>
      <c r="S148" s="13">
        <v>39.0</v>
      </c>
      <c r="T148" s="13">
        <v>2.0</v>
      </c>
      <c r="U148" s="13">
        <v>1.0</v>
      </c>
      <c r="V148" s="17">
        <f t="shared" si="1"/>
        <v>1</v>
      </c>
      <c r="W148" s="11">
        <f t="shared" si="2"/>
        <v>0.9</v>
      </c>
      <c r="X148" s="11">
        <f t="shared" si="3"/>
        <v>0.1</v>
      </c>
      <c r="Y148" s="11">
        <f t="shared" si="4"/>
        <v>5.395670996</v>
      </c>
      <c r="Z148" s="12">
        <v>1.0</v>
      </c>
      <c r="AA148" s="12">
        <v>0.0</v>
      </c>
      <c r="AB148" s="12">
        <v>7.0</v>
      </c>
      <c r="AC148" s="12">
        <v>2.0</v>
      </c>
      <c r="AD148" s="12">
        <v>8.0</v>
      </c>
      <c r="AE148" s="12">
        <v>2.0</v>
      </c>
      <c r="AF148" s="11">
        <f t="shared" si="5"/>
        <v>0.25</v>
      </c>
      <c r="AG148" s="12">
        <v>7.0</v>
      </c>
      <c r="AH148" s="12">
        <v>4.0</v>
      </c>
      <c r="AI148" s="12">
        <v>7.0</v>
      </c>
      <c r="AJ148" s="12">
        <v>3.0</v>
      </c>
      <c r="AK148" s="12">
        <v>14.0</v>
      </c>
      <c r="AL148" s="12">
        <v>7.0</v>
      </c>
      <c r="AM148" s="18">
        <v>0.5</v>
      </c>
      <c r="AN148" s="19">
        <v>0.0</v>
      </c>
      <c r="AO148" s="19">
        <v>0.0</v>
      </c>
      <c r="AP148" s="12">
        <v>2.0</v>
      </c>
      <c r="AQ148" s="17">
        <f t="shared" si="7"/>
        <v>3</v>
      </c>
      <c r="AR148" s="11">
        <f t="shared" si="8"/>
        <v>0.3</v>
      </c>
      <c r="AS148" s="17">
        <f t="shared" si="9"/>
        <v>5</v>
      </c>
      <c r="AT148" s="11">
        <f t="shared" si="10"/>
        <v>0.625</v>
      </c>
      <c r="AU148" s="13" t="s">
        <v>56</v>
      </c>
      <c r="AV148" s="20">
        <v>22213.0</v>
      </c>
      <c r="AW148" s="20">
        <v>39622.0</v>
      </c>
      <c r="AX148" s="21">
        <f t="shared" si="16"/>
        <v>47.66324435</v>
      </c>
      <c r="BA148" s="12">
        <f t="shared" si="12"/>
        <v>7</v>
      </c>
    </row>
    <row r="149" ht="12.75" customHeight="1">
      <c r="A149" s="22" t="s">
        <v>200</v>
      </c>
      <c r="B149" s="54" t="s">
        <v>203</v>
      </c>
      <c r="C149" s="11">
        <v>1.1305555555555555</v>
      </c>
      <c r="D149" s="11">
        <v>11.259126984126985</v>
      </c>
      <c r="E149" s="11">
        <v>0.10041236386705671</v>
      </c>
      <c r="F149" s="12">
        <v>1.0</v>
      </c>
      <c r="G149" s="12">
        <v>10.0</v>
      </c>
      <c r="H149" s="12">
        <v>0.0</v>
      </c>
      <c r="I149" s="12">
        <v>66.0</v>
      </c>
      <c r="J149" s="12">
        <v>10.0</v>
      </c>
      <c r="K149" s="11">
        <v>1.0</v>
      </c>
      <c r="L149" s="11">
        <v>7.0</v>
      </c>
      <c r="M149" s="12">
        <v>10.0</v>
      </c>
      <c r="N149" s="12">
        <v>0.0</v>
      </c>
      <c r="O149" s="12">
        <v>7.0</v>
      </c>
      <c r="P149" s="11">
        <v>0.0</v>
      </c>
      <c r="Q149" s="15">
        <v>1.1004123638670567</v>
      </c>
      <c r="R149" s="16">
        <v>8.130555555555556</v>
      </c>
      <c r="S149" s="13">
        <v>39.0</v>
      </c>
      <c r="T149" s="13">
        <v>3.0</v>
      </c>
      <c r="U149" s="13">
        <v>1.0</v>
      </c>
      <c r="V149" s="17">
        <f t="shared" si="1"/>
        <v>0</v>
      </c>
      <c r="W149" s="11">
        <f t="shared" si="2"/>
        <v>1</v>
      </c>
      <c r="X149" s="11">
        <f t="shared" si="3"/>
        <v>0</v>
      </c>
      <c r="Y149" s="11">
        <f t="shared" si="4"/>
        <v>8.130555556</v>
      </c>
      <c r="Z149" s="12">
        <v>2.0</v>
      </c>
      <c r="AA149" s="12">
        <v>0.0</v>
      </c>
      <c r="AB149" s="12">
        <v>7.0</v>
      </c>
      <c r="AC149" s="12">
        <v>0.0</v>
      </c>
      <c r="AD149" s="12">
        <v>9.0</v>
      </c>
      <c r="AE149" s="12">
        <v>0.0</v>
      </c>
      <c r="AF149" s="11">
        <f t="shared" si="5"/>
        <v>0</v>
      </c>
      <c r="AG149" s="12">
        <v>7.0</v>
      </c>
      <c r="AH149" s="12">
        <v>3.0</v>
      </c>
      <c r="AI149" s="12">
        <v>6.0</v>
      </c>
      <c r="AJ149" s="12">
        <v>3.0</v>
      </c>
      <c r="AK149" s="12">
        <v>13.0</v>
      </c>
      <c r="AL149" s="12">
        <v>6.0</v>
      </c>
      <c r="AM149" s="18">
        <v>0.46153846153846156</v>
      </c>
      <c r="AN149" s="19">
        <v>0.0</v>
      </c>
      <c r="AO149" s="19">
        <v>0.0</v>
      </c>
      <c r="AP149" s="13">
        <v>10.0</v>
      </c>
      <c r="AQ149" s="17">
        <f t="shared" si="7"/>
        <v>0</v>
      </c>
      <c r="AR149" s="11">
        <f t="shared" si="8"/>
        <v>0</v>
      </c>
      <c r="AS149" s="17">
        <f t="shared" si="9"/>
        <v>10</v>
      </c>
      <c r="AT149" s="11">
        <f t="shared" si="10"/>
        <v>1</v>
      </c>
      <c r="AU149" s="13" t="s">
        <v>56</v>
      </c>
      <c r="AV149" s="20">
        <v>28908.0</v>
      </c>
      <c r="AW149" s="20">
        <v>39622.0</v>
      </c>
      <c r="AX149" s="21">
        <f t="shared" si="16"/>
        <v>29.33333333</v>
      </c>
      <c r="AY149" s="13"/>
      <c r="AZ149" s="13"/>
      <c r="BA149" s="13">
        <f t="shared" si="12"/>
        <v>0</v>
      </c>
      <c r="BB149" s="13"/>
    </row>
    <row r="150" ht="12.75" customHeight="1">
      <c r="A150" s="13" t="s">
        <v>200</v>
      </c>
      <c r="B150" s="53" t="s">
        <v>204</v>
      </c>
      <c r="C150" s="11">
        <v>0.7595238095238095</v>
      </c>
      <c r="D150" s="11">
        <v>11.401984126984127</v>
      </c>
      <c r="E150" s="11">
        <v>0.06661330177844291</v>
      </c>
      <c r="F150" s="12">
        <v>0.0</v>
      </c>
      <c r="G150" s="12">
        <v>10.0</v>
      </c>
      <c r="H150" s="12">
        <v>5.0</v>
      </c>
      <c r="I150" s="12">
        <v>81.0</v>
      </c>
      <c r="J150" s="12">
        <v>12.0</v>
      </c>
      <c r="K150" s="11">
        <v>0.8281893004115227</v>
      </c>
      <c r="L150" s="11">
        <v>2.5925925925925926</v>
      </c>
      <c r="M150" s="12">
        <v>9.0</v>
      </c>
      <c r="N150" s="12">
        <v>0.0</v>
      </c>
      <c r="O150" s="12">
        <v>7.0</v>
      </c>
      <c r="P150" s="17">
        <v>0.0</v>
      </c>
      <c r="Q150" s="15">
        <v>0.8948026021899657</v>
      </c>
      <c r="R150" s="16">
        <v>3.352116402116402</v>
      </c>
      <c r="S150" s="13">
        <v>38.0</v>
      </c>
      <c r="T150" s="13">
        <v>4.0</v>
      </c>
      <c r="U150" s="13">
        <v>1.0</v>
      </c>
      <c r="V150" s="17">
        <f t="shared" si="1"/>
        <v>2</v>
      </c>
      <c r="W150" s="11">
        <f t="shared" si="2"/>
        <v>0.8333333333</v>
      </c>
      <c r="X150" s="11">
        <f t="shared" si="3"/>
        <v>0.1666666667</v>
      </c>
      <c r="Y150" s="11">
        <f t="shared" si="4"/>
        <v>3.352116402</v>
      </c>
      <c r="Z150" s="12">
        <v>1.0</v>
      </c>
      <c r="AA150" s="12">
        <v>0.0</v>
      </c>
      <c r="AB150" s="12">
        <v>7.0</v>
      </c>
      <c r="AC150" s="12">
        <v>0.0</v>
      </c>
      <c r="AD150" s="12">
        <v>8.0</v>
      </c>
      <c r="AE150" s="12">
        <v>0.0</v>
      </c>
      <c r="AF150" s="11">
        <f t="shared" si="5"/>
        <v>0</v>
      </c>
      <c r="AG150" s="12">
        <v>7.0</v>
      </c>
      <c r="AH150" s="12">
        <v>2.0</v>
      </c>
      <c r="AI150" s="12">
        <v>7.0</v>
      </c>
      <c r="AJ150" s="12">
        <v>2.0</v>
      </c>
      <c r="AK150" s="12">
        <v>14.0</v>
      </c>
      <c r="AL150" s="12">
        <v>4.0</v>
      </c>
      <c r="AM150" s="18">
        <v>0.2857142857142857</v>
      </c>
      <c r="AN150" s="19">
        <v>0.0</v>
      </c>
      <c r="AO150" s="19">
        <v>0.0</v>
      </c>
      <c r="AP150" s="13">
        <v>0.0</v>
      </c>
      <c r="AQ150" s="17">
        <f t="shared" si="7"/>
        <v>3</v>
      </c>
      <c r="AR150" s="11">
        <f t="shared" si="8"/>
        <v>0.25</v>
      </c>
      <c r="AS150" s="17">
        <f t="shared" si="9"/>
        <v>9</v>
      </c>
      <c r="AT150" s="11">
        <f t="shared" si="10"/>
        <v>0.75</v>
      </c>
      <c r="AU150" s="13" t="s">
        <v>54</v>
      </c>
      <c r="AV150" s="20">
        <v>28842.0</v>
      </c>
      <c r="AW150" s="20">
        <v>39622.0</v>
      </c>
      <c r="AX150" s="21">
        <f t="shared" si="16"/>
        <v>29.51403149</v>
      </c>
      <c r="AY150" s="13"/>
      <c r="AZ150" s="13">
        <v>2.0</v>
      </c>
      <c r="BA150" s="13">
        <f t="shared" si="12"/>
        <v>7</v>
      </c>
      <c r="BB150" s="13"/>
    </row>
    <row r="151" ht="12.75" customHeight="1">
      <c r="A151" s="13" t="s">
        <v>200</v>
      </c>
      <c r="B151" s="53" t="s">
        <v>205</v>
      </c>
      <c r="C151" s="11">
        <v>1.1428571428571428</v>
      </c>
      <c r="D151" s="11">
        <v>10.401984126984127</v>
      </c>
      <c r="E151" s="11">
        <v>0.10986914889558616</v>
      </c>
      <c r="F151" s="12">
        <v>1.0</v>
      </c>
      <c r="G151" s="12">
        <v>9.0</v>
      </c>
      <c r="H151" s="12">
        <v>7.0</v>
      </c>
      <c r="I151" s="12">
        <v>82.0</v>
      </c>
      <c r="J151" s="12">
        <v>12.0</v>
      </c>
      <c r="K151" s="11">
        <v>0.7428861788617885</v>
      </c>
      <c r="L151" s="11">
        <v>1.9090909090909092</v>
      </c>
      <c r="M151" s="12">
        <v>9.0</v>
      </c>
      <c r="N151" s="12">
        <v>0.0</v>
      </c>
      <c r="O151" s="12">
        <v>7.0</v>
      </c>
      <c r="P151" s="17">
        <v>0.0</v>
      </c>
      <c r="Q151" s="15">
        <v>0.8527553277573747</v>
      </c>
      <c r="R151" s="16">
        <v>3.051948051948052</v>
      </c>
      <c r="S151" s="13">
        <v>37.0</v>
      </c>
      <c r="T151" s="13">
        <v>5.0</v>
      </c>
      <c r="U151" s="13">
        <v>1.0</v>
      </c>
      <c r="V151" s="17">
        <f t="shared" si="1"/>
        <v>3</v>
      </c>
      <c r="W151" s="11">
        <f t="shared" si="2"/>
        <v>0.75</v>
      </c>
      <c r="X151" s="11">
        <f t="shared" si="3"/>
        <v>0.25</v>
      </c>
      <c r="Y151" s="11">
        <f t="shared" si="4"/>
        <v>3.051948052</v>
      </c>
      <c r="Z151" s="12">
        <v>1.0</v>
      </c>
      <c r="AA151" s="12">
        <v>0.0</v>
      </c>
      <c r="AB151" s="12">
        <v>6.0</v>
      </c>
      <c r="AC151" s="12">
        <v>1.0</v>
      </c>
      <c r="AD151" s="12">
        <v>7.0</v>
      </c>
      <c r="AE151" s="12">
        <v>1.0</v>
      </c>
      <c r="AF151" s="11">
        <f t="shared" si="5"/>
        <v>0.1428571429</v>
      </c>
      <c r="AG151" s="12">
        <v>7.0</v>
      </c>
      <c r="AH151" s="12">
        <v>0.0</v>
      </c>
      <c r="AI151" s="12">
        <v>7.0</v>
      </c>
      <c r="AJ151" s="12">
        <v>1.0</v>
      </c>
      <c r="AK151" s="12">
        <v>14.0</v>
      </c>
      <c r="AL151" s="12">
        <v>1.0</v>
      </c>
      <c r="AM151" s="18">
        <v>0.07142857142857142</v>
      </c>
      <c r="AN151" s="19">
        <v>0.0</v>
      </c>
      <c r="AO151" s="19">
        <v>0.0</v>
      </c>
      <c r="AP151" s="13">
        <v>0.0</v>
      </c>
      <c r="AQ151" s="17">
        <f t="shared" si="7"/>
        <v>3</v>
      </c>
      <c r="AR151" s="11">
        <f t="shared" si="8"/>
        <v>0.25</v>
      </c>
      <c r="AS151" s="17">
        <f t="shared" si="9"/>
        <v>8</v>
      </c>
      <c r="AT151" s="11">
        <f t="shared" si="10"/>
        <v>0.7272727273</v>
      </c>
      <c r="AU151" s="13" t="s">
        <v>54</v>
      </c>
      <c r="AV151" s="20">
        <v>31330.0</v>
      </c>
      <c r="AW151" s="20">
        <v>39622.0</v>
      </c>
      <c r="AX151" s="21">
        <f t="shared" si="16"/>
        <v>22.70225873</v>
      </c>
      <c r="AY151" s="13"/>
      <c r="AZ151" s="13"/>
      <c r="BA151" s="13">
        <f t="shared" si="12"/>
        <v>7</v>
      </c>
      <c r="BB151" s="13"/>
    </row>
    <row r="152" ht="12.75" customHeight="1">
      <c r="A152" s="13" t="s">
        <v>200</v>
      </c>
      <c r="B152" s="53" t="s">
        <v>206</v>
      </c>
      <c r="C152" s="11">
        <v>0.6428571428571428</v>
      </c>
      <c r="D152" s="11">
        <v>9.401984126984127</v>
      </c>
      <c r="E152" s="11">
        <v>0.06837462541678976</v>
      </c>
      <c r="F152" s="12">
        <v>0.0</v>
      </c>
      <c r="G152" s="12">
        <v>10.0</v>
      </c>
      <c r="H152" s="12">
        <v>11.0</v>
      </c>
      <c r="I152" s="12">
        <v>77.0</v>
      </c>
      <c r="J152" s="12">
        <v>11.0</v>
      </c>
      <c r="K152" s="11">
        <v>0.8961038961038962</v>
      </c>
      <c r="L152" s="11">
        <v>1.696969696969697</v>
      </c>
      <c r="M152" s="12">
        <v>7.0</v>
      </c>
      <c r="N152" s="12">
        <v>0.0</v>
      </c>
      <c r="O152" s="12">
        <v>7.0</v>
      </c>
      <c r="P152" s="17">
        <v>0.0</v>
      </c>
      <c r="Q152" s="15">
        <v>0.9644785215206859</v>
      </c>
      <c r="R152" s="16">
        <v>2.3398268398268396</v>
      </c>
      <c r="S152" s="13">
        <v>36.0</v>
      </c>
      <c r="T152" s="13">
        <v>6.0</v>
      </c>
      <c r="U152" s="13">
        <v>1.0</v>
      </c>
      <c r="V152" s="17">
        <f t="shared" si="1"/>
        <v>1</v>
      </c>
      <c r="W152" s="11">
        <f t="shared" si="2"/>
        <v>0.9090909091</v>
      </c>
      <c r="X152" s="11">
        <f t="shared" si="3"/>
        <v>0.09090909091</v>
      </c>
      <c r="Y152" s="11">
        <f t="shared" si="4"/>
        <v>2.33982684</v>
      </c>
      <c r="Z152" s="12">
        <v>2.0</v>
      </c>
      <c r="AA152" s="12">
        <v>0.0</v>
      </c>
      <c r="AB152" s="12">
        <v>5.0</v>
      </c>
      <c r="AC152" s="12">
        <v>0.0</v>
      </c>
      <c r="AD152" s="12">
        <v>7.0</v>
      </c>
      <c r="AE152" s="12">
        <v>0.0</v>
      </c>
      <c r="AF152" s="11">
        <f t="shared" si="5"/>
        <v>0</v>
      </c>
      <c r="AG152" s="12">
        <v>7.0</v>
      </c>
      <c r="AH152" s="12">
        <v>2.0</v>
      </c>
      <c r="AI152" s="12">
        <v>7.0</v>
      </c>
      <c r="AJ152" s="12">
        <v>1.0</v>
      </c>
      <c r="AK152" s="12">
        <v>14.0</v>
      </c>
      <c r="AL152" s="12">
        <v>3.0</v>
      </c>
      <c r="AM152" s="18">
        <v>0.21428571428571427</v>
      </c>
      <c r="AN152" s="19">
        <v>0.0</v>
      </c>
      <c r="AO152" s="19">
        <v>0.0</v>
      </c>
      <c r="AP152" s="13">
        <v>0.0</v>
      </c>
      <c r="AQ152" s="17">
        <f t="shared" si="7"/>
        <v>4</v>
      </c>
      <c r="AR152" s="11">
        <f t="shared" si="8"/>
        <v>0.3636363636</v>
      </c>
      <c r="AS152" s="17">
        <f t="shared" si="9"/>
        <v>7</v>
      </c>
      <c r="AT152" s="11">
        <f t="shared" si="10"/>
        <v>0.6363636364</v>
      </c>
      <c r="AU152" s="13" t="s">
        <v>56</v>
      </c>
      <c r="AV152" s="20">
        <v>28942.0</v>
      </c>
      <c r="AW152" s="20">
        <v>39622.0</v>
      </c>
      <c r="AX152" s="21">
        <f t="shared" si="16"/>
        <v>29.24024641</v>
      </c>
      <c r="AY152" s="13"/>
      <c r="AZ152" s="13"/>
      <c r="BA152" s="13">
        <f t="shared" si="12"/>
        <v>11</v>
      </c>
      <c r="BB152" s="13"/>
    </row>
    <row r="153" ht="12.75" customHeight="1">
      <c r="A153" s="13" t="s">
        <v>200</v>
      </c>
      <c r="B153" s="8" t="s">
        <v>207</v>
      </c>
      <c r="C153" s="11">
        <v>1.1424603174603174</v>
      </c>
      <c r="D153" s="11">
        <v>7.401984126984127</v>
      </c>
      <c r="E153" s="11">
        <v>0.15434514555299414</v>
      </c>
      <c r="F153" s="12">
        <v>5.0</v>
      </c>
      <c r="G153" s="12">
        <v>2.0</v>
      </c>
      <c r="H153" s="12">
        <v>4.0</v>
      </c>
      <c r="I153" s="12">
        <v>40.0</v>
      </c>
      <c r="J153" s="12">
        <v>5.0</v>
      </c>
      <c r="K153" s="11">
        <v>0.38</v>
      </c>
      <c r="L153" s="11">
        <v>1.4</v>
      </c>
      <c r="M153" s="12">
        <v>4.0</v>
      </c>
      <c r="N153" s="12">
        <v>0.0</v>
      </c>
      <c r="O153" s="12">
        <v>7.0</v>
      </c>
      <c r="P153" s="17">
        <v>0.0</v>
      </c>
      <c r="Q153" s="15">
        <v>0.5343451455529942</v>
      </c>
      <c r="R153" s="16">
        <v>2.5424603174603173</v>
      </c>
      <c r="S153" s="12">
        <v>33.0</v>
      </c>
      <c r="T153" s="12">
        <v>7.0</v>
      </c>
      <c r="U153" s="13">
        <v>1.0</v>
      </c>
      <c r="V153" s="17">
        <f t="shared" si="1"/>
        <v>3</v>
      </c>
      <c r="W153" s="11">
        <f t="shared" si="2"/>
        <v>0.4</v>
      </c>
      <c r="X153" s="11">
        <f t="shared" si="3"/>
        <v>0.6</v>
      </c>
      <c r="Y153" s="11">
        <f t="shared" si="4"/>
        <v>2.542460317</v>
      </c>
      <c r="Z153" s="12">
        <v>0.0</v>
      </c>
      <c r="AA153" s="12">
        <v>0.0</v>
      </c>
      <c r="AB153" s="12">
        <v>4.0</v>
      </c>
      <c r="AC153" s="12">
        <v>0.0</v>
      </c>
      <c r="AD153" s="12">
        <v>4.0</v>
      </c>
      <c r="AE153" s="12">
        <v>0.0</v>
      </c>
      <c r="AF153" s="11">
        <f t="shared" si="5"/>
        <v>0</v>
      </c>
      <c r="AG153" s="12">
        <v>7.0</v>
      </c>
      <c r="AH153" s="12">
        <v>2.0</v>
      </c>
      <c r="AI153" s="12">
        <v>7.0</v>
      </c>
      <c r="AJ153" s="12">
        <v>6.0</v>
      </c>
      <c r="AK153" s="12">
        <v>14.0</v>
      </c>
      <c r="AL153" s="12">
        <v>8.0</v>
      </c>
      <c r="AM153" s="18">
        <v>0.5714285714285714</v>
      </c>
      <c r="AN153" s="19">
        <v>0.0</v>
      </c>
      <c r="AO153" s="19">
        <v>0.0</v>
      </c>
      <c r="AP153" s="13">
        <v>0.0</v>
      </c>
      <c r="AQ153" s="17">
        <f t="shared" si="7"/>
        <v>1</v>
      </c>
      <c r="AR153" s="11">
        <f t="shared" si="8"/>
        <v>0.2</v>
      </c>
      <c r="AS153" s="17">
        <f t="shared" si="9"/>
        <v>4</v>
      </c>
      <c r="AT153" s="11">
        <f t="shared" si="10"/>
        <v>0.8</v>
      </c>
      <c r="AU153" s="13" t="s">
        <v>56</v>
      </c>
      <c r="AV153" s="20">
        <v>28872.0</v>
      </c>
      <c r="AW153" s="20">
        <v>39622.0</v>
      </c>
      <c r="AX153" s="21">
        <f t="shared" si="16"/>
        <v>29.43189596</v>
      </c>
      <c r="AY153" s="13"/>
      <c r="AZ153" s="13"/>
      <c r="BA153" s="13">
        <f t="shared" si="12"/>
        <v>4</v>
      </c>
      <c r="BB153" s="13"/>
    </row>
    <row r="154" ht="12.75" customHeight="1">
      <c r="A154" s="13" t="s">
        <v>200</v>
      </c>
      <c r="B154" s="53" t="s">
        <v>208</v>
      </c>
      <c r="C154" s="11">
        <v>1.7214285714285713</v>
      </c>
      <c r="D154" s="11">
        <v>5.068650793650794</v>
      </c>
      <c r="E154" s="11">
        <v>0.33962264150943394</v>
      </c>
      <c r="F154" s="12">
        <v>0.0</v>
      </c>
      <c r="G154" s="12">
        <v>2.0</v>
      </c>
      <c r="H154" s="12">
        <v>5.0</v>
      </c>
      <c r="I154" s="12">
        <v>41.0</v>
      </c>
      <c r="J154" s="12">
        <v>5.0</v>
      </c>
      <c r="K154" s="11">
        <v>0.375609756097561</v>
      </c>
      <c r="L154" s="11">
        <v>1.2444444444444445</v>
      </c>
      <c r="M154" s="12">
        <v>4.0</v>
      </c>
      <c r="N154" s="12">
        <v>0.0</v>
      </c>
      <c r="O154" s="12">
        <v>7.0</v>
      </c>
      <c r="P154" s="17">
        <v>0.0</v>
      </c>
      <c r="Q154" s="15">
        <v>0.715232397606995</v>
      </c>
      <c r="R154" s="16">
        <v>2.965873015873016</v>
      </c>
      <c r="S154" s="12">
        <v>30.0</v>
      </c>
      <c r="T154" s="12">
        <v>8.0</v>
      </c>
      <c r="U154" s="13">
        <v>1.0</v>
      </c>
      <c r="V154" s="17">
        <f t="shared" si="1"/>
        <v>3</v>
      </c>
      <c r="W154" s="11">
        <f t="shared" si="2"/>
        <v>0.4</v>
      </c>
      <c r="X154" s="11">
        <f t="shared" si="3"/>
        <v>0.6</v>
      </c>
      <c r="Y154" s="11">
        <f t="shared" si="4"/>
        <v>2.965873016</v>
      </c>
      <c r="Z154" s="12">
        <v>0.0</v>
      </c>
      <c r="AA154" s="12">
        <v>0.0</v>
      </c>
      <c r="AB154" s="12">
        <v>3.0</v>
      </c>
      <c r="AC154" s="12">
        <v>0.0</v>
      </c>
      <c r="AD154" s="12">
        <v>3.0</v>
      </c>
      <c r="AE154" s="12">
        <v>0.0</v>
      </c>
      <c r="AF154" s="11">
        <f t="shared" si="5"/>
        <v>0</v>
      </c>
      <c r="AG154" s="12">
        <v>6.0</v>
      </c>
      <c r="AH154" s="12">
        <v>5.0</v>
      </c>
      <c r="AI154" s="12">
        <v>7.0</v>
      </c>
      <c r="AJ154" s="12">
        <v>5.0</v>
      </c>
      <c r="AK154" s="12">
        <v>13.0</v>
      </c>
      <c r="AL154" s="12">
        <v>10.0</v>
      </c>
      <c r="AM154" s="18">
        <v>0.7692307692307693</v>
      </c>
      <c r="AN154" s="19">
        <v>0.0</v>
      </c>
      <c r="AO154" s="19">
        <v>0.0</v>
      </c>
      <c r="AP154" s="13">
        <v>0.0</v>
      </c>
      <c r="AQ154" s="17">
        <f t="shared" si="7"/>
        <v>1</v>
      </c>
      <c r="AR154" s="11">
        <f t="shared" si="8"/>
        <v>0.2</v>
      </c>
      <c r="AS154" s="17">
        <f t="shared" si="9"/>
        <v>4</v>
      </c>
      <c r="AT154" s="11">
        <f t="shared" si="10"/>
        <v>0.8</v>
      </c>
      <c r="AU154" s="13" t="s">
        <v>54</v>
      </c>
      <c r="AV154" s="20">
        <v>21640.0</v>
      </c>
      <c r="AW154" s="20">
        <v>39622.0</v>
      </c>
      <c r="AX154" s="21">
        <f t="shared" si="16"/>
        <v>49.23203285</v>
      </c>
      <c r="AY154" s="13"/>
      <c r="AZ154" s="13"/>
      <c r="BA154" s="13">
        <f t="shared" si="12"/>
        <v>5</v>
      </c>
      <c r="BB154" s="13"/>
    </row>
    <row r="155" ht="12.75" customHeight="1">
      <c r="A155" s="13" t="s">
        <v>200</v>
      </c>
      <c r="B155" s="8" t="s">
        <v>209</v>
      </c>
      <c r="C155" s="11">
        <v>1.559126984126984</v>
      </c>
      <c r="D155" s="11">
        <v>4.068650793650794</v>
      </c>
      <c r="E155" s="11">
        <v>0.38320491563444836</v>
      </c>
      <c r="F155" s="12">
        <v>1.0</v>
      </c>
      <c r="G155" s="12">
        <v>2.0</v>
      </c>
      <c r="H155" s="12">
        <v>5.0</v>
      </c>
      <c r="I155" s="12">
        <v>25.0</v>
      </c>
      <c r="J155" s="12">
        <v>3.0</v>
      </c>
      <c r="K155" s="11">
        <v>0.6</v>
      </c>
      <c r="L155" s="11">
        <v>2.074074074074074</v>
      </c>
      <c r="M155" s="12">
        <v>2.0</v>
      </c>
      <c r="N155" s="12">
        <v>0.0</v>
      </c>
      <c r="O155" s="12">
        <v>7.0</v>
      </c>
      <c r="P155" s="17">
        <v>0.0</v>
      </c>
      <c r="Q155" s="15">
        <v>0.9832049156344483</v>
      </c>
      <c r="R155" s="16">
        <v>3.633201058201058</v>
      </c>
      <c r="S155" s="12">
        <v>27.0</v>
      </c>
      <c r="T155" s="12">
        <v>9.0</v>
      </c>
      <c r="U155" s="13">
        <v>1.0</v>
      </c>
      <c r="V155" s="17">
        <f t="shared" si="1"/>
        <v>1</v>
      </c>
      <c r="W155" s="11">
        <f t="shared" si="2"/>
        <v>0.6666666667</v>
      </c>
      <c r="X155" s="11">
        <f t="shared" si="3"/>
        <v>0.3333333333</v>
      </c>
      <c r="Y155" s="11">
        <f t="shared" si="4"/>
        <v>3.633201058</v>
      </c>
      <c r="Z155" s="12">
        <v>0.0</v>
      </c>
      <c r="AA155" s="12">
        <v>0.0</v>
      </c>
      <c r="AB155" s="12">
        <v>2.0</v>
      </c>
      <c r="AC155" s="12">
        <v>0.0</v>
      </c>
      <c r="AD155" s="12">
        <v>2.0</v>
      </c>
      <c r="AE155" s="12">
        <v>0.0</v>
      </c>
      <c r="AF155" s="11">
        <f t="shared" si="5"/>
        <v>0</v>
      </c>
      <c r="AG155" s="12">
        <v>6.0</v>
      </c>
      <c r="AH155" s="12">
        <v>4.0</v>
      </c>
      <c r="AI155" s="12">
        <v>7.0</v>
      </c>
      <c r="AJ155" s="12">
        <v>6.0</v>
      </c>
      <c r="AK155" s="12">
        <v>13.0</v>
      </c>
      <c r="AL155" s="12">
        <v>10.0</v>
      </c>
      <c r="AM155" s="18">
        <v>0.7692307692307693</v>
      </c>
      <c r="AN155" s="19">
        <v>0.0</v>
      </c>
      <c r="AO155" s="19">
        <v>0.0</v>
      </c>
      <c r="AP155" s="12">
        <v>0.0</v>
      </c>
      <c r="AQ155" s="17">
        <f t="shared" si="7"/>
        <v>1</v>
      </c>
      <c r="AR155" s="11">
        <f t="shared" si="8"/>
        <v>0.3333333333</v>
      </c>
      <c r="AS155" s="17">
        <f t="shared" si="9"/>
        <v>2</v>
      </c>
      <c r="AT155" s="11">
        <f t="shared" si="10"/>
        <v>0.6666666667</v>
      </c>
      <c r="AU155" s="13" t="s">
        <v>54</v>
      </c>
      <c r="AV155" s="20">
        <v>28987.0</v>
      </c>
      <c r="AW155" s="20">
        <v>39622.0</v>
      </c>
      <c r="AX155" s="21">
        <f t="shared" si="16"/>
        <v>29.11704312</v>
      </c>
      <c r="BA155" s="12">
        <f t="shared" si="12"/>
        <v>5</v>
      </c>
    </row>
    <row r="156" ht="12.75" customHeight="1">
      <c r="A156" s="13" t="s">
        <v>200</v>
      </c>
      <c r="B156" s="8" t="s">
        <v>210</v>
      </c>
      <c r="C156" s="11">
        <v>2.309126984126984</v>
      </c>
      <c r="D156" s="11">
        <v>2.818650793650794</v>
      </c>
      <c r="E156" s="11">
        <v>0.8192313107137827</v>
      </c>
      <c r="F156" s="12">
        <v>0.0</v>
      </c>
      <c r="G156" s="12">
        <v>1.0</v>
      </c>
      <c r="H156" s="12">
        <v>3.0</v>
      </c>
      <c r="I156" s="12">
        <v>21.0</v>
      </c>
      <c r="J156" s="12">
        <v>3.0</v>
      </c>
      <c r="K156" s="11">
        <v>0.28571428571428575</v>
      </c>
      <c r="L156" s="11">
        <v>1.3333333333333333</v>
      </c>
      <c r="M156" s="12">
        <v>2.0</v>
      </c>
      <c r="N156" s="12">
        <v>0.0</v>
      </c>
      <c r="O156" s="12">
        <v>7.0</v>
      </c>
      <c r="P156" s="17">
        <v>0.0</v>
      </c>
      <c r="Q156" s="15">
        <v>1.1049455964280686</v>
      </c>
      <c r="R156" s="16">
        <v>3.6424603174603174</v>
      </c>
      <c r="S156" s="12">
        <v>27.0</v>
      </c>
      <c r="T156" s="12">
        <v>10.0</v>
      </c>
      <c r="U156" s="13">
        <v>1.0</v>
      </c>
      <c r="V156" s="17">
        <f t="shared" si="1"/>
        <v>2</v>
      </c>
      <c r="W156" s="11">
        <f t="shared" si="2"/>
        <v>0.3333333333</v>
      </c>
      <c r="X156" s="11">
        <f t="shared" si="3"/>
        <v>0.6666666667</v>
      </c>
      <c r="Y156" s="11">
        <f t="shared" si="4"/>
        <v>3.642460317</v>
      </c>
      <c r="Z156" s="12">
        <v>0.0</v>
      </c>
      <c r="AA156" s="12">
        <v>0.0</v>
      </c>
      <c r="AB156" s="12">
        <v>2.0</v>
      </c>
      <c r="AC156" s="12">
        <v>1.0</v>
      </c>
      <c r="AD156" s="12">
        <v>2.0</v>
      </c>
      <c r="AE156" s="12">
        <v>1.0</v>
      </c>
      <c r="AF156" s="11">
        <f t="shared" si="5"/>
        <v>0.5</v>
      </c>
      <c r="AG156" s="12">
        <v>6.0</v>
      </c>
      <c r="AH156" s="12">
        <v>4.0</v>
      </c>
      <c r="AI156" s="12">
        <v>7.0</v>
      </c>
      <c r="AJ156" s="12">
        <v>5.0</v>
      </c>
      <c r="AK156" s="12">
        <v>13.0</v>
      </c>
      <c r="AL156" s="12">
        <v>9.0</v>
      </c>
      <c r="AM156" s="18">
        <v>0.6923076923076923</v>
      </c>
      <c r="AN156" s="19">
        <v>0.0</v>
      </c>
      <c r="AO156" s="19">
        <v>0.0</v>
      </c>
      <c r="AP156" s="12">
        <v>0.0</v>
      </c>
      <c r="AQ156" s="17">
        <f t="shared" si="7"/>
        <v>1</v>
      </c>
      <c r="AR156" s="11">
        <f t="shared" si="8"/>
        <v>0.3333333333</v>
      </c>
      <c r="AS156" s="17">
        <f t="shared" si="9"/>
        <v>1</v>
      </c>
      <c r="AT156" s="11">
        <f t="shared" si="10"/>
        <v>0.5</v>
      </c>
      <c r="AU156" s="13" t="s">
        <v>54</v>
      </c>
      <c r="AV156" s="20">
        <v>29131.0</v>
      </c>
      <c r="AW156" s="20">
        <v>39622.0</v>
      </c>
      <c r="AX156" s="21">
        <f t="shared" si="16"/>
        <v>28.72279261</v>
      </c>
      <c r="BA156" s="12">
        <f t="shared" si="12"/>
        <v>3</v>
      </c>
    </row>
    <row r="157" ht="12.75" customHeight="1">
      <c r="A157" s="13" t="s">
        <v>200</v>
      </c>
      <c r="B157" s="53" t="s">
        <v>211</v>
      </c>
      <c r="C157" s="11">
        <v>1.2714285714285714</v>
      </c>
      <c r="D157" s="11">
        <v>2.6186507936507937</v>
      </c>
      <c r="E157" s="11">
        <v>0.4855281103197454</v>
      </c>
      <c r="F157" s="12">
        <v>0.0</v>
      </c>
      <c r="G157" s="12">
        <v>2.0</v>
      </c>
      <c r="H157" s="12">
        <v>4.0</v>
      </c>
      <c r="I157" s="12">
        <v>24.0</v>
      </c>
      <c r="J157" s="12">
        <v>3.0</v>
      </c>
      <c r="K157" s="11">
        <v>0.611111111111111</v>
      </c>
      <c r="L157" s="11">
        <v>2.3333333333333335</v>
      </c>
      <c r="M157" s="12">
        <v>2.0</v>
      </c>
      <c r="N157" s="12">
        <v>0.0</v>
      </c>
      <c r="O157" s="12">
        <v>7.0</v>
      </c>
      <c r="P157" s="17">
        <v>0.0</v>
      </c>
      <c r="Q157" s="15">
        <v>1.0966392214308565</v>
      </c>
      <c r="R157" s="16">
        <v>3.604761904761905</v>
      </c>
      <c r="S157" s="12">
        <v>21.0</v>
      </c>
      <c r="T157" s="12">
        <v>11.0</v>
      </c>
      <c r="U157" s="13">
        <v>1.0</v>
      </c>
      <c r="V157" s="17">
        <f t="shared" si="1"/>
        <v>1</v>
      </c>
      <c r="W157" s="11">
        <f t="shared" si="2"/>
        <v>0.6666666667</v>
      </c>
      <c r="X157" s="11">
        <f t="shared" si="3"/>
        <v>0.3333333333</v>
      </c>
      <c r="Y157" s="11">
        <f t="shared" si="4"/>
        <v>3.604761905</v>
      </c>
      <c r="Z157" s="12">
        <v>0.0</v>
      </c>
      <c r="AA157" s="12">
        <v>0.0</v>
      </c>
      <c r="AB157" s="12">
        <v>1.0</v>
      </c>
      <c r="AC157" s="12">
        <v>0.0</v>
      </c>
      <c r="AD157" s="12">
        <v>1.0</v>
      </c>
      <c r="AE157" s="12">
        <v>0.0</v>
      </c>
      <c r="AF157" s="11">
        <f t="shared" si="5"/>
        <v>0</v>
      </c>
      <c r="AG157" s="12">
        <v>5.0</v>
      </c>
      <c r="AH157" s="12">
        <v>4.0</v>
      </c>
      <c r="AI157" s="12">
        <v>6.0</v>
      </c>
      <c r="AJ157" s="12">
        <v>4.0</v>
      </c>
      <c r="AK157" s="12">
        <v>11.0</v>
      </c>
      <c r="AL157" s="12">
        <v>8.0</v>
      </c>
      <c r="AM157" s="18">
        <v>0.7272727272727273</v>
      </c>
      <c r="AN157" s="19">
        <v>0.0</v>
      </c>
      <c r="AO157" s="19">
        <v>0.0</v>
      </c>
      <c r="AP157" s="12">
        <v>1.0</v>
      </c>
      <c r="AQ157" s="17">
        <f t="shared" si="7"/>
        <v>1</v>
      </c>
      <c r="AR157" s="11">
        <f t="shared" si="8"/>
        <v>0.3333333333</v>
      </c>
      <c r="AS157" s="17">
        <f t="shared" si="9"/>
        <v>2</v>
      </c>
      <c r="AT157" s="11">
        <f t="shared" si="10"/>
        <v>0.6666666667</v>
      </c>
      <c r="AU157" s="13" t="s">
        <v>54</v>
      </c>
      <c r="AV157" s="20">
        <v>27941.0</v>
      </c>
      <c r="AW157" s="20">
        <v>39622.0</v>
      </c>
      <c r="AX157" s="21">
        <f t="shared" si="16"/>
        <v>31.98083504</v>
      </c>
      <c r="BA157" s="12">
        <f t="shared" si="12"/>
        <v>4</v>
      </c>
    </row>
    <row r="158" ht="12.75" customHeight="1">
      <c r="A158" s="13" t="s">
        <v>200</v>
      </c>
      <c r="B158" s="8" t="s">
        <v>212</v>
      </c>
      <c r="C158" s="11">
        <v>0.3472222222222222</v>
      </c>
      <c r="D158" s="11">
        <v>2.6186507936507937</v>
      </c>
      <c r="E158" s="11">
        <v>0.13259584785573572</v>
      </c>
      <c r="F158" s="12">
        <v>0.0</v>
      </c>
      <c r="G158" s="12">
        <v>3.0</v>
      </c>
      <c r="H158" s="12">
        <v>5.0</v>
      </c>
      <c r="I158" s="12">
        <v>34.0</v>
      </c>
      <c r="J158" s="12">
        <v>5.0</v>
      </c>
      <c r="K158" s="11">
        <v>0.5705882352941176</v>
      </c>
      <c r="L158" s="11">
        <v>1.8666666666666667</v>
      </c>
      <c r="M158" s="12">
        <v>3.0</v>
      </c>
      <c r="N158" s="12">
        <v>0.0</v>
      </c>
      <c r="O158" s="12">
        <v>7.0</v>
      </c>
      <c r="P158" s="17">
        <v>0.0</v>
      </c>
      <c r="Q158" s="15">
        <v>0.7031840831498534</v>
      </c>
      <c r="R158" s="16">
        <v>2.213888888888889</v>
      </c>
      <c r="S158" s="12">
        <v>21.0</v>
      </c>
      <c r="T158" s="12">
        <v>12.0</v>
      </c>
      <c r="U158" s="13">
        <v>1.0</v>
      </c>
      <c r="V158" s="17">
        <f t="shared" si="1"/>
        <v>2</v>
      </c>
      <c r="W158" s="11">
        <f t="shared" si="2"/>
        <v>0.6</v>
      </c>
      <c r="X158" s="11">
        <f t="shared" si="3"/>
        <v>0.4</v>
      </c>
      <c r="Y158" s="11">
        <f t="shared" si="4"/>
        <v>2.213888889</v>
      </c>
      <c r="Z158" s="12">
        <v>0.0</v>
      </c>
      <c r="AA158" s="12">
        <v>0.0</v>
      </c>
      <c r="AB158" s="12">
        <v>1.0</v>
      </c>
      <c r="AC158" s="12">
        <v>0.0</v>
      </c>
      <c r="AD158" s="12">
        <v>1.0</v>
      </c>
      <c r="AE158" s="12">
        <v>0.0</v>
      </c>
      <c r="AF158" s="11">
        <f t="shared" si="5"/>
        <v>0</v>
      </c>
      <c r="AG158" s="12">
        <v>5.0</v>
      </c>
      <c r="AH158" s="12">
        <v>1.0</v>
      </c>
      <c r="AI158" s="12">
        <v>6.0</v>
      </c>
      <c r="AJ158" s="12">
        <v>2.0</v>
      </c>
      <c r="AK158" s="12">
        <v>11.0</v>
      </c>
      <c r="AL158" s="12">
        <v>3.0</v>
      </c>
      <c r="AM158" s="18">
        <v>0.2727272727272727</v>
      </c>
      <c r="AN158" s="19">
        <v>0.0</v>
      </c>
      <c r="AO158" s="19">
        <v>0.0</v>
      </c>
      <c r="AP158" s="12">
        <v>0.0</v>
      </c>
      <c r="AQ158" s="17">
        <f t="shared" si="7"/>
        <v>2</v>
      </c>
      <c r="AR158" s="11">
        <f t="shared" si="8"/>
        <v>0.4</v>
      </c>
      <c r="AS158" s="17">
        <f t="shared" si="9"/>
        <v>3</v>
      </c>
      <c r="AT158" s="11">
        <f t="shared" si="10"/>
        <v>0.6</v>
      </c>
      <c r="AU158" s="13" t="s">
        <v>54</v>
      </c>
      <c r="AV158" s="20">
        <v>29467.0</v>
      </c>
      <c r="AW158" s="20">
        <v>39622.0</v>
      </c>
      <c r="AX158" s="21">
        <f t="shared" si="16"/>
        <v>27.80287474</v>
      </c>
      <c r="BA158" s="12">
        <f t="shared" si="12"/>
        <v>5</v>
      </c>
    </row>
    <row r="159" ht="12.75" customHeight="1">
      <c r="A159" s="13" t="s">
        <v>200</v>
      </c>
      <c r="B159" s="8" t="s">
        <v>213</v>
      </c>
      <c r="C159" s="11">
        <v>0.3472222222222222</v>
      </c>
      <c r="D159" s="11">
        <v>1.4186507936507937</v>
      </c>
      <c r="E159" s="11">
        <v>0.24475524475524474</v>
      </c>
      <c r="F159" s="12">
        <v>1.0</v>
      </c>
      <c r="G159" s="12">
        <v>2.0</v>
      </c>
      <c r="H159" s="12">
        <v>8.0</v>
      </c>
      <c r="I159" s="12">
        <v>29.0</v>
      </c>
      <c r="J159" s="12">
        <v>4.0</v>
      </c>
      <c r="K159" s="11">
        <v>0.43103448275862066</v>
      </c>
      <c r="L159" s="11">
        <v>1.1666666666666667</v>
      </c>
      <c r="M159" s="12">
        <v>1.0</v>
      </c>
      <c r="N159" s="12">
        <v>0.0</v>
      </c>
      <c r="O159" s="12">
        <v>7.0</v>
      </c>
      <c r="P159" s="17">
        <v>0.0</v>
      </c>
      <c r="Q159" s="15">
        <v>0.6757897275138653</v>
      </c>
      <c r="R159" s="16">
        <v>1.5138888888888888</v>
      </c>
      <c r="S159" s="12">
        <v>18.0</v>
      </c>
      <c r="T159" s="12">
        <v>13.0</v>
      </c>
      <c r="U159" s="13">
        <v>1.0</v>
      </c>
      <c r="V159" s="17">
        <f t="shared" si="1"/>
        <v>2</v>
      </c>
      <c r="W159" s="11">
        <f t="shared" si="2"/>
        <v>0.5</v>
      </c>
      <c r="X159" s="11">
        <f t="shared" si="3"/>
        <v>0.5</v>
      </c>
      <c r="Y159" s="11">
        <f t="shared" si="4"/>
        <v>1.513888889</v>
      </c>
      <c r="Z159" s="12">
        <v>0.0</v>
      </c>
      <c r="AA159" s="12">
        <v>0.0</v>
      </c>
      <c r="AB159" s="12">
        <v>0.0</v>
      </c>
      <c r="AC159" s="12">
        <v>0.0</v>
      </c>
      <c r="AD159" s="12">
        <v>0.0</v>
      </c>
      <c r="AE159" s="12">
        <v>0.0</v>
      </c>
      <c r="AF159" s="11" t="str">
        <f t="shared" si="5"/>
        <v>#DIV/0!</v>
      </c>
      <c r="AG159" s="12">
        <v>4.0</v>
      </c>
      <c r="AH159" s="12">
        <v>1.0</v>
      </c>
      <c r="AI159" s="12">
        <v>6.0</v>
      </c>
      <c r="AJ159" s="12">
        <v>2.0</v>
      </c>
      <c r="AK159" s="12">
        <v>10.0</v>
      </c>
      <c r="AL159" s="12">
        <v>3.0</v>
      </c>
      <c r="AM159" s="18">
        <v>0.3</v>
      </c>
      <c r="AN159" s="19">
        <v>0.0</v>
      </c>
      <c r="AO159" s="19">
        <v>0.0</v>
      </c>
      <c r="AP159" s="12">
        <v>0.0</v>
      </c>
      <c r="AQ159" s="17">
        <f t="shared" si="7"/>
        <v>3</v>
      </c>
      <c r="AR159" s="11">
        <f t="shared" si="8"/>
        <v>0.75</v>
      </c>
      <c r="AS159" s="17">
        <f t="shared" si="9"/>
        <v>1</v>
      </c>
      <c r="AT159" s="11">
        <f t="shared" si="10"/>
        <v>0.25</v>
      </c>
      <c r="AU159" s="13" t="s">
        <v>56</v>
      </c>
      <c r="AV159" s="20">
        <v>31506.0</v>
      </c>
      <c r="AW159" s="20">
        <v>39622.0</v>
      </c>
      <c r="AX159" s="21">
        <f t="shared" si="16"/>
        <v>22.22039699</v>
      </c>
      <c r="BA159" s="12">
        <f t="shared" si="12"/>
        <v>8</v>
      </c>
    </row>
    <row r="160" ht="12.75" customHeight="1">
      <c r="A160" s="13" t="s">
        <v>200</v>
      </c>
      <c r="B160" s="53" t="s">
        <v>214</v>
      </c>
      <c r="C160" s="11">
        <v>0.30952380952380953</v>
      </c>
      <c r="D160" s="11">
        <v>1.0853174603174605</v>
      </c>
      <c r="E160" s="11">
        <v>0.2851919561243144</v>
      </c>
      <c r="F160" s="12">
        <v>0.0</v>
      </c>
      <c r="G160" s="12">
        <v>3.0</v>
      </c>
      <c r="H160" s="12">
        <v>6.0</v>
      </c>
      <c r="I160" s="12">
        <v>31.0</v>
      </c>
      <c r="J160" s="12">
        <v>4.0</v>
      </c>
      <c r="K160" s="11">
        <v>0.7016129032258065</v>
      </c>
      <c r="L160" s="11">
        <v>2.1</v>
      </c>
      <c r="M160" s="12">
        <v>3.0</v>
      </c>
      <c r="N160" s="12">
        <v>0.0</v>
      </c>
      <c r="O160" s="12">
        <v>7.0</v>
      </c>
      <c r="P160" s="17">
        <v>0.0</v>
      </c>
      <c r="Q160" s="15">
        <v>0.9868048593501209</v>
      </c>
      <c r="R160" s="16">
        <v>2.40952380952381</v>
      </c>
      <c r="S160" s="12">
        <v>15.0</v>
      </c>
      <c r="T160" s="12">
        <v>14.0</v>
      </c>
      <c r="U160" s="13">
        <v>1.0</v>
      </c>
      <c r="V160" s="17">
        <f t="shared" si="1"/>
        <v>1</v>
      </c>
      <c r="W160" s="11">
        <f t="shared" si="2"/>
        <v>0.75</v>
      </c>
      <c r="X160" s="11">
        <f t="shared" si="3"/>
        <v>0.25</v>
      </c>
      <c r="Y160" s="11">
        <f t="shared" si="4"/>
        <v>2.40952381</v>
      </c>
      <c r="Z160" s="12">
        <v>0.0</v>
      </c>
      <c r="AA160" s="12">
        <v>0.0</v>
      </c>
      <c r="AB160" s="12">
        <v>0.0</v>
      </c>
      <c r="AC160" s="12">
        <v>0.0</v>
      </c>
      <c r="AD160" s="12">
        <v>0.0</v>
      </c>
      <c r="AE160" s="12">
        <v>0.0</v>
      </c>
      <c r="AF160" s="11" t="str">
        <f t="shared" si="5"/>
        <v>#DIV/0!</v>
      </c>
      <c r="AG160" s="12">
        <v>3.0</v>
      </c>
      <c r="AH160" s="12">
        <v>1.0</v>
      </c>
      <c r="AI160" s="12">
        <v>5.0</v>
      </c>
      <c r="AJ160" s="12">
        <v>1.0</v>
      </c>
      <c r="AK160" s="12">
        <v>8.0</v>
      </c>
      <c r="AL160" s="12">
        <v>2.0</v>
      </c>
      <c r="AM160" s="18">
        <v>0.25</v>
      </c>
      <c r="AN160" s="19">
        <v>0.0</v>
      </c>
      <c r="AO160" s="19">
        <v>0.0</v>
      </c>
      <c r="AP160" s="12">
        <v>0.0</v>
      </c>
      <c r="AQ160" s="17">
        <f t="shared" si="7"/>
        <v>1</v>
      </c>
      <c r="AR160" s="11">
        <f t="shared" si="8"/>
        <v>0.25</v>
      </c>
      <c r="AS160" s="17">
        <f t="shared" si="9"/>
        <v>3</v>
      </c>
      <c r="AT160" s="11">
        <f t="shared" si="10"/>
        <v>0.75</v>
      </c>
      <c r="AU160" s="13" t="s">
        <v>54</v>
      </c>
      <c r="AV160" s="20">
        <v>30145.0</v>
      </c>
      <c r="AW160" s="20">
        <v>39622.0</v>
      </c>
      <c r="AX160" s="21">
        <f t="shared" si="16"/>
        <v>25.94661191</v>
      </c>
      <c r="BA160" s="12">
        <f t="shared" si="12"/>
        <v>6</v>
      </c>
    </row>
    <row r="161" ht="12.75" customHeight="1">
      <c r="A161" s="13" t="s">
        <v>200</v>
      </c>
      <c r="B161" s="8" t="s">
        <v>215</v>
      </c>
      <c r="C161" s="11">
        <v>0.3472222222222222</v>
      </c>
      <c r="D161" s="11">
        <v>0.7996031746031746</v>
      </c>
      <c r="E161" s="11">
        <v>0.43424317617866</v>
      </c>
      <c r="F161" s="12">
        <v>1.0</v>
      </c>
      <c r="G161" s="12">
        <v>1.0</v>
      </c>
      <c r="H161" s="12">
        <v>5.0</v>
      </c>
      <c r="I161" s="12">
        <v>16.0</v>
      </c>
      <c r="J161" s="12">
        <v>2.0</v>
      </c>
      <c r="K161" s="11">
        <v>0.34375</v>
      </c>
      <c r="L161" s="11">
        <v>1.5555555555555556</v>
      </c>
      <c r="M161" s="12">
        <v>1.0</v>
      </c>
      <c r="N161" s="12">
        <v>0.0</v>
      </c>
      <c r="O161" s="12">
        <v>7.0</v>
      </c>
      <c r="P161" s="17">
        <v>0.0</v>
      </c>
      <c r="Q161" s="15">
        <v>0.77799317617866</v>
      </c>
      <c r="R161" s="16">
        <v>1.9027777777777777</v>
      </c>
      <c r="S161" s="12">
        <v>12.0</v>
      </c>
      <c r="T161" s="12">
        <v>15.0</v>
      </c>
      <c r="U161" s="13">
        <v>1.0</v>
      </c>
      <c r="V161" s="17">
        <f t="shared" si="1"/>
        <v>1</v>
      </c>
      <c r="W161" s="11">
        <f t="shared" si="2"/>
        <v>0.5</v>
      </c>
      <c r="X161" s="11">
        <f t="shared" si="3"/>
        <v>0.5</v>
      </c>
      <c r="Y161" s="11">
        <f t="shared" si="4"/>
        <v>1.902777778</v>
      </c>
      <c r="Z161" s="12">
        <v>0.0</v>
      </c>
      <c r="AA161" s="12">
        <v>0.0</v>
      </c>
      <c r="AB161" s="12">
        <v>0.0</v>
      </c>
      <c r="AC161" s="12">
        <v>0.0</v>
      </c>
      <c r="AD161" s="12">
        <v>0.0</v>
      </c>
      <c r="AE161" s="12">
        <v>0.0</v>
      </c>
      <c r="AF161" s="11" t="str">
        <f t="shared" si="5"/>
        <v>#DIV/0!</v>
      </c>
      <c r="AG161" s="12">
        <v>2.0</v>
      </c>
      <c r="AH161" s="12">
        <v>1.0</v>
      </c>
      <c r="AI161" s="12">
        <v>4.0</v>
      </c>
      <c r="AJ161" s="12">
        <v>2.0</v>
      </c>
      <c r="AK161" s="12">
        <v>6.0</v>
      </c>
      <c r="AL161" s="12">
        <v>3.0</v>
      </c>
      <c r="AM161" s="18">
        <v>0.5</v>
      </c>
      <c r="AN161" s="19">
        <v>0.0</v>
      </c>
      <c r="AO161" s="19">
        <v>0.0</v>
      </c>
      <c r="AP161" s="12">
        <v>0.0</v>
      </c>
      <c r="AQ161" s="17">
        <f t="shared" si="7"/>
        <v>1</v>
      </c>
      <c r="AR161" s="11">
        <f t="shared" si="8"/>
        <v>0.5</v>
      </c>
      <c r="AS161" s="17">
        <f t="shared" si="9"/>
        <v>1</v>
      </c>
      <c r="AT161" s="11">
        <f t="shared" si="10"/>
        <v>0.5</v>
      </c>
      <c r="AU161" s="13" t="s">
        <v>56</v>
      </c>
      <c r="AV161" s="20">
        <v>30204.0</v>
      </c>
      <c r="AW161" s="20">
        <v>39622.0</v>
      </c>
      <c r="AX161" s="21">
        <f t="shared" si="16"/>
        <v>25.78507871</v>
      </c>
      <c r="BA161" s="12">
        <f t="shared" si="12"/>
        <v>5</v>
      </c>
    </row>
    <row r="162" ht="12.75" customHeight="1">
      <c r="A162" s="13" t="s">
        <v>200</v>
      </c>
      <c r="B162" s="8" t="s">
        <v>216</v>
      </c>
      <c r="C162" s="11">
        <v>0.2222222222222222</v>
      </c>
      <c r="D162" s="11">
        <v>0.6567460317460317</v>
      </c>
      <c r="E162" s="11">
        <v>0.3383685800604229</v>
      </c>
      <c r="F162" s="12">
        <v>2.0</v>
      </c>
      <c r="G162" s="12">
        <v>0.0</v>
      </c>
      <c r="H162" s="12">
        <v>7.0</v>
      </c>
      <c r="I162" s="12">
        <v>9.0</v>
      </c>
      <c r="J162" s="12">
        <v>1.0</v>
      </c>
      <c r="K162" s="11">
        <v>-0.7777777777777778</v>
      </c>
      <c r="L162" s="11">
        <v>0.0</v>
      </c>
      <c r="M162" s="12">
        <v>0.0</v>
      </c>
      <c r="N162" s="12">
        <v>0.0</v>
      </c>
      <c r="O162" s="12">
        <v>7.0</v>
      </c>
      <c r="P162" s="17">
        <v>0.0</v>
      </c>
      <c r="Q162" s="15">
        <v>-0.43940919771735487</v>
      </c>
      <c r="R162" s="16">
        <v>0.2222222222222222</v>
      </c>
      <c r="S162" s="12">
        <v>9.0</v>
      </c>
      <c r="T162" s="12">
        <v>16.0</v>
      </c>
      <c r="U162" s="13">
        <v>1.0</v>
      </c>
      <c r="V162" s="17">
        <f t="shared" si="1"/>
        <v>1</v>
      </c>
      <c r="W162" s="11">
        <f t="shared" si="2"/>
        <v>0</v>
      </c>
      <c r="X162" s="11">
        <f t="shared" si="3"/>
        <v>1</v>
      </c>
      <c r="Y162" s="11">
        <f t="shared" si="4"/>
        <v>0.2222222222</v>
      </c>
      <c r="Z162" s="12">
        <v>0.0</v>
      </c>
      <c r="AA162" s="12">
        <v>0.0</v>
      </c>
      <c r="AB162" s="12">
        <v>0.0</v>
      </c>
      <c r="AC162" s="12">
        <v>0.0</v>
      </c>
      <c r="AD162" s="12">
        <v>0.0</v>
      </c>
      <c r="AE162" s="12">
        <v>0.0</v>
      </c>
      <c r="AF162" s="11" t="str">
        <f t="shared" si="5"/>
        <v>#DIV/0!</v>
      </c>
      <c r="AG162" s="12">
        <v>2.0</v>
      </c>
      <c r="AH162" s="12">
        <v>1.0</v>
      </c>
      <c r="AI162" s="12">
        <v>3.0</v>
      </c>
      <c r="AJ162" s="12">
        <v>1.0</v>
      </c>
      <c r="AK162" s="12">
        <v>5.0</v>
      </c>
      <c r="AL162" s="12">
        <v>2.0</v>
      </c>
      <c r="AM162" s="18">
        <v>0.4</v>
      </c>
      <c r="AN162" s="19">
        <v>0.0</v>
      </c>
      <c r="AO162" s="19">
        <v>0.0</v>
      </c>
      <c r="AP162" s="12">
        <v>0.0</v>
      </c>
      <c r="AQ162" s="17">
        <f t="shared" si="7"/>
        <v>1</v>
      </c>
      <c r="AR162" s="11">
        <f t="shared" si="8"/>
        <v>1</v>
      </c>
      <c r="AS162" s="17">
        <f t="shared" si="9"/>
        <v>0</v>
      </c>
      <c r="AT162" s="11">
        <f t="shared" si="10"/>
        <v>0</v>
      </c>
      <c r="AU162" s="13" t="s">
        <v>56</v>
      </c>
      <c r="AV162" s="20">
        <v>30918.0</v>
      </c>
      <c r="AW162" s="20">
        <v>39622.0</v>
      </c>
      <c r="AX162" s="21">
        <f t="shared" si="16"/>
        <v>23.83025325</v>
      </c>
      <c r="BA162" s="12">
        <f t="shared" si="12"/>
        <v>7</v>
      </c>
    </row>
    <row r="163" ht="12.75" customHeight="1">
      <c r="A163" s="13" t="s">
        <v>200</v>
      </c>
      <c r="B163" s="53" t="s">
        <v>217</v>
      </c>
      <c r="C163" s="11">
        <v>0.0</v>
      </c>
      <c r="D163" s="11">
        <v>0.3472222222222222</v>
      </c>
      <c r="E163" s="11">
        <v>0.0</v>
      </c>
      <c r="F163" s="12">
        <v>0.0</v>
      </c>
      <c r="G163" s="12">
        <v>1.0</v>
      </c>
      <c r="H163" s="12">
        <v>8.0</v>
      </c>
      <c r="I163" s="12">
        <v>17.0</v>
      </c>
      <c r="J163" s="12">
        <v>2.0</v>
      </c>
      <c r="K163" s="11">
        <v>0.2647058823529412</v>
      </c>
      <c r="L163" s="11">
        <v>1.1666666666666667</v>
      </c>
      <c r="M163" s="12">
        <v>0.0</v>
      </c>
      <c r="N163" s="12">
        <v>0.0</v>
      </c>
      <c r="O163" s="12">
        <v>7.0</v>
      </c>
      <c r="P163" s="17">
        <v>0.0</v>
      </c>
      <c r="Q163" s="15">
        <v>0.2647058823529412</v>
      </c>
      <c r="R163" s="16">
        <v>1.1666666666666667</v>
      </c>
      <c r="S163" s="12">
        <v>6.0</v>
      </c>
      <c r="T163" s="13">
        <v>17.0</v>
      </c>
      <c r="U163" s="13">
        <v>1.0</v>
      </c>
      <c r="V163" s="17">
        <f t="shared" si="1"/>
        <v>1</v>
      </c>
      <c r="W163" s="11">
        <f t="shared" si="2"/>
        <v>0.5</v>
      </c>
      <c r="X163" s="11">
        <f t="shared" si="3"/>
        <v>0.5</v>
      </c>
      <c r="Y163" s="11">
        <f t="shared" si="4"/>
        <v>1.166666667</v>
      </c>
      <c r="Z163" s="12">
        <v>0.0</v>
      </c>
      <c r="AA163" s="12">
        <v>0.0</v>
      </c>
      <c r="AB163" s="12">
        <v>0.0</v>
      </c>
      <c r="AC163" s="12">
        <v>0.0</v>
      </c>
      <c r="AD163" s="12">
        <v>0.0</v>
      </c>
      <c r="AE163" s="12">
        <v>0.0</v>
      </c>
      <c r="AF163" s="11" t="str">
        <f t="shared" si="5"/>
        <v>#DIV/0!</v>
      </c>
      <c r="AG163" s="12">
        <v>1.0</v>
      </c>
      <c r="AH163" s="12">
        <v>0.0</v>
      </c>
      <c r="AI163" s="12">
        <v>2.0</v>
      </c>
      <c r="AJ163" s="12">
        <v>0.0</v>
      </c>
      <c r="AK163" s="12">
        <v>3.0</v>
      </c>
      <c r="AL163" s="12">
        <v>0.0</v>
      </c>
      <c r="AM163" s="18">
        <v>0.0</v>
      </c>
      <c r="AN163" s="19">
        <v>0.0</v>
      </c>
      <c r="AO163" s="19">
        <v>0.0</v>
      </c>
      <c r="AP163" s="12">
        <v>0.0</v>
      </c>
      <c r="AQ163" s="17">
        <f t="shared" si="7"/>
        <v>2</v>
      </c>
      <c r="AR163" s="11">
        <f t="shared" si="8"/>
        <v>1</v>
      </c>
      <c r="AS163" s="17">
        <f t="shared" si="9"/>
        <v>0</v>
      </c>
      <c r="AT163" s="11">
        <f t="shared" si="10"/>
        <v>0</v>
      </c>
      <c r="AU163" s="13" t="s">
        <v>56</v>
      </c>
      <c r="AV163" s="20">
        <v>17222.0</v>
      </c>
      <c r="AW163" s="20">
        <v>39622.0</v>
      </c>
      <c r="AX163" s="21">
        <f t="shared" si="16"/>
        <v>61.32785763</v>
      </c>
      <c r="BA163" s="12">
        <f t="shared" si="12"/>
        <v>8</v>
      </c>
    </row>
    <row r="164" ht="12.75" customHeight="1">
      <c r="A164" s="25" t="s">
        <v>200</v>
      </c>
      <c r="B164" s="53" t="s">
        <v>218</v>
      </c>
      <c r="C164" s="11">
        <v>0.0</v>
      </c>
      <c r="D164" s="11">
        <v>0.2222222222222222</v>
      </c>
      <c r="E164" s="11">
        <v>0.0</v>
      </c>
      <c r="F164" s="12">
        <v>0.0</v>
      </c>
      <c r="G164" s="12">
        <v>0.0</v>
      </c>
      <c r="H164" s="12">
        <v>8.0</v>
      </c>
      <c r="I164" s="12">
        <v>9.0</v>
      </c>
      <c r="J164" s="12">
        <v>1.0</v>
      </c>
      <c r="K164" s="11">
        <v>-0.8888888888888888</v>
      </c>
      <c r="L164" s="11">
        <v>0.0</v>
      </c>
      <c r="M164" s="12">
        <v>0.0</v>
      </c>
      <c r="N164" s="12">
        <v>0.0</v>
      </c>
      <c r="O164" s="12">
        <v>7.0</v>
      </c>
      <c r="P164" s="17">
        <v>0.0</v>
      </c>
      <c r="Q164" s="15">
        <v>-0.8888888888888888</v>
      </c>
      <c r="R164" s="16">
        <v>0.0</v>
      </c>
      <c r="S164" s="25">
        <v>3.0</v>
      </c>
      <c r="T164" s="25">
        <v>18.0</v>
      </c>
      <c r="U164" s="25">
        <v>1.0</v>
      </c>
      <c r="V164" s="32">
        <f t="shared" si="1"/>
        <v>1</v>
      </c>
      <c r="W164" s="28">
        <f t="shared" si="2"/>
        <v>0</v>
      </c>
      <c r="X164" s="28">
        <f t="shared" si="3"/>
        <v>1</v>
      </c>
      <c r="Y164" s="28">
        <f t="shared" si="4"/>
        <v>0</v>
      </c>
      <c r="Z164" s="25">
        <v>0.0</v>
      </c>
      <c r="AA164" s="25">
        <v>0.0</v>
      </c>
      <c r="AB164" s="25">
        <v>0.0</v>
      </c>
      <c r="AC164" s="25">
        <v>0.0</v>
      </c>
      <c r="AD164" s="25">
        <v>0.0</v>
      </c>
      <c r="AE164" s="25">
        <v>0.0</v>
      </c>
      <c r="AF164" s="28" t="str">
        <f t="shared" si="5"/>
        <v>#DIV/0!</v>
      </c>
      <c r="AG164" s="25">
        <v>1.0</v>
      </c>
      <c r="AH164" s="25">
        <v>0.0</v>
      </c>
      <c r="AI164" s="25">
        <v>1.0</v>
      </c>
      <c r="AJ164" s="25">
        <v>0.0</v>
      </c>
      <c r="AK164" s="25">
        <v>2.0</v>
      </c>
      <c r="AL164" s="25">
        <v>0.0</v>
      </c>
      <c r="AM164" s="33">
        <v>0.0</v>
      </c>
      <c r="AN164" s="34">
        <v>0.0</v>
      </c>
      <c r="AO164" s="34">
        <v>0.0</v>
      </c>
      <c r="AP164" s="25">
        <v>0.0</v>
      </c>
      <c r="AQ164" s="32">
        <f t="shared" si="7"/>
        <v>1</v>
      </c>
      <c r="AR164" s="28">
        <f t="shared" si="8"/>
        <v>1</v>
      </c>
      <c r="AS164" s="32">
        <f t="shared" si="9"/>
        <v>0</v>
      </c>
      <c r="AT164" s="28">
        <f t="shared" si="10"/>
        <v>0</v>
      </c>
      <c r="AU164" s="25" t="s">
        <v>56</v>
      </c>
      <c r="AV164" s="35">
        <v>30748.0</v>
      </c>
      <c r="AW164" s="35">
        <v>39622.0</v>
      </c>
      <c r="AX164" s="36">
        <f t="shared" si="16"/>
        <v>24.29568789</v>
      </c>
      <c r="AY164" s="25"/>
      <c r="AZ164" s="25"/>
      <c r="BA164" s="25">
        <f t="shared" si="12"/>
        <v>8</v>
      </c>
      <c r="BB164" s="25"/>
    </row>
    <row r="165" ht="12.75" customHeight="1">
      <c r="A165" s="8" t="s">
        <v>219</v>
      </c>
      <c r="B165" s="50" t="s">
        <v>220</v>
      </c>
      <c r="C165" s="11">
        <v>5.378571428571428</v>
      </c>
      <c r="D165" s="11">
        <v>12.367190476190476</v>
      </c>
      <c r="E165" s="11">
        <v>0.43490649221634814</v>
      </c>
      <c r="F165" s="13">
        <v>1.0</v>
      </c>
      <c r="G165" s="13">
        <v>9.0</v>
      </c>
      <c r="H165" s="13">
        <v>0.0</v>
      </c>
      <c r="I165" s="13">
        <v>68.0</v>
      </c>
      <c r="J165" s="13">
        <v>11.0</v>
      </c>
      <c r="K165" s="11">
        <v>0.8181818181818182</v>
      </c>
      <c r="L165" s="11">
        <v>5.7272727272727275</v>
      </c>
      <c r="M165" s="12">
        <v>11.0</v>
      </c>
      <c r="N165" s="13">
        <v>7.0</v>
      </c>
      <c r="O165" s="13">
        <v>7.0</v>
      </c>
      <c r="P165" s="11">
        <v>1.0</v>
      </c>
      <c r="Q165" s="15">
        <v>2.257718738115664</v>
      </c>
      <c r="R165" s="16">
        <v>17.105844155844157</v>
      </c>
      <c r="S165" s="13">
        <v>39.0</v>
      </c>
      <c r="T165" s="13">
        <v>1.0</v>
      </c>
      <c r="U165" s="13">
        <v>1.0</v>
      </c>
      <c r="V165" s="17">
        <f t="shared" si="1"/>
        <v>2</v>
      </c>
      <c r="W165" s="11">
        <f t="shared" si="2"/>
        <v>0.8181818182</v>
      </c>
      <c r="X165" s="11">
        <f t="shared" si="3"/>
        <v>0.1818181818</v>
      </c>
      <c r="Y165" s="11">
        <f t="shared" si="4"/>
        <v>11.10584416</v>
      </c>
      <c r="Z165" s="12">
        <v>2.0</v>
      </c>
      <c r="AA165" s="12">
        <v>1.0</v>
      </c>
      <c r="AB165" s="12">
        <v>8.0</v>
      </c>
      <c r="AC165" s="12">
        <v>3.0</v>
      </c>
      <c r="AD165" s="12">
        <v>10.0</v>
      </c>
      <c r="AE165" s="12">
        <v>4.0</v>
      </c>
      <c r="AF165" s="11">
        <f t="shared" si="5"/>
        <v>0.4</v>
      </c>
      <c r="AG165" s="12">
        <v>6.0</v>
      </c>
      <c r="AH165" s="12">
        <v>5.0</v>
      </c>
      <c r="AI165" s="12">
        <v>6.0</v>
      </c>
      <c r="AJ165" s="12">
        <v>2.0</v>
      </c>
      <c r="AK165" s="12">
        <v>12.0</v>
      </c>
      <c r="AL165" s="12">
        <v>7.0</v>
      </c>
      <c r="AM165" s="18">
        <f t="shared" ref="AM165:AM438" si="17">AL165/AK165</f>
        <v>0.5833333333</v>
      </c>
      <c r="AN165" s="19">
        <v>0.0</v>
      </c>
      <c r="AO165" s="19">
        <v>0.0</v>
      </c>
      <c r="AP165" s="12">
        <v>0.0</v>
      </c>
      <c r="AQ165" s="17">
        <f t="shared" si="7"/>
        <v>0</v>
      </c>
      <c r="AR165" s="11">
        <f t="shared" si="8"/>
        <v>0</v>
      </c>
      <c r="AS165" s="17">
        <f t="shared" si="9"/>
        <v>7</v>
      </c>
      <c r="AT165" s="11">
        <f t="shared" si="10"/>
        <v>0.875</v>
      </c>
      <c r="AU165" s="13" t="s">
        <v>54</v>
      </c>
      <c r="AV165" s="13"/>
      <c r="AW165" s="13"/>
      <c r="AX165" s="13"/>
      <c r="AY165" s="13"/>
      <c r="AZ165" s="13"/>
      <c r="BA165" s="12">
        <f t="shared" si="12"/>
        <v>0</v>
      </c>
      <c r="BB165" s="13"/>
    </row>
    <row r="166" ht="12.75" customHeight="1">
      <c r="A166" s="22" t="s">
        <v>219</v>
      </c>
      <c r="B166" s="50" t="s">
        <v>221</v>
      </c>
      <c r="C166" s="11">
        <v>2.5952380952380953</v>
      </c>
      <c r="D166" s="11">
        <v>12.367190476190476</v>
      </c>
      <c r="E166" s="11">
        <v>0.20984863944923396</v>
      </c>
      <c r="F166" s="13">
        <v>2.0</v>
      </c>
      <c r="G166" s="13">
        <v>11.0</v>
      </c>
      <c r="H166" s="13">
        <v>1.0</v>
      </c>
      <c r="I166" s="13">
        <v>68.0</v>
      </c>
      <c r="J166" s="13">
        <v>11.0</v>
      </c>
      <c r="K166" s="11">
        <v>0.998663101604278</v>
      </c>
      <c r="L166" s="11">
        <v>5.6</v>
      </c>
      <c r="M166" s="12">
        <v>9.0</v>
      </c>
      <c r="N166" s="13">
        <v>0.0</v>
      </c>
      <c r="O166" s="13">
        <v>7.0</v>
      </c>
      <c r="P166" s="11">
        <v>0.0</v>
      </c>
      <c r="Q166" s="15">
        <v>1.2107459890446906</v>
      </c>
      <c r="R166" s="16">
        <v>8.195238095238095</v>
      </c>
      <c r="S166" s="13">
        <v>39.0</v>
      </c>
      <c r="T166" s="13">
        <v>2.0</v>
      </c>
      <c r="U166" s="13">
        <v>1.0</v>
      </c>
      <c r="V166" s="17">
        <f t="shared" si="1"/>
        <v>0</v>
      </c>
      <c r="W166" s="11">
        <f t="shared" si="2"/>
        <v>1</v>
      </c>
      <c r="X166" s="11">
        <f t="shared" si="3"/>
        <v>0</v>
      </c>
      <c r="Y166" s="11">
        <f t="shared" si="4"/>
        <v>8.195238095</v>
      </c>
      <c r="Z166" s="12">
        <v>2.0</v>
      </c>
      <c r="AA166" s="12">
        <v>1.0</v>
      </c>
      <c r="AB166" s="12">
        <v>8.0</v>
      </c>
      <c r="AC166" s="12">
        <v>1.0</v>
      </c>
      <c r="AD166" s="12">
        <v>10.0</v>
      </c>
      <c r="AE166" s="12">
        <v>2.0</v>
      </c>
      <c r="AF166" s="11">
        <f t="shared" si="5"/>
        <v>0.2</v>
      </c>
      <c r="AG166" s="12">
        <v>6.0</v>
      </c>
      <c r="AH166" s="12">
        <v>2.0</v>
      </c>
      <c r="AI166" s="12">
        <v>6.0</v>
      </c>
      <c r="AJ166" s="12">
        <v>2.0</v>
      </c>
      <c r="AK166" s="12">
        <v>12.0</v>
      </c>
      <c r="AL166" s="12">
        <v>4.0</v>
      </c>
      <c r="AM166" s="18">
        <f t="shared" si="17"/>
        <v>0.3333333333</v>
      </c>
      <c r="AN166" s="19">
        <v>0.0</v>
      </c>
      <c r="AO166" s="19">
        <v>0.0</v>
      </c>
      <c r="AP166" s="12">
        <v>6.0</v>
      </c>
      <c r="AQ166" s="17">
        <f t="shared" si="7"/>
        <v>2</v>
      </c>
      <c r="AR166" s="11">
        <f t="shared" si="8"/>
        <v>0.1818181818</v>
      </c>
      <c r="AS166" s="17">
        <f t="shared" si="9"/>
        <v>7</v>
      </c>
      <c r="AT166" s="11">
        <f t="shared" si="10"/>
        <v>0.7</v>
      </c>
      <c r="AU166" s="13" t="s">
        <v>54</v>
      </c>
      <c r="AV166" s="13"/>
      <c r="AW166" s="13"/>
      <c r="AX166" s="13"/>
      <c r="AY166" s="13"/>
      <c r="AZ166" s="13"/>
      <c r="BA166" s="12">
        <f t="shared" si="12"/>
        <v>1</v>
      </c>
      <c r="BB166" s="13"/>
    </row>
    <row r="167" ht="12.75" customHeight="1">
      <c r="A167" s="13" t="s">
        <v>219</v>
      </c>
      <c r="B167" s="55" t="s">
        <v>222</v>
      </c>
      <c r="C167" s="11">
        <v>0.9083333333333332</v>
      </c>
      <c r="D167" s="11">
        <v>12.367190476190476</v>
      </c>
      <c r="E167" s="11">
        <v>0.07344702380723188</v>
      </c>
      <c r="F167" s="13">
        <v>1.0</v>
      </c>
      <c r="G167" s="13">
        <v>6.0</v>
      </c>
      <c r="H167" s="13">
        <v>5.0</v>
      </c>
      <c r="I167" s="13">
        <v>57.0</v>
      </c>
      <c r="J167" s="13">
        <v>9.0</v>
      </c>
      <c r="K167" s="11">
        <v>0.6569200779727096</v>
      </c>
      <c r="L167" s="11">
        <v>2.074074074074074</v>
      </c>
      <c r="M167" s="12">
        <v>5.0</v>
      </c>
      <c r="N167" s="13">
        <v>0.0</v>
      </c>
      <c r="O167" s="13">
        <v>7.0</v>
      </c>
      <c r="P167" s="13">
        <v>0.0</v>
      </c>
      <c r="Q167" s="15">
        <v>0.7311490885768539</v>
      </c>
      <c r="R167" s="16">
        <v>2.982407407407407</v>
      </c>
      <c r="S167" s="13">
        <v>38.0</v>
      </c>
      <c r="T167" s="13">
        <v>3.0</v>
      </c>
      <c r="U167" s="13">
        <v>1.0</v>
      </c>
      <c r="V167" s="17">
        <f t="shared" si="1"/>
        <v>3</v>
      </c>
      <c r="W167" s="11">
        <f t="shared" si="2"/>
        <v>0.6666666667</v>
      </c>
      <c r="X167" s="11">
        <f t="shared" si="3"/>
        <v>0.3333333333</v>
      </c>
      <c r="Y167" s="11">
        <f t="shared" si="4"/>
        <v>2.982407407</v>
      </c>
      <c r="Z167" s="12">
        <v>2.0</v>
      </c>
      <c r="AA167" s="12">
        <v>0.0</v>
      </c>
      <c r="AB167" s="12">
        <v>8.0</v>
      </c>
      <c r="AC167" s="12">
        <v>0.0</v>
      </c>
      <c r="AD167" s="12">
        <v>10.0</v>
      </c>
      <c r="AE167" s="12">
        <v>0.0</v>
      </c>
      <c r="AF167" s="11">
        <f t="shared" si="5"/>
        <v>0</v>
      </c>
      <c r="AG167" s="12">
        <v>6.0</v>
      </c>
      <c r="AH167" s="12">
        <v>1.0</v>
      </c>
      <c r="AI167" s="12">
        <v>6.0</v>
      </c>
      <c r="AJ167" s="12">
        <v>4.0</v>
      </c>
      <c r="AK167" s="12">
        <v>12.0</v>
      </c>
      <c r="AL167" s="12">
        <v>5.0</v>
      </c>
      <c r="AM167" s="18">
        <f t="shared" si="17"/>
        <v>0.4166666667</v>
      </c>
      <c r="AN167" s="19">
        <v>0.0</v>
      </c>
      <c r="AO167" s="19">
        <v>0.0</v>
      </c>
      <c r="AP167" s="12">
        <v>4.0</v>
      </c>
      <c r="AQ167" s="17">
        <f t="shared" si="7"/>
        <v>4</v>
      </c>
      <c r="AR167" s="11">
        <f t="shared" si="8"/>
        <v>0.4444444444</v>
      </c>
      <c r="AS167" s="17">
        <f t="shared" si="9"/>
        <v>5</v>
      </c>
      <c r="AT167" s="11">
        <f t="shared" si="10"/>
        <v>0.5555555556</v>
      </c>
      <c r="AU167" s="13" t="s">
        <v>56</v>
      </c>
      <c r="AV167" s="13"/>
      <c r="AW167" s="13"/>
      <c r="AX167" s="13"/>
      <c r="AY167" s="13"/>
      <c r="AZ167" s="13"/>
      <c r="BA167" s="12">
        <f t="shared" si="12"/>
        <v>5</v>
      </c>
      <c r="BB167" s="13"/>
    </row>
    <row r="168" ht="12.75" customHeight="1">
      <c r="A168" s="13" t="s">
        <v>219</v>
      </c>
      <c r="B168" s="56" t="s">
        <v>223</v>
      </c>
      <c r="C168" s="11">
        <v>0.7952380952380952</v>
      </c>
      <c r="D168" s="11">
        <v>11.367190476190476</v>
      </c>
      <c r="E168" s="11">
        <v>0.0699590718483857</v>
      </c>
      <c r="F168" s="13">
        <v>1.0</v>
      </c>
      <c r="G168" s="13">
        <v>7.0</v>
      </c>
      <c r="H168" s="13">
        <v>7.0</v>
      </c>
      <c r="I168" s="13">
        <v>65.0</v>
      </c>
      <c r="J168" s="13">
        <v>10.0</v>
      </c>
      <c r="K168" s="11">
        <v>0.6892307692307693</v>
      </c>
      <c r="L168" s="11">
        <v>1.7818181818181817</v>
      </c>
      <c r="M168" s="12">
        <v>6.0</v>
      </c>
      <c r="N168" s="13">
        <v>0.0</v>
      </c>
      <c r="O168" s="13">
        <v>7.0</v>
      </c>
      <c r="P168" s="13">
        <v>0.0</v>
      </c>
      <c r="Q168" s="15">
        <v>0.760000977939319</v>
      </c>
      <c r="R168" s="16">
        <v>2.577056277056277</v>
      </c>
      <c r="S168" s="13">
        <v>37.0</v>
      </c>
      <c r="T168" s="13">
        <v>4.0</v>
      </c>
      <c r="U168" s="13">
        <v>1.0</v>
      </c>
      <c r="V168" s="17">
        <f t="shared" si="1"/>
        <v>3</v>
      </c>
      <c r="W168" s="11">
        <f t="shared" si="2"/>
        <v>0.7</v>
      </c>
      <c r="X168" s="11">
        <f t="shared" si="3"/>
        <v>0.3</v>
      </c>
      <c r="Y168" s="11">
        <f t="shared" si="4"/>
        <v>2.577056277</v>
      </c>
      <c r="Z168" s="13">
        <v>2.0</v>
      </c>
      <c r="AA168" s="13">
        <v>0.0</v>
      </c>
      <c r="AB168" s="13">
        <v>7.0</v>
      </c>
      <c r="AC168" s="13">
        <v>0.0</v>
      </c>
      <c r="AD168" s="13">
        <v>9.0</v>
      </c>
      <c r="AE168" s="13">
        <v>0.0</v>
      </c>
      <c r="AF168" s="11">
        <f t="shared" si="5"/>
        <v>0</v>
      </c>
      <c r="AG168" s="12">
        <v>6.0</v>
      </c>
      <c r="AH168" s="12">
        <v>3.0</v>
      </c>
      <c r="AI168" s="12">
        <v>6.0</v>
      </c>
      <c r="AJ168" s="12">
        <v>2.0</v>
      </c>
      <c r="AK168" s="12">
        <v>12.0</v>
      </c>
      <c r="AL168" s="12">
        <v>5.0</v>
      </c>
      <c r="AM168" s="18">
        <f t="shared" si="17"/>
        <v>0.4166666667</v>
      </c>
      <c r="AN168" s="19">
        <v>0.0</v>
      </c>
      <c r="AO168" s="19">
        <v>0.0</v>
      </c>
      <c r="AP168" s="12">
        <v>7.0</v>
      </c>
      <c r="AQ168" s="17">
        <f t="shared" si="7"/>
        <v>4</v>
      </c>
      <c r="AR168" s="11">
        <f t="shared" si="8"/>
        <v>0.4</v>
      </c>
      <c r="AS168" s="17">
        <f t="shared" si="9"/>
        <v>6</v>
      </c>
      <c r="AT168" s="11">
        <f t="shared" si="10"/>
        <v>0.6</v>
      </c>
      <c r="AU168" s="13" t="s">
        <v>56</v>
      </c>
      <c r="AV168" s="13"/>
      <c r="AW168" s="13"/>
      <c r="AX168" s="13"/>
      <c r="AY168" s="13"/>
      <c r="AZ168" s="13"/>
      <c r="BA168" s="13">
        <f t="shared" si="12"/>
        <v>7</v>
      </c>
      <c r="BB168" s="13"/>
    </row>
    <row r="169" ht="12.75" customHeight="1">
      <c r="A169" s="13" t="s">
        <v>219</v>
      </c>
      <c r="B169" s="57" t="s">
        <v>224</v>
      </c>
      <c r="C169" s="11">
        <v>1.8583333333333334</v>
      </c>
      <c r="D169" s="11">
        <v>10.367190476190476</v>
      </c>
      <c r="E169" s="11">
        <v>0.17925139290159892</v>
      </c>
      <c r="F169" s="13">
        <v>1.0</v>
      </c>
      <c r="G169" s="13">
        <v>4.0</v>
      </c>
      <c r="H169" s="13">
        <v>6.0</v>
      </c>
      <c r="I169" s="13">
        <v>50.0</v>
      </c>
      <c r="J169" s="13">
        <v>7.0</v>
      </c>
      <c r="K169" s="11">
        <v>0.5542857142857143</v>
      </c>
      <c r="L169" s="11">
        <v>1.6</v>
      </c>
      <c r="M169" s="12">
        <v>4.0</v>
      </c>
      <c r="N169" s="13">
        <v>0.0</v>
      </c>
      <c r="O169" s="13">
        <v>7.0</v>
      </c>
      <c r="P169" s="13">
        <v>0.0</v>
      </c>
      <c r="Q169" s="15">
        <v>0.7358184506504079</v>
      </c>
      <c r="R169" s="16">
        <v>3.4583333333333335</v>
      </c>
      <c r="S169" s="13">
        <v>36.0</v>
      </c>
      <c r="T169" s="13">
        <v>5.0</v>
      </c>
      <c r="U169" s="13">
        <v>1.0</v>
      </c>
      <c r="V169" s="17">
        <f t="shared" si="1"/>
        <v>3</v>
      </c>
      <c r="W169" s="11">
        <f t="shared" si="2"/>
        <v>0.5714285714</v>
      </c>
      <c r="X169" s="11">
        <f t="shared" si="3"/>
        <v>0.4285714286</v>
      </c>
      <c r="Y169" s="11">
        <v>3.39</v>
      </c>
      <c r="Z169" s="13">
        <v>2.0</v>
      </c>
      <c r="AA169" s="13">
        <v>0.0</v>
      </c>
      <c r="AB169" s="13">
        <v>6.0</v>
      </c>
      <c r="AC169" s="13">
        <v>1.0</v>
      </c>
      <c r="AD169" s="13">
        <v>8.0</v>
      </c>
      <c r="AE169" s="13">
        <v>1.0</v>
      </c>
      <c r="AF169" s="11">
        <f t="shared" si="5"/>
        <v>0.125</v>
      </c>
      <c r="AG169" s="12">
        <v>6.0</v>
      </c>
      <c r="AH169" s="12">
        <v>1.0</v>
      </c>
      <c r="AI169" s="12">
        <v>6.0</v>
      </c>
      <c r="AJ169" s="12">
        <v>4.0</v>
      </c>
      <c r="AK169" s="12">
        <v>12.0</v>
      </c>
      <c r="AL169" s="12">
        <v>5.0</v>
      </c>
      <c r="AM169" s="18">
        <f t="shared" si="17"/>
        <v>0.4166666667</v>
      </c>
      <c r="AN169" s="19">
        <v>0.0</v>
      </c>
      <c r="AO169" s="19">
        <v>0.0</v>
      </c>
      <c r="AP169" s="12">
        <v>2.0</v>
      </c>
      <c r="AQ169" s="17">
        <f t="shared" si="7"/>
        <v>3</v>
      </c>
      <c r="AR169" s="11">
        <f t="shared" si="8"/>
        <v>0.4285714286</v>
      </c>
      <c r="AS169" s="17">
        <f t="shared" si="9"/>
        <v>3</v>
      </c>
      <c r="AT169" s="11">
        <f t="shared" si="10"/>
        <v>0.5</v>
      </c>
      <c r="AU169" s="13" t="s">
        <v>54</v>
      </c>
      <c r="AV169" s="13"/>
      <c r="AW169" s="13"/>
      <c r="AX169" s="13"/>
      <c r="AY169" s="13"/>
      <c r="AZ169" s="13"/>
      <c r="BA169" s="13">
        <f t="shared" si="12"/>
        <v>6</v>
      </c>
      <c r="BB169" s="13"/>
    </row>
    <row r="170" ht="12.75" customHeight="1">
      <c r="A170" s="13" t="s">
        <v>219</v>
      </c>
      <c r="B170" s="55" t="s">
        <v>225</v>
      </c>
      <c r="C170" s="11">
        <v>2.2416666666666663</v>
      </c>
      <c r="D170" s="11">
        <v>8.367190476190476</v>
      </c>
      <c r="E170" s="11">
        <v>0.2679115137925343</v>
      </c>
      <c r="F170" s="13">
        <v>2.0</v>
      </c>
      <c r="G170" s="13">
        <v>4.0</v>
      </c>
      <c r="H170" s="13">
        <v>6.0</v>
      </c>
      <c r="I170" s="13">
        <v>45.0</v>
      </c>
      <c r="J170" s="13">
        <v>6.0</v>
      </c>
      <c r="K170" s="11">
        <v>0.6444444444444445</v>
      </c>
      <c r="L170" s="11">
        <v>1.8666666666666667</v>
      </c>
      <c r="M170" s="12">
        <v>4.0</v>
      </c>
      <c r="N170" s="13">
        <v>0.0</v>
      </c>
      <c r="O170" s="13">
        <v>7.0</v>
      </c>
      <c r="P170" s="13">
        <v>0.0</v>
      </c>
      <c r="Q170" s="15">
        <v>0.9165935989465401</v>
      </c>
      <c r="R170" s="16">
        <v>4.1083333333333325</v>
      </c>
      <c r="S170" s="13">
        <v>33.0</v>
      </c>
      <c r="T170" s="13">
        <v>6.0</v>
      </c>
      <c r="U170" s="13">
        <v>1.0</v>
      </c>
      <c r="V170" s="17">
        <f t="shared" si="1"/>
        <v>2</v>
      </c>
      <c r="W170" s="11">
        <f t="shared" si="2"/>
        <v>0.6666666667</v>
      </c>
      <c r="X170" s="11">
        <f t="shared" si="3"/>
        <v>0.3333333333</v>
      </c>
      <c r="Y170" s="11">
        <f t="shared" ref="Y170:Y732" si="18">C170+L170</f>
        <v>4.108333333</v>
      </c>
      <c r="Z170" s="13">
        <v>1.0</v>
      </c>
      <c r="AA170" s="13">
        <v>0.0</v>
      </c>
      <c r="AB170" s="13">
        <v>5.0</v>
      </c>
      <c r="AC170" s="13">
        <v>1.0</v>
      </c>
      <c r="AD170" s="13">
        <v>6.0</v>
      </c>
      <c r="AE170" s="13">
        <v>1.0</v>
      </c>
      <c r="AF170" s="11">
        <f t="shared" si="5"/>
        <v>0.1666666667</v>
      </c>
      <c r="AG170" s="12">
        <v>6.0</v>
      </c>
      <c r="AH170" s="12">
        <v>3.0</v>
      </c>
      <c r="AI170" s="12">
        <v>6.0</v>
      </c>
      <c r="AJ170" s="12">
        <v>3.0</v>
      </c>
      <c r="AK170" s="12">
        <v>12.0</v>
      </c>
      <c r="AL170" s="12">
        <v>6.0</v>
      </c>
      <c r="AM170" s="18">
        <f t="shared" si="17"/>
        <v>0.5</v>
      </c>
      <c r="AN170" s="19">
        <v>0.0</v>
      </c>
      <c r="AO170" s="19">
        <v>0.0</v>
      </c>
      <c r="AP170" s="12">
        <v>0.0</v>
      </c>
      <c r="AQ170" s="17">
        <f t="shared" si="7"/>
        <v>2</v>
      </c>
      <c r="AR170" s="11">
        <f t="shared" si="8"/>
        <v>0.3333333333</v>
      </c>
      <c r="AS170" s="17">
        <f t="shared" si="9"/>
        <v>3</v>
      </c>
      <c r="AT170" s="11">
        <f t="shared" si="10"/>
        <v>0.6</v>
      </c>
      <c r="AU170" s="13" t="s">
        <v>56</v>
      </c>
      <c r="AV170" s="13"/>
      <c r="AW170" s="13"/>
      <c r="AX170" s="13"/>
      <c r="AY170" s="13"/>
      <c r="AZ170" s="13"/>
      <c r="BA170" s="13">
        <f t="shared" si="12"/>
        <v>6</v>
      </c>
      <c r="BB170" s="13"/>
    </row>
    <row r="171" ht="12.75" customHeight="1">
      <c r="A171" s="13" t="s">
        <v>219</v>
      </c>
      <c r="B171" s="55" t="s">
        <v>226</v>
      </c>
      <c r="C171" s="11">
        <v>0.8583333333333333</v>
      </c>
      <c r="D171" s="11">
        <v>7.367190476190476</v>
      </c>
      <c r="E171" s="11">
        <v>0.11650755279197987</v>
      </c>
      <c r="F171" s="13">
        <v>1.0</v>
      </c>
      <c r="G171" s="13">
        <v>3.0</v>
      </c>
      <c r="H171" s="13">
        <v>11.0</v>
      </c>
      <c r="I171" s="13">
        <v>39.0</v>
      </c>
      <c r="J171" s="13">
        <v>5.0</v>
      </c>
      <c r="K171" s="11">
        <v>0.5435897435897437</v>
      </c>
      <c r="L171" s="11">
        <v>1.12</v>
      </c>
      <c r="M171" s="12">
        <v>1.0</v>
      </c>
      <c r="N171" s="13">
        <v>0.0</v>
      </c>
      <c r="O171" s="13">
        <v>7.0</v>
      </c>
      <c r="P171" s="13">
        <v>0.0</v>
      </c>
      <c r="Q171" s="15">
        <v>0.6621947773123954</v>
      </c>
      <c r="R171" s="16">
        <v>1.9783333333333335</v>
      </c>
      <c r="S171" s="13">
        <v>30.0</v>
      </c>
      <c r="T171" s="13">
        <v>7.0</v>
      </c>
      <c r="U171" s="13">
        <v>1.0</v>
      </c>
      <c r="V171" s="17">
        <f t="shared" si="1"/>
        <v>2</v>
      </c>
      <c r="W171" s="11">
        <f t="shared" si="2"/>
        <v>0.6</v>
      </c>
      <c r="X171" s="11">
        <f t="shared" si="3"/>
        <v>0.4</v>
      </c>
      <c r="Y171" s="11">
        <f t="shared" si="18"/>
        <v>1.978333333</v>
      </c>
      <c r="Z171" s="13">
        <v>1.0</v>
      </c>
      <c r="AA171" s="13">
        <v>0.0</v>
      </c>
      <c r="AB171" s="13">
        <v>4.0</v>
      </c>
      <c r="AC171" s="13">
        <v>0.0</v>
      </c>
      <c r="AD171" s="13">
        <v>5.0</v>
      </c>
      <c r="AE171" s="13">
        <v>0.0</v>
      </c>
      <c r="AF171" s="11">
        <f t="shared" si="5"/>
        <v>0</v>
      </c>
      <c r="AG171" s="12">
        <v>6.0</v>
      </c>
      <c r="AH171" s="12">
        <v>1.0</v>
      </c>
      <c r="AI171" s="12">
        <v>6.0</v>
      </c>
      <c r="AJ171" s="12">
        <v>4.0</v>
      </c>
      <c r="AK171" s="12">
        <v>12.0</v>
      </c>
      <c r="AL171" s="12">
        <v>5.0</v>
      </c>
      <c r="AM171" s="18">
        <f t="shared" si="17"/>
        <v>0.4166666667</v>
      </c>
      <c r="AN171" s="19">
        <v>0.0</v>
      </c>
      <c r="AO171" s="19">
        <v>0.0</v>
      </c>
      <c r="AP171" s="12">
        <v>2.0</v>
      </c>
      <c r="AQ171" s="17">
        <f t="shared" si="7"/>
        <v>4</v>
      </c>
      <c r="AR171" s="11">
        <f t="shared" si="8"/>
        <v>0.8</v>
      </c>
      <c r="AS171" s="17">
        <f t="shared" si="9"/>
        <v>1</v>
      </c>
      <c r="AT171" s="11">
        <f t="shared" si="10"/>
        <v>0.2</v>
      </c>
      <c r="AU171" s="13" t="s">
        <v>56</v>
      </c>
      <c r="AV171" s="13"/>
      <c r="AW171" s="13"/>
      <c r="AX171" s="13"/>
      <c r="AY171" s="13"/>
      <c r="AZ171" s="13"/>
      <c r="BA171" s="13">
        <f t="shared" si="12"/>
        <v>11</v>
      </c>
      <c r="BB171" s="13"/>
    </row>
    <row r="172" ht="12.75" customHeight="1">
      <c r="A172" s="13" t="s">
        <v>219</v>
      </c>
      <c r="B172" s="55" t="s">
        <v>227</v>
      </c>
      <c r="C172" s="11">
        <v>3.1083333333333334</v>
      </c>
      <c r="D172" s="11">
        <v>5.367190476190476</v>
      </c>
      <c r="E172" s="11">
        <v>0.5791360204416606</v>
      </c>
      <c r="F172" s="13">
        <v>0.0</v>
      </c>
      <c r="G172" s="13">
        <v>2.0</v>
      </c>
      <c r="H172" s="13">
        <v>5.0</v>
      </c>
      <c r="I172" s="13">
        <v>32.0</v>
      </c>
      <c r="J172" s="13">
        <v>4.0</v>
      </c>
      <c r="K172" s="11">
        <v>0.4609375</v>
      </c>
      <c r="L172" s="11">
        <v>1.5555555555555556</v>
      </c>
      <c r="M172" s="12">
        <v>3.0</v>
      </c>
      <c r="N172" s="13">
        <v>0.0</v>
      </c>
      <c r="O172" s="13">
        <v>7.0</v>
      </c>
      <c r="P172" s="13">
        <v>0.0</v>
      </c>
      <c r="Q172" s="15">
        <v>1.0544814872698343</v>
      </c>
      <c r="R172" s="16">
        <v>4.663888888888889</v>
      </c>
      <c r="S172" s="13">
        <v>27.0</v>
      </c>
      <c r="T172" s="13">
        <v>8.0</v>
      </c>
      <c r="U172" s="13">
        <v>1.0</v>
      </c>
      <c r="V172" s="17">
        <f t="shared" si="1"/>
        <v>2</v>
      </c>
      <c r="W172" s="11">
        <f t="shared" si="2"/>
        <v>0.5</v>
      </c>
      <c r="X172" s="11">
        <f t="shared" si="3"/>
        <v>0.5</v>
      </c>
      <c r="Y172" s="11">
        <f t="shared" si="18"/>
        <v>4.663888889</v>
      </c>
      <c r="Z172" s="13">
        <v>0.0</v>
      </c>
      <c r="AA172" s="13">
        <v>0.0</v>
      </c>
      <c r="AB172" s="13">
        <v>3.0</v>
      </c>
      <c r="AC172" s="13">
        <v>2.0</v>
      </c>
      <c r="AD172" s="13">
        <v>3.0</v>
      </c>
      <c r="AE172" s="13">
        <v>2.0</v>
      </c>
      <c r="AF172" s="11">
        <f t="shared" si="5"/>
        <v>0.6666666667</v>
      </c>
      <c r="AG172" s="12">
        <v>6.0</v>
      </c>
      <c r="AH172" s="12">
        <v>2.0</v>
      </c>
      <c r="AI172" s="12">
        <v>6.0</v>
      </c>
      <c r="AJ172" s="12">
        <v>4.0</v>
      </c>
      <c r="AK172" s="12">
        <v>12.0</v>
      </c>
      <c r="AL172" s="12">
        <v>6.0</v>
      </c>
      <c r="AM172" s="18">
        <f t="shared" si="17"/>
        <v>0.5</v>
      </c>
      <c r="AN172" s="19">
        <v>0.0</v>
      </c>
      <c r="AO172" s="19">
        <v>0.0</v>
      </c>
      <c r="AP172" s="12">
        <v>0.0</v>
      </c>
      <c r="AQ172" s="17">
        <f t="shared" si="7"/>
        <v>1</v>
      </c>
      <c r="AR172" s="11">
        <f t="shared" si="8"/>
        <v>0.25</v>
      </c>
      <c r="AS172" s="17">
        <f t="shared" si="9"/>
        <v>1</v>
      </c>
      <c r="AT172" s="11">
        <f t="shared" si="10"/>
        <v>0.5</v>
      </c>
      <c r="AU172" s="13" t="s">
        <v>54</v>
      </c>
      <c r="AV172" s="13"/>
      <c r="AW172" s="13"/>
      <c r="AX172" s="13"/>
      <c r="AY172" s="13"/>
      <c r="AZ172" s="13"/>
      <c r="BA172" s="13">
        <f t="shared" si="12"/>
        <v>5</v>
      </c>
      <c r="BB172" s="13"/>
    </row>
    <row r="173" ht="12.75" customHeight="1">
      <c r="A173" s="13" t="s">
        <v>219</v>
      </c>
      <c r="B173" s="55" t="s">
        <v>228</v>
      </c>
      <c r="C173" s="11">
        <v>1.1916666666666667</v>
      </c>
      <c r="D173" s="11">
        <v>4.117190476190476</v>
      </c>
      <c r="E173" s="11">
        <v>0.28943685592347995</v>
      </c>
      <c r="F173" s="13">
        <v>0.0</v>
      </c>
      <c r="G173" s="13">
        <v>2.0</v>
      </c>
      <c r="H173" s="13">
        <v>4.0</v>
      </c>
      <c r="I173" s="13">
        <v>24.0</v>
      </c>
      <c r="J173" s="13">
        <v>3.0</v>
      </c>
      <c r="K173" s="11">
        <v>0.611111111111111</v>
      </c>
      <c r="L173" s="11">
        <v>2.3333333333333335</v>
      </c>
      <c r="M173" s="12">
        <v>2.0</v>
      </c>
      <c r="N173" s="13">
        <v>0.0</v>
      </c>
      <c r="O173" s="13">
        <v>7.0</v>
      </c>
      <c r="P173" s="13">
        <v>0.0</v>
      </c>
      <c r="Q173" s="15">
        <v>0.9100063037059155</v>
      </c>
      <c r="R173" s="16">
        <v>3.5250000000000004</v>
      </c>
      <c r="S173" s="13">
        <v>24.0</v>
      </c>
      <c r="T173" s="13">
        <v>9.0</v>
      </c>
      <c r="U173" s="13">
        <v>1.0</v>
      </c>
      <c r="V173" s="17">
        <f t="shared" si="1"/>
        <v>1</v>
      </c>
      <c r="W173" s="11">
        <f t="shared" si="2"/>
        <v>0.6666666667</v>
      </c>
      <c r="X173" s="11">
        <f t="shared" si="3"/>
        <v>0.3333333333</v>
      </c>
      <c r="Y173" s="11">
        <f t="shared" si="18"/>
        <v>3.525</v>
      </c>
      <c r="Z173" s="12">
        <v>0.0</v>
      </c>
      <c r="AA173" s="12">
        <v>0.0</v>
      </c>
      <c r="AB173" s="12">
        <v>2.0</v>
      </c>
      <c r="AC173" s="12">
        <v>0.0</v>
      </c>
      <c r="AD173" s="12">
        <v>2.0</v>
      </c>
      <c r="AE173" s="12">
        <v>0.0</v>
      </c>
      <c r="AF173" s="11">
        <f t="shared" si="5"/>
        <v>0</v>
      </c>
      <c r="AG173" s="12">
        <v>5.0</v>
      </c>
      <c r="AH173" s="12">
        <v>2.0</v>
      </c>
      <c r="AI173" s="12">
        <v>6.0</v>
      </c>
      <c r="AJ173" s="12">
        <v>4.0</v>
      </c>
      <c r="AK173" s="12">
        <v>11.0</v>
      </c>
      <c r="AL173" s="12">
        <v>6.0</v>
      </c>
      <c r="AM173" s="18">
        <f t="shared" si="17"/>
        <v>0.5454545455</v>
      </c>
      <c r="AN173" s="19">
        <v>0.0</v>
      </c>
      <c r="AO173" s="19">
        <v>0.0</v>
      </c>
      <c r="AP173" s="12">
        <v>5.0</v>
      </c>
      <c r="AQ173" s="17">
        <f t="shared" si="7"/>
        <v>1</v>
      </c>
      <c r="AR173" s="11">
        <f t="shared" si="8"/>
        <v>0.3333333333</v>
      </c>
      <c r="AS173" s="17">
        <f t="shared" si="9"/>
        <v>2</v>
      </c>
      <c r="AT173" s="11">
        <f t="shared" si="10"/>
        <v>0.6666666667</v>
      </c>
      <c r="AU173" s="13" t="s">
        <v>54</v>
      </c>
      <c r="BA173" s="12">
        <f t="shared" si="12"/>
        <v>4</v>
      </c>
    </row>
    <row r="174" ht="12.75" customHeight="1">
      <c r="A174" s="13" t="s">
        <v>219</v>
      </c>
      <c r="B174" s="50" t="s">
        <v>229</v>
      </c>
      <c r="C174" s="11">
        <v>0.7952380952380952</v>
      </c>
      <c r="D174" s="11">
        <v>2.783857142857143</v>
      </c>
      <c r="E174" s="11">
        <v>0.28566052582063256</v>
      </c>
      <c r="F174" s="13">
        <v>0.0</v>
      </c>
      <c r="G174" s="13">
        <v>3.0</v>
      </c>
      <c r="H174" s="13">
        <v>1.0</v>
      </c>
      <c r="I174" s="13">
        <v>26.0</v>
      </c>
      <c r="J174" s="13">
        <v>4.0</v>
      </c>
      <c r="K174" s="11">
        <v>0.5515151515151515</v>
      </c>
      <c r="L174" s="11">
        <v>1.4</v>
      </c>
      <c r="M174" s="12">
        <v>3.0</v>
      </c>
      <c r="N174" s="13">
        <v>0.0</v>
      </c>
      <c r="O174" s="13">
        <v>7.0</v>
      </c>
      <c r="P174" s="13">
        <v>0.0</v>
      </c>
      <c r="Q174" s="15">
        <v>0.8385748467175116</v>
      </c>
      <c r="R174" s="58">
        <v>1.9152380952380952</v>
      </c>
      <c r="S174" s="13">
        <v>20.0</v>
      </c>
      <c r="T174" s="13">
        <v>10.0</v>
      </c>
      <c r="U174" s="13">
        <v>1.0</v>
      </c>
      <c r="V174" s="17">
        <f t="shared" si="1"/>
        <v>1</v>
      </c>
      <c r="W174" s="11">
        <f t="shared" si="2"/>
        <v>0.75</v>
      </c>
      <c r="X174" s="11">
        <f t="shared" si="3"/>
        <v>0.25</v>
      </c>
      <c r="Y174" s="11">
        <f t="shared" si="18"/>
        <v>2.195238095</v>
      </c>
      <c r="Z174" s="12">
        <v>0.0</v>
      </c>
      <c r="AA174" s="12">
        <v>0.0</v>
      </c>
      <c r="AB174" s="12">
        <v>1.0</v>
      </c>
      <c r="AC174" s="12">
        <v>0.0</v>
      </c>
      <c r="AD174" s="12">
        <v>1.0</v>
      </c>
      <c r="AE174" s="12">
        <v>0.0</v>
      </c>
      <c r="AF174" s="11">
        <f t="shared" si="5"/>
        <v>0</v>
      </c>
      <c r="AG174" s="12">
        <v>4.0</v>
      </c>
      <c r="AH174" s="12">
        <v>3.0</v>
      </c>
      <c r="AI174" s="12">
        <v>6.0</v>
      </c>
      <c r="AJ174" s="12">
        <v>2.0</v>
      </c>
      <c r="AK174" s="12">
        <v>10.0</v>
      </c>
      <c r="AL174" s="12">
        <v>5.0</v>
      </c>
      <c r="AM174" s="18">
        <f t="shared" si="17"/>
        <v>0.5</v>
      </c>
      <c r="AN174" s="19">
        <v>0.0</v>
      </c>
      <c r="AO174" s="19">
        <v>0.0</v>
      </c>
      <c r="AP174" s="12">
        <v>2.0</v>
      </c>
      <c r="AQ174" s="17">
        <f t="shared" si="7"/>
        <v>1</v>
      </c>
      <c r="AR174" s="11">
        <f t="shared" si="8"/>
        <v>0.25</v>
      </c>
      <c r="AS174" s="17">
        <f t="shared" si="9"/>
        <v>3</v>
      </c>
      <c r="AT174" s="11">
        <f t="shared" si="10"/>
        <v>0.75</v>
      </c>
      <c r="AU174" s="13" t="s">
        <v>54</v>
      </c>
      <c r="BA174" s="12">
        <f t="shared" si="12"/>
        <v>1</v>
      </c>
    </row>
    <row r="175" ht="12.75" customHeight="1">
      <c r="A175" s="13" t="s">
        <v>219</v>
      </c>
      <c r="B175" s="50" t="s">
        <v>230</v>
      </c>
      <c r="C175" s="11">
        <v>0.5952380952380952</v>
      </c>
      <c r="D175" s="11">
        <v>1.7838571428571428</v>
      </c>
      <c r="E175" s="11">
        <v>0.33368036090867836</v>
      </c>
      <c r="F175" s="13">
        <v>0.0</v>
      </c>
      <c r="G175" s="13">
        <v>3.0</v>
      </c>
      <c r="H175" s="13">
        <v>4.0</v>
      </c>
      <c r="I175" s="13">
        <v>26.0</v>
      </c>
      <c r="J175" s="13">
        <v>4.0</v>
      </c>
      <c r="K175" s="11">
        <v>0.7115384615384616</v>
      </c>
      <c r="L175" s="11">
        <v>2.625</v>
      </c>
      <c r="M175" s="12">
        <v>2.0</v>
      </c>
      <c r="N175" s="13">
        <v>0.0</v>
      </c>
      <c r="O175" s="13">
        <v>7.0</v>
      </c>
      <c r="P175" s="13">
        <v>0.0</v>
      </c>
      <c r="Q175" s="15">
        <v>1.1924599878163593</v>
      </c>
      <c r="R175" s="58">
        <v>3.420238095238095</v>
      </c>
      <c r="S175" s="13">
        <v>18.0</v>
      </c>
      <c r="T175" s="13">
        <v>11.0</v>
      </c>
      <c r="U175" s="13">
        <v>1.0</v>
      </c>
      <c r="V175" s="17">
        <f t="shared" si="1"/>
        <v>1</v>
      </c>
      <c r="W175" s="11">
        <f t="shared" si="2"/>
        <v>0.75</v>
      </c>
      <c r="X175" s="11">
        <f t="shared" si="3"/>
        <v>0.25</v>
      </c>
      <c r="Y175" s="11">
        <f t="shared" si="18"/>
        <v>3.220238095</v>
      </c>
      <c r="Z175" s="12">
        <v>0.0</v>
      </c>
      <c r="AA175" s="12">
        <v>0.0</v>
      </c>
      <c r="AB175" s="12">
        <v>0.0</v>
      </c>
      <c r="AC175" s="12">
        <v>0.0</v>
      </c>
      <c r="AD175" s="12">
        <v>0.0</v>
      </c>
      <c r="AE175" s="12">
        <v>0.0</v>
      </c>
      <c r="AF175" s="11" t="str">
        <f t="shared" si="5"/>
        <v>#DIV/0!</v>
      </c>
      <c r="AG175" s="12">
        <v>4.0</v>
      </c>
      <c r="AH175" s="12">
        <v>2.0</v>
      </c>
      <c r="AI175" s="12">
        <v>6.0</v>
      </c>
      <c r="AJ175" s="12">
        <v>2.0</v>
      </c>
      <c r="AK175" s="12">
        <v>10.0</v>
      </c>
      <c r="AL175" s="12">
        <v>4.0</v>
      </c>
      <c r="AM175" s="18">
        <f t="shared" si="17"/>
        <v>0.4</v>
      </c>
      <c r="AN175" s="19">
        <v>0.0</v>
      </c>
      <c r="AO175" s="19">
        <v>0.0</v>
      </c>
      <c r="AP175" s="12">
        <v>0.0</v>
      </c>
      <c r="AQ175" s="17">
        <f t="shared" si="7"/>
        <v>2</v>
      </c>
      <c r="AR175" s="11">
        <f t="shared" si="8"/>
        <v>0.5</v>
      </c>
      <c r="AS175" s="17">
        <f t="shared" si="9"/>
        <v>2</v>
      </c>
      <c r="AT175" s="11">
        <f t="shared" si="10"/>
        <v>0.5</v>
      </c>
      <c r="AU175" s="13" t="s">
        <v>56</v>
      </c>
      <c r="AV175" s="20">
        <v>30813.0</v>
      </c>
      <c r="BA175" s="12">
        <f t="shared" si="12"/>
        <v>4</v>
      </c>
    </row>
    <row r="176" ht="12.75" customHeight="1">
      <c r="A176" s="13" t="s">
        <v>219</v>
      </c>
      <c r="B176" s="50" t="s">
        <v>231</v>
      </c>
      <c r="C176" s="11">
        <v>0.5952380952380952</v>
      </c>
      <c r="D176" s="11">
        <v>1.383857142857143</v>
      </c>
      <c r="E176" s="11">
        <v>0.4301297271257011</v>
      </c>
      <c r="F176" s="13">
        <v>1.0</v>
      </c>
      <c r="G176" s="13">
        <v>2.0</v>
      </c>
      <c r="H176" s="13">
        <v>5.0</v>
      </c>
      <c r="I176" s="13">
        <v>21.0</v>
      </c>
      <c r="J176" s="13">
        <v>3.0</v>
      </c>
      <c r="K176" s="11">
        <v>0.5873015873015873</v>
      </c>
      <c r="L176" s="11">
        <v>2.074074074074074</v>
      </c>
      <c r="M176" s="12">
        <v>2.0</v>
      </c>
      <c r="N176" s="13">
        <v>0.0</v>
      </c>
      <c r="O176" s="13">
        <v>7.0</v>
      </c>
      <c r="P176" s="13">
        <v>0.0</v>
      </c>
      <c r="Q176" s="15">
        <v>1.062135395468729</v>
      </c>
      <c r="R176" s="58">
        <v>2.6693121693121693</v>
      </c>
      <c r="S176" s="13">
        <v>15.0</v>
      </c>
      <c r="T176" s="13">
        <v>12.0</v>
      </c>
      <c r="U176" s="13">
        <v>1.0</v>
      </c>
      <c r="V176" s="17">
        <f t="shared" si="1"/>
        <v>1</v>
      </c>
      <c r="W176" s="11">
        <f t="shared" si="2"/>
        <v>0.6666666667</v>
      </c>
      <c r="X176" s="11">
        <f t="shared" si="3"/>
        <v>0.3333333333</v>
      </c>
      <c r="Y176" s="11">
        <f t="shared" si="18"/>
        <v>2.669312169</v>
      </c>
      <c r="Z176" s="12">
        <v>0.0</v>
      </c>
      <c r="AA176" s="12">
        <v>0.0</v>
      </c>
      <c r="AB176" s="12">
        <v>0.0</v>
      </c>
      <c r="AC176" s="12">
        <v>0.0</v>
      </c>
      <c r="AD176" s="12">
        <v>0.0</v>
      </c>
      <c r="AE176" s="12">
        <v>0.0</v>
      </c>
      <c r="AF176" s="11" t="str">
        <f t="shared" si="5"/>
        <v>#DIV/0!</v>
      </c>
      <c r="AG176" s="12">
        <v>3.0</v>
      </c>
      <c r="AH176" s="12">
        <v>2.0</v>
      </c>
      <c r="AI176" s="12">
        <v>5.0</v>
      </c>
      <c r="AJ176" s="12">
        <v>2.0</v>
      </c>
      <c r="AK176" s="12">
        <v>8.0</v>
      </c>
      <c r="AL176" s="12">
        <v>4.0</v>
      </c>
      <c r="AM176" s="18">
        <f t="shared" si="17"/>
        <v>0.5</v>
      </c>
      <c r="AN176" s="19">
        <v>0.0</v>
      </c>
      <c r="AO176" s="19">
        <v>0.0</v>
      </c>
      <c r="AP176" s="12">
        <v>0.0</v>
      </c>
      <c r="AQ176" s="17">
        <f t="shared" si="7"/>
        <v>1</v>
      </c>
      <c r="AR176" s="11">
        <f t="shared" si="8"/>
        <v>0.3333333333</v>
      </c>
      <c r="AS176" s="17">
        <f t="shared" si="9"/>
        <v>2</v>
      </c>
      <c r="AT176" s="11">
        <f t="shared" si="10"/>
        <v>0.6666666667</v>
      </c>
      <c r="AU176" s="13" t="s">
        <v>54</v>
      </c>
      <c r="BA176" s="12">
        <f t="shared" si="12"/>
        <v>5</v>
      </c>
    </row>
    <row r="177" ht="12.75" customHeight="1">
      <c r="A177" s="13" t="s">
        <v>219</v>
      </c>
      <c r="B177" s="50" t="s">
        <v>232</v>
      </c>
      <c r="C177" s="11">
        <v>0.42857142857142855</v>
      </c>
      <c r="D177" s="11">
        <v>1.0538571428571428</v>
      </c>
      <c r="E177" s="11">
        <v>0.40666937779585194</v>
      </c>
      <c r="F177" s="13">
        <v>0.0</v>
      </c>
      <c r="G177" s="13">
        <v>1.0</v>
      </c>
      <c r="H177" s="13">
        <v>6.0</v>
      </c>
      <c r="I177" s="13">
        <v>15.0</v>
      </c>
      <c r="J177" s="13">
        <v>2.0</v>
      </c>
      <c r="K177" s="11">
        <v>0.3</v>
      </c>
      <c r="L177" s="11">
        <v>1.4</v>
      </c>
      <c r="M177" s="12">
        <v>0.0</v>
      </c>
      <c r="N177" s="13">
        <v>0.0</v>
      </c>
      <c r="O177" s="13">
        <v>7.0</v>
      </c>
      <c r="P177" s="13">
        <v>0.0</v>
      </c>
      <c r="Q177" s="15">
        <v>0.9830530401034927</v>
      </c>
      <c r="R177" s="58">
        <v>2.0285714285714285</v>
      </c>
      <c r="S177" s="13">
        <v>12.0</v>
      </c>
      <c r="T177" s="13">
        <v>13.0</v>
      </c>
      <c r="U177" s="13">
        <v>1.0</v>
      </c>
      <c r="V177" s="17">
        <f t="shared" si="1"/>
        <v>1</v>
      </c>
      <c r="W177" s="11">
        <f t="shared" si="2"/>
        <v>0.5</v>
      </c>
      <c r="X177" s="11">
        <f t="shared" si="3"/>
        <v>0.5</v>
      </c>
      <c r="Y177" s="11">
        <f t="shared" si="18"/>
        <v>1.828571429</v>
      </c>
      <c r="Z177" s="12">
        <v>0.0</v>
      </c>
      <c r="AA177" s="12">
        <v>0.0</v>
      </c>
      <c r="AB177" s="12">
        <v>0.0</v>
      </c>
      <c r="AC177" s="12">
        <v>0.0</v>
      </c>
      <c r="AD177" s="12">
        <v>0.0</v>
      </c>
      <c r="AE177" s="12">
        <v>0.0</v>
      </c>
      <c r="AF177" s="11" t="str">
        <f t="shared" si="5"/>
        <v>#DIV/0!</v>
      </c>
      <c r="AG177" s="12">
        <v>2.0</v>
      </c>
      <c r="AH177" s="12">
        <v>1.0</v>
      </c>
      <c r="AI177" s="12">
        <v>4.0</v>
      </c>
      <c r="AJ177" s="12">
        <v>2.0</v>
      </c>
      <c r="AK177" s="12">
        <v>6.0</v>
      </c>
      <c r="AL177" s="12">
        <v>3.0</v>
      </c>
      <c r="AM177" s="18">
        <f t="shared" si="17"/>
        <v>0.5</v>
      </c>
      <c r="AN177" s="19">
        <v>0.0</v>
      </c>
      <c r="AO177" s="19">
        <v>0.0</v>
      </c>
      <c r="AP177" s="12">
        <v>0.0</v>
      </c>
      <c r="AQ177" s="17">
        <f t="shared" si="7"/>
        <v>2</v>
      </c>
      <c r="AR177" s="11">
        <f t="shared" si="8"/>
        <v>1</v>
      </c>
      <c r="AS177" s="17">
        <f t="shared" si="9"/>
        <v>0</v>
      </c>
      <c r="AT177" s="11">
        <f t="shared" si="10"/>
        <v>0</v>
      </c>
      <c r="AU177" s="13" t="s">
        <v>56</v>
      </c>
      <c r="BA177" s="12">
        <f t="shared" si="12"/>
        <v>6</v>
      </c>
    </row>
    <row r="178" ht="12.75" customHeight="1">
      <c r="A178" s="13" t="s">
        <v>219</v>
      </c>
      <c r="B178" s="55" t="s">
        <v>233</v>
      </c>
      <c r="C178" s="11">
        <v>0.125</v>
      </c>
      <c r="D178" s="11">
        <v>0.5538571428571428</v>
      </c>
      <c r="E178" s="11">
        <v>0.22568996646891928</v>
      </c>
      <c r="F178" s="13">
        <v>0.0</v>
      </c>
      <c r="G178" s="13">
        <v>1.0</v>
      </c>
      <c r="H178" s="13">
        <v>6.0</v>
      </c>
      <c r="I178" s="13">
        <v>15.0</v>
      </c>
      <c r="J178" s="13">
        <v>2.0</v>
      </c>
      <c r="K178" s="11">
        <v>0.3</v>
      </c>
      <c r="L178" s="11">
        <v>1.4</v>
      </c>
      <c r="M178" s="12">
        <v>1.0</v>
      </c>
      <c r="N178" s="13">
        <v>0.0</v>
      </c>
      <c r="O178" s="13">
        <v>7.0</v>
      </c>
      <c r="P178" s="13">
        <v>0.0</v>
      </c>
      <c r="Q178" s="15">
        <v>0.5258064516129032</v>
      </c>
      <c r="R178" s="16">
        <v>1.525</v>
      </c>
      <c r="S178" s="13">
        <v>9.0</v>
      </c>
      <c r="T178" s="13">
        <v>14.0</v>
      </c>
      <c r="U178" s="13">
        <v>1.0</v>
      </c>
      <c r="V178" s="17">
        <f t="shared" si="1"/>
        <v>1</v>
      </c>
      <c r="W178" s="11">
        <f t="shared" si="2"/>
        <v>0.5</v>
      </c>
      <c r="X178" s="11">
        <f t="shared" si="3"/>
        <v>0.5</v>
      </c>
      <c r="Y178" s="11">
        <f t="shared" si="18"/>
        <v>1.525</v>
      </c>
      <c r="Z178" s="12">
        <v>0.0</v>
      </c>
      <c r="AA178" s="12">
        <v>0.0</v>
      </c>
      <c r="AB178" s="12">
        <v>0.0</v>
      </c>
      <c r="AC178" s="12">
        <v>0.0</v>
      </c>
      <c r="AD178" s="12">
        <v>0.0</v>
      </c>
      <c r="AE178" s="12">
        <v>0.0</v>
      </c>
      <c r="AF178" s="11" t="str">
        <f t="shared" si="5"/>
        <v>#DIV/0!</v>
      </c>
      <c r="AG178" s="12">
        <v>1.0</v>
      </c>
      <c r="AH178" s="12">
        <v>0.0</v>
      </c>
      <c r="AI178" s="12">
        <v>3.0</v>
      </c>
      <c r="AJ178" s="12">
        <v>1.0</v>
      </c>
      <c r="AK178" s="12">
        <v>4.0</v>
      </c>
      <c r="AL178" s="12">
        <v>1.0</v>
      </c>
      <c r="AM178" s="18">
        <f t="shared" si="17"/>
        <v>0.25</v>
      </c>
      <c r="AN178" s="19">
        <v>0.0</v>
      </c>
      <c r="AO178" s="19">
        <v>0.0</v>
      </c>
      <c r="AP178" s="12">
        <v>0.0</v>
      </c>
      <c r="AQ178" s="17">
        <f t="shared" si="7"/>
        <v>1</v>
      </c>
      <c r="AR178" s="11">
        <f t="shared" si="8"/>
        <v>0.5</v>
      </c>
      <c r="AS178" s="17">
        <f t="shared" si="9"/>
        <v>1</v>
      </c>
      <c r="AT178" s="11">
        <f t="shared" si="10"/>
        <v>0.5</v>
      </c>
      <c r="AU178" s="13" t="s">
        <v>54</v>
      </c>
      <c r="BA178" s="12">
        <f t="shared" si="12"/>
        <v>6</v>
      </c>
    </row>
    <row r="179" ht="12.75" customHeight="1">
      <c r="A179" s="13" t="s">
        <v>219</v>
      </c>
      <c r="B179" s="55" t="s">
        <v>234</v>
      </c>
      <c r="C179" s="11">
        <v>0.125</v>
      </c>
      <c r="D179" s="11">
        <v>0.26785714285714285</v>
      </c>
      <c r="E179" s="11">
        <v>0.4666666666666667</v>
      </c>
      <c r="F179" s="13">
        <v>0.0</v>
      </c>
      <c r="G179" s="13">
        <v>0.0</v>
      </c>
      <c r="H179" s="13">
        <v>7.0</v>
      </c>
      <c r="I179" s="13">
        <v>8.0</v>
      </c>
      <c r="J179" s="13">
        <v>1.0</v>
      </c>
      <c r="K179" s="11">
        <v>-0.875</v>
      </c>
      <c r="L179" s="11">
        <v>0.0</v>
      </c>
      <c r="M179" s="12">
        <v>0.0</v>
      </c>
      <c r="N179" s="13">
        <v>0.0</v>
      </c>
      <c r="O179" s="13">
        <v>7.0</v>
      </c>
      <c r="P179" s="13">
        <v>0.0</v>
      </c>
      <c r="Q179" s="15">
        <v>-0.4083333333333333</v>
      </c>
      <c r="R179" s="16">
        <v>0.125</v>
      </c>
      <c r="S179" s="13">
        <v>6.0</v>
      </c>
      <c r="T179" s="13">
        <v>15.0</v>
      </c>
      <c r="U179" s="13">
        <v>1.0</v>
      </c>
      <c r="V179" s="17">
        <f t="shared" si="1"/>
        <v>1</v>
      </c>
      <c r="W179" s="11">
        <f t="shared" si="2"/>
        <v>0</v>
      </c>
      <c r="X179" s="11">
        <f t="shared" si="3"/>
        <v>1</v>
      </c>
      <c r="Y179" s="11">
        <f t="shared" si="18"/>
        <v>0.125</v>
      </c>
      <c r="Z179" s="12">
        <v>0.0</v>
      </c>
      <c r="AA179" s="12">
        <v>0.0</v>
      </c>
      <c r="AB179" s="12">
        <v>0.0</v>
      </c>
      <c r="AC179" s="12">
        <v>0.0</v>
      </c>
      <c r="AD179" s="12">
        <v>0.0</v>
      </c>
      <c r="AE179" s="12">
        <v>0.0</v>
      </c>
      <c r="AF179" s="11" t="str">
        <f t="shared" si="5"/>
        <v>#DIV/0!</v>
      </c>
      <c r="AG179" s="12">
        <v>0.0</v>
      </c>
      <c r="AH179" s="12">
        <v>0.0</v>
      </c>
      <c r="AI179" s="12">
        <v>2.0</v>
      </c>
      <c r="AJ179" s="12">
        <v>1.0</v>
      </c>
      <c r="AK179" s="12">
        <v>2.0</v>
      </c>
      <c r="AL179" s="12">
        <v>1.0</v>
      </c>
      <c r="AM179" s="18">
        <f t="shared" si="17"/>
        <v>0.5</v>
      </c>
      <c r="AN179" s="19">
        <v>0.0</v>
      </c>
      <c r="AO179" s="19">
        <v>0.0</v>
      </c>
      <c r="AP179" s="12">
        <v>0.0</v>
      </c>
      <c r="AQ179" s="17">
        <f t="shared" si="7"/>
        <v>1</v>
      </c>
      <c r="AR179" s="11">
        <f t="shared" si="8"/>
        <v>1</v>
      </c>
      <c r="AS179" s="17">
        <f t="shared" si="9"/>
        <v>0</v>
      </c>
      <c r="AT179" s="11">
        <f t="shared" si="10"/>
        <v>0</v>
      </c>
      <c r="AU179" s="13" t="s">
        <v>56</v>
      </c>
      <c r="BA179" s="12">
        <f t="shared" si="12"/>
        <v>7</v>
      </c>
    </row>
    <row r="180" ht="12.75" customHeight="1">
      <c r="A180" s="25" t="s">
        <v>219</v>
      </c>
      <c r="B180" s="59" t="s">
        <v>235</v>
      </c>
      <c r="C180" s="28">
        <v>0.0</v>
      </c>
      <c r="D180" s="28">
        <v>0.125</v>
      </c>
      <c r="E180" s="28">
        <v>0.0</v>
      </c>
      <c r="F180" s="25">
        <v>0.0</v>
      </c>
      <c r="G180" s="25">
        <v>0.0</v>
      </c>
      <c r="H180" s="25">
        <v>7.0</v>
      </c>
      <c r="I180" s="25">
        <v>8.0</v>
      </c>
      <c r="J180" s="25">
        <v>1.0</v>
      </c>
      <c r="K180" s="28">
        <v>-0.875</v>
      </c>
      <c r="L180" s="28">
        <v>0.0</v>
      </c>
      <c r="M180" s="25">
        <v>0.0</v>
      </c>
      <c r="N180" s="25">
        <v>0.0</v>
      </c>
      <c r="O180" s="25">
        <v>7.0</v>
      </c>
      <c r="P180" s="25">
        <v>0.0</v>
      </c>
      <c r="Q180" s="30">
        <v>-0.875</v>
      </c>
      <c r="R180" s="31">
        <v>0.0</v>
      </c>
      <c r="S180" s="25">
        <v>3.0</v>
      </c>
      <c r="T180" s="25">
        <v>16.0</v>
      </c>
      <c r="U180" s="25">
        <v>1.0</v>
      </c>
      <c r="V180" s="32">
        <f t="shared" si="1"/>
        <v>1</v>
      </c>
      <c r="W180" s="28">
        <f t="shared" si="2"/>
        <v>0</v>
      </c>
      <c r="X180" s="28">
        <f t="shared" si="3"/>
        <v>1</v>
      </c>
      <c r="Y180" s="28">
        <f t="shared" si="18"/>
        <v>0</v>
      </c>
      <c r="Z180" s="25">
        <v>0.0</v>
      </c>
      <c r="AA180" s="25">
        <v>0.0</v>
      </c>
      <c r="AB180" s="25">
        <v>0.0</v>
      </c>
      <c r="AC180" s="25">
        <v>0.0</v>
      </c>
      <c r="AD180" s="25">
        <v>0.0</v>
      </c>
      <c r="AE180" s="25">
        <v>0.0</v>
      </c>
      <c r="AF180" s="28" t="str">
        <f t="shared" si="5"/>
        <v>#DIV/0!</v>
      </c>
      <c r="AG180" s="25">
        <v>0.0</v>
      </c>
      <c r="AH180" s="25">
        <v>0.0</v>
      </c>
      <c r="AI180" s="25">
        <v>1.0</v>
      </c>
      <c r="AJ180" s="25">
        <v>0.0</v>
      </c>
      <c r="AK180" s="25">
        <v>1.0</v>
      </c>
      <c r="AL180" s="25">
        <v>0.0</v>
      </c>
      <c r="AM180" s="33">
        <f t="shared" si="17"/>
        <v>0</v>
      </c>
      <c r="AN180" s="34">
        <v>0.0</v>
      </c>
      <c r="AO180" s="34">
        <v>0.0</v>
      </c>
      <c r="AP180" s="25">
        <v>0.0</v>
      </c>
      <c r="AQ180" s="32">
        <f t="shared" si="7"/>
        <v>1</v>
      </c>
      <c r="AR180" s="28">
        <f t="shared" si="8"/>
        <v>1</v>
      </c>
      <c r="AS180" s="32">
        <f t="shared" si="9"/>
        <v>0</v>
      </c>
      <c r="AT180" s="28">
        <f t="shared" si="10"/>
        <v>0</v>
      </c>
      <c r="AU180" s="25" t="s">
        <v>56</v>
      </c>
      <c r="AV180" s="25"/>
      <c r="AW180" s="25"/>
      <c r="AX180" s="25"/>
      <c r="AY180" s="25"/>
      <c r="AZ180" s="25"/>
      <c r="BA180" s="25">
        <f t="shared" si="12"/>
        <v>7</v>
      </c>
      <c r="BB180" s="25"/>
    </row>
    <row r="181" ht="12.75" customHeight="1">
      <c r="A181" s="8" t="s">
        <v>236</v>
      </c>
      <c r="B181" s="8" t="s">
        <v>237</v>
      </c>
      <c r="C181" s="11">
        <v>0.3666666666666667</v>
      </c>
      <c r="D181" s="11">
        <v>11.608333333333334</v>
      </c>
      <c r="E181" s="11">
        <v>0.03158650394831299</v>
      </c>
      <c r="F181" s="12">
        <v>2.0</v>
      </c>
      <c r="G181" s="12">
        <v>14.0</v>
      </c>
      <c r="H181" s="12">
        <v>5.0</v>
      </c>
      <c r="I181" s="12">
        <v>108.0</v>
      </c>
      <c r="J181" s="12">
        <v>14.0</v>
      </c>
      <c r="K181" s="11">
        <v>0.9966931216931217</v>
      </c>
      <c r="L181" s="11">
        <v>3.111111111111111</v>
      </c>
      <c r="M181" s="13">
        <v>13.0</v>
      </c>
      <c r="N181" s="13">
        <v>7.0</v>
      </c>
      <c r="O181" s="13">
        <v>9.0</v>
      </c>
      <c r="P181" s="11">
        <v>0.7777777777777778</v>
      </c>
      <c r="Q181" s="15">
        <v>1.8060583104518324</v>
      </c>
      <c r="R181" s="16">
        <v>8.144444444444446</v>
      </c>
      <c r="S181" s="13">
        <v>39.0</v>
      </c>
      <c r="T181" s="13">
        <v>1.0</v>
      </c>
      <c r="U181" s="13">
        <v>1.0</v>
      </c>
      <c r="V181" s="17">
        <f t="shared" si="1"/>
        <v>0</v>
      </c>
      <c r="W181" s="11">
        <f t="shared" si="2"/>
        <v>1</v>
      </c>
      <c r="X181" s="11">
        <f t="shared" si="3"/>
        <v>0</v>
      </c>
      <c r="Y181" s="11">
        <f t="shared" si="18"/>
        <v>3.477777778</v>
      </c>
      <c r="Z181" s="13">
        <v>0.0</v>
      </c>
      <c r="AA181" s="13">
        <v>0.0</v>
      </c>
      <c r="AB181" s="13">
        <v>9.0</v>
      </c>
      <c r="AC181" s="13">
        <v>0.0</v>
      </c>
      <c r="AD181" s="13">
        <v>9.0</v>
      </c>
      <c r="AE181" s="13">
        <v>0.0</v>
      </c>
      <c r="AF181" s="11">
        <f t="shared" si="5"/>
        <v>0</v>
      </c>
      <c r="AG181" s="12">
        <v>5.5</v>
      </c>
      <c r="AH181" s="12">
        <v>1.0</v>
      </c>
      <c r="AI181" s="12">
        <v>6.0</v>
      </c>
      <c r="AJ181" s="12">
        <v>1.0</v>
      </c>
      <c r="AK181" s="12">
        <v>11.5</v>
      </c>
      <c r="AL181" s="12">
        <v>2.0</v>
      </c>
      <c r="AM181" s="18">
        <f t="shared" si="17"/>
        <v>0.1739130435</v>
      </c>
      <c r="AN181" s="19">
        <v>0.0</v>
      </c>
      <c r="AO181" s="19">
        <v>0.0</v>
      </c>
      <c r="AP181" s="13">
        <v>0.0</v>
      </c>
      <c r="AQ181" s="17">
        <f t="shared" si="7"/>
        <v>1</v>
      </c>
      <c r="AR181" s="11">
        <f t="shared" si="8"/>
        <v>0.07142857143</v>
      </c>
      <c r="AS181" s="17">
        <f t="shared" si="9"/>
        <v>13</v>
      </c>
      <c r="AT181" s="11">
        <f t="shared" si="10"/>
        <v>0.9285714286</v>
      </c>
      <c r="AU181" s="13" t="s">
        <v>56</v>
      </c>
      <c r="BA181" s="12">
        <f t="shared" si="12"/>
        <v>5</v>
      </c>
    </row>
    <row r="182" ht="12.75" customHeight="1">
      <c r="A182" s="22" t="s">
        <v>236</v>
      </c>
      <c r="B182" s="8" t="s">
        <v>238</v>
      </c>
      <c r="C182" s="11">
        <v>1.95</v>
      </c>
      <c r="D182" s="11">
        <v>11.608333333333334</v>
      </c>
      <c r="E182" s="11">
        <v>0.16798277099784636</v>
      </c>
      <c r="F182" s="12">
        <v>1.0</v>
      </c>
      <c r="G182" s="12">
        <v>14.0</v>
      </c>
      <c r="H182" s="12">
        <v>2.0</v>
      </c>
      <c r="I182" s="12">
        <v>108.0</v>
      </c>
      <c r="J182" s="12">
        <v>14.0</v>
      </c>
      <c r="K182" s="11">
        <v>0.9986772486772486</v>
      </c>
      <c r="L182" s="11">
        <v>4.666666666666667</v>
      </c>
      <c r="M182" s="13">
        <v>12.0</v>
      </c>
      <c r="N182" s="13">
        <v>2.0</v>
      </c>
      <c r="O182" s="13">
        <v>9.0</v>
      </c>
      <c r="P182" s="11">
        <v>0.2222222222222222</v>
      </c>
      <c r="Q182" s="15">
        <v>1.3888870656617036</v>
      </c>
      <c r="R182" s="16">
        <v>7.95</v>
      </c>
      <c r="S182" s="13">
        <v>39.0</v>
      </c>
      <c r="T182" s="13">
        <v>2.0</v>
      </c>
      <c r="U182" s="13">
        <v>1.0</v>
      </c>
      <c r="V182" s="17">
        <f t="shared" si="1"/>
        <v>0</v>
      </c>
      <c r="W182" s="11">
        <f t="shared" si="2"/>
        <v>1</v>
      </c>
      <c r="X182" s="11">
        <f t="shared" si="3"/>
        <v>0</v>
      </c>
      <c r="Y182" s="11">
        <f t="shared" si="18"/>
        <v>6.616666667</v>
      </c>
      <c r="Z182" s="13">
        <v>0.0</v>
      </c>
      <c r="AA182" s="13">
        <v>0.0</v>
      </c>
      <c r="AB182" s="13">
        <v>9.0</v>
      </c>
      <c r="AC182" s="13">
        <v>1.0</v>
      </c>
      <c r="AD182" s="13">
        <v>9.0</v>
      </c>
      <c r="AE182" s="13">
        <v>1.0</v>
      </c>
      <c r="AF182" s="11">
        <f t="shared" si="5"/>
        <v>0.1111111111</v>
      </c>
      <c r="AG182" s="12">
        <v>6.0</v>
      </c>
      <c r="AH182" s="12">
        <v>2.5</v>
      </c>
      <c r="AI182" s="12">
        <v>6.0</v>
      </c>
      <c r="AJ182" s="12">
        <v>1.0</v>
      </c>
      <c r="AK182" s="12">
        <v>12.0</v>
      </c>
      <c r="AL182" s="12">
        <v>3.5</v>
      </c>
      <c r="AM182" s="18">
        <f t="shared" si="17"/>
        <v>0.2916666667</v>
      </c>
      <c r="AN182" s="19">
        <v>0.0</v>
      </c>
      <c r="AO182" s="19">
        <v>0.0</v>
      </c>
      <c r="AP182" s="13">
        <v>0.0</v>
      </c>
      <c r="AQ182" s="17">
        <f t="shared" si="7"/>
        <v>2</v>
      </c>
      <c r="AR182" s="11">
        <f t="shared" si="8"/>
        <v>0.1428571429</v>
      </c>
      <c r="AS182" s="17">
        <f t="shared" si="9"/>
        <v>11</v>
      </c>
      <c r="AT182" s="11">
        <f t="shared" si="10"/>
        <v>0.8461538462</v>
      </c>
      <c r="AU182" s="13" t="s">
        <v>54</v>
      </c>
      <c r="AZ182" s="12">
        <v>7.0</v>
      </c>
      <c r="BA182" s="12">
        <f t="shared" si="12"/>
        <v>9</v>
      </c>
    </row>
    <row r="183" ht="12.75" customHeight="1">
      <c r="A183" s="22" t="s">
        <v>236</v>
      </c>
      <c r="B183" s="8" t="s">
        <v>239</v>
      </c>
      <c r="C183" s="11">
        <v>1.1666666666666667</v>
      </c>
      <c r="D183" s="11">
        <v>11.608333333333334</v>
      </c>
      <c r="E183" s="11">
        <v>0.10050251256281408</v>
      </c>
      <c r="F183" s="12">
        <v>1.0</v>
      </c>
      <c r="G183" s="12">
        <v>13.0</v>
      </c>
      <c r="H183" s="12">
        <v>4.0</v>
      </c>
      <c r="I183" s="12">
        <v>108.0</v>
      </c>
      <c r="J183" s="12">
        <v>14.0</v>
      </c>
      <c r="K183" s="11">
        <v>0.9259259259259259</v>
      </c>
      <c r="L183" s="11">
        <v>3.25</v>
      </c>
      <c r="M183" s="13">
        <v>10.0</v>
      </c>
      <c r="N183" s="13">
        <v>0.0</v>
      </c>
      <c r="O183" s="13">
        <v>9.0</v>
      </c>
      <c r="P183" s="11">
        <v>0.0</v>
      </c>
      <c r="Q183" s="15">
        <v>1.0264313245016208</v>
      </c>
      <c r="R183" s="16">
        <v>4.416666666666667</v>
      </c>
      <c r="S183" s="13">
        <v>39.0</v>
      </c>
      <c r="T183" s="13">
        <v>3.0</v>
      </c>
      <c r="U183" s="13">
        <v>1.0</v>
      </c>
      <c r="V183" s="17">
        <f t="shared" si="1"/>
        <v>1</v>
      </c>
      <c r="W183" s="11">
        <f t="shared" si="2"/>
        <v>0.9285714286</v>
      </c>
      <c r="X183" s="11">
        <f t="shared" si="3"/>
        <v>0.07142857143</v>
      </c>
      <c r="Y183" s="11">
        <f t="shared" si="18"/>
        <v>4.416666667</v>
      </c>
      <c r="Z183" s="13">
        <v>0.0</v>
      </c>
      <c r="AA183" s="13">
        <v>0.0</v>
      </c>
      <c r="AB183" s="13">
        <v>9.0</v>
      </c>
      <c r="AC183" s="13">
        <v>1.0</v>
      </c>
      <c r="AD183" s="13">
        <v>9.0</v>
      </c>
      <c r="AE183" s="13">
        <v>1.0</v>
      </c>
      <c r="AF183" s="11">
        <f t="shared" si="5"/>
        <v>0.1111111111</v>
      </c>
      <c r="AG183" s="12">
        <v>5.5</v>
      </c>
      <c r="AH183" s="12">
        <v>0.0</v>
      </c>
      <c r="AI183" s="12">
        <v>6.0</v>
      </c>
      <c r="AJ183" s="12">
        <v>1.0</v>
      </c>
      <c r="AK183" s="12">
        <v>11.5</v>
      </c>
      <c r="AL183" s="12">
        <v>1.0</v>
      </c>
      <c r="AM183" s="18">
        <f t="shared" si="17"/>
        <v>0.08695652174</v>
      </c>
      <c r="AN183" s="19">
        <v>0.0</v>
      </c>
      <c r="AO183" s="19">
        <v>0.0</v>
      </c>
      <c r="AP183" s="13">
        <v>0.0</v>
      </c>
      <c r="AQ183" s="17">
        <f t="shared" si="7"/>
        <v>4</v>
      </c>
      <c r="AR183" s="11">
        <f t="shared" si="8"/>
        <v>0.2857142857</v>
      </c>
      <c r="AS183" s="17">
        <f t="shared" si="9"/>
        <v>9</v>
      </c>
      <c r="AT183" s="11">
        <f t="shared" si="10"/>
        <v>0.6923076923</v>
      </c>
      <c r="AU183" s="13" t="s">
        <v>54</v>
      </c>
      <c r="BA183" s="12">
        <f t="shared" si="12"/>
        <v>4</v>
      </c>
    </row>
    <row r="184" ht="12.75" customHeight="1">
      <c r="A184" s="13" t="s">
        <v>236</v>
      </c>
      <c r="B184" s="60" t="s">
        <v>240</v>
      </c>
      <c r="C184" s="11">
        <v>3.9916666666666667</v>
      </c>
      <c r="D184" s="11">
        <v>11.608333333333334</v>
      </c>
      <c r="E184" s="11">
        <v>0.34386216798277097</v>
      </c>
      <c r="F184" s="12">
        <v>4.0</v>
      </c>
      <c r="G184" s="12">
        <v>6.0</v>
      </c>
      <c r="H184" s="12">
        <v>3.0</v>
      </c>
      <c r="I184" s="12">
        <v>82.0</v>
      </c>
      <c r="J184" s="12">
        <v>10.0</v>
      </c>
      <c r="K184" s="11">
        <v>0.5963414634146342</v>
      </c>
      <c r="L184" s="11">
        <v>2.4</v>
      </c>
      <c r="M184" s="13">
        <v>9.0</v>
      </c>
      <c r="N184" s="13">
        <v>0.0</v>
      </c>
      <c r="O184" s="13">
        <v>9.0</v>
      </c>
      <c r="P184" s="13">
        <v>0.0</v>
      </c>
      <c r="Q184" s="15">
        <v>0.9402135056843333</v>
      </c>
      <c r="R184" s="16">
        <v>6.391666666666667</v>
      </c>
      <c r="S184" s="13">
        <v>38.0</v>
      </c>
      <c r="T184" s="13">
        <v>4.0</v>
      </c>
      <c r="U184" s="13">
        <v>1.0</v>
      </c>
      <c r="V184" s="17">
        <f t="shared" si="1"/>
        <v>4</v>
      </c>
      <c r="W184" s="11">
        <f t="shared" si="2"/>
        <v>0.6</v>
      </c>
      <c r="X184" s="11">
        <f t="shared" si="3"/>
        <v>0.4</v>
      </c>
      <c r="Y184" s="11">
        <f t="shared" si="18"/>
        <v>6.391666667</v>
      </c>
      <c r="Z184" s="13">
        <v>0.0</v>
      </c>
      <c r="AA184" s="13">
        <v>0.0</v>
      </c>
      <c r="AB184" s="13">
        <v>9.0</v>
      </c>
      <c r="AC184" s="13">
        <v>3.0</v>
      </c>
      <c r="AD184" s="13">
        <v>9.0</v>
      </c>
      <c r="AE184" s="13">
        <v>3.0</v>
      </c>
      <c r="AF184" s="11">
        <f t="shared" si="5"/>
        <v>0.3333333333</v>
      </c>
      <c r="AG184" s="12">
        <v>5.0</v>
      </c>
      <c r="AH184" s="12">
        <v>3.0</v>
      </c>
      <c r="AI184" s="12">
        <v>6.0</v>
      </c>
      <c r="AJ184" s="12">
        <v>3.0</v>
      </c>
      <c r="AK184" s="12">
        <v>11.0</v>
      </c>
      <c r="AL184" s="12">
        <v>6.0</v>
      </c>
      <c r="AM184" s="18">
        <f t="shared" si="17"/>
        <v>0.5454545455</v>
      </c>
      <c r="AN184" s="19">
        <v>0.0</v>
      </c>
      <c r="AO184" s="19">
        <v>0.0</v>
      </c>
      <c r="AP184" s="13">
        <v>0.0</v>
      </c>
      <c r="AQ184" s="17">
        <f t="shared" si="7"/>
        <v>1</v>
      </c>
      <c r="AR184" s="11">
        <f t="shared" si="8"/>
        <v>0.1</v>
      </c>
      <c r="AS184" s="17">
        <f t="shared" si="9"/>
        <v>6</v>
      </c>
      <c r="AT184" s="11">
        <f t="shared" si="10"/>
        <v>0.8571428571</v>
      </c>
      <c r="AU184" s="13" t="s">
        <v>54</v>
      </c>
      <c r="AV184" s="13"/>
      <c r="AW184" s="13"/>
      <c r="AX184" s="13"/>
      <c r="AY184" s="13"/>
      <c r="AZ184" s="13"/>
      <c r="BA184" s="13">
        <f t="shared" si="12"/>
        <v>3</v>
      </c>
      <c r="BB184" s="13"/>
    </row>
    <row r="185" ht="12.75" customHeight="1">
      <c r="A185" s="13" t="s">
        <v>236</v>
      </c>
      <c r="B185" s="8" t="s">
        <v>241</v>
      </c>
      <c r="C185" s="11">
        <v>2.75</v>
      </c>
      <c r="D185" s="11">
        <v>10.608333333333334</v>
      </c>
      <c r="E185" s="11">
        <v>0.2592301649646504</v>
      </c>
      <c r="F185" s="12">
        <v>1.0</v>
      </c>
      <c r="G185" s="12">
        <v>12.0</v>
      </c>
      <c r="H185" s="12">
        <v>7.0</v>
      </c>
      <c r="I185" s="12">
        <v>104.0</v>
      </c>
      <c r="J185" s="12">
        <v>13.0</v>
      </c>
      <c r="K185" s="11">
        <v>0.9178994082840237</v>
      </c>
      <c r="L185" s="11">
        <v>2.3496503496503496</v>
      </c>
      <c r="M185" s="13">
        <v>10.0</v>
      </c>
      <c r="N185" s="13">
        <v>0.0</v>
      </c>
      <c r="O185" s="13">
        <v>9.0</v>
      </c>
      <c r="P185" s="13">
        <v>0.0</v>
      </c>
      <c r="Q185" s="15">
        <v>1.1771377189929226</v>
      </c>
      <c r="R185" s="16">
        <v>5.09965034965035</v>
      </c>
      <c r="S185" s="13">
        <v>37.0</v>
      </c>
      <c r="T185" s="13">
        <v>5.0</v>
      </c>
      <c r="U185" s="13">
        <v>1.0</v>
      </c>
      <c r="V185" s="17">
        <f t="shared" si="1"/>
        <v>1</v>
      </c>
      <c r="W185" s="11">
        <f t="shared" si="2"/>
        <v>0.9230769231</v>
      </c>
      <c r="X185" s="11">
        <f t="shared" si="3"/>
        <v>0.07692307692</v>
      </c>
      <c r="Y185" s="11">
        <f t="shared" si="18"/>
        <v>5.09965035</v>
      </c>
      <c r="Z185" s="13">
        <v>0.0</v>
      </c>
      <c r="AA185" s="13">
        <v>0.0</v>
      </c>
      <c r="AB185" s="13">
        <v>8.0</v>
      </c>
      <c r="AC185" s="13">
        <v>2.0</v>
      </c>
      <c r="AD185" s="13">
        <v>8.0</v>
      </c>
      <c r="AE185" s="13">
        <v>2.0</v>
      </c>
      <c r="AF185" s="11">
        <f t="shared" si="5"/>
        <v>0.25</v>
      </c>
      <c r="AG185" s="12">
        <v>5.5</v>
      </c>
      <c r="AH185" s="12">
        <v>1.5</v>
      </c>
      <c r="AI185" s="12">
        <v>6.0</v>
      </c>
      <c r="AJ185" s="12">
        <v>1.0</v>
      </c>
      <c r="AK185" s="12">
        <v>11.5</v>
      </c>
      <c r="AL185" s="12">
        <v>2.5</v>
      </c>
      <c r="AM185" s="18">
        <f t="shared" si="17"/>
        <v>0.2173913043</v>
      </c>
      <c r="AN185" s="19">
        <v>0.0</v>
      </c>
      <c r="AO185" s="19">
        <v>0.0</v>
      </c>
      <c r="AP185" s="13">
        <v>0.0</v>
      </c>
      <c r="AQ185" s="17">
        <f t="shared" si="7"/>
        <v>3</v>
      </c>
      <c r="AR185" s="11">
        <f t="shared" si="8"/>
        <v>0.2307692308</v>
      </c>
      <c r="AS185" s="17">
        <f t="shared" si="9"/>
        <v>8</v>
      </c>
      <c r="AT185" s="11">
        <f t="shared" si="10"/>
        <v>0.7272727273</v>
      </c>
      <c r="AU185" s="13" t="s">
        <v>54</v>
      </c>
      <c r="AV185" s="13"/>
      <c r="AW185" s="13"/>
      <c r="AX185" s="13"/>
      <c r="AY185" s="13"/>
      <c r="AZ185" s="13"/>
      <c r="BA185" s="13">
        <f t="shared" si="12"/>
        <v>7</v>
      </c>
      <c r="BB185" s="13"/>
    </row>
    <row r="186" ht="12.75" customHeight="1">
      <c r="A186" s="13" t="s">
        <v>236</v>
      </c>
      <c r="B186" s="60" t="s">
        <v>242</v>
      </c>
      <c r="C186" s="11">
        <v>1.4583333333333333</v>
      </c>
      <c r="D186" s="11">
        <v>9.608333333333334</v>
      </c>
      <c r="E186" s="11">
        <v>0.15177797051170858</v>
      </c>
      <c r="F186" s="12">
        <v>4.0</v>
      </c>
      <c r="G186" s="12">
        <v>3.0</v>
      </c>
      <c r="H186" s="12">
        <v>6.0</v>
      </c>
      <c r="I186" s="12">
        <v>73.0</v>
      </c>
      <c r="J186" s="12">
        <v>8.0</v>
      </c>
      <c r="K186" s="11">
        <v>0.3647260273972603</v>
      </c>
      <c r="L186" s="11">
        <v>1.05</v>
      </c>
      <c r="M186" s="13">
        <v>6.0</v>
      </c>
      <c r="N186" s="13">
        <v>0.0</v>
      </c>
      <c r="O186" s="13">
        <v>9.0</v>
      </c>
      <c r="P186" s="13">
        <v>0.0</v>
      </c>
      <c r="Q186" s="15">
        <v>0.5165092635893225</v>
      </c>
      <c r="R186" s="16">
        <v>2.5083333333333333</v>
      </c>
      <c r="S186" s="13">
        <v>36.0</v>
      </c>
      <c r="T186" s="13">
        <v>6.0</v>
      </c>
      <c r="U186" s="13">
        <v>1.0</v>
      </c>
      <c r="V186" s="17">
        <f t="shared" si="1"/>
        <v>5</v>
      </c>
      <c r="W186" s="11">
        <f t="shared" si="2"/>
        <v>0.375</v>
      </c>
      <c r="X186" s="11">
        <f t="shared" si="3"/>
        <v>0.625</v>
      </c>
      <c r="Y186" s="11">
        <f t="shared" si="18"/>
        <v>2.508333333</v>
      </c>
      <c r="Z186" s="13">
        <v>0.0</v>
      </c>
      <c r="AA186" s="13">
        <v>0.0</v>
      </c>
      <c r="AB186" s="13">
        <v>7.0</v>
      </c>
      <c r="AC186" s="13">
        <v>0.0</v>
      </c>
      <c r="AD186" s="13">
        <v>7.0</v>
      </c>
      <c r="AE186" s="13">
        <v>0.0</v>
      </c>
      <c r="AF186" s="11">
        <f t="shared" si="5"/>
        <v>0</v>
      </c>
      <c r="AG186" s="12">
        <v>6.0</v>
      </c>
      <c r="AH186" s="12">
        <v>3.5</v>
      </c>
      <c r="AI186" s="12">
        <v>6.0</v>
      </c>
      <c r="AJ186" s="12">
        <v>3.0</v>
      </c>
      <c r="AK186" s="12">
        <v>12.0</v>
      </c>
      <c r="AL186" s="12">
        <v>6.5</v>
      </c>
      <c r="AM186" s="18">
        <f t="shared" si="17"/>
        <v>0.5416666667</v>
      </c>
      <c r="AN186" s="19">
        <v>0.0</v>
      </c>
      <c r="AO186" s="19">
        <v>0.0</v>
      </c>
      <c r="AP186" s="13">
        <v>0.0</v>
      </c>
      <c r="AQ186" s="17">
        <f t="shared" si="7"/>
        <v>2</v>
      </c>
      <c r="AR186" s="11">
        <f t="shared" si="8"/>
        <v>0.25</v>
      </c>
      <c r="AS186" s="17">
        <f t="shared" si="9"/>
        <v>6</v>
      </c>
      <c r="AT186" s="11">
        <f t="shared" si="10"/>
        <v>0.75</v>
      </c>
      <c r="AU186" s="13" t="s">
        <v>56</v>
      </c>
      <c r="AV186" s="13"/>
      <c r="AW186" s="13"/>
      <c r="AX186" s="13"/>
      <c r="AY186" s="13"/>
      <c r="AZ186" s="13"/>
      <c r="BA186" s="13">
        <f t="shared" si="12"/>
        <v>6</v>
      </c>
      <c r="BB186" s="13"/>
    </row>
    <row r="187" ht="12.75" customHeight="1">
      <c r="A187" s="13" t="s">
        <v>236</v>
      </c>
      <c r="B187" s="60" t="s">
        <v>243</v>
      </c>
      <c r="C187" s="11">
        <v>1.0</v>
      </c>
      <c r="D187" s="11">
        <v>8.275</v>
      </c>
      <c r="E187" s="11">
        <v>0.12084592145015105</v>
      </c>
      <c r="F187" s="13">
        <v>4.0</v>
      </c>
      <c r="G187" s="13">
        <v>4.0</v>
      </c>
      <c r="H187" s="13">
        <v>7.0</v>
      </c>
      <c r="I187" s="13">
        <v>67.0</v>
      </c>
      <c r="J187" s="13">
        <v>7.0</v>
      </c>
      <c r="K187" s="11">
        <v>0.5565031982942431</v>
      </c>
      <c r="L187" s="11">
        <v>1.4545454545454546</v>
      </c>
      <c r="M187" s="13">
        <v>5.0</v>
      </c>
      <c r="N187" s="13">
        <v>0.0</v>
      </c>
      <c r="O187" s="13">
        <v>9.0</v>
      </c>
      <c r="P187" s="13">
        <v>0.0</v>
      </c>
      <c r="Q187" s="15">
        <v>0.6880101005546286</v>
      </c>
      <c r="R187" s="16">
        <v>2.4545454545454546</v>
      </c>
      <c r="S187" s="13">
        <v>33.0</v>
      </c>
      <c r="T187" s="13">
        <v>7.0</v>
      </c>
      <c r="U187" s="13">
        <v>1.0</v>
      </c>
      <c r="V187" s="17">
        <f t="shared" si="1"/>
        <v>3</v>
      </c>
      <c r="W187" s="11">
        <f t="shared" si="2"/>
        <v>0.5714285714</v>
      </c>
      <c r="X187" s="11">
        <f t="shared" si="3"/>
        <v>0.4285714286</v>
      </c>
      <c r="Y187" s="11">
        <f t="shared" si="18"/>
        <v>2.454545455</v>
      </c>
      <c r="Z187" s="13">
        <v>0.0</v>
      </c>
      <c r="AA187" s="13">
        <v>0.0</v>
      </c>
      <c r="AB187" s="13">
        <v>6.0</v>
      </c>
      <c r="AC187" s="13">
        <v>0.0</v>
      </c>
      <c r="AD187" s="13">
        <v>6.0</v>
      </c>
      <c r="AE187" s="13">
        <v>0.0</v>
      </c>
      <c r="AF187" s="11">
        <f t="shared" si="5"/>
        <v>0</v>
      </c>
      <c r="AG187" s="12">
        <v>4.0</v>
      </c>
      <c r="AH187" s="12">
        <v>3.0</v>
      </c>
      <c r="AI187" s="12">
        <v>6.0</v>
      </c>
      <c r="AJ187" s="12">
        <v>3.0</v>
      </c>
      <c r="AK187" s="12">
        <v>10.0</v>
      </c>
      <c r="AL187" s="12">
        <v>6.0</v>
      </c>
      <c r="AM187" s="18">
        <f t="shared" si="17"/>
        <v>0.6</v>
      </c>
      <c r="AN187" s="19">
        <v>0.0</v>
      </c>
      <c r="AO187" s="19">
        <v>0.0</v>
      </c>
      <c r="AP187" s="13">
        <v>0.0</v>
      </c>
      <c r="AQ187" s="17">
        <f t="shared" si="7"/>
        <v>2</v>
      </c>
      <c r="AR187" s="11">
        <f t="shared" si="8"/>
        <v>0.2857142857</v>
      </c>
      <c r="AS187" s="17">
        <f t="shared" si="9"/>
        <v>5</v>
      </c>
      <c r="AT187" s="11">
        <f t="shared" si="10"/>
        <v>0.7142857143</v>
      </c>
      <c r="AU187" s="13" t="s">
        <v>56</v>
      </c>
      <c r="AV187" s="13"/>
      <c r="AW187" s="13"/>
      <c r="AX187" s="13"/>
      <c r="AY187" s="13"/>
      <c r="AZ187" s="13"/>
      <c r="BA187" s="13">
        <f t="shared" si="12"/>
        <v>7</v>
      </c>
      <c r="BB187" s="13"/>
    </row>
    <row r="188" ht="12.75" customHeight="1">
      <c r="A188" s="13" t="s">
        <v>236</v>
      </c>
      <c r="B188" s="60" t="s">
        <v>244</v>
      </c>
      <c r="C188" s="11">
        <v>1.4916666666666665</v>
      </c>
      <c r="D188" s="11">
        <v>7.275</v>
      </c>
      <c r="E188" s="11">
        <v>0.20504009163802975</v>
      </c>
      <c r="F188" s="13">
        <v>4.0</v>
      </c>
      <c r="G188" s="13">
        <v>3.0</v>
      </c>
      <c r="H188" s="13">
        <v>8.0</v>
      </c>
      <c r="I188" s="13">
        <v>60.0</v>
      </c>
      <c r="J188" s="13">
        <v>6.0</v>
      </c>
      <c r="K188" s="11">
        <v>0.4777777777777778</v>
      </c>
      <c r="L188" s="11">
        <v>1.1666666666666667</v>
      </c>
      <c r="M188" s="13">
        <v>4.0</v>
      </c>
      <c r="N188" s="13">
        <v>0.0</v>
      </c>
      <c r="O188" s="13">
        <v>9.0</v>
      </c>
      <c r="P188" s="13">
        <v>0.0</v>
      </c>
      <c r="Q188" s="15">
        <v>0.6828178694158076</v>
      </c>
      <c r="R188" s="16">
        <v>2.658333333333333</v>
      </c>
      <c r="S188" s="13">
        <v>31.0</v>
      </c>
      <c r="T188" s="13">
        <v>8.0</v>
      </c>
      <c r="U188" s="13">
        <v>1.0</v>
      </c>
      <c r="V188" s="17">
        <f t="shared" si="1"/>
        <v>3</v>
      </c>
      <c r="W188" s="11">
        <f t="shared" si="2"/>
        <v>0.5</v>
      </c>
      <c r="X188" s="11">
        <f t="shared" si="3"/>
        <v>0.5</v>
      </c>
      <c r="Y188" s="11">
        <f t="shared" si="18"/>
        <v>2.658333333</v>
      </c>
      <c r="Z188" s="13">
        <v>0.0</v>
      </c>
      <c r="AA188" s="13">
        <v>0.0</v>
      </c>
      <c r="AB188" s="13">
        <v>5.0</v>
      </c>
      <c r="AC188" s="13">
        <v>0.0</v>
      </c>
      <c r="AD188" s="13">
        <v>5.0</v>
      </c>
      <c r="AE188" s="13">
        <v>0.0</v>
      </c>
      <c r="AF188" s="11">
        <f t="shared" si="5"/>
        <v>0</v>
      </c>
      <c r="AG188" s="12">
        <v>4.5</v>
      </c>
      <c r="AH188" s="12">
        <v>3.5</v>
      </c>
      <c r="AI188" s="12">
        <v>6.0</v>
      </c>
      <c r="AJ188" s="12">
        <v>4.0</v>
      </c>
      <c r="AK188" s="12">
        <v>10.5</v>
      </c>
      <c r="AL188" s="12">
        <v>7.5</v>
      </c>
      <c r="AM188" s="18">
        <f t="shared" si="17"/>
        <v>0.7142857143</v>
      </c>
      <c r="AN188" s="19">
        <v>0.0</v>
      </c>
      <c r="AO188" s="19">
        <v>0.0</v>
      </c>
      <c r="AP188" s="13">
        <v>0.0</v>
      </c>
      <c r="AQ188" s="17">
        <f t="shared" si="7"/>
        <v>2</v>
      </c>
      <c r="AR188" s="11">
        <f t="shared" si="8"/>
        <v>0.3333333333</v>
      </c>
      <c r="AS188" s="17">
        <f t="shared" si="9"/>
        <v>4</v>
      </c>
      <c r="AT188" s="11">
        <f t="shared" si="10"/>
        <v>0.6666666667</v>
      </c>
      <c r="AU188" s="13" t="s">
        <v>54</v>
      </c>
      <c r="AV188" s="13"/>
      <c r="AW188" s="13"/>
      <c r="AX188" s="13"/>
      <c r="AY188" s="13"/>
      <c r="AZ188" s="13"/>
      <c r="BA188" s="13">
        <f t="shared" si="12"/>
        <v>8</v>
      </c>
      <c r="BB188" s="13"/>
    </row>
    <row r="189" ht="12.75" customHeight="1">
      <c r="A189" s="13" t="s">
        <v>236</v>
      </c>
      <c r="B189" s="60" t="s">
        <v>245</v>
      </c>
      <c r="C189" s="11">
        <v>1.9583333333333333</v>
      </c>
      <c r="D189" s="11">
        <v>6.275</v>
      </c>
      <c r="E189" s="11">
        <v>0.3120849933598937</v>
      </c>
      <c r="F189" s="13">
        <v>3.0</v>
      </c>
      <c r="G189" s="13">
        <v>2.0</v>
      </c>
      <c r="H189" s="13">
        <v>7.0</v>
      </c>
      <c r="I189" s="13">
        <v>52.0</v>
      </c>
      <c r="J189" s="13">
        <v>5.0</v>
      </c>
      <c r="K189" s="11">
        <v>0.3730769230769231</v>
      </c>
      <c r="L189" s="11">
        <v>1.018181818181818</v>
      </c>
      <c r="M189" s="13">
        <v>4.0</v>
      </c>
      <c r="N189" s="13">
        <v>0.0</v>
      </c>
      <c r="O189" s="13">
        <v>9.0</v>
      </c>
      <c r="P189" s="13">
        <v>0.0</v>
      </c>
      <c r="Q189" s="15">
        <v>0.6851619164368168</v>
      </c>
      <c r="R189" s="16">
        <v>2.9765151515151516</v>
      </c>
      <c r="S189" s="13">
        <v>30.0</v>
      </c>
      <c r="T189" s="13">
        <v>9.0</v>
      </c>
      <c r="U189" s="13">
        <v>1.0</v>
      </c>
      <c r="V189" s="17">
        <f t="shared" si="1"/>
        <v>3</v>
      </c>
      <c r="W189" s="11">
        <f t="shared" si="2"/>
        <v>0.4</v>
      </c>
      <c r="X189" s="11">
        <f t="shared" si="3"/>
        <v>0.6</v>
      </c>
      <c r="Y189" s="11">
        <f t="shared" si="18"/>
        <v>2.976515152</v>
      </c>
      <c r="Z189" s="13">
        <v>0.0</v>
      </c>
      <c r="AA189" s="13">
        <v>0.0</v>
      </c>
      <c r="AB189" s="13">
        <v>4.0</v>
      </c>
      <c r="AC189" s="13">
        <v>1.0</v>
      </c>
      <c r="AD189" s="13">
        <v>4.0</v>
      </c>
      <c r="AE189" s="13">
        <v>1.0</v>
      </c>
      <c r="AF189" s="11">
        <f t="shared" si="5"/>
        <v>0.25</v>
      </c>
      <c r="AG189" s="12">
        <v>4.5</v>
      </c>
      <c r="AH189" s="12">
        <v>2.0</v>
      </c>
      <c r="AI189" s="12">
        <v>6.0</v>
      </c>
      <c r="AJ189" s="12">
        <v>4.0</v>
      </c>
      <c r="AK189" s="12">
        <v>10.5</v>
      </c>
      <c r="AL189" s="12">
        <v>6.0</v>
      </c>
      <c r="AM189" s="18">
        <f t="shared" si="17"/>
        <v>0.5714285714</v>
      </c>
      <c r="AN189" s="19">
        <v>0.0</v>
      </c>
      <c r="AO189" s="19">
        <v>0.0</v>
      </c>
      <c r="AP189" s="13">
        <v>0.0</v>
      </c>
      <c r="AQ189" s="17">
        <f t="shared" si="7"/>
        <v>1</v>
      </c>
      <c r="AR189" s="11">
        <f t="shared" si="8"/>
        <v>0.2</v>
      </c>
      <c r="AS189" s="17">
        <f t="shared" si="9"/>
        <v>3</v>
      </c>
      <c r="AT189" s="11">
        <f t="shared" si="10"/>
        <v>0.75</v>
      </c>
      <c r="AU189" s="13" t="s">
        <v>54</v>
      </c>
      <c r="AV189" s="13"/>
      <c r="AW189" s="13"/>
      <c r="AX189" s="13"/>
      <c r="AY189" s="13"/>
      <c r="AZ189" s="13"/>
      <c r="BA189" s="13">
        <f t="shared" si="12"/>
        <v>7</v>
      </c>
      <c r="BB189" s="13"/>
    </row>
    <row r="190" ht="12.75" customHeight="1">
      <c r="A190" s="13" t="s">
        <v>236</v>
      </c>
      <c r="B190" s="60" t="s">
        <v>246</v>
      </c>
      <c r="C190" s="11">
        <v>2.9583333333333335</v>
      </c>
      <c r="D190" s="11">
        <v>5.275</v>
      </c>
      <c r="E190" s="11">
        <v>0.560821484992101</v>
      </c>
      <c r="F190" s="13">
        <v>5.0</v>
      </c>
      <c r="G190" s="13">
        <v>2.0</v>
      </c>
      <c r="H190" s="13">
        <v>5.0</v>
      </c>
      <c r="I190" s="13">
        <v>43.0</v>
      </c>
      <c r="J190" s="13">
        <v>4.0</v>
      </c>
      <c r="K190" s="11">
        <v>0.47093023255813954</v>
      </c>
      <c r="L190" s="11">
        <v>1.5555555555555556</v>
      </c>
      <c r="M190" s="13">
        <v>3.0</v>
      </c>
      <c r="N190" s="13">
        <v>0.0</v>
      </c>
      <c r="O190" s="13">
        <v>9.0</v>
      </c>
      <c r="P190" s="13">
        <v>0.0</v>
      </c>
      <c r="Q190" s="15">
        <v>1.0317517175502406</v>
      </c>
      <c r="R190" s="16">
        <v>4.513888888888889</v>
      </c>
      <c r="S190" s="13">
        <v>27.0</v>
      </c>
      <c r="T190" s="13">
        <v>10.0</v>
      </c>
      <c r="U190" s="13">
        <v>1.0</v>
      </c>
      <c r="V190" s="17">
        <f t="shared" si="1"/>
        <v>2</v>
      </c>
      <c r="W190" s="11">
        <f t="shared" si="2"/>
        <v>0.5</v>
      </c>
      <c r="X190" s="11">
        <f t="shared" si="3"/>
        <v>0.5</v>
      </c>
      <c r="Y190" s="11">
        <f t="shared" si="18"/>
        <v>4.513888889</v>
      </c>
      <c r="Z190" s="13">
        <v>0.0</v>
      </c>
      <c r="AA190" s="13">
        <v>0.0</v>
      </c>
      <c r="AB190" s="13">
        <v>3.0</v>
      </c>
      <c r="AC190" s="13">
        <v>2.0</v>
      </c>
      <c r="AD190" s="13">
        <v>3.0</v>
      </c>
      <c r="AE190" s="13">
        <v>2.0</v>
      </c>
      <c r="AF190" s="11">
        <f t="shared" si="5"/>
        <v>0.6666666667</v>
      </c>
      <c r="AG190" s="12">
        <v>4.0</v>
      </c>
      <c r="AH190" s="12">
        <v>2.0</v>
      </c>
      <c r="AI190" s="12">
        <v>6.0</v>
      </c>
      <c r="AJ190" s="12">
        <v>4.0</v>
      </c>
      <c r="AK190" s="12">
        <v>10.0</v>
      </c>
      <c r="AL190" s="12">
        <v>6.0</v>
      </c>
      <c r="AM190" s="18">
        <f t="shared" si="17"/>
        <v>0.6</v>
      </c>
      <c r="AN190" s="19">
        <v>0.0</v>
      </c>
      <c r="AO190" s="19">
        <v>0.0</v>
      </c>
      <c r="AP190" s="13">
        <v>0.0</v>
      </c>
      <c r="AQ190" s="17">
        <f t="shared" si="7"/>
        <v>1</v>
      </c>
      <c r="AR190" s="11">
        <f t="shared" si="8"/>
        <v>0.25</v>
      </c>
      <c r="AS190" s="17">
        <f t="shared" si="9"/>
        <v>1</v>
      </c>
      <c r="AT190" s="11">
        <f t="shared" si="10"/>
        <v>0.5</v>
      </c>
      <c r="AU190" s="13" t="s">
        <v>56</v>
      </c>
      <c r="AV190" s="13"/>
      <c r="AW190" s="13"/>
      <c r="AX190" s="13"/>
      <c r="AY190" s="13"/>
      <c r="AZ190" s="13"/>
      <c r="BA190" s="13">
        <f t="shared" si="12"/>
        <v>5</v>
      </c>
      <c r="BB190" s="13"/>
    </row>
    <row r="191" ht="12.75" customHeight="1">
      <c r="A191" s="13" t="s">
        <v>236</v>
      </c>
      <c r="B191" s="60" t="s">
        <v>247</v>
      </c>
      <c r="C191" s="11">
        <v>0.9583333333333333</v>
      </c>
      <c r="D191" s="11">
        <v>4.075</v>
      </c>
      <c r="E191" s="11">
        <v>0.2351738241308793</v>
      </c>
      <c r="F191" s="13">
        <v>4.0</v>
      </c>
      <c r="G191" s="13">
        <v>2.0</v>
      </c>
      <c r="H191" s="13">
        <v>4.0</v>
      </c>
      <c r="I191" s="13">
        <v>33.0</v>
      </c>
      <c r="J191" s="13">
        <v>3.0</v>
      </c>
      <c r="K191" s="11">
        <v>0.6262626262626263</v>
      </c>
      <c r="L191" s="11">
        <v>2.3333333333333335</v>
      </c>
      <c r="M191" s="13">
        <v>2.0</v>
      </c>
      <c r="N191" s="13">
        <v>0.0</v>
      </c>
      <c r="O191" s="13">
        <v>9.0</v>
      </c>
      <c r="P191" s="13">
        <v>0.0</v>
      </c>
      <c r="Q191" s="15">
        <v>0.8614364503935056</v>
      </c>
      <c r="R191" s="16">
        <v>3.291666666666667</v>
      </c>
      <c r="S191" s="13">
        <v>24.0</v>
      </c>
      <c r="T191" s="13">
        <v>11.0</v>
      </c>
      <c r="U191" s="13">
        <v>1.0</v>
      </c>
      <c r="V191" s="17">
        <f t="shared" si="1"/>
        <v>1</v>
      </c>
      <c r="W191" s="11">
        <f t="shared" si="2"/>
        <v>0.6666666667</v>
      </c>
      <c r="X191" s="11">
        <f t="shared" si="3"/>
        <v>0.3333333333</v>
      </c>
      <c r="Y191" s="11">
        <f t="shared" si="18"/>
        <v>3.291666667</v>
      </c>
      <c r="Z191" s="13">
        <v>0.0</v>
      </c>
      <c r="AA191" s="13">
        <v>0.0</v>
      </c>
      <c r="AB191" s="13">
        <v>2.0</v>
      </c>
      <c r="AC191" s="13">
        <v>0.0</v>
      </c>
      <c r="AD191" s="13">
        <v>2.0</v>
      </c>
      <c r="AE191" s="13">
        <v>0.0</v>
      </c>
      <c r="AF191" s="11">
        <f t="shared" si="5"/>
        <v>0</v>
      </c>
      <c r="AG191" s="12">
        <v>3.0</v>
      </c>
      <c r="AH191" s="12">
        <v>1.0</v>
      </c>
      <c r="AI191" s="12">
        <v>6.0</v>
      </c>
      <c r="AJ191" s="12">
        <v>5.0</v>
      </c>
      <c r="AK191" s="12">
        <v>9.0</v>
      </c>
      <c r="AL191" s="12">
        <v>6.0</v>
      </c>
      <c r="AM191" s="18">
        <f t="shared" si="17"/>
        <v>0.6666666667</v>
      </c>
      <c r="AN191" s="19">
        <v>0.0</v>
      </c>
      <c r="AO191" s="19">
        <v>0.0</v>
      </c>
      <c r="AP191" s="13">
        <v>0.0</v>
      </c>
      <c r="AQ191" s="17">
        <f t="shared" si="7"/>
        <v>1</v>
      </c>
      <c r="AR191" s="11">
        <f t="shared" si="8"/>
        <v>0.3333333333</v>
      </c>
      <c r="AS191" s="17">
        <f t="shared" si="9"/>
        <v>2</v>
      </c>
      <c r="AT191" s="11">
        <f t="shared" si="10"/>
        <v>0.6666666667</v>
      </c>
      <c r="AU191" s="13" t="s">
        <v>56</v>
      </c>
      <c r="BA191" s="12">
        <f t="shared" si="12"/>
        <v>4</v>
      </c>
    </row>
    <row r="192" ht="12.75" customHeight="1">
      <c r="A192" s="13" t="s">
        <v>236</v>
      </c>
      <c r="B192" s="60" t="s">
        <v>248</v>
      </c>
      <c r="C192" s="11">
        <v>0.9583333333333334</v>
      </c>
      <c r="D192" s="11">
        <v>2.875</v>
      </c>
      <c r="E192" s="11">
        <v>0.33333333333333337</v>
      </c>
      <c r="F192" s="13">
        <v>2.0</v>
      </c>
      <c r="G192" s="13">
        <v>1.0</v>
      </c>
      <c r="H192" s="13">
        <v>10.0</v>
      </c>
      <c r="I192" s="13">
        <v>22.0</v>
      </c>
      <c r="J192" s="13">
        <v>2.0</v>
      </c>
      <c r="K192" s="11">
        <v>0.2727272727272727</v>
      </c>
      <c r="L192" s="11">
        <v>1.0</v>
      </c>
      <c r="M192" s="13">
        <v>1.0</v>
      </c>
      <c r="N192" s="13">
        <v>0.0</v>
      </c>
      <c r="O192" s="13">
        <v>9.0</v>
      </c>
      <c r="P192" s="13">
        <v>0.0</v>
      </c>
      <c r="Q192" s="15">
        <v>0.6060606060606061</v>
      </c>
      <c r="R192" s="16">
        <v>1.9583333333333335</v>
      </c>
      <c r="S192" s="13">
        <v>21.0</v>
      </c>
      <c r="T192" s="13">
        <v>12.0</v>
      </c>
      <c r="U192" s="13">
        <v>1.0</v>
      </c>
      <c r="V192" s="17">
        <f t="shared" si="1"/>
        <v>1</v>
      </c>
      <c r="W192" s="11">
        <f t="shared" si="2"/>
        <v>0.5</v>
      </c>
      <c r="X192" s="11">
        <f t="shared" si="3"/>
        <v>0.5</v>
      </c>
      <c r="Y192" s="11">
        <f t="shared" si="18"/>
        <v>1.958333333</v>
      </c>
      <c r="Z192" s="13">
        <v>0.0</v>
      </c>
      <c r="AA192" s="13">
        <v>0.0</v>
      </c>
      <c r="AB192" s="13">
        <v>1.0</v>
      </c>
      <c r="AC192" s="13">
        <v>0.0</v>
      </c>
      <c r="AD192" s="13">
        <v>1.0</v>
      </c>
      <c r="AE192" s="13">
        <v>0.0</v>
      </c>
      <c r="AF192" s="11">
        <f t="shared" si="5"/>
        <v>0</v>
      </c>
      <c r="AG192" s="12">
        <v>2.0</v>
      </c>
      <c r="AH192" s="12">
        <v>2.0</v>
      </c>
      <c r="AI192" s="12">
        <v>6.0</v>
      </c>
      <c r="AJ192" s="12">
        <v>4.0</v>
      </c>
      <c r="AK192" s="12">
        <v>8.0</v>
      </c>
      <c r="AL192" s="12">
        <v>6.0</v>
      </c>
      <c r="AM192" s="18">
        <f t="shared" si="17"/>
        <v>0.75</v>
      </c>
      <c r="AN192" s="19">
        <v>0.0</v>
      </c>
      <c r="AO192" s="19">
        <v>0.0</v>
      </c>
      <c r="AP192" s="13">
        <v>0.0</v>
      </c>
      <c r="AQ192" s="17">
        <f t="shared" si="7"/>
        <v>1</v>
      </c>
      <c r="AR192" s="11">
        <f t="shared" si="8"/>
        <v>0.5</v>
      </c>
      <c r="AS192" s="17">
        <f t="shared" si="9"/>
        <v>1</v>
      </c>
      <c r="AT192" s="11">
        <f t="shared" si="10"/>
        <v>0.5</v>
      </c>
      <c r="AU192" s="13" t="s">
        <v>54</v>
      </c>
      <c r="AV192" s="13"/>
      <c r="AW192" s="13"/>
      <c r="AX192" s="13"/>
      <c r="AY192" s="13"/>
      <c r="AZ192" s="13"/>
      <c r="BA192" s="12">
        <f t="shared" si="12"/>
        <v>10</v>
      </c>
      <c r="BB192" s="13"/>
    </row>
    <row r="193" ht="12.75" customHeight="1">
      <c r="A193" s="13" t="s">
        <v>236</v>
      </c>
      <c r="B193" s="8" t="s">
        <v>249</v>
      </c>
      <c r="C193" s="11">
        <v>0.41666666666666663</v>
      </c>
      <c r="D193" s="11">
        <v>1.875</v>
      </c>
      <c r="E193" s="11">
        <v>0.2222222222222222</v>
      </c>
      <c r="F193" s="13">
        <v>1.0</v>
      </c>
      <c r="G193" s="13">
        <v>4.0</v>
      </c>
      <c r="H193" s="13">
        <v>5.0</v>
      </c>
      <c r="I193" s="13">
        <v>36.0</v>
      </c>
      <c r="J193" s="13">
        <v>5.0</v>
      </c>
      <c r="K193" s="11">
        <v>0.7722222222222223</v>
      </c>
      <c r="L193" s="11">
        <v>2.488888888888889</v>
      </c>
      <c r="M193" s="13">
        <v>3.0</v>
      </c>
      <c r="N193" s="13">
        <v>0.0</v>
      </c>
      <c r="O193" s="13">
        <v>9.0</v>
      </c>
      <c r="P193" s="13">
        <v>0.0</v>
      </c>
      <c r="Q193" s="15">
        <v>0.9944444444444445</v>
      </c>
      <c r="R193" s="16">
        <v>2.9055555555555554</v>
      </c>
      <c r="S193" s="13">
        <v>18.0</v>
      </c>
      <c r="T193" s="13">
        <v>13.0</v>
      </c>
      <c r="U193" s="13">
        <v>1.0</v>
      </c>
      <c r="V193" s="17">
        <f t="shared" si="1"/>
        <v>1</v>
      </c>
      <c r="W193" s="11">
        <f t="shared" si="2"/>
        <v>0.8</v>
      </c>
      <c r="X193" s="11">
        <f t="shared" si="3"/>
        <v>0.2</v>
      </c>
      <c r="Y193" s="11">
        <f t="shared" si="18"/>
        <v>2.905555556</v>
      </c>
      <c r="Z193" s="13">
        <v>0.0</v>
      </c>
      <c r="AA193" s="13">
        <v>0.0</v>
      </c>
      <c r="AB193" s="13">
        <v>0.0</v>
      </c>
      <c r="AC193" s="13">
        <v>0.0</v>
      </c>
      <c r="AD193" s="13">
        <v>0.0</v>
      </c>
      <c r="AE193" s="13">
        <v>0.0</v>
      </c>
      <c r="AF193" s="11" t="str">
        <f t="shared" si="5"/>
        <v>#DIV/0!</v>
      </c>
      <c r="AG193" s="12">
        <v>2.5</v>
      </c>
      <c r="AH193" s="12">
        <v>0.5</v>
      </c>
      <c r="AI193" s="12">
        <v>6.0</v>
      </c>
      <c r="AJ193" s="12">
        <v>1.0</v>
      </c>
      <c r="AK193" s="12">
        <v>8.5</v>
      </c>
      <c r="AL193" s="12">
        <v>1.5</v>
      </c>
      <c r="AM193" s="18">
        <f t="shared" si="17"/>
        <v>0.1764705882</v>
      </c>
      <c r="AN193" s="19">
        <v>0.0</v>
      </c>
      <c r="AO193" s="19">
        <v>0.0</v>
      </c>
      <c r="AP193" s="13">
        <v>0.0</v>
      </c>
      <c r="AQ193" s="17">
        <f t="shared" si="7"/>
        <v>2</v>
      </c>
      <c r="AR193" s="11">
        <f t="shared" si="8"/>
        <v>0.4</v>
      </c>
      <c r="AS193" s="17">
        <f t="shared" si="9"/>
        <v>3</v>
      </c>
      <c r="AT193" s="11">
        <f t="shared" si="10"/>
        <v>0.6</v>
      </c>
      <c r="AU193" s="13" t="s">
        <v>56</v>
      </c>
      <c r="AV193" s="13"/>
      <c r="AW193" s="13"/>
      <c r="AX193" s="13"/>
      <c r="AY193" s="13"/>
      <c r="AZ193" s="13"/>
      <c r="BA193" s="12">
        <f t="shared" si="12"/>
        <v>5</v>
      </c>
      <c r="BB193" s="13"/>
    </row>
    <row r="194" ht="12.75" customHeight="1">
      <c r="A194" s="13" t="s">
        <v>236</v>
      </c>
      <c r="B194" s="60" t="s">
        <v>250</v>
      </c>
      <c r="C194" s="11">
        <v>1.0583333333333333</v>
      </c>
      <c r="D194" s="11">
        <v>1.4749999999999999</v>
      </c>
      <c r="E194" s="11">
        <v>0.7175141242937854</v>
      </c>
      <c r="F194" s="12">
        <v>2.0</v>
      </c>
      <c r="G194" s="12">
        <v>1.0</v>
      </c>
      <c r="H194" s="12">
        <v>0.0</v>
      </c>
      <c r="I194" s="12">
        <v>10.0</v>
      </c>
      <c r="J194" s="12">
        <v>1.0</v>
      </c>
      <c r="K194" s="11">
        <v>0.26315789473684215</v>
      </c>
      <c r="L194" s="11">
        <v>1.0769230769230769</v>
      </c>
      <c r="M194" s="13">
        <v>1.0</v>
      </c>
      <c r="N194" s="13">
        <v>0.0</v>
      </c>
      <c r="O194" s="13">
        <v>9.0</v>
      </c>
      <c r="P194" s="13">
        <v>0.0</v>
      </c>
      <c r="Q194" s="15">
        <v>0.9952919020715632</v>
      </c>
      <c r="R194" s="16">
        <v>2.225</v>
      </c>
      <c r="S194" s="13">
        <v>15.0</v>
      </c>
      <c r="T194" s="13">
        <v>14.0</v>
      </c>
      <c r="U194" s="13">
        <v>1.0</v>
      </c>
      <c r="V194" s="17">
        <f t="shared" si="1"/>
        <v>0</v>
      </c>
      <c r="W194" s="11">
        <f t="shared" si="2"/>
        <v>1</v>
      </c>
      <c r="X194" s="11">
        <f t="shared" si="3"/>
        <v>0</v>
      </c>
      <c r="Y194" s="11">
        <f t="shared" si="18"/>
        <v>2.13525641</v>
      </c>
      <c r="Z194" s="13">
        <v>0.0</v>
      </c>
      <c r="AA194" s="13">
        <v>0.0</v>
      </c>
      <c r="AB194" s="13">
        <v>0.0</v>
      </c>
      <c r="AC194" s="13">
        <v>0.0</v>
      </c>
      <c r="AD194" s="13">
        <v>0.0</v>
      </c>
      <c r="AE194" s="13">
        <v>0.0</v>
      </c>
      <c r="AF194" s="11" t="str">
        <f t="shared" si="5"/>
        <v>#DIV/0!</v>
      </c>
      <c r="AG194" s="12">
        <v>1.5</v>
      </c>
      <c r="AH194" s="12">
        <v>1.5</v>
      </c>
      <c r="AI194" s="12">
        <v>5.0</v>
      </c>
      <c r="AJ194" s="12">
        <v>4.0</v>
      </c>
      <c r="AK194" s="12">
        <v>6.5</v>
      </c>
      <c r="AL194" s="12">
        <v>5.5</v>
      </c>
      <c r="AM194" s="18">
        <f t="shared" si="17"/>
        <v>0.8461538462</v>
      </c>
      <c r="AN194" s="19">
        <v>0.0</v>
      </c>
      <c r="AO194" s="19">
        <v>0.0</v>
      </c>
      <c r="AP194" s="13">
        <v>0.0</v>
      </c>
      <c r="AQ194" s="17">
        <f t="shared" si="7"/>
        <v>0</v>
      </c>
      <c r="AR194" s="11">
        <f t="shared" si="8"/>
        <v>0</v>
      </c>
      <c r="AS194" s="17">
        <f t="shared" si="9"/>
        <v>1</v>
      </c>
      <c r="AT194" s="11">
        <f t="shared" si="10"/>
        <v>1</v>
      </c>
      <c r="AU194" s="13" t="s">
        <v>54</v>
      </c>
      <c r="AV194" s="13"/>
      <c r="AW194" s="13"/>
      <c r="AX194" s="13"/>
      <c r="AY194" s="13"/>
      <c r="AZ194" s="13"/>
      <c r="BA194" s="12">
        <f t="shared" si="12"/>
        <v>0</v>
      </c>
      <c r="BB194" s="13"/>
    </row>
    <row r="195" ht="12.75" customHeight="1">
      <c r="A195" s="13" t="s">
        <v>236</v>
      </c>
      <c r="B195" s="8" t="s">
        <v>251</v>
      </c>
      <c r="C195" s="11">
        <v>0.16666666666666666</v>
      </c>
      <c r="D195" s="11">
        <v>1.4749999999999999</v>
      </c>
      <c r="E195" s="11">
        <v>0.11299435028248588</v>
      </c>
      <c r="F195" s="12">
        <v>2.0</v>
      </c>
      <c r="G195" s="12">
        <v>3.0</v>
      </c>
      <c r="H195" s="12">
        <v>9.0</v>
      </c>
      <c r="I195" s="12">
        <v>31.0</v>
      </c>
      <c r="J195" s="12">
        <v>4.0</v>
      </c>
      <c r="K195" s="11">
        <v>0.6774193548387096</v>
      </c>
      <c r="L195" s="11">
        <v>1.6153846153846154</v>
      </c>
      <c r="M195" s="13">
        <v>1.0</v>
      </c>
      <c r="N195" s="13">
        <v>0.0</v>
      </c>
      <c r="O195" s="13">
        <v>9.0</v>
      </c>
      <c r="P195" s="13">
        <v>0.0</v>
      </c>
      <c r="Q195" s="15">
        <v>0.7904137051211955</v>
      </c>
      <c r="R195" s="16">
        <v>1.7820512820512822</v>
      </c>
      <c r="S195" s="13">
        <v>14.0</v>
      </c>
      <c r="T195" s="13">
        <v>15.0</v>
      </c>
      <c r="U195" s="13">
        <v>1.0</v>
      </c>
      <c r="V195" s="17">
        <f t="shared" si="1"/>
        <v>1</v>
      </c>
      <c r="W195" s="11">
        <f t="shared" si="2"/>
        <v>0.75</v>
      </c>
      <c r="X195" s="11">
        <f t="shared" si="3"/>
        <v>0.25</v>
      </c>
      <c r="Y195" s="11">
        <f t="shared" si="18"/>
        <v>1.782051282</v>
      </c>
      <c r="Z195" s="13">
        <v>0.0</v>
      </c>
      <c r="AA195" s="13">
        <v>0.0</v>
      </c>
      <c r="AB195" s="13">
        <v>0.0</v>
      </c>
      <c r="AC195" s="13">
        <v>0.0</v>
      </c>
      <c r="AD195" s="13">
        <v>0.0</v>
      </c>
      <c r="AE195" s="13">
        <v>0.0</v>
      </c>
      <c r="AF195" s="11" t="str">
        <f t="shared" si="5"/>
        <v>#DIV/0!</v>
      </c>
      <c r="AG195" s="12">
        <v>1.0</v>
      </c>
      <c r="AH195" s="12">
        <v>0.0</v>
      </c>
      <c r="AI195" s="12">
        <v>5.0</v>
      </c>
      <c r="AJ195" s="12">
        <v>1.0</v>
      </c>
      <c r="AK195" s="12">
        <v>6.0</v>
      </c>
      <c r="AL195" s="12">
        <v>1.0</v>
      </c>
      <c r="AM195" s="18">
        <f t="shared" si="17"/>
        <v>0.1666666667</v>
      </c>
      <c r="AN195" s="19">
        <v>0.0</v>
      </c>
      <c r="AO195" s="19">
        <v>0.0</v>
      </c>
      <c r="AP195" s="13">
        <v>0.0</v>
      </c>
      <c r="AQ195" s="17">
        <f t="shared" si="7"/>
        <v>3</v>
      </c>
      <c r="AR195" s="11">
        <f t="shared" si="8"/>
        <v>0.75</v>
      </c>
      <c r="AS195" s="17">
        <f t="shared" si="9"/>
        <v>1</v>
      </c>
      <c r="AT195" s="11">
        <f t="shared" si="10"/>
        <v>0.25</v>
      </c>
      <c r="AU195" s="13" t="s">
        <v>56</v>
      </c>
      <c r="AV195" s="13"/>
      <c r="AW195" s="13"/>
      <c r="AX195" s="13"/>
      <c r="AY195" s="13"/>
      <c r="AZ195" s="13"/>
      <c r="BA195" s="12">
        <f t="shared" si="12"/>
        <v>9</v>
      </c>
      <c r="BB195" s="13"/>
    </row>
    <row r="196" ht="12.75" customHeight="1">
      <c r="A196" s="13" t="s">
        <v>236</v>
      </c>
      <c r="B196" s="60" t="s">
        <v>252</v>
      </c>
      <c r="C196" s="11">
        <v>0.225</v>
      </c>
      <c r="D196" s="11">
        <v>1.1416666666666666</v>
      </c>
      <c r="E196" s="11">
        <v>0.19708029197080293</v>
      </c>
      <c r="F196" s="12">
        <v>2.0</v>
      </c>
      <c r="G196" s="12">
        <v>0.0</v>
      </c>
      <c r="H196" s="12">
        <v>8.0</v>
      </c>
      <c r="I196" s="12">
        <v>10.0</v>
      </c>
      <c r="J196" s="12">
        <v>1.0</v>
      </c>
      <c r="K196" s="11">
        <v>-0.8</v>
      </c>
      <c r="L196" s="11">
        <v>0.0</v>
      </c>
      <c r="M196" s="13">
        <v>0.0</v>
      </c>
      <c r="N196" s="13">
        <v>0.0</v>
      </c>
      <c r="O196" s="13">
        <v>9.0</v>
      </c>
      <c r="P196" s="13">
        <v>0.0</v>
      </c>
      <c r="Q196" s="15">
        <v>-0.6029772329246935</v>
      </c>
      <c r="R196" s="16">
        <v>0.225</v>
      </c>
      <c r="S196" s="13">
        <v>11.0</v>
      </c>
      <c r="T196" s="13">
        <v>16.0</v>
      </c>
      <c r="U196" s="13">
        <v>1.0</v>
      </c>
      <c r="V196" s="17">
        <f t="shared" si="1"/>
        <v>1</v>
      </c>
      <c r="W196" s="11">
        <f t="shared" si="2"/>
        <v>0</v>
      </c>
      <c r="X196" s="11">
        <f t="shared" si="3"/>
        <v>1</v>
      </c>
      <c r="Y196" s="11">
        <f t="shared" si="18"/>
        <v>0.225</v>
      </c>
      <c r="Z196" s="13">
        <v>0.0</v>
      </c>
      <c r="AA196" s="13">
        <v>0.0</v>
      </c>
      <c r="AB196" s="13">
        <v>0.0</v>
      </c>
      <c r="AC196" s="13">
        <v>0.0</v>
      </c>
      <c r="AD196" s="13">
        <v>0.0</v>
      </c>
      <c r="AE196" s="13">
        <v>0.0</v>
      </c>
      <c r="AF196" s="11" t="str">
        <f t="shared" si="5"/>
        <v>#DIV/0!</v>
      </c>
      <c r="AG196" s="12">
        <v>0.5</v>
      </c>
      <c r="AH196" s="12">
        <v>0.0</v>
      </c>
      <c r="AI196" s="12">
        <v>4.0</v>
      </c>
      <c r="AJ196" s="12">
        <v>2.0</v>
      </c>
      <c r="AK196" s="12">
        <v>4.5</v>
      </c>
      <c r="AL196" s="12">
        <v>2.0</v>
      </c>
      <c r="AM196" s="18">
        <f t="shared" si="17"/>
        <v>0.4444444444</v>
      </c>
      <c r="AN196" s="19">
        <v>0.0</v>
      </c>
      <c r="AO196" s="19">
        <v>0.0</v>
      </c>
      <c r="AP196" s="13">
        <v>0.0</v>
      </c>
      <c r="AQ196" s="17">
        <f t="shared" si="7"/>
        <v>1</v>
      </c>
      <c r="AR196" s="11">
        <f t="shared" si="8"/>
        <v>1</v>
      </c>
      <c r="AS196" s="17">
        <f t="shared" si="9"/>
        <v>0</v>
      </c>
      <c r="AT196" s="11">
        <f t="shared" si="10"/>
        <v>0</v>
      </c>
      <c r="AU196" s="13" t="s">
        <v>56</v>
      </c>
      <c r="AV196" s="13"/>
      <c r="AW196" s="13"/>
      <c r="AX196" s="13"/>
      <c r="AY196" s="13"/>
      <c r="AZ196" s="13"/>
      <c r="BA196" s="12">
        <f t="shared" si="12"/>
        <v>8</v>
      </c>
      <c r="BB196" s="13"/>
    </row>
    <row r="197" ht="12.75" customHeight="1">
      <c r="A197" s="13" t="s">
        <v>236</v>
      </c>
      <c r="B197" s="8" t="s">
        <v>253</v>
      </c>
      <c r="C197" s="11">
        <v>0.0</v>
      </c>
      <c r="D197" s="11">
        <v>0.6416666666666666</v>
      </c>
      <c r="E197" s="11">
        <v>0.0</v>
      </c>
      <c r="F197" s="12">
        <v>1.0</v>
      </c>
      <c r="G197" s="12">
        <v>2.0</v>
      </c>
      <c r="H197" s="12">
        <v>7.0</v>
      </c>
      <c r="I197" s="12">
        <v>25.0</v>
      </c>
      <c r="J197" s="12">
        <v>3.0</v>
      </c>
      <c r="K197" s="11">
        <v>0.5733333333333334</v>
      </c>
      <c r="L197" s="11">
        <v>1.696969696969697</v>
      </c>
      <c r="M197" s="13">
        <v>1.0</v>
      </c>
      <c r="N197" s="13">
        <v>0.0</v>
      </c>
      <c r="O197" s="13">
        <v>9.0</v>
      </c>
      <c r="P197" s="13">
        <v>0.0</v>
      </c>
      <c r="Q197" s="15">
        <v>0.5733333333333334</v>
      </c>
      <c r="R197" s="16">
        <v>1.696969696969697</v>
      </c>
      <c r="S197" s="13">
        <v>9.0</v>
      </c>
      <c r="T197" s="13">
        <v>17.0</v>
      </c>
      <c r="U197" s="13">
        <v>1.0</v>
      </c>
      <c r="V197" s="17">
        <f t="shared" si="1"/>
        <v>1</v>
      </c>
      <c r="W197" s="11">
        <f t="shared" si="2"/>
        <v>0.6666666667</v>
      </c>
      <c r="X197" s="11">
        <f t="shared" si="3"/>
        <v>0.3333333333</v>
      </c>
      <c r="Y197" s="11">
        <f t="shared" si="18"/>
        <v>1.696969697</v>
      </c>
      <c r="Z197" s="13">
        <v>0.0</v>
      </c>
      <c r="AA197" s="13">
        <v>0.0</v>
      </c>
      <c r="AB197" s="13">
        <v>0.0</v>
      </c>
      <c r="AC197" s="13">
        <v>0.0</v>
      </c>
      <c r="AD197" s="13">
        <v>0.0</v>
      </c>
      <c r="AE197" s="13">
        <v>0.0</v>
      </c>
      <c r="AF197" s="11" t="str">
        <f t="shared" si="5"/>
        <v>#DIV/0!</v>
      </c>
      <c r="AG197" s="12">
        <v>0.0</v>
      </c>
      <c r="AH197" s="12">
        <v>0.0</v>
      </c>
      <c r="AI197" s="12">
        <v>3.0</v>
      </c>
      <c r="AJ197" s="12">
        <v>0.0</v>
      </c>
      <c r="AK197" s="12">
        <v>3.0</v>
      </c>
      <c r="AL197" s="12">
        <v>0.0</v>
      </c>
      <c r="AM197" s="18">
        <f t="shared" si="17"/>
        <v>0</v>
      </c>
      <c r="AN197" s="19">
        <v>0.0</v>
      </c>
      <c r="AO197" s="19">
        <v>0.0</v>
      </c>
      <c r="AP197" s="13">
        <v>0.0</v>
      </c>
      <c r="AQ197" s="17">
        <f t="shared" si="7"/>
        <v>2</v>
      </c>
      <c r="AR197" s="11">
        <f t="shared" si="8"/>
        <v>0.6666666667</v>
      </c>
      <c r="AS197" s="17">
        <f t="shared" si="9"/>
        <v>1</v>
      </c>
      <c r="AT197" s="11">
        <f t="shared" si="10"/>
        <v>0.3333333333</v>
      </c>
      <c r="AU197" s="13" t="s">
        <v>54</v>
      </c>
      <c r="AV197" s="13"/>
      <c r="AW197" s="13"/>
      <c r="AX197" s="13"/>
      <c r="AY197" s="13"/>
      <c r="AZ197" s="13"/>
      <c r="BA197" s="12">
        <f t="shared" si="12"/>
        <v>7</v>
      </c>
      <c r="BB197" s="13"/>
    </row>
    <row r="198" ht="12.75" customHeight="1">
      <c r="A198" s="13" t="s">
        <v>236</v>
      </c>
      <c r="B198" s="8" t="s">
        <v>254</v>
      </c>
      <c r="C198" s="11">
        <v>0.0</v>
      </c>
      <c r="D198" s="11">
        <v>0.475</v>
      </c>
      <c r="E198" s="11">
        <v>0.0</v>
      </c>
      <c r="F198" s="12">
        <v>1.0</v>
      </c>
      <c r="G198" s="12">
        <v>0.0</v>
      </c>
      <c r="H198" s="12">
        <v>7.0</v>
      </c>
      <c r="I198" s="12">
        <v>18.0</v>
      </c>
      <c r="J198" s="12">
        <v>2.0</v>
      </c>
      <c r="K198" s="11">
        <v>-0.19444444444444445</v>
      </c>
      <c r="L198" s="11">
        <v>0.0</v>
      </c>
      <c r="M198" s="13">
        <v>1.0</v>
      </c>
      <c r="N198" s="13">
        <v>0.0</v>
      </c>
      <c r="O198" s="13">
        <v>9.0</v>
      </c>
      <c r="P198" s="13">
        <v>0.0</v>
      </c>
      <c r="Q198" s="15">
        <v>-0.19444444444444445</v>
      </c>
      <c r="R198" s="16">
        <v>0.0</v>
      </c>
      <c r="S198" s="13">
        <v>6.0</v>
      </c>
      <c r="T198" s="13">
        <v>18.0</v>
      </c>
      <c r="U198" s="13">
        <v>1.0</v>
      </c>
      <c r="V198" s="17">
        <f t="shared" si="1"/>
        <v>2</v>
      </c>
      <c r="W198" s="11">
        <f t="shared" si="2"/>
        <v>0</v>
      </c>
      <c r="X198" s="11">
        <f t="shared" si="3"/>
        <v>1</v>
      </c>
      <c r="Y198" s="11">
        <f t="shared" si="18"/>
        <v>0</v>
      </c>
      <c r="Z198" s="13">
        <v>0.0</v>
      </c>
      <c r="AA198" s="13">
        <v>0.0</v>
      </c>
      <c r="AB198" s="13">
        <v>0.0</v>
      </c>
      <c r="AC198" s="13">
        <v>0.0</v>
      </c>
      <c r="AD198" s="13">
        <v>0.0</v>
      </c>
      <c r="AE198" s="13">
        <v>0.0</v>
      </c>
      <c r="AF198" s="11" t="str">
        <f t="shared" si="5"/>
        <v>#DIV/0!</v>
      </c>
      <c r="AG198" s="12">
        <v>0.0</v>
      </c>
      <c r="AH198" s="12">
        <v>0.0</v>
      </c>
      <c r="AI198" s="12">
        <v>2.0</v>
      </c>
      <c r="AJ198" s="12">
        <v>0.0</v>
      </c>
      <c r="AK198" s="12">
        <v>2.0</v>
      </c>
      <c r="AL198" s="12">
        <v>0.0</v>
      </c>
      <c r="AM198" s="18">
        <f t="shared" si="17"/>
        <v>0</v>
      </c>
      <c r="AN198" s="19">
        <v>0.0</v>
      </c>
      <c r="AO198" s="19">
        <v>0.0</v>
      </c>
      <c r="AP198" s="13">
        <v>0.0</v>
      </c>
      <c r="AQ198" s="17">
        <f t="shared" si="7"/>
        <v>1</v>
      </c>
      <c r="AR198" s="11">
        <f t="shared" si="8"/>
        <v>0.5</v>
      </c>
      <c r="AS198" s="17">
        <f t="shared" si="9"/>
        <v>1</v>
      </c>
      <c r="AT198" s="11">
        <f t="shared" si="10"/>
        <v>0.5</v>
      </c>
      <c r="AU198" s="13" t="s">
        <v>56</v>
      </c>
      <c r="BA198" s="12">
        <f t="shared" si="12"/>
        <v>7</v>
      </c>
    </row>
    <row r="199" ht="12.75" customHeight="1">
      <c r="A199" s="13" t="s">
        <v>236</v>
      </c>
      <c r="B199" s="8" t="s">
        <v>255</v>
      </c>
      <c r="C199" s="11">
        <v>0.0</v>
      </c>
      <c r="D199" s="11">
        <v>0.475</v>
      </c>
      <c r="E199" s="11">
        <v>0.0</v>
      </c>
      <c r="F199" s="12">
        <v>1.0</v>
      </c>
      <c r="G199" s="12">
        <v>1.0</v>
      </c>
      <c r="H199" s="12">
        <v>0.0</v>
      </c>
      <c r="I199" s="12">
        <v>10.0</v>
      </c>
      <c r="J199" s="12">
        <v>1.0</v>
      </c>
      <c r="K199" s="11">
        <v>0.26315789473684215</v>
      </c>
      <c r="L199" s="11">
        <v>1.0769230769230769</v>
      </c>
      <c r="M199" s="13">
        <v>1.0</v>
      </c>
      <c r="N199" s="13">
        <v>0.0</v>
      </c>
      <c r="O199" s="13">
        <v>9.0</v>
      </c>
      <c r="P199" s="13">
        <v>0.0</v>
      </c>
      <c r="Q199" s="15">
        <v>0.26315789473684215</v>
      </c>
      <c r="R199" s="16">
        <v>1.0769230769230769</v>
      </c>
      <c r="S199" s="13">
        <v>5.0</v>
      </c>
      <c r="T199" s="13">
        <v>19.0</v>
      </c>
      <c r="U199" s="13">
        <v>1.0</v>
      </c>
      <c r="V199" s="17">
        <f t="shared" si="1"/>
        <v>0</v>
      </c>
      <c r="W199" s="11">
        <f t="shared" si="2"/>
        <v>1</v>
      </c>
      <c r="X199" s="11">
        <f t="shared" si="3"/>
        <v>0</v>
      </c>
      <c r="Y199" s="11">
        <f t="shared" si="18"/>
        <v>1.076923077</v>
      </c>
      <c r="Z199" s="13">
        <v>0.0</v>
      </c>
      <c r="AA199" s="13">
        <v>0.0</v>
      </c>
      <c r="AB199" s="13">
        <v>0.0</v>
      </c>
      <c r="AC199" s="13">
        <v>0.0</v>
      </c>
      <c r="AD199" s="13">
        <v>0.0</v>
      </c>
      <c r="AE199" s="13">
        <v>0.0</v>
      </c>
      <c r="AF199" s="11" t="str">
        <f t="shared" si="5"/>
        <v>#DIV/0!</v>
      </c>
      <c r="AG199" s="12">
        <v>0.0</v>
      </c>
      <c r="AH199" s="12">
        <v>0.0</v>
      </c>
      <c r="AI199" s="12">
        <v>2.0</v>
      </c>
      <c r="AJ199" s="12">
        <v>0.0</v>
      </c>
      <c r="AK199" s="12">
        <v>2.0</v>
      </c>
      <c r="AL199" s="12">
        <v>0.0</v>
      </c>
      <c r="AM199" s="18">
        <f t="shared" si="17"/>
        <v>0</v>
      </c>
      <c r="AN199" s="19">
        <v>0.0</v>
      </c>
      <c r="AO199" s="19">
        <v>0.0</v>
      </c>
      <c r="AP199" s="13">
        <v>0.0</v>
      </c>
      <c r="AQ199" s="17">
        <f t="shared" si="7"/>
        <v>0</v>
      </c>
      <c r="AR199" s="11">
        <f t="shared" si="8"/>
        <v>0</v>
      </c>
      <c r="AS199" s="17">
        <f t="shared" si="9"/>
        <v>1</v>
      </c>
      <c r="AT199" s="11">
        <f t="shared" si="10"/>
        <v>1</v>
      </c>
      <c r="AU199" s="13" t="s">
        <v>54</v>
      </c>
      <c r="BA199" s="12">
        <f t="shared" si="12"/>
        <v>0</v>
      </c>
    </row>
    <row r="200" ht="12.75" customHeight="1">
      <c r="A200" s="25" t="s">
        <v>236</v>
      </c>
      <c r="B200" s="44" t="s">
        <v>256</v>
      </c>
      <c r="C200" s="28">
        <v>0.25</v>
      </c>
      <c r="D200" s="28">
        <v>0.35</v>
      </c>
      <c r="E200" s="28">
        <v>0.7142857142857143</v>
      </c>
      <c r="F200" s="25">
        <v>0.0</v>
      </c>
      <c r="G200" s="25">
        <v>0.0</v>
      </c>
      <c r="H200" s="25">
        <v>7.0</v>
      </c>
      <c r="I200" s="25">
        <v>10.0</v>
      </c>
      <c r="J200" s="25">
        <v>1.0</v>
      </c>
      <c r="K200" s="28">
        <v>-0.7</v>
      </c>
      <c r="L200" s="28">
        <v>0.0</v>
      </c>
      <c r="M200" s="25">
        <v>0.0</v>
      </c>
      <c r="N200" s="25">
        <v>0.0</v>
      </c>
      <c r="O200" s="25">
        <v>9.0</v>
      </c>
      <c r="P200" s="25">
        <v>0.0</v>
      </c>
      <c r="Q200" s="30">
        <v>0.014285714285714346</v>
      </c>
      <c r="R200" s="31">
        <v>0.25</v>
      </c>
      <c r="S200" s="25">
        <v>3.0</v>
      </c>
      <c r="T200" s="25">
        <v>20.0</v>
      </c>
      <c r="U200" s="25">
        <v>1.0</v>
      </c>
      <c r="V200" s="32">
        <f t="shared" si="1"/>
        <v>1</v>
      </c>
      <c r="W200" s="28">
        <f t="shared" si="2"/>
        <v>0</v>
      </c>
      <c r="X200" s="28">
        <f t="shared" si="3"/>
        <v>1</v>
      </c>
      <c r="Y200" s="28">
        <f t="shared" si="18"/>
        <v>0.25</v>
      </c>
      <c r="Z200" s="25">
        <v>0.0</v>
      </c>
      <c r="AA200" s="25">
        <v>0.0</v>
      </c>
      <c r="AB200" s="25">
        <v>0.0</v>
      </c>
      <c r="AC200" s="25">
        <v>0.0</v>
      </c>
      <c r="AD200" s="25">
        <v>0.0</v>
      </c>
      <c r="AE200" s="25">
        <v>0.0</v>
      </c>
      <c r="AF200" s="28" t="str">
        <f t="shared" si="5"/>
        <v>#DIV/0!</v>
      </c>
      <c r="AG200" s="25">
        <v>0.5</v>
      </c>
      <c r="AH200" s="25">
        <v>0.5</v>
      </c>
      <c r="AI200" s="25">
        <v>1.0</v>
      </c>
      <c r="AJ200" s="25">
        <v>0.0</v>
      </c>
      <c r="AK200" s="25">
        <v>1.5</v>
      </c>
      <c r="AL200" s="25">
        <v>0.5</v>
      </c>
      <c r="AM200" s="33">
        <f t="shared" si="17"/>
        <v>0.3333333333</v>
      </c>
      <c r="AN200" s="34">
        <v>0.0</v>
      </c>
      <c r="AO200" s="34">
        <v>0.0</v>
      </c>
      <c r="AP200" s="25">
        <v>0.0</v>
      </c>
      <c r="AQ200" s="32">
        <f t="shared" si="7"/>
        <v>1</v>
      </c>
      <c r="AR200" s="28">
        <f t="shared" si="8"/>
        <v>1</v>
      </c>
      <c r="AS200" s="32">
        <f t="shared" si="9"/>
        <v>0</v>
      </c>
      <c r="AT200" s="28">
        <f t="shared" si="10"/>
        <v>0</v>
      </c>
      <c r="AU200" s="25" t="s">
        <v>56</v>
      </c>
      <c r="AV200" s="25"/>
      <c r="AW200" s="25"/>
      <c r="AX200" s="25"/>
      <c r="AY200" s="25"/>
      <c r="AZ200" s="25"/>
      <c r="BA200" s="25">
        <f t="shared" si="12"/>
        <v>7</v>
      </c>
      <c r="BB200" s="25"/>
    </row>
    <row r="201" ht="12.75" customHeight="1">
      <c r="A201" s="8" t="s">
        <v>257</v>
      </c>
      <c r="B201" s="61" t="s">
        <v>258</v>
      </c>
      <c r="C201" s="11">
        <v>0.5928571428571429</v>
      </c>
      <c r="D201" s="11">
        <v>13.094047619047618</v>
      </c>
      <c r="E201" s="11">
        <v>0.045276843349395406</v>
      </c>
      <c r="F201" s="17">
        <v>0.0</v>
      </c>
      <c r="G201" s="13">
        <v>11.0</v>
      </c>
      <c r="H201" s="13">
        <v>0.0</v>
      </c>
      <c r="I201" s="13">
        <v>73.0</v>
      </c>
      <c r="J201" s="13">
        <v>11.0</v>
      </c>
      <c r="K201" s="11">
        <v>1.0</v>
      </c>
      <c r="L201" s="11">
        <v>7.0</v>
      </c>
      <c r="M201" s="12">
        <v>10.0</v>
      </c>
      <c r="N201" s="13">
        <v>4.0</v>
      </c>
      <c r="O201" s="13">
        <v>7.0</v>
      </c>
      <c r="P201" s="11">
        <v>0.5714285714285714</v>
      </c>
      <c r="Q201" s="15">
        <v>1.6167054147779667</v>
      </c>
      <c r="R201" s="16">
        <v>11.02142857142857</v>
      </c>
      <c r="S201" s="13">
        <v>42.0</v>
      </c>
      <c r="T201" s="13">
        <v>1.0</v>
      </c>
      <c r="U201" s="13">
        <v>1.0</v>
      </c>
      <c r="V201" s="17">
        <f t="shared" si="1"/>
        <v>0</v>
      </c>
      <c r="W201" s="11">
        <f t="shared" si="2"/>
        <v>1</v>
      </c>
      <c r="X201" s="11">
        <f t="shared" si="3"/>
        <v>0</v>
      </c>
      <c r="Y201" s="11">
        <f t="shared" si="18"/>
        <v>7.592857143</v>
      </c>
      <c r="Z201" s="13">
        <v>3.0</v>
      </c>
      <c r="AA201" s="13">
        <v>0.0</v>
      </c>
      <c r="AB201" s="13">
        <v>8.0</v>
      </c>
      <c r="AC201" s="13">
        <v>0.0</v>
      </c>
      <c r="AD201" s="13">
        <v>11.0</v>
      </c>
      <c r="AE201" s="13">
        <v>0.0</v>
      </c>
      <c r="AF201" s="11">
        <f t="shared" si="5"/>
        <v>0</v>
      </c>
      <c r="AG201" s="12">
        <v>6.0</v>
      </c>
      <c r="AH201" s="12">
        <v>2.0</v>
      </c>
      <c r="AI201" s="12">
        <v>5.0</v>
      </c>
      <c r="AJ201" s="12">
        <v>2.0</v>
      </c>
      <c r="AK201" s="12">
        <v>11.0</v>
      </c>
      <c r="AL201" s="12">
        <v>4.0</v>
      </c>
      <c r="AM201" s="18">
        <f t="shared" si="17"/>
        <v>0.3636363636</v>
      </c>
      <c r="AN201" s="19">
        <v>0.0</v>
      </c>
      <c r="AO201" s="19">
        <v>0.0</v>
      </c>
      <c r="AP201" s="13">
        <v>0.0</v>
      </c>
      <c r="AQ201" s="17">
        <f t="shared" ref="AQ201:AQ216" si="19">J201-N201</f>
        <v>7</v>
      </c>
      <c r="AR201" s="11">
        <f t="shared" si="8"/>
        <v>0.6363636364</v>
      </c>
      <c r="AS201" s="17">
        <f t="shared" ref="AS201:AS216" si="20">N201-AE201</f>
        <v>4</v>
      </c>
      <c r="AT201" s="11">
        <f t="shared" si="10"/>
        <v>0.3636363636</v>
      </c>
      <c r="AU201" s="13" t="s">
        <v>56</v>
      </c>
      <c r="AV201" s="20">
        <v>22641.0</v>
      </c>
      <c r="AW201" s="20">
        <v>36822.0</v>
      </c>
      <c r="AX201" s="21">
        <f t="shared" ref="AX201:AX216" si="21">(AW201-AV201)/365.25</f>
        <v>38.82546201</v>
      </c>
      <c r="BA201" s="12">
        <f t="shared" si="12"/>
        <v>0</v>
      </c>
    </row>
    <row r="202" ht="12.75" customHeight="1">
      <c r="A202" s="22" t="s">
        <v>257</v>
      </c>
      <c r="B202" s="61" t="s">
        <v>259</v>
      </c>
      <c r="C202" s="11">
        <v>8.092857142857143</v>
      </c>
      <c r="D202" s="11">
        <v>13.094047619047618</v>
      </c>
      <c r="E202" s="11">
        <v>0.6180561869260842</v>
      </c>
      <c r="F202" s="17">
        <v>0.0</v>
      </c>
      <c r="G202" s="13">
        <v>10.0</v>
      </c>
      <c r="H202" s="13">
        <v>5.0</v>
      </c>
      <c r="I202" s="13">
        <v>73.0</v>
      </c>
      <c r="J202" s="13">
        <v>11.0</v>
      </c>
      <c r="K202" s="11">
        <v>0.9028642590286426</v>
      </c>
      <c r="L202" s="11">
        <v>2.8282828282828283</v>
      </c>
      <c r="M202" s="12">
        <v>9.0</v>
      </c>
      <c r="N202" s="13">
        <v>3.0</v>
      </c>
      <c r="O202" s="13">
        <v>7.0</v>
      </c>
      <c r="P202" s="11">
        <v>0.42857142857142855</v>
      </c>
      <c r="Q202" s="15">
        <v>1.9494918745261554</v>
      </c>
      <c r="R202" s="16">
        <v>13.492568542568543</v>
      </c>
      <c r="S202" s="13">
        <v>42.0</v>
      </c>
      <c r="T202" s="13">
        <v>2.0</v>
      </c>
      <c r="U202" s="13">
        <v>1.0</v>
      </c>
      <c r="V202" s="17">
        <f t="shared" si="1"/>
        <v>1</v>
      </c>
      <c r="W202" s="11">
        <f t="shared" si="2"/>
        <v>0.9090909091</v>
      </c>
      <c r="X202" s="11">
        <f t="shared" si="3"/>
        <v>0.09090909091</v>
      </c>
      <c r="Y202" s="11">
        <f t="shared" si="18"/>
        <v>10.92113997</v>
      </c>
      <c r="Z202" s="13">
        <v>3.0</v>
      </c>
      <c r="AA202" s="13">
        <v>2.0</v>
      </c>
      <c r="AB202" s="13">
        <v>8.0</v>
      </c>
      <c r="AC202" s="13">
        <v>5.0</v>
      </c>
      <c r="AD202" s="13">
        <v>11.0</v>
      </c>
      <c r="AE202" s="13">
        <v>7.0</v>
      </c>
      <c r="AF202" s="11">
        <f t="shared" si="5"/>
        <v>0.6363636364</v>
      </c>
      <c r="AG202" s="12">
        <v>6.0</v>
      </c>
      <c r="AH202" s="12">
        <v>3.0</v>
      </c>
      <c r="AI202" s="12">
        <v>5.0</v>
      </c>
      <c r="AJ202" s="12">
        <v>2.0</v>
      </c>
      <c r="AK202" s="12">
        <v>11.0</v>
      </c>
      <c r="AL202" s="12">
        <v>5.0</v>
      </c>
      <c r="AM202" s="18">
        <f t="shared" si="17"/>
        <v>0.4545454545</v>
      </c>
      <c r="AN202" s="19">
        <v>0.0</v>
      </c>
      <c r="AO202" s="19">
        <v>0.0</v>
      </c>
      <c r="AP202" s="13">
        <v>0.0</v>
      </c>
      <c r="AQ202" s="17">
        <f t="shared" si="19"/>
        <v>8</v>
      </c>
      <c r="AR202" s="11">
        <f t="shared" si="8"/>
        <v>0.7272727273</v>
      </c>
      <c r="AS202" s="17">
        <f t="shared" si="20"/>
        <v>-4</v>
      </c>
      <c r="AT202" s="11">
        <f t="shared" si="10"/>
        <v>-0.6666666667</v>
      </c>
      <c r="AU202" s="13" t="s">
        <v>54</v>
      </c>
      <c r="AV202" s="20">
        <v>27120.0</v>
      </c>
      <c r="AW202" s="20">
        <v>36822.0</v>
      </c>
      <c r="AX202" s="21">
        <f t="shared" si="21"/>
        <v>26.56262834</v>
      </c>
      <c r="BA202" s="12">
        <f t="shared" si="12"/>
        <v>5</v>
      </c>
    </row>
    <row r="203" ht="12.75" customHeight="1">
      <c r="A203" s="13" t="s">
        <v>257</v>
      </c>
      <c r="B203" s="61" t="s">
        <v>260</v>
      </c>
      <c r="C203" s="11">
        <v>2.592857142857143</v>
      </c>
      <c r="D203" s="11">
        <v>13.094047619047618</v>
      </c>
      <c r="E203" s="11">
        <v>0.19801800163651243</v>
      </c>
      <c r="F203" s="17">
        <v>0.0</v>
      </c>
      <c r="G203" s="13">
        <v>9.0</v>
      </c>
      <c r="H203" s="13">
        <v>8.0</v>
      </c>
      <c r="I203" s="13">
        <v>73.0</v>
      </c>
      <c r="J203" s="13">
        <v>11.0</v>
      </c>
      <c r="K203" s="11">
        <v>0.8082191780821918</v>
      </c>
      <c r="L203" s="11">
        <v>1.9090909090909092</v>
      </c>
      <c r="M203" s="12">
        <v>6.0</v>
      </c>
      <c r="N203" s="13">
        <v>0.0</v>
      </c>
      <c r="O203" s="13">
        <v>7.0</v>
      </c>
      <c r="P203" s="13">
        <v>0.0</v>
      </c>
      <c r="Q203" s="15">
        <v>1.0062371797187042</v>
      </c>
      <c r="R203" s="16">
        <v>4.501948051948052</v>
      </c>
      <c r="S203" s="13">
        <v>41.0</v>
      </c>
      <c r="T203" s="13">
        <v>3.0</v>
      </c>
      <c r="U203" s="13">
        <v>1.0</v>
      </c>
      <c r="V203" s="17">
        <f t="shared" si="1"/>
        <v>2</v>
      </c>
      <c r="W203" s="11">
        <f t="shared" si="2"/>
        <v>0.8181818182</v>
      </c>
      <c r="X203" s="11">
        <f t="shared" si="3"/>
        <v>0.1818181818</v>
      </c>
      <c r="Y203" s="11">
        <f t="shared" si="18"/>
        <v>4.501948052</v>
      </c>
      <c r="Z203" s="13">
        <v>3.0</v>
      </c>
      <c r="AA203" s="13">
        <v>0.0</v>
      </c>
      <c r="AB203" s="13">
        <v>8.0</v>
      </c>
      <c r="AC203" s="13">
        <v>2.0</v>
      </c>
      <c r="AD203" s="13">
        <v>11.0</v>
      </c>
      <c r="AE203" s="13">
        <v>2.0</v>
      </c>
      <c r="AF203" s="11">
        <f t="shared" si="5"/>
        <v>0.1818181818</v>
      </c>
      <c r="AG203" s="12">
        <v>6.0</v>
      </c>
      <c r="AH203" s="12">
        <v>2.0</v>
      </c>
      <c r="AI203" s="12">
        <v>5.0</v>
      </c>
      <c r="AJ203" s="12">
        <v>2.0</v>
      </c>
      <c r="AK203" s="12">
        <v>11.0</v>
      </c>
      <c r="AL203" s="12">
        <v>4.0</v>
      </c>
      <c r="AM203" s="18">
        <f t="shared" si="17"/>
        <v>0.3636363636</v>
      </c>
      <c r="AN203" s="19">
        <v>0.0</v>
      </c>
      <c r="AO203" s="19">
        <v>0.0</v>
      </c>
      <c r="AP203" s="13">
        <v>0.0</v>
      </c>
      <c r="AQ203" s="17">
        <f t="shared" si="19"/>
        <v>11</v>
      </c>
      <c r="AR203" s="11">
        <f t="shared" si="8"/>
        <v>1</v>
      </c>
      <c r="AS203" s="17">
        <f t="shared" si="20"/>
        <v>-2</v>
      </c>
      <c r="AT203" s="11">
        <f t="shared" si="10"/>
        <v>-0.2222222222</v>
      </c>
      <c r="AU203" s="13" t="s">
        <v>54</v>
      </c>
      <c r="AV203" s="20">
        <v>21957.0</v>
      </c>
      <c r="AW203" s="20">
        <v>36822.0</v>
      </c>
      <c r="AX203" s="21">
        <f t="shared" si="21"/>
        <v>40.69815195</v>
      </c>
      <c r="BA203" s="12">
        <f t="shared" si="12"/>
        <v>8</v>
      </c>
    </row>
    <row r="204" ht="12.75" customHeight="1">
      <c r="A204" s="13" t="s">
        <v>257</v>
      </c>
      <c r="B204" s="62" t="s">
        <v>261</v>
      </c>
      <c r="C204" s="11">
        <v>0.9714285714285713</v>
      </c>
      <c r="D204" s="11">
        <v>12.025</v>
      </c>
      <c r="E204" s="11">
        <v>0.08078408078408077</v>
      </c>
      <c r="F204" s="17">
        <v>0.0</v>
      </c>
      <c r="G204" s="13">
        <v>4.0</v>
      </c>
      <c r="H204" s="13">
        <v>5.0</v>
      </c>
      <c r="I204" s="13">
        <v>64.0</v>
      </c>
      <c r="J204" s="13">
        <v>9.0</v>
      </c>
      <c r="K204" s="11">
        <v>0.4357638888888889</v>
      </c>
      <c r="L204" s="11">
        <v>1.382716049382716</v>
      </c>
      <c r="M204" s="12">
        <v>7.0</v>
      </c>
      <c r="N204" s="13">
        <v>0.0</v>
      </c>
      <c r="O204" s="13">
        <v>7.0</v>
      </c>
      <c r="P204" s="13">
        <v>0.0</v>
      </c>
      <c r="Q204" s="15">
        <v>0.5165479696729697</v>
      </c>
      <c r="R204" s="16">
        <v>2.3541446208112875</v>
      </c>
      <c r="S204" s="13">
        <v>39.0</v>
      </c>
      <c r="T204" s="13">
        <v>4.0</v>
      </c>
      <c r="U204" s="13">
        <v>1.0</v>
      </c>
      <c r="V204" s="17">
        <f t="shared" si="1"/>
        <v>5</v>
      </c>
      <c r="W204" s="11">
        <f t="shared" si="2"/>
        <v>0.4444444444</v>
      </c>
      <c r="X204" s="11">
        <f t="shared" si="3"/>
        <v>0.5555555556</v>
      </c>
      <c r="Y204" s="11">
        <f t="shared" si="18"/>
        <v>2.354144621</v>
      </c>
      <c r="Z204" s="13">
        <v>3.0</v>
      </c>
      <c r="AA204" s="13">
        <v>0.0</v>
      </c>
      <c r="AB204" s="13">
        <v>7.0</v>
      </c>
      <c r="AC204" s="13">
        <v>0.0</v>
      </c>
      <c r="AD204" s="13">
        <v>10.0</v>
      </c>
      <c r="AE204" s="13">
        <v>0.0</v>
      </c>
      <c r="AF204" s="11">
        <f t="shared" si="5"/>
        <v>0</v>
      </c>
      <c r="AG204" s="12">
        <v>6.0</v>
      </c>
      <c r="AH204" s="12">
        <v>3.0</v>
      </c>
      <c r="AI204" s="12">
        <v>5.0</v>
      </c>
      <c r="AJ204" s="12">
        <v>3.0</v>
      </c>
      <c r="AK204" s="12">
        <v>11.0</v>
      </c>
      <c r="AL204" s="12">
        <v>6.0</v>
      </c>
      <c r="AM204" s="18">
        <f t="shared" si="17"/>
        <v>0.5454545455</v>
      </c>
      <c r="AN204" s="19">
        <v>0.0</v>
      </c>
      <c r="AO204" s="19">
        <v>0.0</v>
      </c>
      <c r="AP204" s="13">
        <v>0.0</v>
      </c>
      <c r="AQ204" s="17">
        <f t="shared" si="19"/>
        <v>9</v>
      </c>
      <c r="AR204" s="11">
        <f t="shared" si="8"/>
        <v>1</v>
      </c>
      <c r="AS204" s="17">
        <f t="shared" si="20"/>
        <v>0</v>
      </c>
      <c r="AT204" s="11">
        <f t="shared" si="10"/>
        <v>0</v>
      </c>
      <c r="AU204" s="13" t="s">
        <v>56</v>
      </c>
      <c r="AV204" s="20">
        <v>28273.0</v>
      </c>
      <c r="AW204" s="20">
        <v>36822.0</v>
      </c>
      <c r="AX204" s="21">
        <f t="shared" si="21"/>
        <v>23.40588638</v>
      </c>
      <c r="AY204" s="13"/>
      <c r="AZ204" s="13"/>
      <c r="BA204" s="12">
        <f t="shared" si="12"/>
        <v>5</v>
      </c>
      <c r="BB204" s="13"/>
    </row>
    <row r="205" ht="12.75" customHeight="1">
      <c r="A205" s="13" t="s">
        <v>257</v>
      </c>
      <c r="B205" s="62" t="s">
        <v>262</v>
      </c>
      <c r="C205" s="11">
        <v>0.5714285714285714</v>
      </c>
      <c r="D205" s="11">
        <v>10.025</v>
      </c>
      <c r="E205" s="11">
        <v>0.05700035625222657</v>
      </c>
      <c r="F205" s="17">
        <v>2.0</v>
      </c>
      <c r="G205" s="13">
        <v>4.0</v>
      </c>
      <c r="H205" s="13">
        <v>5.0</v>
      </c>
      <c r="I205" s="13">
        <v>60.0</v>
      </c>
      <c r="J205" s="13">
        <v>8.0</v>
      </c>
      <c r="K205" s="11">
        <v>0.4895833333333333</v>
      </c>
      <c r="L205" s="11">
        <v>1.5555555555555556</v>
      </c>
      <c r="M205" s="12">
        <v>6.0</v>
      </c>
      <c r="N205" s="13">
        <v>0.0</v>
      </c>
      <c r="O205" s="13">
        <v>7.0</v>
      </c>
      <c r="P205" s="13">
        <v>0.0</v>
      </c>
      <c r="Q205" s="15">
        <v>0.5465836895855599</v>
      </c>
      <c r="R205" s="16">
        <v>2.126984126984127</v>
      </c>
      <c r="S205" s="13">
        <v>36.0</v>
      </c>
      <c r="T205" s="13">
        <v>5.0</v>
      </c>
      <c r="U205" s="13">
        <v>1.0</v>
      </c>
      <c r="V205" s="17">
        <f t="shared" si="1"/>
        <v>4</v>
      </c>
      <c r="W205" s="11">
        <f t="shared" si="2"/>
        <v>0.5</v>
      </c>
      <c r="X205" s="11">
        <f t="shared" si="3"/>
        <v>0.5</v>
      </c>
      <c r="Y205" s="11">
        <f t="shared" si="18"/>
        <v>2.126984127</v>
      </c>
      <c r="Z205" s="13">
        <v>2.0</v>
      </c>
      <c r="AA205" s="13">
        <v>0.0</v>
      </c>
      <c r="AB205" s="13">
        <v>6.0</v>
      </c>
      <c r="AC205" s="13">
        <v>0.0</v>
      </c>
      <c r="AD205" s="13">
        <v>8.0</v>
      </c>
      <c r="AE205" s="13">
        <v>0.0</v>
      </c>
      <c r="AF205" s="11">
        <f t="shared" si="5"/>
        <v>0</v>
      </c>
      <c r="AG205" s="12">
        <v>6.0</v>
      </c>
      <c r="AH205" s="12">
        <v>1.0</v>
      </c>
      <c r="AI205" s="12">
        <v>5.0</v>
      </c>
      <c r="AJ205" s="12">
        <v>3.0</v>
      </c>
      <c r="AK205" s="12">
        <v>11.0</v>
      </c>
      <c r="AL205" s="12">
        <v>4.0</v>
      </c>
      <c r="AM205" s="18">
        <f t="shared" si="17"/>
        <v>0.3636363636</v>
      </c>
      <c r="AN205" s="19">
        <v>0.0</v>
      </c>
      <c r="AO205" s="19">
        <v>0.0</v>
      </c>
      <c r="AP205" s="13">
        <v>0.0</v>
      </c>
      <c r="AQ205" s="17">
        <f t="shared" si="19"/>
        <v>8</v>
      </c>
      <c r="AR205" s="11">
        <f t="shared" si="8"/>
        <v>1</v>
      </c>
      <c r="AS205" s="17">
        <f t="shared" si="20"/>
        <v>0</v>
      </c>
      <c r="AT205" s="11">
        <f t="shared" si="10"/>
        <v>0</v>
      </c>
      <c r="AU205" s="13" t="s">
        <v>54</v>
      </c>
      <c r="AV205" s="20">
        <v>17353.0</v>
      </c>
      <c r="AW205" s="20">
        <v>36822.0</v>
      </c>
      <c r="AX205" s="21">
        <f t="shared" si="21"/>
        <v>53.30321697</v>
      </c>
      <c r="AY205" s="13"/>
      <c r="AZ205" s="13"/>
      <c r="BA205" s="12">
        <f t="shared" si="12"/>
        <v>5</v>
      </c>
      <c r="BB205" s="13"/>
    </row>
    <row r="206" ht="12.75" customHeight="1">
      <c r="A206" s="13" t="s">
        <v>257</v>
      </c>
      <c r="B206" s="61" t="s">
        <v>263</v>
      </c>
      <c r="C206" s="11">
        <v>0.5928571428571429</v>
      </c>
      <c r="D206" s="11">
        <v>9.094047619047618</v>
      </c>
      <c r="E206" s="11">
        <v>0.06519177902866868</v>
      </c>
      <c r="F206" s="17">
        <v>0.0</v>
      </c>
      <c r="G206" s="13">
        <v>5.0</v>
      </c>
      <c r="H206" s="13">
        <v>6.0</v>
      </c>
      <c r="I206" s="13">
        <v>61.0</v>
      </c>
      <c r="J206" s="13">
        <v>8.0</v>
      </c>
      <c r="K206" s="11">
        <v>0.6127049180327869</v>
      </c>
      <c r="L206" s="11">
        <v>1.75</v>
      </c>
      <c r="M206" s="12">
        <v>6.0</v>
      </c>
      <c r="N206" s="13">
        <v>0.0</v>
      </c>
      <c r="O206" s="13">
        <v>7.0</v>
      </c>
      <c r="P206" s="13">
        <v>0.0</v>
      </c>
      <c r="Q206" s="15">
        <v>0.6778966970614556</v>
      </c>
      <c r="R206" s="16">
        <v>2.342857142857143</v>
      </c>
      <c r="S206" s="13">
        <v>33.0</v>
      </c>
      <c r="T206" s="13">
        <v>6.0</v>
      </c>
      <c r="U206" s="13">
        <v>1.0</v>
      </c>
      <c r="V206" s="17">
        <f t="shared" si="1"/>
        <v>3</v>
      </c>
      <c r="W206" s="11">
        <f t="shared" si="2"/>
        <v>0.625</v>
      </c>
      <c r="X206" s="11">
        <f t="shared" si="3"/>
        <v>0.375</v>
      </c>
      <c r="Y206" s="11">
        <f t="shared" si="18"/>
        <v>2.342857143</v>
      </c>
      <c r="Z206" s="13">
        <v>2.0</v>
      </c>
      <c r="AA206" s="13">
        <v>0.0</v>
      </c>
      <c r="AB206" s="13">
        <v>5.0</v>
      </c>
      <c r="AC206" s="13">
        <v>0.0</v>
      </c>
      <c r="AD206" s="13">
        <v>7.0</v>
      </c>
      <c r="AE206" s="13">
        <v>0.0</v>
      </c>
      <c r="AF206" s="11">
        <f t="shared" si="5"/>
        <v>0</v>
      </c>
      <c r="AG206" s="12">
        <v>6.0</v>
      </c>
      <c r="AH206" s="12">
        <v>2.0</v>
      </c>
      <c r="AI206" s="12">
        <v>5.0</v>
      </c>
      <c r="AJ206" s="12">
        <v>2.0</v>
      </c>
      <c r="AK206" s="12">
        <v>11.0</v>
      </c>
      <c r="AL206" s="12">
        <v>4.0</v>
      </c>
      <c r="AM206" s="18">
        <f t="shared" si="17"/>
        <v>0.3636363636</v>
      </c>
      <c r="AN206" s="19">
        <v>0.0</v>
      </c>
      <c r="AO206" s="19">
        <v>0.0</v>
      </c>
      <c r="AP206" s="13">
        <v>0.0</v>
      </c>
      <c r="AQ206" s="17">
        <f t="shared" si="19"/>
        <v>8</v>
      </c>
      <c r="AR206" s="11">
        <f t="shared" si="8"/>
        <v>1</v>
      </c>
      <c r="AS206" s="17">
        <f t="shared" si="20"/>
        <v>0</v>
      </c>
      <c r="AT206" s="11">
        <f t="shared" si="10"/>
        <v>0</v>
      </c>
      <c r="AU206" s="13" t="s">
        <v>56</v>
      </c>
      <c r="AV206" s="20">
        <v>28713.0</v>
      </c>
      <c r="AW206" s="20">
        <v>36822.0</v>
      </c>
      <c r="AX206" s="21">
        <f t="shared" si="21"/>
        <v>22.20123203</v>
      </c>
      <c r="AY206" s="13"/>
      <c r="AZ206" s="13"/>
      <c r="BA206" s="12">
        <f t="shared" si="12"/>
        <v>6</v>
      </c>
      <c r="BB206" s="13"/>
    </row>
    <row r="207" ht="12.75" customHeight="1">
      <c r="A207" s="13" t="s">
        <v>257</v>
      </c>
      <c r="B207" s="62" t="s">
        <v>264</v>
      </c>
      <c r="C207" s="11">
        <v>1.9714285714285713</v>
      </c>
      <c r="D207" s="11">
        <v>7.025</v>
      </c>
      <c r="E207" s="11">
        <v>0.2806304016268429</v>
      </c>
      <c r="F207" s="17">
        <v>0.0</v>
      </c>
      <c r="G207" s="13">
        <v>3.0</v>
      </c>
      <c r="H207" s="13">
        <v>4.0</v>
      </c>
      <c r="I207" s="13">
        <v>49.0</v>
      </c>
      <c r="J207" s="13">
        <v>6.0</v>
      </c>
      <c r="K207" s="11">
        <v>0.48639455782312924</v>
      </c>
      <c r="L207" s="11">
        <v>1.75</v>
      </c>
      <c r="M207" s="13">
        <v>5.0</v>
      </c>
      <c r="N207" s="13">
        <v>0.0</v>
      </c>
      <c r="O207" s="13">
        <v>7.0</v>
      </c>
      <c r="P207" s="13">
        <v>0.0</v>
      </c>
      <c r="Q207" s="15">
        <v>0.7670249594499721</v>
      </c>
      <c r="R207" s="16">
        <v>3.7214285714285715</v>
      </c>
      <c r="S207" s="13">
        <v>30.0</v>
      </c>
      <c r="T207" s="13">
        <v>7.0</v>
      </c>
      <c r="U207" s="13">
        <v>1.0</v>
      </c>
      <c r="V207" s="17">
        <f t="shared" si="1"/>
        <v>3</v>
      </c>
      <c r="W207" s="11">
        <f t="shared" si="2"/>
        <v>0.5</v>
      </c>
      <c r="X207" s="11">
        <f t="shared" si="3"/>
        <v>0.5</v>
      </c>
      <c r="Y207" s="11">
        <f t="shared" si="18"/>
        <v>3.721428571</v>
      </c>
      <c r="Z207" s="13">
        <v>1.0</v>
      </c>
      <c r="AA207" s="13">
        <v>0.0</v>
      </c>
      <c r="AB207" s="13">
        <v>4.0</v>
      </c>
      <c r="AC207" s="13">
        <v>1.0</v>
      </c>
      <c r="AD207" s="13">
        <v>5.0</v>
      </c>
      <c r="AE207" s="13">
        <v>1.0</v>
      </c>
      <c r="AF207" s="11">
        <f t="shared" si="5"/>
        <v>0.2</v>
      </c>
      <c r="AG207" s="13">
        <v>6.0</v>
      </c>
      <c r="AH207" s="13">
        <v>3.0</v>
      </c>
      <c r="AI207" s="13">
        <v>5.0</v>
      </c>
      <c r="AJ207" s="13">
        <v>3.0</v>
      </c>
      <c r="AK207" s="13">
        <v>11.0</v>
      </c>
      <c r="AL207" s="13">
        <v>6.0</v>
      </c>
      <c r="AM207" s="18">
        <f t="shared" si="17"/>
        <v>0.5454545455</v>
      </c>
      <c r="AN207" s="19">
        <v>0.0</v>
      </c>
      <c r="AO207" s="19">
        <v>0.0</v>
      </c>
      <c r="AP207" s="13">
        <v>0.0</v>
      </c>
      <c r="AQ207" s="17">
        <f t="shared" si="19"/>
        <v>6</v>
      </c>
      <c r="AR207" s="11">
        <f t="shared" si="8"/>
        <v>1</v>
      </c>
      <c r="AS207" s="17">
        <f t="shared" si="20"/>
        <v>-1</v>
      </c>
      <c r="AT207" s="11">
        <f t="shared" si="10"/>
        <v>-0.2</v>
      </c>
      <c r="AU207" s="13" t="s">
        <v>54</v>
      </c>
      <c r="AV207" s="20">
        <v>28217.0</v>
      </c>
      <c r="AW207" s="20">
        <v>36822.0</v>
      </c>
      <c r="AX207" s="21">
        <f t="shared" si="21"/>
        <v>23.55920602</v>
      </c>
      <c r="AY207" s="13"/>
      <c r="AZ207" s="13"/>
      <c r="BA207" s="13">
        <f t="shared" si="12"/>
        <v>4</v>
      </c>
      <c r="BB207" s="13"/>
    </row>
    <row r="208" ht="12.75" customHeight="1">
      <c r="A208" s="13" t="s">
        <v>257</v>
      </c>
      <c r="B208" s="61" t="s">
        <v>265</v>
      </c>
      <c r="C208" s="11">
        <v>2.092857142857143</v>
      </c>
      <c r="D208" s="11">
        <v>6.094047619047619</v>
      </c>
      <c r="E208" s="11">
        <v>0.3434264504786091</v>
      </c>
      <c r="F208" s="17">
        <v>0.0</v>
      </c>
      <c r="G208" s="13">
        <v>4.0</v>
      </c>
      <c r="H208" s="13">
        <v>12.0</v>
      </c>
      <c r="I208" s="13">
        <v>48.0</v>
      </c>
      <c r="J208" s="13">
        <v>6.0</v>
      </c>
      <c r="K208" s="11">
        <v>0.625</v>
      </c>
      <c r="L208" s="11">
        <v>1.1666666666666667</v>
      </c>
      <c r="M208" s="13">
        <v>2.0</v>
      </c>
      <c r="N208" s="13">
        <v>0.0</v>
      </c>
      <c r="O208" s="13">
        <v>7.0</v>
      </c>
      <c r="P208" s="13">
        <v>0.0</v>
      </c>
      <c r="Q208" s="15">
        <v>0.9684264504786091</v>
      </c>
      <c r="R208" s="16">
        <v>3.2595238095238095</v>
      </c>
      <c r="S208" s="13">
        <v>27.0</v>
      </c>
      <c r="T208" s="13">
        <v>8.0</v>
      </c>
      <c r="U208" s="13">
        <v>1.0</v>
      </c>
      <c r="V208" s="17">
        <f t="shared" si="1"/>
        <v>2</v>
      </c>
      <c r="W208" s="11">
        <f t="shared" si="2"/>
        <v>0.6666666667</v>
      </c>
      <c r="X208" s="11">
        <f t="shared" si="3"/>
        <v>0.3333333333</v>
      </c>
      <c r="Y208" s="11">
        <f t="shared" si="18"/>
        <v>3.25952381</v>
      </c>
      <c r="Z208" s="13">
        <v>1.0</v>
      </c>
      <c r="AA208" s="13">
        <v>1.0</v>
      </c>
      <c r="AB208" s="13">
        <v>3.0</v>
      </c>
      <c r="AC208" s="13">
        <v>0.0</v>
      </c>
      <c r="AD208" s="13">
        <v>4.0</v>
      </c>
      <c r="AE208" s="13">
        <v>1.0</v>
      </c>
      <c r="AF208" s="11">
        <f t="shared" si="5"/>
        <v>0.25</v>
      </c>
      <c r="AG208" s="13">
        <v>6.0</v>
      </c>
      <c r="AH208" s="13">
        <v>3.0</v>
      </c>
      <c r="AI208" s="13">
        <v>5.0</v>
      </c>
      <c r="AJ208" s="13">
        <v>2.0</v>
      </c>
      <c r="AK208" s="13">
        <v>11.0</v>
      </c>
      <c r="AL208" s="13">
        <v>5.0</v>
      </c>
      <c r="AM208" s="18">
        <f t="shared" si="17"/>
        <v>0.4545454545</v>
      </c>
      <c r="AN208" s="19">
        <v>0.0</v>
      </c>
      <c r="AO208" s="19">
        <v>0.0</v>
      </c>
      <c r="AP208" s="13">
        <v>0.0</v>
      </c>
      <c r="AQ208" s="17">
        <f t="shared" si="19"/>
        <v>6</v>
      </c>
      <c r="AR208" s="11">
        <f t="shared" si="8"/>
        <v>1</v>
      </c>
      <c r="AS208" s="17">
        <f t="shared" si="20"/>
        <v>-1</v>
      </c>
      <c r="AT208" s="11">
        <f t="shared" si="10"/>
        <v>-0.1666666667</v>
      </c>
      <c r="AU208" s="13" t="s">
        <v>56</v>
      </c>
      <c r="AV208" s="20">
        <v>25816.0</v>
      </c>
      <c r="AW208" s="20">
        <v>36822.0</v>
      </c>
      <c r="AX208" s="21">
        <f t="shared" si="21"/>
        <v>30.13278576</v>
      </c>
      <c r="AY208" s="13"/>
      <c r="AZ208" s="13"/>
      <c r="BA208" s="13">
        <f t="shared" si="12"/>
        <v>12</v>
      </c>
      <c r="BB208" s="13"/>
    </row>
    <row r="209" ht="12.75" customHeight="1">
      <c r="A209" s="13" t="s">
        <v>257</v>
      </c>
      <c r="B209" s="62" t="s">
        <v>266</v>
      </c>
      <c r="C209" s="11">
        <v>0.9714285714285713</v>
      </c>
      <c r="D209" s="11">
        <v>4.525</v>
      </c>
      <c r="E209" s="11">
        <v>0.2146803472770323</v>
      </c>
      <c r="F209" s="17">
        <v>0.0</v>
      </c>
      <c r="G209" s="13">
        <v>2.0</v>
      </c>
      <c r="H209" s="13">
        <v>5.0</v>
      </c>
      <c r="I209" s="13">
        <v>34.0</v>
      </c>
      <c r="J209" s="13">
        <v>4.0</v>
      </c>
      <c r="K209" s="11">
        <v>0.4632352941176471</v>
      </c>
      <c r="L209" s="11">
        <v>1.5555555555555556</v>
      </c>
      <c r="M209" s="13">
        <v>3.0</v>
      </c>
      <c r="N209" s="13">
        <v>0.0</v>
      </c>
      <c r="O209" s="13">
        <v>7.0</v>
      </c>
      <c r="P209" s="13">
        <v>0.0</v>
      </c>
      <c r="Q209" s="15">
        <v>0.6779156413946794</v>
      </c>
      <c r="R209" s="16">
        <v>2.526984126984127</v>
      </c>
      <c r="S209" s="13">
        <v>24.0</v>
      </c>
      <c r="T209" s="13">
        <v>9.0</v>
      </c>
      <c r="U209" s="13">
        <v>1.0</v>
      </c>
      <c r="V209" s="17">
        <f t="shared" si="1"/>
        <v>2</v>
      </c>
      <c r="W209" s="11">
        <f t="shared" si="2"/>
        <v>0.5</v>
      </c>
      <c r="X209" s="11">
        <f t="shared" si="3"/>
        <v>0.5</v>
      </c>
      <c r="Y209" s="11">
        <f t="shared" si="18"/>
        <v>2.526984127</v>
      </c>
      <c r="Z209" s="13">
        <v>1.0</v>
      </c>
      <c r="AA209" s="13">
        <v>0.0</v>
      </c>
      <c r="AB209" s="13">
        <v>2.0</v>
      </c>
      <c r="AC209" s="13">
        <v>0.0</v>
      </c>
      <c r="AD209" s="13">
        <v>3.0</v>
      </c>
      <c r="AE209" s="13">
        <v>0.0</v>
      </c>
      <c r="AF209" s="11">
        <f t="shared" si="5"/>
        <v>0</v>
      </c>
      <c r="AG209" s="13">
        <v>5.0</v>
      </c>
      <c r="AH209" s="13">
        <v>3.0</v>
      </c>
      <c r="AI209" s="13">
        <v>5.0</v>
      </c>
      <c r="AJ209" s="13">
        <v>3.0</v>
      </c>
      <c r="AK209" s="13">
        <v>10.0</v>
      </c>
      <c r="AL209" s="13">
        <v>6.0</v>
      </c>
      <c r="AM209" s="18">
        <f t="shared" si="17"/>
        <v>0.6</v>
      </c>
      <c r="AN209" s="19">
        <v>0.0</v>
      </c>
      <c r="AO209" s="19">
        <v>0.0</v>
      </c>
      <c r="AP209" s="13">
        <v>0.0</v>
      </c>
      <c r="AQ209" s="17">
        <f t="shared" si="19"/>
        <v>4</v>
      </c>
      <c r="AR209" s="11">
        <f t="shared" si="8"/>
        <v>1</v>
      </c>
      <c r="AS209" s="17">
        <f t="shared" si="20"/>
        <v>0</v>
      </c>
      <c r="AT209" s="11">
        <f t="shared" si="10"/>
        <v>0</v>
      </c>
      <c r="AU209" s="13" t="s">
        <v>56</v>
      </c>
      <c r="AV209" s="20">
        <v>24959.0</v>
      </c>
      <c r="AW209" s="20">
        <v>36822.0</v>
      </c>
      <c r="AX209" s="21">
        <f t="shared" si="21"/>
        <v>32.47912389</v>
      </c>
      <c r="AY209" s="13"/>
      <c r="AZ209" s="13"/>
      <c r="BA209" s="13">
        <f t="shared" si="12"/>
        <v>5</v>
      </c>
      <c r="BB209" s="13"/>
    </row>
    <row r="210" ht="12.75" customHeight="1">
      <c r="A210" s="13" t="s">
        <v>257</v>
      </c>
      <c r="B210" s="62" t="s">
        <v>267</v>
      </c>
      <c r="C210" s="11">
        <v>0.9714285714285713</v>
      </c>
      <c r="D210" s="11">
        <v>2.525</v>
      </c>
      <c r="E210" s="11">
        <v>0.3847241867043847</v>
      </c>
      <c r="F210" s="17">
        <v>0.0</v>
      </c>
      <c r="G210" s="13">
        <v>2.0</v>
      </c>
      <c r="H210" s="13">
        <v>7.0</v>
      </c>
      <c r="I210" s="13">
        <v>25.0</v>
      </c>
      <c r="J210" s="13">
        <v>3.0</v>
      </c>
      <c r="K210" s="11">
        <v>0.5733333333333334</v>
      </c>
      <c r="L210" s="11">
        <v>1.696969696969697</v>
      </c>
      <c r="M210" s="13">
        <v>0.0</v>
      </c>
      <c r="N210" s="13">
        <v>0.0</v>
      </c>
      <c r="O210" s="13">
        <v>7.0</v>
      </c>
      <c r="P210" s="13">
        <v>0.0</v>
      </c>
      <c r="Q210" s="15">
        <v>0.958057520037718</v>
      </c>
      <c r="R210" s="16">
        <v>2.6683982683982683</v>
      </c>
      <c r="S210" s="13">
        <v>21.0</v>
      </c>
      <c r="T210" s="13">
        <v>10.0</v>
      </c>
      <c r="U210" s="13">
        <v>1.0</v>
      </c>
      <c r="V210" s="17">
        <f t="shared" si="1"/>
        <v>1</v>
      </c>
      <c r="W210" s="11">
        <f t="shared" si="2"/>
        <v>0.6666666667</v>
      </c>
      <c r="X210" s="11">
        <f t="shared" si="3"/>
        <v>0.3333333333</v>
      </c>
      <c r="Y210" s="11">
        <f t="shared" si="18"/>
        <v>2.668398268</v>
      </c>
      <c r="Z210" s="13">
        <v>0.0</v>
      </c>
      <c r="AA210" s="13">
        <v>0.0</v>
      </c>
      <c r="AB210" s="13">
        <v>1.0</v>
      </c>
      <c r="AC210" s="13">
        <v>0.0</v>
      </c>
      <c r="AD210" s="13">
        <v>1.0</v>
      </c>
      <c r="AE210" s="13">
        <v>0.0</v>
      </c>
      <c r="AF210" s="11">
        <f t="shared" si="5"/>
        <v>0</v>
      </c>
      <c r="AG210" s="13">
        <v>5.0</v>
      </c>
      <c r="AH210" s="13">
        <v>3.0</v>
      </c>
      <c r="AI210" s="13">
        <v>5.0</v>
      </c>
      <c r="AJ210" s="13">
        <v>3.0</v>
      </c>
      <c r="AK210" s="13">
        <v>10.0</v>
      </c>
      <c r="AL210" s="13">
        <v>6.0</v>
      </c>
      <c r="AM210" s="18">
        <f t="shared" si="17"/>
        <v>0.6</v>
      </c>
      <c r="AN210" s="19">
        <v>0.0</v>
      </c>
      <c r="AO210" s="19">
        <v>0.0</v>
      </c>
      <c r="AP210" s="13">
        <v>0.0</v>
      </c>
      <c r="AQ210" s="17">
        <f t="shared" si="19"/>
        <v>3</v>
      </c>
      <c r="AR210" s="11">
        <f t="shared" si="8"/>
        <v>1</v>
      </c>
      <c r="AS210" s="17">
        <f t="shared" si="20"/>
        <v>0</v>
      </c>
      <c r="AT210" s="11">
        <f t="shared" si="10"/>
        <v>0</v>
      </c>
      <c r="AU210" s="13" t="s">
        <v>54</v>
      </c>
      <c r="AV210" s="20">
        <v>24213.0</v>
      </c>
      <c r="AW210" s="20">
        <v>36822.0</v>
      </c>
      <c r="AX210" s="21">
        <f t="shared" si="21"/>
        <v>34.52156057</v>
      </c>
      <c r="AY210" s="13"/>
      <c r="AZ210" s="13"/>
      <c r="BA210" s="13">
        <f t="shared" si="12"/>
        <v>7</v>
      </c>
      <c r="BB210" s="13"/>
    </row>
    <row r="211" ht="12.75" customHeight="1">
      <c r="A211" s="13" t="s">
        <v>257</v>
      </c>
      <c r="B211" s="62" t="s">
        <v>268</v>
      </c>
      <c r="C211" s="11">
        <v>0.9714285714285713</v>
      </c>
      <c r="D211" s="11">
        <v>1.525</v>
      </c>
      <c r="E211" s="11">
        <v>0.6370023419203746</v>
      </c>
      <c r="F211" s="17">
        <v>0.0</v>
      </c>
      <c r="G211" s="13">
        <v>2.0</v>
      </c>
      <c r="H211" s="13">
        <v>0.0</v>
      </c>
      <c r="I211" s="13">
        <v>15.0</v>
      </c>
      <c r="J211" s="13">
        <v>2.0</v>
      </c>
      <c r="K211" s="11">
        <v>0.5714285714285715</v>
      </c>
      <c r="L211" s="11">
        <v>1.8666666666666667</v>
      </c>
      <c r="M211" s="13">
        <v>2.0</v>
      </c>
      <c r="N211" s="13">
        <v>0.0</v>
      </c>
      <c r="O211" s="13">
        <v>7.0</v>
      </c>
      <c r="P211" s="13">
        <v>0.0</v>
      </c>
      <c r="Q211" s="15">
        <v>1.2084309133489461</v>
      </c>
      <c r="R211" s="16">
        <v>2.838095238095238</v>
      </c>
      <c r="S211" s="13">
        <v>17.0</v>
      </c>
      <c r="T211" s="13">
        <v>11.0</v>
      </c>
      <c r="U211" s="13">
        <v>1.0</v>
      </c>
      <c r="V211" s="17">
        <f t="shared" si="1"/>
        <v>0</v>
      </c>
      <c r="W211" s="11">
        <f t="shared" si="2"/>
        <v>1</v>
      </c>
      <c r="X211" s="11">
        <f t="shared" si="3"/>
        <v>0</v>
      </c>
      <c r="Y211" s="11">
        <f t="shared" si="18"/>
        <v>2.838095238</v>
      </c>
      <c r="Z211" s="13">
        <v>0.0</v>
      </c>
      <c r="AA211" s="13">
        <v>0.0</v>
      </c>
      <c r="AB211" s="13">
        <v>0.0</v>
      </c>
      <c r="AC211" s="13">
        <v>0.0</v>
      </c>
      <c r="AD211" s="13">
        <v>0.0</v>
      </c>
      <c r="AE211" s="13">
        <v>0.0</v>
      </c>
      <c r="AF211" s="11" t="str">
        <f t="shared" si="5"/>
        <v>#DIV/0!</v>
      </c>
      <c r="AG211" s="13">
        <v>5.0</v>
      </c>
      <c r="AH211" s="13">
        <v>3.0</v>
      </c>
      <c r="AI211" s="13">
        <v>5.0</v>
      </c>
      <c r="AJ211" s="13">
        <v>3.0</v>
      </c>
      <c r="AK211" s="13">
        <v>10.0</v>
      </c>
      <c r="AL211" s="13">
        <v>6.0</v>
      </c>
      <c r="AM211" s="18">
        <f t="shared" si="17"/>
        <v>0.6</v>
      </c>
      <c r="AN211" s="19">
        <v>0.0</v>
      </c>
      <c r="AO211" s="19">
        <v>0.0</v>
      </c>
      <c r="AP211" s="13">
        <v>0.0</v>
      </c>
      <c r="AQ211" s="17">
        <f t="shared" si="19"/>
        <v>2</v>
      </c>
      <c r="AR211" s="11">
        <f t="shared" si="8"/>
        <v>1</v>
      </c>
      <c r="AS211" s="17">
        <f t="shared" si="20"/>
        <v>0</v>
      </c>
      <c r="AT211" s="11">
        <f t="shared" si="10"/>
        <v>0</v>
      </c>
      <c r="AU211" s="13" t="s">
        <v>54</v>
      </c>
      <c r="AV211" s="13"/>
      <c r="AW211" s="20">
        <v>36822.0</v>
      </c>
      <c r="AX211" s="21">
        <f t="shared" si="21"/>
        <v>100.8131417</v>
      </c>
      <c r="AY211" s="13"/>
      <c r="AZ211" s="13"/>
      <c r="BA211" s="13">
        <f t="shared" si="12"/>
        <v>0</v>
      </c>
      <c r="BB211" s="13"/>
    </row>
    <row r="212" ht="12.75" customHeight="1">
      <c r="A212" s="13" t="s">
        <v>257</v>
      </c>
      <c r="B212" s="62" t="s">
        <v>269</v>
      </c>
      <c r="C212" s="11">
        <v>0.5714285714285714</v>
      </c>
      <c r="D212" s="11">
        <v>1.325</v>
      </c>
      <c r="E212" s="11">
        <v>0.43126684636118595</v>
      </c>
      <c r="F212" s="17">
        <v>1.0</v>
      </c>
      <c r="G212" s="13">
        <v>1.0</v>
      </c>
      <c r="H212" s="13">
        <v>6.0</v>
      </c>
      <c r="I212" s="13">
        <v>15.0</v>
      </c>
      <c r="J212" s="13">
        <v>2.0</v>
      </c>
      <c r="K212" s="11">
        <v>0.3</v>
      </c>
      <c r="L212" s="11">
        <v>1.4</v>
      </c>
      <c r="M212" s="13">
        <v>1.0</v>
      </c>
      <c r="N212" s="13">
        <v>0.0</v>
      </c>
      <c r="O212" s="13">
        <v>7.0</v>
      </c>
      <c r="P212" s="13">
        <v>0.0</v>
      </c>
      <c r="Q212" s="15">
        <v>0.731266846361186</v>
      </c>
      <c r="R212" s="16">
        <v>1.9714285714285713</v>
      </c>
      <c r="S212" s="13">
        <v>15.0</v>
      </c>
      <c r="T212" s="13">
        <v>12.0</v>
      </c>
      <c r="U212" s="13">
        <v>1.0</v>
      </c>
      <c r="V212" s="17">
        <f t="shared" si="1"/>
        <v>1</v>
      </c>
      <c r="W212" s="11">
        <f t="shared" si="2"/>
        <v>0.5</v>
      </c>
      <c r="X212" s="11">
        <f t="shared" si="3"/>
        <v>0.5</v>
      </c>
      <c r="Y212" s="11">
        <f t="shared" si="18"/>
        <v>1.971428571</v>
      </c>
      <c r="Z212" s="13">
        <v>0.0</v>
      </c>
      <c r="AA212" s="13">
        <v>0.0</v>
      </c>
      <c r="AB212" s="13">
        <v>0.0</v>
      </c>
      <c r="AC212" s="13">
        <v>0.0</v>
      </c>
      <c r="AD212" s="13">
        <v>0.0</v>
      </c>
      <c r="AE212" s="13">
        <v>0.0</v>
      </c>
      <c r="AF212" s="11" t="str">
        <f t="shared" si="5"/>
        <v>#DIV/0!</v>
      </c>
      <c r="AG212" s="13">
        <v>4.0</v>
      </c>
      <c r="AH212" s="13">
        <v>1.0</v>
      </c>
      <c r="AI212" s="13">
        <v>5.0</v>
      </c>
      <c r="AJ212" s="13">
        <v>3.0</v>
      </c>
      <c r="AK212" s="13">
        <v>9.0</v>
      </c>
      <c r="AL212" s="13">
        <v>4.0</v>
      </c>
      <c r="AM212" s="18">
        <f t="shared" si="17"/>
        <v>0.4444444444</v>
      </c>
      <c r="AN212" s="19">
        <v>0.0</v>
      </c>
      <c r="AO212" s="19">
        <v>0.0</v>
      </c>
      <c r="AP212" s="13">
        <v>0.0</v>
      </c>
      <c r="AQ212" s="17">
        <f t="shared" si="19"/>
        <v>2</v>
      </c>
      <c r="AR212" s="11">
        <f t="shared" si="8"/>
        <v>1</v>
      </c>
      <c r="AS212" s="17">
        <f t="shared" si="20"/>
        <v>0</v>
      </c>
      <c r="AT212" s="11">
        <f t="shared" si="10"/>
        <v>0</v>
      </c>
      <c r="AU212" s="13" t="s">
        <v>56</v>
      </c>
      <c r="AV212" s="20">
        <v>26614.0</v>
      </c>
      <c r="AW212" s="20">
        <v>36822.0</v>
      </c>
      <c r="AX212" s="21">
        <f t="shared" si="21"/>
        <v>27.94798084</v>
      </c>
      <c r="AY212" s="13"/>
      <c r="AZ212" s="13"/>
      <c r="BA212" s="13">
        <f t="shared" si="12"/>
        <v>6</v>
      </c>
      <c r="BB212" s="13"/>
    </row>
    <row r="213" ht="12.75" customHeight="1">
      <c r="A213" s="13" t="s">
        <v>257</v>
      </c>
      <c r="B213" s="63" t="s">
        <v>270</v>
      </c>
      <c r="C213" s="11">
        <v>0.39285714285714285</v>
      </c>
      <c r="D213" s="11">
        <v>0.9940476190476191</v>
      </c>
      <c r="E213" s="11">
        <v>0.39520958083832336</v>
      </c>
      <c r="F213" s="17">
        <v>0.0</v>
      </c>
      <c r="G213" s="13">
        <v>2.0</v>
      </c>
      <c r="H213" s="13">
        <v>4.0</v>
      </c>
      <c r="I213" s="13">
        <v>21.0</v>
      </c>
      <c r="J213" s="13">
        <v>3.0</v>
      </c>
      <c r="K213" s="11">
        <v>0.6031746031746031</v>
      </c>
      <c r="L213" s="11">
        <v>2.3333333333333335</v>
      </c>
      <c r="M213" s="13">
        <v>1.0</v>
      </c>
      <c r="N213" s="13">
        <v>0.0</v>
      </c>
      <c r="O213" s="13">
        <v>7.0</v>
      </c>
      <c r="P213" s="13">
        <v>0.0</v>
      </c>
      <c r="Q213" s="15">
        <v>0.9983841840129265</v>
      </c>
      <c r="R213" s="16">
        <v>2.7261904761904763</v>
      </c>
      <c r="S213" s="13">
        <v>12.0</v>
      </c>
      <c r="T213" s="13">
        <v>13.0</v>
      </c>
      <c r="U213" s="13">
        <v>1.0</v>
      </c>
      <c r="V213" s="17">
        <f t="shared" si="1"/>
        <v>1</v>
      </c>
      <c r="W213" s="11">
        <f t="shared" si="2"/>
        <v>0.6666666667</v>
      </c>
      <c r="X213" s="11">
        <f t="shared" si="3"/>
        <v>0.3333333333</v>
      </c>
      <c r="Y213" s="11">
        <f t="shared" si="18"/>
        <v>2.726190476</v>
      </c>
      <c r="Z213" s="13">
        <v>0.0</v>
      </c>
      <c r="AA213" s="13">
        <v>0.0</v>
      </c>
      <c r="AB213" s="13">
        <v>0.0</v>
      </c>
      <c r="AC213" s="13">
        <v>0.0</v>
      </c>
      <c r="AD213" s="13">
        <v>0.0</v>
      </c>
      <c r="AE213" s="13">
        <v>0.0</v>
      </c>
      <c r="AF213" s="11" t="str">
        <f t="shared" si="5"/>
        <v>#DIV/0!</v>
      </c>
      <c r="AG213" s="13">
        <v>3.0</v>
      </c>
      <c r="AH213" s="13">
        <v>2.0</v>
      </c>
      <c r="AI213" s="13">
        <v>4.0</v>
      </c>
      <c r="AJ213" s="13">
        <v>1.0</v>
      </c>
      <c r="AK213" s="13">
        <v>7.0</v>
      </c>
      <c r="AL213" s="13">
        <v>3.0</v>
      </c>
      <c r="AM213" s="18">
        <f t="shared" si="17"/>
        <v>0.4285714286</v>
      </c>
      <c r="AN213" s="19">
        <v>0.0</v>
      </c>
      <c r="AO213" s="19">
        <v>0.0</v>
      </c>
      <c r="AP213" s="13">
        <v>0.0</v>
      </c>
      <c r="AQ213" s="17">
        <f t="shared" si="19"/>
        <v>3</v>
      </c>
      <c r="AR213" s="11">
        <f t="shared" si="8"/>
        <v>1</v>
      </c>
      <c r="AS213" s="17">
        <f t="shared" si="20"/>
        <v>0</v>
      </c>
      <c r="AT213" s="11">
        <f t="shared" si="10"/>
        <v>0</v>
      </c>
      <c r="AU213" s="13" t="s">
        <v>54</v>
      </c>
      <c r="AV213" s="20">
        <v>28201.0</v>
      </c>
      <c r="AW213" s="20">
        <v>36822.0</v>
      </c>
      <c r="AX213" s="21">
        <f t="shared" si="21"/>
        <v>23.60301164</v>
      </c>
      <c r="AY213" s="13"/>
      <c r="AZ213" s="13"/>
      <c r="BA213" s="13">
        <f t="shared" si="12"/>
        <v>4</v>
      </c>
      <c r="BB213" s="13"/>
    </row>
    <row r="214" ht="12.75" customHeight="1">
      <c r="A214" s="13" t="s">
        <v>257</v>
      </c>
      <c r="B214" s="63" t="s">
        <v>271</v>
      </c>
      <c r="C214" s="11">
        <v>0.39285714285714285</v>
      </c>
      <c r="D214" s="11">
        <v>0.6607142857142857</v>
      </c>
      <c r="E214" s="11">
        <v>0.5945945945945946</v>
      </c>
      <c r="F214" s="17">
        <v>0.0</v>
      </c>
      <c r="G214" s="13">
        <v>1.0</v>
      </c>
      <c r="H214" s="13">
        <v>5.0</v>
      </c>
      <c r="I214" s="13">
        <v>15.0</v>
      </c>
      <c r="J214" s="13">
        <v>2.0</v>
      </c>
      <c r="K214" s="11">
        <v>0.33333333333333337</v>
      </c>
      <c r="L214" s="11">
        <v>1.5555555555555556</v>
      </c>
      <c r="M214" s="12">
        <v>1.0</v>
      </c>
      <c r="N214" s="13">
        <v>0.0</v>
      </c>
      <c r="O214" s="13">
        <v>7.0</v>
      </c>
      <c r="P214" s="13">
        <v>0.0</v>
      </c>
      <c r="Q214" s="15">
        <v>0.927927927927928</v>
      </c>
      <c r="R214" s="16">
        <v>1.9484126984126984</v>
      </c>
      <c r="S214" s="13">
        <v>9.0</v>
      </c>
      <c r="T214" s="13">
        <v>14.0</v>
      </c>
      <c r="U214" s="13">
        <v>1.0</v>
      </c>
      <c r="V214" s="17">
        <f t="shared" si="1"/>
        <v>1</v>
      </c>
      <c r="W214" s="11">
        <f t="shared" si="2"/>
        <v>0.5</v>
      </c>
      <c r="X214" s="11">
        <f t="shared" si="3"/>
        <v>0.5</v>
      </c>
      <c r="Y214" s="11">
        <f t="shared" si="18"/>
        <v>1.948412698</v>
      </c>
      <c r="Z214" s="13">
        <v>0.0</v>
      </c>
      <c r="AA214" s="13">
        <v>0.0</v>
      </c>
      <c r="AB214" s="13">
        <v>0.0</v>
      </c>
      <c r="AC214" s="13">
        <v>0.0</v>
      </c>
      <c r="AD214" s="13">
        <v>0.0</v>
      </c>
      <c r="AE214" s="13">
        <v>0.0</v>
      </c>
      <c r="AF214" s="11" t="str">
        <f t="shared" si="5"/>
        <v>#DIV/0!</v>
      </c>
      <c r="AG214" s="12">
        <v>2.0</v>
      </c>
      <c r="AH214" s="12">
        <v>2.0</v>
      </c>
      <c r="AI214" s="12">
        <v>3.0</v>
      </c>
      <c r="AJ214" s="12">
        <v>1.0</v>
      </c>
      <c r="AK214" s="12">
        <v>5.0</v>
      </c>
      <c r="AL214" s="12">
        <v>3.0</v>
      </c>
      <c r="AM214" s="18">
        <f t="shared" si="17"/>
        <v>0.6</v>
      </c>
      <c r="AN214" s="19">
        <v>0.0</v>
      </c>
      <c r="AO214" s="19">
        <v>0.0</v>
      </c>
      <c r="AP214" s="13">
        <v>0.0</v>
      </c>
      <c r="AQ214" s="17">
        <f t="shared" si="19"/>
        <v>2</v>
      </c>
      <c r="AR214" s="11">
        <f t="shared" si="8"/>
        <v>1</v>
      </c>
      <c r="AS214" s="17">
        <f t="shared" si="20"/>
        <v>0</v>
      </c>
      <c r="AT214" s="11">
        <f t="shared" si="10"/>
        <v>0</v>
      </c>
      <c r="AU214" s="13" t="s">
        <v>56</v>
      </c>
      <c r="AV214" s="20">
        <v>17922.0</v>
      </c>
      <c r="AW214" s="20">
        <v>36822.0</v>
      </c>
      <c r="AX214" s="21">
        <f t="shared" si="21"/>
        <v>51.74537988</v>
      </c>
      <c r="BA214" s="12">
        <f t="shared" si="12"/>
        <v>5</v>
      </c>
    </row>
    <row r="215" ht="12.75" customHeight="1">
      <c r="A215" s="13" t="s">
        <v>257</v>
      </c>
      <c r="B215" s="61" t="s">
        <v>272</v>
      </c>
      <c r="C215" s="11">
        <v>0.25</v>
      </c>
      <c r="D215" s="11">
        <v>0.375</v>
      </c>
      <c r="E215" s="11">
        <v>0.6666666666666666</v>
      </c>
      <c r="F215" s="17">
        <v>0.0</v>
      </c>
      <c r="G215" s="13">
        <v>0.0</v>
      </c>
      <c r="H215" s="13">
        <v>7.0</v>
      </c>
      <c r="I215" s="13">
        <v>8.0</v>
      </c>
      <c r="J215" s="13">
        <v>1.0</v>
      </c>
      <c r="K215" s="11">
        <v>-0.875</v>
      </c>
      <c r="L215" s="11">
        <v>0.0</v>
      </c>
      <c r="M215" s="12">
        <v>0.0</v>
      </c>
      <c r="N215" s="13">
        <v>0.0</v>
      </c>
      <c r="O215" s="13">
        <v>7.0</v>
      </c>
      <c r="P215" s="13">
        <v>0.0</v>
      </c>
      <c r="Q215" s="15">
        <v>-0.20833333333333337</v>
      </c>
      <c r="R215" s="16">
        <v>0.25</v>
      </c>
      <c r="S215" s="13">
        <v>6.0</v>
      </c>
      <c r="T215" s="13">
        <v>15.0</v>
      </c>
      <c r="U215" s="13">
        <v>1.0</v>
      </c>
      <c r="V215" s="17">
        <f t="shared" si="1"/>
        <v>1</v>
      </c>
      <c r="W215" s="11">
        <f t="shared" si="2"/>
        <v>0</v>
      </c>
      <c r="X215" s="11">
        <f t="shared" si="3"/>
        <v>1</v>
      </c>
      <c r="Y215" s="11">
        <f t="shared" si="18"/>
        <v>0.25</v>
      </c>
      <c r="Z215" s="13">
        <v>0.0</v>
      </c>
      <c r="AA215" s="13">
        <v>0.0</v>
      </c>
      <c r="AB215" s="13">
        <v>0.0</v>
      </c>
      <c r="AC215" s="13">
        <v>0.0</v>
      </c>
      <c r="AD215" s="13">
        <v>0.0</v>
      </c>
      <c r="AE215" s="13">
        <v>0.0</v>
      </c>
      <c r="AF215" s="11" t="str">
        <f t="shared" si="5"/>
        <v>#DIV/0!</v>
      </c>
      <c r="AG215" s="12">
        <v>1.0</v>
      </c>
      <c r="AH215" s="12">
        <v>1.0</v>
      </c>
      <c r="AI215" s="12">
        <v>2.0</v>
      </c>
      <c r="AJ215" s="12">
        <v>1.0</v>
      </c>
      <c r="AK215" s="12">
        <v>3.0</v>
      </c>
      <c r="AL215" s="12">
        <v>2.0</v>
      </c>
      <c r="AM215" s="18">
        <f t="shared" si="17"/>
        <v>0.6666666667</v>
      </c>
      <c r="AN215" s="19">
        <v>0.0</v>
      </c>
      <c r="AO215" s="19">
        <v>0.0</v>
      </c>
      <c r="AP215" s="13">
        <v>0.0</v>
      </c>
      <c r="AQ215" s="17">
        <f t="shared" si="19"/>
        <v>1</v>
      </c>
      <c r="AR215" s="11">
        <f t="shared" si="8"/>
        <v>1</v>
      </c>
      <c r="AS215" s="17">
        <f t="shared" si="20"/>
        <v>0</v>
      </c>
      <c r="AT215" s="11">
        <f t="shared" si="10"/>
        <v>0</v>
      </c>
      <c r="AU215" s="13" t="s">
        <v>54</v>
      </c>
      <c r="AW215" s="20">
        <v>36822.0</v>
      </c>
      <c r="AX215" s="21">
        <f t="shared" si="21"/>
        <v>100.8131417</v>
      </c>
      <c r="BA215" s="12">
        <f t="shared" si="12"/>
        <v>7</v>
      </c>
    </row>
    <row r="216" ht="12.75" customHeight="1">
      <c r="A216" s="25" t="s">
        <v>257</v>
      </c>
      <c r="B216" s="64" t="s">
        <v>273</v>
      </c>
      <c r="C216" s="28">
        <v>0.0</v>
      </c>
      <c r="D216" s="28">
        <v>0.125</v>
      </c>
      <c r="E216" s="28">
        <v>0.0</v>
      </c>
      <c r="F216" s="32">
        <v>0.0</v>
      </c>
      <c r="G216" s="25">
        <v>0.0</v>
      </c>
      <c r="H216" s="25">
        <v>7.0</v>
      </c>
      <c r="I216" s="25">
        <v>8.0</v>
      </c>
      <c r="J216" s="25">
        <v>1.0</v>
      </c>
      <c r="K216" s="28">
        <v>-0.875</v>
      </c>
      <c r="L216" s="28">
        <v>0.0</v>
      </c>
      <c r="M216" s="25">
        <v>0.0</v>
      </c>
      <c r="N216" s="25">
        <v>0.0</v>
      </c>
      <c r="O216" s="25">
        <v>7.0</v>
      </c>
      <c r="P216" s="25">
        <v>0.0</v>
      </c>
      <c r="Q216" s="30">
        <v>-0.875</v>
      </c>
      <c r="R216" s="31">
        <v>0.0</v>
      </c>
      <c r="S216" s="25">
        <v>3.0</v>
      </c>
      <c r="T216" s="25">
        <v>16.0</v>
      </c>
      <c r="U216" s="25">
        <v>1.0</v>
      </c>
      <c r="V216" s="32">
        <f t="shared" si="1"/>
        <v>1</v>
      </c>
      <c r="W216" s="28">
        <f t="shared" si="2"/>
        <v>0</v>
      </c>
      <c r="X216" s="28">
        <f t="shared" si="3"/>
        <v>1</v>
      </c>
      <c r="Y216" s="28">
        <f t="shared" si="18"/>
        <v>0</v>
      </c>
      <c r="Z216" s="25">
        <v>0.0</v>
      </c>
      <c r="AA216" s="25">
        <v>0.0</v>
      </c>
      <c r="AB216" s="25">
        <v>0.0</v>
      </c>
      <c r="AC216" s="25">
        <v>0.0</v>
      </c>
      <c r="AD216" s="25">
        <v>0.0</v>
      </c>
      <c r="AE216" s="25">
        <v>0.0</v>
      </c>
      <c r="AF216" s="28" t="str">
        <f t="shared" si="5"/>
        <v>#DIV/0!</v>
      </c>
      <c r="AG216" s="25">
        <v>0.0</v>
      </c>
      <c r="AH216" s="25">
        <v>0.0</v>
      </c>
      <c r="AI216" s="25">
        <v>1.0</v>
      </c>
      <c r="AJ216" s="25">
        <v>0.0</v>
      </c>
      <c r="AK216" s="25">
        <v>1.0</v>
      </c>
      <c r="AL216" s="25">
        <v>0.0</v>
      </c>
      <c r="AM216" s="33">
        <f t="shared" si="17"/>
        <v>0</v>
      </c>
      <c r="AN216" s="34">
        <v>0.0</v>
      </c>
      <c r="AO216" s="34">
        <v>0.0</v>
      </c>
      <c r="AP216" s="25">
        <v>0.0</v>
      </c>
      <c r="AQ216" s="32">
        <f t="shared" si="19"/>
        <v>1</v>
      </c>
      <c r="AR216" s="28">
        <f t="shared" si="8"/>
        <v>1</v>
      </c>
      <c r="AS216" s="32">
        <f t="shared" si="20"/>
        <v>0</v>
      </c>
      <c r="AT216" s="28">
        <f t="shared" si="10"/>
        <v>0</v>
      </c>
      <c r="AU216" s="25" t="s">
        <v>56</v>
      </c>
      <c r="AV216" s="25"/>
      <c r="AW216" s="35">
        <v>36822.0</v>
      </c>
      <c r="AX216" s="36">
        <f t="shared" si="21"/>
        <v>100.8131417</v>
      </c>
      <c r="AY216" s="25"/>
      <c r="AZ216" s="25"/>
      <c r="BA216" s="25">
        <f t="shared" si="12"/>
        <v>7</v>
      </c>
      <c r="BB216" s="25"/>
    </row>
    <row r="217" ht="12.75" customHeight="1">
      <c r="A217" s="8" t="s">
        <v>274</v>
      </c>
      <c r="B217" s="65" t="s">
        <v>275</v>
      </c>
      <c r="C217" s="11">
        <v>0.6928571428571428</v>
      </c>
      <c r="D217" s="11">
        <v>11.560714285714285</v>
      </c>
      <c r="E217" s="11">
        <v>0.059932035835650294</v>
      </c>
      <c r="F217" s="13">
        <v>6.0</v>
      </c>
      <c r="G217" s="13">
        <v>9.0</v>
      </c>
      <c r="H217" s="13">
        <v>1.0</v>
      </c>
      <c r="I217" s="13">
        <v>89.0</v>
      </c>
      <c r="J217" s="13">
        <v>12.0</v>
      </c>
      <c r="K217" s="11">
        <v>0.7490636704119851</v>
      </c>
      <c r="L217" s="11">
        <v>4.2</v>
      </c>
      <c r="M217" s="13">
        <v>10.0</v>
      </c>
      <c r="N217" s="13">
        <v>6.0</v>
      </c>
      <c r="O217" s="13">
        <v>9.0</v>
      </c>
      <c r="P217" s="11">
        <v>0.6666666666666666</v>
      </c>
      <c r="Q217" s="15">
        <v>1.475662372914302</v>
      </c>
      <c r="R217" s="16">
        <v>8.892857142857142</v>
      </c>
      <c r="S217" s="13">
        <v>39.0</v>
      </c>
      <c r="T217" s="13">
        <v>1.0</v>
      </c>
      <c r="U217" s="13">
        <v>2.0</v>
      </c>
      <c r="V217" s="17">
        <f t="shared" si="1"/>
        <v>3</v>
      </c>
      <c r="W217" s="11">
        <f t="shared" si="2"/>
        <v>0.75</v>
      </c>
      <c r="X217" s="11">
        <f t="shared" si="3"/>
        <v>0.25</v>
      </c>
      <c r="Y217" s="11">
        <f t="shared" si="18"/>
        <v>4.892857143</v>
      </c>
      <c r="Z217" s="12">
        <v>1.0</v>
      </c>
      <c r="AA217" s="12">
        <v>0.0</v>
      </c>
      <c r="AB217" s="12">
        <v>8.0</v>
      </c>
      <c r="AC217" s="12">
        <v>0.0</v>
      </c>
      <c r="AD217" s="12">
        <v>9.0</v>
      </c>
      <c r="AE217" s="12">
        <v>0.0</v>
      </c>
      <c r="AF217" s="11">
        <f t="shared" si="5"/>
        <v>0</v>
      </c>
      <c r="AG217" s="12">
        <v>7.0</v>
      </c>
      <c r="AH217" s="12">
        <v>2.0</v>
      </c>
      <c r="AI217" s="12">
        <v>8.0</v>
      </c>
      <c r="AJ217" s="12">
        <v>3.0</v>
      </c>
      <c r="AK217" s="12">
        <v>15.0</v>
      </c>
      <c r="AL217" s="12">
        <v>5.0</v>
      </c>
      <c r="AM217" s="18">
        <f t="shared" si="17"/>
        <v>0.3333333333</v>
      </c>
      <c r="AN217" s="19">
        <v>0.0</v>
      </c>
      <c r="AO217" s="19">
        <v>0.0</v>
      </c>
      <c r="AP217" s="13">
        <v>0.0</v>
      </c>
      <c r="AQ217" s="17">
        <f t="shared" ref="AQ217:AQ368" si="22">J217-M217</f>
        <v>2</v>
      </c>
      <c r="AR217" s="11">
        <f t="shared" si="8"/>
        <v>0.1666666667</v>
      </c>
      <c r="AS217" s="17">
        <f t="shared" ref="AS217:AS470" si="23">M217-AE217</f>
        <v>10</v>
      </c>
      <c r="AT217" s="11">
        <f t="shared" si="10"/>
        <v>0.8333333333</v>
      </c>
      <c r="AU217" s="13" t="s">
        <v>56</v>
      </c>
      <c r="AV217" s="20">
        <v>27240.0</v>
      </c>
      <c r="AZ217" s="12">
        <v>2.0</v>
      </c>
      <c r="BA217" s="12">
        <f t="shared" si="12"/>
        <v>3</v>
      </c>
    </row>
    <row r="218" ht="12.75" customHeight="1">
      <c r="A218" s="22" t="s">
        <v>274</v>
      </c>
      <c r="B218" s="65" t="s">
        <v>132</v>
      </c>
      <c r="C218" s="11">
        <v>3.7107142857142854</v>
      </c>
      <c r="D218" s="11">
        <v>11.560714285714285</v>
      </c>
      <c r="E218" s="11">
        <v>0.3209762125424776</v>
      </c>
      <c r="F218" s="13">
        <v>3.0</v>
      </c>
      <c r="G218" s="13">
        <v>10.0</v>
      </c>
      <c r="H218" s="13">
        <v>4.0</v>
      </c>
      <c r="I218" s="13">
        <v>89.0</v>
      </c>
      <c r="J218" s="13">
        <v>12.0</v>
      </c>
      <c r="K218" s="11">
        <v>0.8295880149812734</v>
      </c>
      <c r="L218" s="11">
        <v>2.9166666666666665</v>
      </c>
      <c r="M218" s="13">
        <v>9.0</v>
      </c>
      <c r="N218" s="13">
        <v>3.0</v>
      </c>
      <c r="O218" s="13">
        <v>9.0</v>
      </c>
      <c r="P218" s="11">
        <v>0.3333333333333333</v>
      </c>
      <c r="Q218" s="15">
        <v>1.4838975608570844</v>
      </c>
      <c r="R218" s="16">
        <v>8.627380952380951</v>
      </c>
      <c r="S218" s="13">
        <v>39.0</v>
      </c>
      <c r="T218" s="13">
        <v>2.0</v>
      </c>
      <c r="U218" s="13">
        <v>3.0</v>
      </c>
      <c r="V218" s="17">
        <f t="shared" si="1"/>
        <v>2</v>
      </c>
      <c r="W218" s="11">
        <f t="shared" si="2"/>
        <v>0.8333333333</v>
      </c>
      <c r="X218" s="11">
        <f t="shared" si="3"/>
        <v>0.1666666667</v>
      </c>
      <c r="Y218" s="11">
        <f t="shared" si="18"/>
        <v>6.627380952</v>
      </c>
      <c r="Z218" s="12">
        <v>1.0</v>
      </c>
      <c r="AA218" s="12">
        <v>0.0</v>
      </c>
      <c r="AB218" s="12">
        <v>8.0</v>
      </c>
      <c r="AC218" s="12">
        <v>3.0</v>
      </c>
      <c r="AD218" s="12">
        <v>9.0</v>
      </c>
      <c r="AE218" s="12">
        <v>3.0</v>
      </c>
      <c r="AF218" s="11">
        <f t="shared" si="5"/>
        <v>0.3333333333</v>
      </c>
      <c r="AG218" s="12">
        <v>7.0</v>
      </c>
      <c r="AH218" s="12">
        <v>1.0</v>
      </c>
      <c r="AI218" s="12">
        <v>8.0</v>
      </c>
      <c r="AJ218" s="12">
        <v>4.0</v>
      </c>
      <c r="AK218" s="12">
        <v>15.0</v>
      </c>
      <c r="AL218" s="12">
        <v>5.0</v>
      </c>
      <c r="AM218" s="18">
        <f t="shared" si="17"/>
        <v>0.3333333333</v>
      </c>
      <c r="AN218" s="19">
        <v>0.0</v>
      </c>
      <c r="AO218" s="19">
        <v>0.0</v>
      </c>
      <c r="AP218" s="13">
        <v>0.0</v>
      </c>
      <c r="AQ218" s="17">
        <f t="shared" si="22"/>
        <v>3</v>
      </c>
      <c r="AR218" s="11">
        <f t="shared" si="8"/>
        <v>0.25</v>
      </c>
      <c r="AS218" s="17">
        <f t="shared" si="23"/>
        <v>6</v>
      </c>
      <c r="AT218" s="11">
        <f t="shared" si="10"/>
        <v>0.6666666667</v>
      </c>
      <c r="AU218" s="13" t="s">
        <v>56</v>
      </c>
      <c r="AV218" s="20">
        <v>30215.0</v>
      </c>
      <c r="AZ218" s="12">
        <v>4.0</v>
      </c>
      <c r="BA218" s="12">
        <f t="shared" si="12"/>
        <v>8</v>
      </c>
    </row>
    <row r="219" ht="12.75" customHeight="1">
      <c r="A219" s="13" t="s">
        <v>274</v>
      </c>
      <c r="B219" s="65" t="s">
        <v>265</v>
      </c>
      <c r="C219" s="11">
        <v>3.0023809523809524</v>
      </c>
      <c r="D219" s="11">
        <v>11.560714285714285</v>
      </c>
      <c r="E219" s="11">
        <v>0.2597054886211513</v>
      </c>
      <c r="F219" s="13">
        <v>2.0</v>
      </c>
      <c r="G219" s="13">
        <v>9.0</v>
      </c>
      <c r="H219" s="13">
        <v>4.0</v>
      </c>
      <c r="I219" s="13">
        <v>89.0</v>
      </c>
      <c r="J219" s="13">
        <v>12.0</v>
      </c>
      <c r="K219" s="11">
        <v>0.7462546816479402</v>
      </c>
      <c r="L219" s="11">
        <v>2.625</v>
      </c>
      <c r="M219" s="13">
        <v>9.0</v>
      </c>
      <c r="N219" s="13">
        <v>0.0</v>
      </c>
      <c r="O219" s="13">
        <v>9.0</v>
      </c>
      <c r="P219" s="13">
        <v>0.0</v>
      </c>
      <c r="Q219" s="15">
        <v>1.0059601702690915</v>
      </c>
      <c r="R219" s="16">
        <v>5.627380952380952</v>
      </c>
      <c r="S219" s="13">
        <v>38.0</v>
      </c>
      <c r="T219" s="13">
        <v>4.0</v>
      </c>
      <c r="U219" s="13">
        <v>2.0</v>
      </c>
      <c r="V219" s="17">
        <f t="shared" si="1"/>
        <v>3</v>
      </c>
      <c r="W219" s="11">
        <f t="shared" si="2"/>
        <v>0.75</v>
      </c>
      <c r="X219" s="11">
        <f t="shared" si="3"/>
        <v>0.25</v>
      </c>
      <c r="Y219" s="11">
        <f t="shared" si="18"/>
        <v>5.627380952</v>
      </c>
      <c r="Z219" s="12">
        <v>1.0</v>
      </c>
      <c r="AA219" s="12">
        <v>1.0</v>
      </c>
      <c r="AB219" s="12">
        <v>8.0</v>
      </c>
      <c r="AC219" s="12">
        <v>1.0</v>
      </c>
      <c r="AD219" s="12">
        <v>9.0</v>
      </c>
      <c r="AE219" s="12">
        <v>2.0</v>
      </c>
      <c r="AF219" s="11">
        <f t="shared" si="5"/>
        <v>0.2222222222</v>
      </c>
      <c r="AG219" s="12">
        <v>7.0</v>
      </c>
      <c r="AH219" s="12">
        <v>3.0</v>
      </c>
      <c r="AI219" s="12">
        <v>8.0</v>
      </c>
      <c r="AJ219" s="12">
        <v>4.0</v>
      </c>
      <c r="AK219" s="12">
        <v>15.0</v>
      </c>
      <c r="AL219" s="12">
        <v>7.0</v>
      </c>
      <c r="AM219" s="18">
        <f t="shared" si="17"/>
        <v>0.4666666667</v>
      </c>
      <c r="AN219" s="19">
        <v>0.0</v>
      </c>
      <c r="AO219" s="19">
        <v>0.0</v>
      </c>
      <c r="AP219" s="13">
        <v>0.0</v>
      </c>
      <c r="AQ219" s="17">
        <f t="shared" si="22"/>
        <v>3</v>
      </c>
      <c r="AR219" s="11">
        <f t="shared" si="8"/>
        <v>0.25</v>
      </c>
      <c r="AS219" s="17">
        <f t="shared" si="23"/>
        <v>7</v>
      </c>
      <c r="AT219" s="11">
        <f t="shared" si="10"/>
        <v>0.6363636364</v>
      </c>
      <c r="AU219" s="13" t="s">
        <v>56</v>
      </c>
      <c r="AZ219" s="12">
        <v>5.0</v>
      </c>
      <c r="BA219" s="12">
        <f t="shared" si="12"/>
        <v>9</v>
      </c>
    </row>
    <row r="220" ht="12.75" customHeight="1">
      <c r="A220" s="22" t="s">
        <v>274</v>
      </c>
      <c r="B220" s="65" t="s">
        <v>238</v>
      </c>
      <c r="C220" s="11">
        <v>2.677380952380952</v>
      </c>
      <c r="D220" s="11">
        <v>11.560714285714285</v>
      </c>
      <c r="E220" s="11">
        <v>0.23159303882195448</v>
      </c>
      <c r="F220" s="13">
        <v>2.0</v>
      </c>
      <c r="G220" s="13">
        <v>11.0</v>
      </c>
      <c r="H220" s="13">
        <v>5.0</v>
      </c>
      <c r="I220" s="13">
        <v>89.0</v>
      </c>
      <c r="J220" s="13">
        <v>12.0</v>
      </c>
      <c r="K220" s="11">
        <v>0.9119850187265918</v>
      </c>
      <c r="L220" s="11">
        <v>2.8518518518518516</v>
      </c>
      <c r="M220" s="13">
        <v>10.0</v>
      </c>
      <c r="N220" s="13">
        <v>0.0</v>
      </c>
      <c r="O220" s="13">
        <v>9.0</v>
      </c>
      <c r="P220" s="11">
        <v>0.0</v>
      </c>
      <c r="Q220" s="15">
        <v>1.1435780575485461</v>
      </c>
      <c r="R220" s="16">
        <v>5.529232804232803</v>
      </c>
      <c r="S220" s="13">
        <v>39.0</v>
      </c>
      <c r="T220" s="13">
        <v>3.0</v>
      </c>
      <c r="U220" s="13">
        <v>3.0</v>
      </c>
      <c r="V220" s="17">
        <f t="shared" si="1"/>
        <v>1</v>
      </c>
      <c r="W220" s="11">
        <f t="shared" si="2"/>
        <v>0.9166666667</v>
      </c>
      <c r="X220" s="11">
        <f t="shared" si="3"/>
        <v>0.08333333333</v>
      </c>
      <c r="Y220" s="11">
        <f t="shared" si="18"/>
        <v>5.529232804</v>
      </c>
      <c r="Z220" s="12">
        <v>1.0</v>
      </c>
      <c r="AA220" s="12">
        <v>0.0</v>
      </c>
      <c r="AB220" s="12">
        <v>8.0</v>
      </c>
      <c r="AC220" s="12">
        <v>2.0</v>
      </c>
      <c r="AD220" s="12">
        <v>9.0</v>
      </c>
      <c r="AE220" s="12">
        <v>2.0</v>
      </c>
      <c r="AF220" s="11">
        <f t="shared" si="5"/>
        <v>0.2222222222</v>
      </c>
      <c r="AG220" s="12">
        <v>7.0</v>
      </c>
      <c r="AH220" s="12">
        <v>2.0</v>
      </c>
      <c r="AI220" s="12">
        <v>8.0</v>
      </c>
      <c r="AJ220" s="12">
        <v>3.0</v>
      </c>
      <c r="AK220" s="12">
        <v>15.0</v>
      </c>
      <c r="AL220" s="12">
        <v>5.0</v>
      </c>
      <c r="AM220" s="18">
        <f t="shared" si="17"/>
        <v>0.3333333333</v>
      </c>
      <c r="AN220" s="19">
        <v>0.0</v>
      </c>
      <c r="AO220" s="19">
        <v>0.0</v>
      </c>
      <c r="AP220" s="13">
        <v>0.0</v>
      </c>
      <c r="AQ220" s="17">
        <f t="shared" si="22"/>
        <v>2</v>
      </c>
      <c r="AR220" s="11">
        <f t="shared" si="8"/>
        <v>0.1666666667</v>
      </c>
      <c r="AS220" s="17">
        <f t="shared" si="23"/>
        <v>8</v>
      </c>
      <c r="AT220" s="11">
        <f t="shared" si="10"/>
        <v>0.8</v>
      </c>
      <c r="AU220" s="13" t="s">
        <v>54</v>
      </c>
      <c r="AV220" s="13"/>
      <c r="AW220" s="13"/>
      <c r="AX220" s="13"/>
      <c r="AY220" s="13"/>
      <c r="AZ220" s="13"/>
      <c r="BA220" s="12">
        <f t="shared" si="12"/>
        <v>5</v>
      </c>
      <c r="BB220" s="13"/>
    </row>
    <row r="221" ht="12.75" customHeight="1">
      <c r="A221" s="13" t="s">
        <v>274</v>
      </c>
      <c r="B221" s="65" t="s">
        <v>111</v>
      </c>
      <c r="C221" s="11">
        <v>2.192857142857143</v>
      </c>
      <c r="D221" s="11">
        <v>7.560714285714285</v>
      </c>
      <c r="E221" s="11">
        <v>0.2900330656589514</v>
      </c>
      <c r="F221" s="13">
        <v>3.0</v>
      </c>
      <c r="G221" s="13">
        <v>7.0</v>
      </c>
      <c r="H221" s="13">
        <v>4.0</v>
      </c>
      <c r="I221" s="13">
        <v>74.0</v>
      </c>
      <c r="J221" s="13">
        <v>9.0</v>
      </c>
      <c r="K221" s="11">
        <v>0.7717717717717717</v>
      </c>
      <c r="L221" s="11">
        <v>2.7222222222222223</v>
      </c>
      <c r="M221" s="13">
        <v>7.0</v>
      </c>
      <c r="N221" s="13">
        <v>0.0</v>
      </c>
      <c r="O221" s="13">
        <v>9.0</v>
      </c>
      <c r="P221" s="13">
        <v>0.0</v>
      </c>
      <c r="Q221" s="15">
        <v>1.061804837430723</v>
      </c>
      <c r="R221" s="16">
        <v>4.915079365079365</v>
      </c>
      <c r="S221" s="13">
        <v>33.0</v>
      </c>
      <c r="T221" s="13">
        <v>7.0</v>
      </c>
      <c r="U221" s="13">
        <v>3.0</v>
      </c>
      <c r="V221" s="17">
        <f t="shared" si="1"/>
        <v>2</v>
      </c>
      <c r="W221" s="11">
        <f t="shared" si="2"/>
        <v>0.7777777778</v>
      </c>
      <c r="X221" s="11">
        <f t="shared" si="3"/>
        <v>0.2222222222</v>
      </c>
      <c r="Y221" s="11">
        <f t="shared" si="18"/>
        <v>4.915079365</v>
      </c>
      <c r="Z221" s="12">
        <v>0.0</v>
      </c>
      <c r="AA221" s="12">
        <v>0.0</v>
      </c>
      <c r="AB221" s="12">
        <v>5.0</v>
      </c>
      <c r="AC221" s="12">
        <v>1.0</v>
      </c>
      <c r="AD221" s="12">
        <v>5.0</v>
      </c>
      <c r="AE221" s="12">
        <v>1.0</v>
      </c>
      <c r="AF221" s="11">
        <f t="shared" si="5"/>
        <v>0.2</v>
      </c>
      <c r="AG221" s="12">
        <v>7.0</v>
      </c>
      <c r="AH221" s="12">
        <v>4.0</v>
      </c>
      <c r="AI221" s="12">
        <v>8.0</v>
      </c>
      <c r="AJ221" s="12">
        <v>3.0</v>
      </c>
      <c r="AK221" s="12">
        <v>15.0</v>
      </c>
      <c r="AL221" s="12">
        <v>7.0</v>
      </c>
      <c r="AM221" s="18">
        <f t="shared" si="17"/>
        <v>0.4666666667</v>
      </c>
      <c r="AN221" s="19">
        <v>0.0</v>
      </c>
      <c r="AO221" s="19">
        <v>0.0</v>
      </c>
      <c r="AP221" s="13">
        <v>0.0</v>
      </c>
      <c r="AQ221" s="17">
        <f t="shared" si="22"/>
        <v>2</v>
      </c>
      <c r="AR221" s="11">
        <f t="shared" si="8"/>
        <v>0.2222222222</v>
      </c>
      <c r="AS221" s="17">
        <f t="shared" si="23"/>
        <v>6</v>
      </c>
      <c r="AT221" s="11">
        <f t="shared" si="10"/>
        <v>0.75</v>
      </c>
      <c r="AU221" s="13" t="s">
        <v>56</v>
      </c>
      <c r="AV221" s="13"/>
      <c r="AW221" s="13"/>
      <c r="AX221" s="13"/>
      <c r="AY221" s="13"/>
      <c r="AZ221" s="13"/>
      <c r="BA221" s="12">
        <f t="shared" si="12"/>
        <v>4</v>
      </c>
      <c r="BB221" s="13"/>
    </row>
    <row r="222" ht="12.75" customHeight="1">
      <c r="A222" s="13" t="s">
        <v>274</v>
      </c>
      <c r="B222" s="39" t="s">
        <v>134</v>
      </c>
      <c r="C222" s="11">
        <v>2.225</v>
      </c>
      <c r="D222" s="11">
        <v>7.560714285714285</v>
      </c>
      <c r="E222" s="11">
        <v>0.2942843646669816</v>
      </c>
      <c r="F222" s="13">
        <v>0.0</v>
      </c>
      <c r="G222" s="13">
        <v>5.0</v>
      </c>
      <c r="H222" s="13">
        <v>5.0</v>
      </c>
      <c r="I222" s="13">
        <v>67.0</v>
      </c>
      <c r="J222" s="13">
        <v>8.0</v>
      </c>
      <c r="K222" s="11">
        <v>0.6156716417910448</v>
      </c>
      <c r="L222" s="11">
        <v>1.9444444444444444</v>
      </c>
      <c r="M222" s="13">
        <v>7.0</v>
      </c>
      <c r="N222" s="13">
        <v>0.0</v>
      </c>
      <c r="O222" s="13">
        <v>9.0</v>
      </c>
      <c r="P222" s="13">
        <v>0.0</v>
      </c>
      <c r="Q222" s="15">
        <v>0.9099560064580264</v>
      </c>
      <c r="R222" s="16">
        <v>4.169444444444444</v>
      </c>
      <c r="S222" s="13">
        <v>31.0</v>
      </c>
      <c r="T222" s="13">
        <v>8.0</v>
      </c>
      <c r="U222" s="13">
        <v>3.0</v>
      </c>
      <c r="V222" s="17">
        <f t="shared" si="1"/>
        <v>3</v>
      </c>
      <c r="W222" s="11">
        <f t="shared" si="2"/>
        <v>0.625</v>
      </c>
      <c r="X222" s="11">
        <f t="shared" si="3"/>
        <v>0.375</v>
      </c>
      <c r="Y222" s="11">
        <f t="shared" si="18"/>
        <v>4.169444444</v>
      </c>
      <c r="Z222" s="12">
        <v>0.5</v>
      </c>
      <c r="AA222" s="12">
        <v>0.0</v>
      </c>
      <c r="AB222" s="12">
        <v>4.0</v>
      </c>
      <c r="AC222" s="12">
        <v>1.0</v>
      </c>
      <c r="AD222" s="12">
        <v>4.5</v>
      </c>
      <c r="AE222" s="12">
        <v>1.0</v>
      </c>
      <c r="AF222" s="11">
        <f t="shared" si="5"/>
        <v>0.2222222222</v>
      </c>
      <c r="AG222" s="12">
        <v>7.0</v>
      </c>
      <c r="AH222" s="12">
        <v>3.0</v>
      </c>
      <c r="AI222" s="12">
        <v>8.0</v>
      </c>
      <c r="AJ222" s="12">
        <v>4.0</v>
      </c>
      <c r="AK222" s="12">
        <v>15.0</v>
      </c>
      <c r="AL222" s="12">
        <v>7.0</v>
      </c>
      <c r="AM222" s="18">
        <f t="shared" si="17"/>
        <v>0.4666666667</v>
      </c>
      <c r="AN222" s="19">
        <v>0.0</v>
      </c>
      <c r="AO222" s="19">
        <v>0.0</v>
      </c>
      <c r="AP222" s="13">
        <v>0.0</v>
      </c>
      <c r="AQ222" s="17">
        <f t="shared" si="22"/>
        <v>1</v>
      </c>
      <c r="AR222" s="11">
        <f t="shared" si="8"/>
        <v>0.125</v>
      </c>
      <c r="AS222" s="17">
        <f t="shared" si="23"/>
        <v>6</v>
      </c>
      <c r="AT222" s="11">
        <f t="shared" si="10"/>
        <v>0.8571428571</v>
      </c>
      <c r="AU222" s="13" t="s">
        <v>56</v>
      </c>
      <c r="AV222" s="13"/>
      <c r="AW222" s="13"/>
      <c r="AX222" s="13"/>
      <c r="AY222" s="13"/>
      <c r="AZ222" s="13"/>
      <c r="BA222" s="12">
        <f t="shared" si="12"/>
        <v>5</v>
      </c>
      <c r="BB222" s="13"/>
    </row>
    <row r="223" ht="12.75" customHeight="1">
      <c r="A223" s="13" t="s">
        <v>274</v>
      </c>
      <c r="B223" s="65" t="s">
        <v>276</v>
      </c>
      <c r="C223" s="11">
        <v>2.802380952380952</v>
      </c>
      <c r="D223" s="11">
        <v>3.427380952380952</v>
      </c>
      <c r="E223" s="11">
        <v>0.8176450156304272</v>
      </c>
      <c r="F223" s="13">
        <v>0.0</v>
      </c>
      <c r="G223" s="13">
        <v>1.0</v>
      </c>
      <c r="H223" s="13">
        <v>5.0</v>
      </c>
      <c r="I223" s="13">
        <v>27.0</v>
      </c>
      <c r="J223" s="13">
        <v>3.0</v>
      </c>
      <c r="K223" s="11">
        <v>0.271604938271605</v>
      </c>
      <c r="L223" s="11">
        <v>1.037037037037037</v>
      </c>
      <c r="M223" s="13">
        <v>1.0</v>
      </c>
      <c r="N223" s="13">
        <v>0.0</v>
      </c>
      <c r="O223" s="13">
        <v>9.0</v>
      </c>
      <c r="P223" s="13">
        <v>0.0</v>
      </c>
      <c r="Q223" s="15">
        <v>1.0892499539020322</v>
      </c>
      <c r="R223" s="16">
        <v>3.8394179894179894</v>
      </c>
      <c r="S223" s="13">
        <v>18.0</v>
      </c>
      <c r="T223" s="13">
        <v>13.0</v>
      </c>
      <c r="U223" s="13">
        <v>2.0</v>
      </c>
      <c r="V223" s="17">
        <f t="shared" si="1"/>
        <v>2</v>
      </c>
      <c r="W223" s="11">
        <f t="shared" si="2"/>
        <v>0.3333333333</v>
      </c>
      <c r="X223" s="11">
        <f t="shared" si="3"/>
        <v>0.6666666667</v>
      </c>
      <c r="Y223" s="11">
        <f t="shared" si="18"/>
        <v>3.839417989</v>
      </c>
      <c r="Z223" s="12">
        <v>0.5</v>
      </c>
      <c r="AA223" s="12">
        <v>0.5</v>
      </c>
      <c r="AB223" s="12">
        <v>1.0</v>
      </c>
      <c r="AC223" s="12">
        <v>1.0</v>
      </c>
      <c r="AD223" s="12">
        <v>1.5</v>
      </c>
      <c r="AE223" s="12">
        <v>1.5</v>
      </c>
      <c r="AF223" s="11">
        <f t="shared" si="5"/>
        <v>1</v>
      </c>
      <c r="AG223" s="12">
        <v>4.0</v>
      </c>
      <c r="AH223" s="12">
        <v>2.0</v>
      </c>
      <c r="AI223" s="12">
        <v>6.0</v>
      </c>
      <c r="AJ223" s="12">
        <v>4.0</v>
      </c>
      <c r="AK223" s="12">
        <v>10.0</v>
      </c>
      <c r="AL223" s="12">
        <v>6.0</v>
      </c>
      <c r="AM223" s="18">
        <f t="shared" si="17"/>
        <v>0.6</v>
      </c>
      <c r="AN223" s="19">
        <v>0.0</v>
      </c>
      <c r="AO223" s="19">
        <v>0.0</v>
      </c>
      <c r="AP223" s="13">
        <v>0.0</v>
      </c>
      <c r="AQ223" s="17">
        <f t="shared" si="22"/>
        <v>2</v>
      </c>
      <c r="AR223" s="11">
        <f t="shared" si="8"/>
        <v>0.6666666667</v>
      </c>
      <c r="AS223" s="17">
        <f t="shared" si="23"/>
        <v>-0.5</v>
      </c>
      <c r="AT223" s="11">
        <f t="shared" si="10"/>
        <v>-0.25</v>
      </c>
      <c r="AU223" s="13" t="s">
        <v>54</v>
      </c>
      <c r="AV223" s="13"/>
      <c r="AW223" s="13"/>
      <c r="AX223" s="13"/>
      <c r="AY223" s="13"/>
      <c r="AZ223" s="13"/>
      <c r="BA223" s="12">
        <f t="shared" si="12"/>
        <v>5</v>
      </c>
      <c r="BB223" s="13"/>
    </row>
    <row r="224" ht="12.75" customHeight="1">
      <c r="A224" s="13" t="s">
        <v>274</v>
      </c>
      <c r="B224" s="39" t="s">
        <v>220</v>
      </c>
      <c r="C224" s="11">
        <v>1.2249999999999999</v>
      </c>
      <c r="D224" s="11">
        <v>4.227380952380952</v>
      </c>
      <c r="E224" s="11">
        <v>0.2897775274570543</v>
      </c>
      <c r="F224" s="13">
        <v>0.0</v>
      </c>
      <c r="G224" s="13">
        <v>5.0</v>
      </c>
      <c r="H224" s="13">
        <v>5.0</v>
      </c>
      <c r="I224" s="13">
        <v>50.0</v>
      </c>
      <c r="J224" s="13">
        <v>6.0</v>
      </c>
      <c r="K224" s="11">
        <v>0.8166666666666668</v>
      </c>
      <c r="L224" s="11">
        <v>2.5925925925925926</v>
      </c>
      <c r="M224" s="13">
        <v>5.0</v>
      </c>
      <c r="N224" s="13">
        <v>0.0</v>
      </c>
      <c r="O224" s="13">
        <v>9.0</v>
      </c>
      <c r="P224" s="13">
        <v>0.0</v>
      </c>
      <c r="Q224" s="15">
        <v>1.106444194123721</v>
      </c>
      <c r="R224" s="16">
        <v>3.817592592592592</v>
      </c>
      <c r="S224" s="13">
        <v>27.0</v>
      </c>
      <c r="T224" s="13">
        <v>10.0</v>
      </c>
      <c r="U224" s="13">
        <v>2.0</v>
      </c>
      <c r="V224" s="17">
        <f t="shared" si="1"/>
        <v>1</v>
      </c>
      <c r="W224" s="11">
        <f t="shared" si="2"/>
        <v>0.8333333333</v>
      </c>
      <c r="X224" s="11">
        <f t="shared" si="3"/>
        <v>0.1666666667</v>
      </c>
      <c r="Y224" s="11">
        <f t="shared" si="18"/>
        <v>3.817592593</v>
      </c>
      <c r="Z224" s="12">
        <v>0.0</v>
      </c>
      <c r="AA224" s="12">
        <v>0.0</v>
      </c>
      <c r="AB224" s="12">
        <v>2.0</v>
      </c>
      <c r="AC224" s="12">
        <v>0.0</v>
      </c>
      <c r="AD224" s="12">
        <v>2.0</v>
      </c>
      <c r="AE224" s="12">
        <v>0.0</v>
      </c>
      <c r="AF224" s="11">
        <f t="shared" si="5"/>
        <v>0</v>
      </c>
      <c r="AG224" s="12">
        <v>6.0</v>
      </c>
      <c r="AH224" s="12">
        <v>3.0</v>
      </c>
      <c r="AI224" s="12">
        <v>8.0</v>
      </c>
      <c r="AJ224" s="12">
        <v>4.0</v>
      </c>
      <c r="AK224" s="12">
        <v>14.0</v>
      </c>
      <c r="AL224" s="12">
        <v>7.0</v>
      </c>
      <c r="AM224" s="18">
        <f t="shared" si="17"/>
        <v>0.5</v>
      </c>
      <c r="AN224" s="19">
        <v>0.0</v>
      </c>
      <c r="AO224" s="19">
        <v>0.0</v>
      </c>
      <c r="AP224" s="13">
        <v>0.0</v>
      </c>
      <c r="AQ224" s="17">
        <f t="shared" si="22"/>
        <v>1</v>
      </c>
      <c r="AR224" s="11">
        <f t="shared" si="8"/>
        <v>0.1666666667</v>
      </c>
      <c r="AS224" s="17">
        <f t="shared" si="23"/>
        <v>5</v>
      </c>
      <c r="AT224" s="11">
        <f t="shared" si="10"/>
        <v>0.8333333333</v>
      </c>
      <c r="AU224" s="13" t="s">
        <v>54</v>
      </c>
      <c r="AV224" s="13"/>
      <c r="AW224" s="13"/>
      <c r="AX224" s="13"/>
      <c r="AY224" s="13"/>
      <c r="AZ224" s="13"/>
      <c r="BA224" s="12">
        <f t="shared" si="12"/>
        <v>5</v>
      </c>
      <c r="BB224" s="13"/>
    </row>
    <row r="225" ht="12.75" customHeight="1">
      <c r="A225" s="13" t="s">
        <v>274</v>
      </c>
      <c r="B225" s="39" t="s">
        <v>113</v>
      </c>
      <c r="C225" s="11">
        <v>0.225</v>
      </c>
      <c r="D225" s="11">
        <v>0.7178571428571429</v>
      </c>
      <c r="E225" s="11">
        <v>0.31343283582089554</v>
      </c>
      <c r="F225" s="13">
        <v>1.0</v>
      </c>
      <c r="G225" s="13">
        <v>2.0</v>
      </c>
      <c r="H225" s="13">
        <v>3.0</v>
      </c>
      <c r="I225" s="13">
        <v>27.0</v>
      </c>
      <c r="J225" s="13">
        <v>3.0</v>
      </c>
      <c r="K225" s="11">
        <v>0.6296296296296297</v>
      </c>
      <c r="L225" s="11">
        <v>2.6666666666666665</v>
      </c>
      <c r="M225" s="13">
        <v>2.0</v>
      </c>
      <c r="N225" s="13">
        <v>0.0</v>
      </c>
      <c r="O225" s="13">
        <v>9.0</v>
      </c>
      <c r="P225" s="13">
        <v>0.0</v>
      </c>
      <c r="Q225" s="15">
        <v>0.9430624654505252</v>
      </c>
      <c r="R225" s="16">
        <v>2.8916666666666666</v>
      </c>
      <c r="S225" s="13">
        <v>11.0</v>
      </c>
      <c r="T225" s="13">
        <v>17.0</v>
      </c>
      <c r="U225" s="13">
        <v>3.0</v>
      </c>
      <c r="V225" s="17">
        <f t="shared" si="1"/>
        <v>1</v>
      </c>
      <c r="W225" s="11">
        <f t="shared" si="2"/>
        <v>0.6666666667</v>
      </c>
      <c r="X225" s="11">
        <f t="shared" si="3"/>
        <v>0.3333333333</v>
      </c>
      <c r="Y225" s="11">
        <f t="shared" si="18"/>
        <v>2.891666667</v>
      </c>
      <c r="Z225" s="12">
        <v>0.0</v>
      </c>
      <c r="AA225" s="12">
        <v>0.0</v>
      </c>
      <c r="AB225" s="12">
        <v>0.0</v>
      </c>
      <c r="AC225" s="12">
        <v>0.0</v>
      </c>
      <c r="AD225" s="12">
        <v>0.0</v>
      </c>
      <c r="AE225" s="12">
        <v>0.0</v>
      </c>
      <c r="AF225" s="11" t="str">
        <f t="shared" si="5"/>
        <v>#DIV/0!</v>
      </c>
      <c r="AG225" s="12">
        <v>2.0</v>
      </c>
      <c r="AH225" s="12">
        <v>1.0</v>
      </c>
      <c r="AI225" s="12">
        <v>4.0</v>
      </c>
      <c r="AJ225" s="12">
        <v>1.0</v>
      </c>
      <c r="AK225" s="12">
        <v>6.0</v>
      </c>
      <c r="AL225" s="12">
        <v>2.0</v>
      </c>
      <c r="AM225" s="18">
        <f t="shared" si="17"/>
        <v>0.3333333333</v>
      </c>
      <c r="AN225" s="19">
        <v>0.0</v>
      </c>
      <c r="AO225" s="19">
        <v>0.0</v>
      </c>
      <c r="AP225" s="13">
        <v>0.0</v>
      </c>
      <c r="AQ225" s="17">
        <f t="shared" si="22"/>
        <v>1</v>
      </c>
      <c r="AR225" s="11">
        <f t="shared" si="8"/>
        <v>0.3333333333</v>
      </c>
      <c r="AS225" s="17">
        <f t="shared" si="23"/>
        <v>2</v>
      </c>
      <c r="AT225" s="11">
        <f t="shared" si="10"/>
        <v>0.6666666667</v>
      </c>
      <c r="AU225" s="13" t="s">
        <v>56</v>
      </c>
      <c r="AV225" s="13"/>
      <c r="AW225" s="13"/>
      <c r="AX225" s="13"/>
      <c r="AY225" s="13"/>
      <c r="AZ225" s="13"/>
      <c r="BA225" s="12">
        <f t="shared" si="12"/>
        <v>3</v>
      </c>
      <c r="BB225" s="13"/>
    </row>
    <row r="226" ht="12.75" customHeight="1">
      <c r="A226" s="13" t="s">
        <v>274</v>
      </c>
      <c r="B226" s="39" t="s">
        <v>259</v>
      </c>
      <c r="C226" s="11">
        <v>1.5583333333333331</v>
      </c>
      <c r="D226" s="11">
        <v>10.560714285714285</v>
      </c>
      <c r="E226" s="11">
        <v>0.147559463420133</v>
      </c>
      <c r="F226" s="13">
        <v>1.0</v>
      </c>
      <c r="G226" s="13">
        <v>5.0</v>
      </c>
      <c r="H226" s="13">
        <v>7.0</v>
      </c>
      <c r="I226" s="13">
        <v>85.0</v>
      </c>
      <c r="J226" s="13">
        <v>11.0</v>
      </c>
      <c r="K226" s="11">
        <v>0.4470588235294118</v>
      </c>
      <c r="L226" s="11">
        <v>1.1570247933884297</v>
      </c>
      <c r="M226" s="13">
        <v>8.0</v>
      </c>
      <c r="N226" s="13">
        <v>0.0</v>
      </c>
      <c r="O226" s="13">
        <v>9.0</v>
      </c>
      <c r="P226" s="13">
        <v>0.0</v>
      </c>
      <c r="Q226" s="15">
        <v>0.5946182869495448</v>
      </c>
      <c r="R226" s="16">
        <v>2.715358126721763</v>
      </c>
      <c r="S226" s="13">
        <v>37.0</v>
      </c>
      <c r="T226" s="13">
        <v>5.0</v>
      </c>
      <c r="U226" s="13">
        <v>2.0</v>
      </c>
      <c r="V226" s="17">
        <f t="shared" si="1"/>
        <v>6</v>
      </c>
      <c r="W226" s="11">
        <f t="shared" si="2"/>
        <v>0.4545454545</v>
      </c>
      <c r="X226" s="11">
        <f t="shared" si="3"/>
        <v>0.5454545455</v>
      </c>
      <c r="Y226" s="11">
        <f t="shared" si="18"/>
        <v>2.715358127</v>
      </c>
      <c r="Z226" s="12">
        <v>1.0</v>
      </c>
      <c r="AA226" s="12">
        <v>0.0</v>
      </c>
      <c r="AB226" s="12">
        <v>7.0</v>
      </c>
      <c r="AC226" s="12">
        <v>0.0</v>
      </c>
      <c r="AD226" s="12">
        <v>8.0</v>
      </c>
      <c r="AE226" s="12">
        <v>0.0</v>
      </c>
      <c r="AF226" s="11">
        <f t="shared" si="5"/>
        <v>0</v>
      </c>
      <c r="AG226" s="12">
        <v>7.0</v>
      </c>
      <c r="AH226" s="12">
        <v>4.0</v>
      </c>
      <c r="AI226" s="12">
        <v>8.0</v>
      </c>
      <c r="AJ226" s="12">
        <v>4.0</v>
      </c>
      <c r="AK226" s="12">
        <v>15.0</v>
      </c>
      <c r="AL226" s="12">
        <v>8.0</v>
      </c>
      <c r="AM226" s="18">
        <f t="shared" si="17"/>
        <v>0.5333333333</v>
      </c>
      <c r="AN226" s="19">
        <v>0.0</v>
      </c>
      <c r="AO226" s="19">
        <v>0.0</v>
      </c>
      <c r="AP226" s="13">
        <v>0.0</v>
      </c>
      <c r="AQ226" s="17">
        <f t="shared" si="22"/>
        <v>3</v>
      </c>
      <c r="AR226" s="11">
        <f t="shared" si="8"/>
        <v>0.2727272727</v>
      </c>
      <c r="AS226" s="17">
        <f t="shared" si="23"/>
        <v>8</v>
      </c>
      <c r="AT226" s="11">
        <f t="shared" si="10"/>
        <v>0.7272727273</v>
      </c>
      <c r="AU226" s="13" t="s">
        <v>54</v>
      </c>
      <c r="AV226" s="20">
        <v>27120.0</v>
      </c>
      <c r="BA226" s="12">
        <f t="shared" si="12"/>
        <v>7</v>
      </c>
    </row>
    <row r="227" ht="12.75" customHeight="1">
      <c r="A227" s="13" t="s">
        <v>274</v>
      </c>
      <c r="B227" s="39" t="s">
        <v>170</v>
      </c>
      <c r="C227" s="11">
        <v>1.5583333333333331</v>
      </c>
      <c r="D227" s="11">
        <v>5.560714285714285</v>
      </c>
      <c r="E227" s="11">
        <v>0.2802397773496039</v>
      </c>
      <c r="F227" s="13">
        <v>0.0</v>
      </c>
      <c r="G227" s="13">
        <v>4.0</v>
      </c>
      <c r="H227" s="13">
        <v>10.0</v>
      </c>
      <c r="I227" s="13">
        <v>59.0</v>
      </c>
      <c r="J227" s="13">
        <v>7.0</v>
      </c>
      <c r="K227" s="11">
        <v>0.5472154963680388</v>
      </c>
      <c r="L227" s="11">
        <v>1.1428571428571428</v>
      </c>
      <c r="M227" s="13">
        <v>4.0</v>
      </c>
      <c r="N227" s="13">
        <v>0.0</v>
      </c>
      <c r="O227" s="13">
        <v>9.0</v>
      </c>
      <c r="P227" s="13">
        <v>0.0</v>
      </c>
      <c r="Q227" s="15">
        <v>0.8274552737176427</v>
      </c>
      <c r="R227" s="16">
        <v>2.701190476190476</v>
      </c>
      <c r="S227" s="13">
        <v>30.0</v>
      </c>
      <c r="T227" s="13">
        <v>9.0</v>
      </c>
      <c r="U227" s="13">
        <v>2.0</v>
      </c>
      <c r="V227" s="17">
        <f t="shared" si="1"/>
        <v>3</v>
      </c>
      <c r="W227" s="11">
        <f t="shared" si="2"/>
        <v>0.5714285714</v>
      </c>
      <c r="X227" s="11">
        <f t="shared" si="3"/>
        <v>0.4285714286</v>
      </c>
      <c r="Y227" s="11">
        <f t="shared" si="18"/>
        <v>2.701190476</v>
      </c>
      <c r="Z227" s="12">
        <v>0.0</v>
      </c>
      <c r="AA227" s="12">
        <v>0.0</v>
      </c>
      <c r="AB227" s="12">
        <v>3.0</v>
      </c>
      <c r="AC227" s="12">
        <v>0.0</v>
      </c>
      <c r="AD227" s="12">
        <v>3.0</v>
      </c>
      <c r="AE227" s="12">
        <v>0.0</v>
      </c>
      <c r="AF227" s="11">
        <f t="shared" si="5"/>
        <v>0</v>
      </c>
      <c r="AG227" s="12">
        <v>7.0</v>
      </c>
      <c r="AH227" s="12">
        <v>4.0</v>
      </c>
      <c r="AI227" s="12">
        <v>8.0</v>
      </c>
      <c r="AJ227" s="12">
        <v>4.0</v>
      </c>
      <c r="AK227" s="12">
        <v>15.0</v>
      </c>
      <c r="AL227" s="12">
        <v>8.0</v>
      </c>
      <c r="AM227" s="18">
        <f t="shared" si="17"/>
        <v>0.5333333333</v>
      </c>
      <c r="AN227" s="19">
        <v>0.0</v>
      </c>
      <c r="AO227" s="19">
        <v>0.0</v>
      </c>
      <c r="AP227" s="13">
        <v>0.0</v>
      </c>
      <c r="AQ227" s="17">
        <f t="shared" si="22"/>
        <v>3</v>
      </c>
      <c r="AR227" s="11">
        <f t="shared" si="8"/>
        <v>0.4285714286</v>
      </c>
      <c r="AS227" s="17">
        <f t="shared" si="23"/>
        <v>4</v>
      </c>
      <c r="AT227" s="11">
        <f t="shared" si="10"/>
        <v>0.5714285714</v>
      </c>
      <c r="AU227" s="13" t="s">
        <v>56</v>
      </c>
      <c r="BA227" s="12">
        <f t="shared" si="12"/>
        <v>10</v>
      </c>
    </row>
    <row r="228" ht="12.75" customHeight="1">
      <c r="A228" s="13" t="s">
        <v>274</v>
      </c>
      <c r="B228" s="65" t="s">
        <v>227</v>
      </c>
      <c r="C228" s="11">
        <v>0.6595238095238095</v>
      </c>
      <c r="D228" s="11">
        <v>2.0273809523809523</v>
      </c>
      <c r="E228" s="11">
        <v>0.3253082795067528</v>
      </c>
      <c r="F228" s="13">
        <v>1.0</v>
      </c>
      <c r="G228" s="13">
        <v>1.0</v>
      </c>
      <c r="H228" s="13">
        <v>3.0</v>
      </c>
      <c r="I228" s="13">
        <v>19.0</v>
      </c>
      <c r="J228" s="13">
        <v>2.0</v>
      </c>
      <c r="K228" s="11">
        <v>0.42105263157894735</v>
      </c>
      <c r="L228" s="11">
        <v>2.0</v>
      </c>
      <c r="M228" s="13">
        <v>1.0</v>
      </c>
      <c r="N228" s="13">
        <v>0.0</v>
      </c>
      <c r="O228" s="13">
        <v>9.0</v>
      </c>
      <c r="P228" s="13">
        <v>0.0</v>
      </c>
      <c r="Q228" s="15">
        <v>0.7463609110857001</v>
      </c>
      <c r="R228" s="16">
        <v>2.6595238095238094</v>
      </c>
      <c r="S228" s="13">
        <v>15.0</v>
      </c>
      <c r="T228" s="13">
        <v>15.0</v>
      </c>
      <c r="U228" s="13">
        <v>2.0</v>
      </c>
      <c r="V228" s="17">
        <f t="shared" si="1"/>
        <v>1</v>
      </c>
      <c r="W228" s="11">
        <f t="shared" si="2"/>
        <v>0.5</v>
      </c>
      <c r="X228" s="11">
        <f t="shared" si="3"/>
        <v>0.5</v>
      </c>
      <c r="Y228" s="11">
        <f t="shared" si="18"/>
        <v>2.65952381</v>
      </c>
      <c r="Z228" s="12">
        <v>0.0</v>
      </c>
      <c r="AA228" s="12">
        <v>0.0</v>
      </c>
      <c r="AB228" s="12">
        <v>1.0</v>
      </c>
      <c r="AC228" s="12">
        <v>0.0</v>
      </c>
      <c r="AD228" s="12">
        <v>1.0</v>
      </c>
      <c r="AE228" s="12">
        <v>0.0</v>
      </c>
      <c r="AF228" s="11">
        <f t="shared" si="5"/>
        <v>0</v>
      </c>
      <c r="AG228" s="12">
        <v>3.0</v>
      </c>
      <c r="AH228" s="12">
        <v>2.0</v>
      </c>
      <c r="AI228" s="12">
        <v>5.0</v>
      </c>
      <c r="AJ228" s="12">
        <v>3.0</v>
      </c>
      <c r="AK228" s="12">
        <v>8.0</v>
      </c>
      <c r="AL228" s="12">
        <v>5.0</v>
      </c>
      <c r="AM228" s="18">
        <f t="shared" si="17"/>
        <v>0.625</v>
      </c>
      <c r="AN228" s="19">
        <v>0.0</v>
      </c>
      <c r="AO228" s="19">
        <v>0.0</v>
      </c>
      <c r="AP228" s="13">
        <v>0.0</v>
      </c>
      <c r="AQ228" s="17">
        <f t="shared" si="22"/>
        <v>1</v>
      </c>
      <c r="AR228" s="11">
        <f t="shared" si="8"/>
        <v>0.5</v>
      </c>
      <c r="AS228" s="17">
        <f t="shared" si="23"/>
        <v>1</v>
      </c>
      <c r="AT228" s="11">
        <f t="shared" si="10"/>
        <v>0.5</v>
      </c>
      <c r="AU228" s="13" t="s">
        <v>54</v>
      </c>
      <c r="BA228" s="12">
        <f t="shared" si="12"/>
        <v>3</v>
      </c>
    </row>
    <row r="229" ht="12.75" customHeight="1">
      <c r="A229" s="13" t="s">
        <v>274</v>
      </c>
      <c r="B229" s="39" t="s">
        <v>277</v>
      </c>
      <c r="C229" s="11">
        <v>1.2249999999999999</v>
      </c>
      <c r="D229" s="11">
        <v>9.560714285714285</v>
      </c>
      <c r="E229" s="11">
        <v>0.12812850205453866</v>
      </c>
      <c r="F229" s="13">
        <v>1.0</v>
      </c>
      <c r="G229" s="13">
        <v>6.0</v>
      </c>
      <c r="H229" s="13">
        <v>10.0</v>
      </c>
      <c r="I229" s="13">
        <v>80.0</v>
      </c>
      <c r="J229" s="13">
        <v>10.0</v>
      </c>
      <c r="K229" s="11">
        <v>0.5875</v>
      </c>
      <c r="L229" s="11">
        <v>1.2</v>
      </c>
      <c r="M229" s="13">
        <v>7.0</v>
      </c>
      <c r="N229" s="13">
        <v>0.0</v>
      </c>
      <c r="O229" s="13">
        <v>9.0</v>
      </c>
      <c r="P229" s="13">
        <v>0.0</v>
      </c>
      <c r="Q229" s="15">
        <v>0.7156285020545387</v>
      </c>
      <c r="R229" s="16">
        <v>2.425</v>
      </c>
      <c r="S229" s="13">
        <v>36.0</v>
      </c>
      <c r="T229" s="13">
        <v>6.0</v>
      </c>
      <c r="U229" s="13">
        <v>3.0</v>
      </c>
      <c r="V229" s="17">
        <f t="shared" si="1"/>
        <v>4</v>
      </c>
      <c r="W229" s="11">
        <f t="shared" si="2"/>
        <v>0.6</v>
      </c>
      <c r="X229" s="11">
        <f t="shared" si="3"/>
        <v>0.4</v>
      </c>
      <c r="Y229" s="11">
        <f t="shared" si="18"/>
        <v>2.425</v>
      </c>
      <c r="Z229" s="12">
        <v>1.0</v>
      </c>
      <c r="AA229" s="12">
        <v>0.0</v>
      </c>
      <c r="AB229" s="12">
        <v>6.0</v>
      </c>
      <c r="AC229" s="12">
        <v>0.0</v>
      </c>
      <c r="AD229" s="12">
        <v>7.0</v>
      </c>
      <c r="AE229" s="12">
        <v>0.0</v>
      </c>
      <c r="AF229" s="11">
        <f t="shared" si="5"/>
        <v>0</v>
      </c>
      <c r="AG229" s="12">
        <v>7.0</v>
      </c>
      <c r="AH229" s="12">
        <v>3.0</v>
      </c>
      <c r="AI229" s="12">
        <v>8.0</v>
      </c>
      <c r="AJ229" s="12">
        <v>4.0</v>
      </c>
      <c r="AK229" s="12">
        <v>15.0</v>
      </c>
      <c r="AL229" s="12">
        <v>7.0</v>
      </c>
      <c r="AM229" s="18">
        <f t="shared" si="17"/>
        <v>0.4666666667</v>
      </c>
      <c r="AN229" s="19">
        <v>0.0</v>
      </c>
      <c r="AO229" s="19">
        <v>0.0</v>
      </c>
      <c r="AP229" s="13">
        <v>0.0</v>
      </c>
      <c r="AQ229" s="17">
        <f t="shared" si="22"/>
        <v>3</v>
      </c>
      <c r="AR229" s="11">
        <f t="shared" si="8"/>
        <v>0.3</v>
      </c>
      <c r="AS229" s="17">
        <f t="shared" si="23"/>
        <v>7</v>
      </c>
      <c r="AT229" s="11">
        <f t="shared" si="10"/>
        <v>0.7</v>
      </c>
      <c r="AU229" s="13" t="s">
        <v>54</v>
      </c>
      <c r="AV229" s="20">
        <v>23403.0</v>
      </c>
      <c r="BA229" s="12">
        <f t="shared" si="12"/>
        <v>10</v>
      </c>
    </row>
    <row r="230" ht="12.75" customHeight="1">
      <c r="A230" s="13" t="s">
        <v>274</v>
      </c>
      <c r="B230" s="39" t="s">
        <v>72</v>
      </c>
      <c r="C230" s="11">
        <v>0.225</v>
      </c>
      <c r="D230" s="11">
        <v>1.0273809523809523</v>
      </c>
      <c r="E230" s="11">
        <v>0.21900347624565472</v>
      </c>
      <c r="F230" s="13">
        <v>0.0</v>
      </c>
      <c r="G230" s="13">
        <v>2.0</v>
      </c>
      <c r="H230" s="13">
        <v>5.0</v>
      </c>
      <c r="I230" s="13">
        <v>34.0</v>
      </c>
      <c r="J230" s="13">
        <v>4.0</v>
      </c>
      <c r="K230" s="11">
        <v>0.4632352941176471</v>
      </c>
      <c r="L230" s="11">
        <v>1.5555555555555556</v>
      </c>
      <c r="M230" s="13">
        <v>2.0</v>
      </c>
      <c r="N230" s="13">
        <v>0.0</v>
      </c>
      <c r="O230" s="13">
        <v>9.0</v>
      </c>
      <c r="P230" s="13">
        <v>0.0</v>
      </c>
      <c r="Q230" s="15">
        <v>0.6822387703633018</v>
      </c>
      <c r="R230" s="16">
        <v>1.7805555555555557</v>
      </c>
      <c r="S230" s="13">
        <v>14.0</v>
      </c>
      <c r="T230" s="13">
        <v>16.0</v>
      </c>
      <c r="U230" s="13">
        <v>3.0</v>
      </c>
      <c r="V230" s="17">
        <f t="shared" si="1"/>
        <v>2</v>
      </c>
      <c r="W230" s="11">
        <f t="shared" si="2"/>
        <v>0.5</v>
      </c>
      <c r="X230" s="11">
        <f t="shared" si="3"/>
        <v>0.5</v>
      </c>
      <c r="Y230" s="11">
        <f t="shared" si="18"/>
        <v>1.780555556</v>
      </c>
      <c r="Z230" s="12">
        <v>0.0</v>
      </c>
      <c r="AA230" s="12">
        <v>0.0</v>
      </c>
      <c r="AB230" s="12">
        <v>0.0</v>
      </c>
      <c r="AC230" s="12">
        <v>0.0</v>
      </c>
      <c r="AD230" s="12">
        <v>0.0</v>
      </c>
      <c r="AE230" s="12">
        <v>0.0</v>
      </c>
      <c r="AF230" s="11" t="str">
        <f t="shared" si="5"/>
        <v>#DIV/0!</v>
      </c>
      <c r="AG230" s="12">
        <v>3.0</v>
      </c>
      <c r="AH230" s="12">
        <v>1.0</v>
      </c>
      <c r="AI230" s="12">
        <v>5.0</v>
      </c>
      <c r="AJ230" s="12">
        <v>1.0</v>
      </c>
      <c r="AK230" s="12">
        <v>8.0</v>
      </c>
      <c r="AL230" s="12">
        <v>2.0</v>
      </c>
      <c r="AM230" s="18">
        <f t="shared" si="17"/>
        <v>0.25</v>
      </c>
      <c r="AN230" s="19">
        <v>0.0</v>
      </c>
      <c r="AO230" s="19">
        <v>0.0</v>
      </c>
      <c r="AP230" s="13">
        <v>0.0</v>
      </c>
      <c r="AQ230" s="17">
        <f t="shared" si="22"/>
        <v>2</v>
      </c>
      <c r="AR230" s="11">
        <f t="shared" si="8"/>
        <v>0.5</v>
      </c>
      <c r="AS230" s="17">
        <f t="shared" si="23"/>
        <v>2</v>
      </c>
      <c r="AT230" s="11">
        <f t="shared" si="10"/>
        <v>0.5</v>
      </c>
      <c r="AU230" s="13" t="s">
        <v>54</v>
      </c>
      <c r="AZ230" s="12">
        <v>3.0</v>
      </c>
      <c r="BA230" s="12">
        <f t="shared" si="12"/>
        <v>8</v>
      </c>
    </row>
    <row r="231" ht="12.75" customHeight="1">
      <c r="A231" s="13" t="s">
        <v>274</v>
      </c>
      <c r="B231" s="39" t="s">
        <v>174</v>
      </c>
      <c r="C231" s="11">
        <v>0.225</v>
      </c>
      <c r="D231" s="11">
        <v>2.0273809523809523</v>
      </c>
      <c r="E231" s="11">
        <v>0.11098062243100412</v>
      </c>
      <c r="F231" s="13">
        <v>0.0</v>
      </c>
      <c r="G231" s="13">
        <v>3.0</v>
      </c>
      <c r="H231" s="13">
        <v>7.0</v>
      </c>
      <c r="I231" s="13">
        <v>40.0</v>
      </c>
      <c r="J231" s="13">
        <v>5.0</v>
      </c>
      <c r="K231" s="11">
        <v>0.5650000000000001</v>
      </c>
      <c r="L231" s="11">
        <v>1.5272727272727273</v>
      </c>
      <c r="M231" s="13">
        <v>3.0</v>
      </c>
      <c r="N231" s="13">
        <v>0.0</v>
      </c>
      <c r="O231" s="13">
        <v>9.0</v>
      </c>
      <c r="P231" s="13">
        <v>0.0</v>
      </c>
      <c r="Q231" s="15">
        <v>0.6759806224310042</v>
      </c>
      <c r="R231" s="16">
        <v>1.7522727272727274</v>
      </c>
      <c r="S231" s="13">
        <v>15.0</v>
      </c>
      <c r="T231" s="13">
        <v>14.0</v>
      </c>
      <c r="U231" s="13">
        <v>2.0</v>
      </c>
      <c r="V231" s="17">
        <f t="shared" si="1"/>
        <v>2</v>
      </c>
      <c r="W231" s="11">
        <f t="shared" si="2"/>
        <v>0.6</v>
      </c>
      <c r="X231" s="11">
        <f t="shared" si="3"/>
        <v>0.4</v>
      </c>
      <c r="Y231" s="11">
        <f t="shared" si="18"/>
        <v>1.752272727</v>
      </c>
      <c r="Z231" s="12">
        <v>0.0</v>
      </c>
      <c r="AA231" s="12">
        <v>0.0</v>
      </c>
      <c r="AB231" s="12">
        <v>1.0</v>
      </c>
      <c r="AC231" s="12">
        <v>0.0</v>
      </c>
      <c r="AD231" s="12">
        <v>1.0</v>
      </c>
      <c r="AE231" s="12">
        <v>0.0</v>
      </c>
      <c r="AF231" s="11">
        <f t="shared" si="5"/>
        <v>0</v>
      </c>
      <c r="AG231" s="12">
        <v>3.0</v>
      </c>
      <c r="AH231" s="12">
        <v>1.0</v>
      </c>
      <c r="AI231" s="12">
        <v>5.0</v>
      </c>
      <c r="AJ231" s="12">
        <v>1.0</v>
      </c>
      <c r="AK231" s="12">
        <v>8.0</v>
      </c>
      <c r="AL231" s="12">
        <v>2.0</v>
      </c>
      <c r="AM231" s="18">
        <f t="shared" si="17"/>
        <v>0.25</v>
      </c>
      <c r="AN231" s="19">
        <v>0.0</v>
      </c>
      <c r="AO231" s="19">
        <v>0.0</v>
      </c>
      <c r="AP231" s="13">
        <v>0.0</v>
      </c>
      <c r="AQ231" s="17">
        <f t="shared" si="22"/>
        <v>2</v>
      </c>
      <c r="AR231" s="11">
        <f t="shared" si="8"/>
        <v>0.4</v>
      </c>
      <c r="AS231" s="17">
        <f t="shared" si="23"/>
        <v>3</v>
      </c>
      <c r="AT231" s="11">
        <f t="shared" si="10"/>
        <v>0.6</v>
      </c>
      <c r="AU231" s="13" t="s">
        <v>54</v>
      </c>
      <c r="BA231" s="12">
        <f t="shared" si="12"/>
        <v>7</v>
      </c>
    </row>
    <row r="232" ht="12.75" customHeight="1">
      <c r="A232" s="13" t="s">
        <v>274</v>
      </c>
      <c r="B232" s="65" t="s">
        <v>224</v>
      </c>
      <c r="C232" s="11">
        <v>0.8023809523809524</v>
      </c>
      <c r="D232" s="11">
        <v>2.827380952380952</v>
      </c>
      <c r="E232" s="11">
        <v>0.2837894736842106</v>
      </c>
      <c r="F232" s="13">
        <v>0.0</v>
      </c>
      <c r="G232" s="13">
        <v>1.0</v>
      </c>
      <c r="H232" s="13">
        <v>4.0</v>
      </c>
      <c r="I232" s="13">
        <v>34.0</v>
      </c>
      <c r="J232" s="13">
        <v>4.0</v>
      </c>
      <c r="K232" s="11">
        <v>0.22058823529411764</v>
      </c>
      <c r="L232" s="11">
        <v>0.875</v>
      </c>
      <c r="M232" s="13">
        <v>3.0</v>
      </c>
      <c r="N232" s="13">
        <v>0.0</v>
      </c>
      <c r="O232" s="13">
        <v>9.0</v>
      </c>
      <c r="P232" s="13">
        <v>0.0</v>
      </c>
      <c r="Q232" s="15">
        <v>0.5043777089783282</v>
      </c>
      <c r="R232" s="16">
        <v>1.6773809523809524</v>
      </c>
      <c r="S232" s="13">
        <v>21.0</v>
      </c>
      <c r="T232" s="13">
        <v>12.0</v>
      </c>
      <c r="U232" s="13">
        <v>2.0</v>
      </c>
      <c r="V232" s="17">
        <f t="shared" si="1"/>
        <v>3</v>
      </c>
      <c r="W232" s="11">
        <f t="shared" si="2"/>
        <v>0.25</v>
      </c>
      <c r="X232" s="11">
        <f t="shared" si="3"/>
        <v>0.75</v>
      </c>
      <c r="Y232" s="11">
        <f t="shared" si="18"/>
        <v>1.677380952</v>
      </c>
      <c r="Z232" s="12">
        <v>0.0</v>
      </c>
      <c r="AA232" s="12">
        <v>0.0</v>
      </c>
      <c r="AB232" s="12">
        <v>1.0</v>
      </c>
      <c r="AC232" s="12">
        <v>0.0</v>
      </c>
      <c r="AD232" s="12">
        <v>1.0</v>
      </c>
      <c r="AE232" s="12">
        <v>0.0</v>
      </c>
      <c r="AF232" s="11">
        <f t="shared" si="5"/>
        <v>0</v>
      </c>
      <c r="AG232" s="12">
        <v>5.0</v>
      </c>
      <c r="AH232" s="12">
        <v>2.0</v>
      </c>
      <c r="AI232" s="12">
        <v>7.0</v>
      </c>
      <c r="AJ232" s="12">
        <v>4.0</v>
      </c>
      <c r="AK232" s="12">
        <v>12.0</v>
      </c>
      <c r="AL232" s="12">
        <v>6.0</v>
      </c>
      <c r="AM232" s="18">
        <f t="shared" si="17"/>
        <v>0.5</v>
      </c>
      <c r="AN232" s="19">
        <v>0.0</v>
      </c>
      <c r="AO232" s="19">
        <v>0.0</v>
      </c>
      <c r="AP232" s="13">
        <v>0.0</v>
      </c>
      <c r="AQ232" s="17">
        <f t="shared" si="22"/>
        <v>1</v>
      </c>
      <c r="AR232" s="11">
        <f t="shared" si="8"/>
        <v>0.25</v>
      </c>
      <c r="AS232" s="17">
        <f t="shared" si="23"/>
        <v>3</v>
      </c>
      <c r="AT232" s="11">
        <f t="shared" si="10"/>
        <v>0.75</v>
      </c>
      <c r="AU232" s="13" t="s">
        <v>54</v>
      </c>
      <c r="BA232" s="12">
        <f t="shared" si="12"/>
        <v>4</v>
      </c>
    </row>
    <row r="233" ht="12.75" customHeight="1">
      <c r="A233" s="13" t="s">
        <v>274</v>
      </c>
      <c r="B233" s="39" t="s">
        <v>79</v>
      </c>
      <c r="C233" s="11">
        <v>0.1</v>
      </c>
      <c r="D233" s="11">
        <v>0.325</v>
      </c>
      <c r="E233" s="11">
        <v>0.3076923076923077</v>
      </c>
      <c r="F233" s="13">
        <v>0.0</v>
      </c>
      <c r="G233" s="13">
        <v>1.0</v>
      </c>
      <c r="H233" s="13">
        <v>6.0</v>
      </c>
      <c r="I233" s="13">
        <v>19.0</v>
      </c>
      <c r="J233" s="13">
        <v>2.0</v>
      </c>
      <c r="K233" s="11">
        <v>0.34210526315789475</v>
      </c>
      <c r="L233" s="11">
        <v>1.4</v>
      </c>
      <c r="M233" s="13">
        <v>1.0</v>
      </c>
      <c r="N233" s="13">
        <v>0.0</v>
      </c>
      <c r="O233" s="13">
        <v>9.0</v>
      </c>
      <c r="P233" s="13">
        <v>0.0</v>
      </c>
      <c r="Q233" s="15">
        <v>0.6497975708502024</v>
      </c>
      <c r="R233" s="16">
        <v>1.5</v>
      </c>
      <c r="S233" s="13">
        <v>6.0</v>
      </c>
      <c r="T233" s="13">
        <v>19.0</v>
      </c>
      <c r="U233" s="13">
        <v>3.0</v>
      </c>
      <c r="V233" s="17">
        <f t="shared" si="1"/>
        <v>1</v>
      </c>
      <c r="W233" s="11">
        <f t="shared" si="2"/>
        <v>0.5</v>
      </c>
      <c r="X233" s="11">
        <f t="shared" si="3"/>
        <v>0.5</v>
      </c>
      <c r="Y233" s="11">
        <f t="shared" si="18"/>
        <v>1.5</v>
      </c>
      <c r="Z233" s="12">
        <v>0.0</v>
      </c>
      <c r="AA233" s="12">
        <v>0.0</v>
      </c>
      <c r="AB233" s="12">
        <v>0.0</v>
      </c>
      <c r="AC233" s="12">
        <v>0.0</v>
      </c>
      <c r="AD233" s="12">
        <v>0.0</v>
      </c>
      <c r="AE233" s="12">
        <v>0.0</v>
      </c>
      <c r="AF233" s="11" t="str">
        <f t="shared" si="5"/>
        <v>#DIV/0!</v>
      </c>
      <c r="AG233" s="12">
        <v>1.0</v>
      </c>
      <c r="AH233" s="12">
        <v>1.0</v>
      </c>
      <c r="AI233" s="12">
        <v>2.0</v>
      </c>
      <c r="AJ233" s="12">
        <v>0.0</v>
      </c>
      <c r="AK233" s="12">
        <v>3.0</v>
      </c>
      <c r="AL233" s="12">
        <v>1.0</v>
      </c>
      <c r="AM233" s="18">
        <f t="shared" si="17"/>
        <v>0.3333333333</v>
      </c>
      <c r="AN233" s="19">
        <v>0.0</v>
      </c>
      <c r="AO233" s="19">
        <v>0.0</v>
      </c>
      <c r="AP233" s="13">
        <v>0.0</v>
      </c>
      <c r="AQ233" s="17">
        <f t="shared" si="22"/>
        <v>1</v>
      </c>
      <c r="AR233" s="11">
        <f t="shared" si="8"/>
        <v>0.5</v>
      </c>
      <c r="AS233" s="17">
        <f t="shared" si="23"/>
        <v>1</v>
      </c>
      <c r="AT233" s="11">
        <f t="shared" si="10"/>
        <v>0.5</v>
      </c>
      <c r="AU233" s="13" t="s">
        <v>56</v>
      </c>
      <c r="AV233" s="20">
        <v>29195.0</v>
      </c>
      <c r="BA233" s="12">
        <f t="shared" si="12"/>
        <v>6</v>
      </c>
    </row>
    <row r="234" ht="12.75" customHeight="1">
      <c r="A234" s="13" t="s">
        <v>274</v>
      </c>
      <c r="B234" s="65" t="s">
        <v>169</v>
      </c>
      <c r="C234" s="11">
        <v>0.5678571428571428</v>
      </c>
      <c r="D234" s="11">
        <v>3.227380952380952</v>
      </c>
      <c r="E234" s="11">
        <v>0.17594983400959058</v>
      </c>
      <c r="F234" s="13">
        <v>6.0</v>
      </c>
      <c r="G234" s="13">
        <v>2.0</v>
      </c>
      <c r="H234" s="13">
        <v>9.0</v>
      </c>
      <c r="I234" s="13">
        <v>40.0</v>
      </c>
      <c r="J234" s="13">
        <v>5.0</v>
      </c>
      <c r="K234" s="11">
        <v>0.355</v>
      </c>
      <c r="L234" s="11">
        <v>0.8615384615384616</v>
      </c>
      <c r="M234" s="13">
        <v>2.0</v>
      </c>
      <c r="N234" s="13">
        <v>0.0</v>
      </c>
      <c r="O234" s="13">
        <v>9.0</v>
      </c>
      <c r="P234" s="13">
        <v>0.0</v>
      </c>
      <c r="Q234" s="15">
        <v>0.5309498340095906</v>
      </c>
      <c r="R234" s="16">
        <v>1.4293956043956044</v>
      </c>
      <c r="S234" s="13">
        <v>24.0</v>
      </c>
      <c r="T234" s="13">
        <v>11.0</v>
      </c>
      <c r="U234" s="13">
        <v>2.0</v>
      </c>
      <c r="V234" s="17">
        <f t="shared" si="1"/>
        <v>3</v>
      </c>
      <c r="W234" s="11">
        <f t="shared" si="2"/>
        <v>0.4</v>
      </c>
      <c r="X234" s="11">
        <f t="shared" si="3"/>
        <v>0.6</v>
      </c>
      <c r="Y234" s="11">
        <f t="shared" si="18"/>
        <v>1.429395604</v>
      </c>
      <c r="Z234" s="12">
        <v>0.0</v>
      </c>
      <c r="AA234" s="12">
        <v>0.0</v>
      </c>
      <c r="AB234" s="12">
        <v>1.0</v>
      </c>
      <c r="AC234" s="12">
        <v>0.0</v>
      </c>
      <c r="AD234" s="12">
        <v>1.0</v>
      </c>
      <c r="AE234" s="12">
        <v>0.0</v>
      </c>
      <c r="AF234" s="11">
        <f t="shared" si="5"/>
        <v>0</v>
      </c>
      <c r="AG234" s="12">
        <v>6.0</v>
      </c>
      <c r="AH234" s="12">
        <v>2.0</v>
      </c>
      <c r="AI234" s="12">
        <v>8.0</v>
      </c>
      <c r="AJ234" s="12">
        <v>2.0</v>
      </c>
      <c r="AK234" s="12">
        <v>14.0</v>
      </c>
      <c r="AL234" s="12">
        <v>4.0</v>
      </c>
      <c r="AM234" s="18">
        <f t="shared" si="17"/>
        <v>0.2857142857</v>
      </c>
      <c r="AN234" s="19">
        <v>0.0</v>
      </c>
      <c r="AO234" s="19">
        <v>0.0</v>
      </c>
      <c r="AP234" s="13">
        <v>0.0</v>
      </c>
      <c r="AQ234" s="17">
        <f t="shared" si="22"/>
        <v>3</v>
      </c>
      <c r="AR234" s="11">
        <f t="shared" si="8"/>
        <v>0.6</v>
      </c>
      <c r="AS234" s="17">
        <f t="shared" si="23"/>
        <v>2</v>
      </c>
      <c r="AT234" s="11">
        <f t="shared" si="10"/>
        <v>0.4</v>
      </c>
      <c r="AU234" s="13" t="s">
        <v>56</v>
      </c>
      <c r="BA234" s="12">
        <f t="shared" si="12"/>
        <v>9</v>
      </c>
    </row>
    <row r="235" ht="12.75" customHeight="1">
      <c r="A235" s="13" t="s">
        <v>274</v>
      </c>
      <c r="B235" s="65" t="s">
        <v>208</v>
      </c>
      <c r="C235" s="11">
        <v>0.1</v>
      </c>
      <c r="D235" s="11">
        <v>0.45</v>
      </c>
      <c r="E235" s="11">
        <v>0.22222222222222224</v>
      </c>
      <c r="F235" s="13">
        <v>1.0</v>
      </c>
      <c r="G235" s="13">
        <v>0.0</v>
      </c>
      <c r="H235" s="13">
        <v>9.0</v>
      </c>
      <c r="I235" s="13">
        <v>10.0</v>
      </c>
      <c r="J235" s="13">
        <v>1.0</v>
      </c>
      <c r="K235" s="11">
        <v>-0.9</v>
      </c>
      <c r="L235" s="11">
        <v>0.0</v>
      </c>
      <c r="M235" s="13">
        <v>0.0</v>
      </c>
      <c r="N235" s="13">
        <v>0.0</v>
      </c>
      <c r="O235" s="13">
        <v>9.0</v>
      </c>
      <c r="P235" s="13">
        <v>0.0</v>
      </c>
      <c r="Q235" s="15">
        <v>-0.6777777777777778</v>
      </c>
      <c r="R235" s="16">
        <v>0.1</v>
      </c>
      <c r="S235" s="13">
        <v>8.0</v>
      </c>
      <c r="T235" s="13">
        <v>18.0</v>
      </c>
      <c r="U235" s="13">
        <v>3.0</v>
      </c>
      <c r="V235" s="17">
        <f t="shared" si="1"/>
        <v>1</v>
      </c>
      <c r="W235" s="11">
        <f t="shared" si="2"/>
        <v>0</v>
      </c>
      <c r="X235" s="11">
        <f t="shared" si="3"/>
        <v>1</v>
      </c>
      <c r="Y235" s="11">
        <f t="shared" si="18"/>
        <v>0.1</v>
      </c>
      <c r="Z235" s="12">
        <v>0.0</v>
      </c>
      <c r="AA235" s="12">
        <v>0.0</v>
      </c>
      <c r="AB235" s="12">
        <v>0.0</v>
      </c>
      <c r="AC235" s="12">
        <v>0.0</v>
      </c>
      <c r="AD235" s="12">
        <v>0.0</v>
      </c>
      <c r="AE235" s="12">
        <v>0.0</v>
      </c>
      <c r="AF235" s="11" t="str">
        <f t="shared" si="5"/>
        <v>#DIV/0!</v>
      </c>
      <c r="AG235" s="12">
        <v>1.0</v>
      </c>
      <c r="AH235" s="12">
        <v>0.0</v>
      </c>
      <c r="AI235" s="12">
        <v>3.0</v>
      </c>
      <c r="AJ235" s="12">
        <v>1.0</v>
      </c>
      <c r="AK235" s="12">
        <v>4.0</v>
      </c>
      <c r="AL235" s="12">
        <v>1.0</v>
      </c>
      <c r="AM235" s="18">
        <f t="shared" si="17"/>
        <v>0.25</v>
      </c>
      <c r="AN235" s="19">
        <v>0.0</v>
      </c>
      <c r="AO235" s="19">
        <v>0.0</v>
      </c>
      <c r="AP235" s="13">
        <v>0.0</v>
      </c>
      <c r="AQ235" s="17">
        <f t="shared" si="22"/>
        <v>1</v>
      </c>
      <c r="AR235" s="11">
        <f t="shared" si="8"/>
        <v>1</v>
      </c>
      <c r="AS235" s="17">
        <f t="shared" si="23"/>
        <v>0</v>
      </c>
      <c r="AT235" s="11">
        <f t="shared" si="10"/>
        <v>0</v>
      </c>
      <c r="AU235" s="13" t="s">
        <v>54</v>
      </c>
      <c r="AV235" s="20">
        <v>21640.0</v>
      </c>
      <c r="BA235" s="12">
        <f t="shared" si="12"/>
        <v>9</v>
      </c>
    </row>
    <row r="236" ht="12.75" customHeight="1">
      <c r="A236" s="25" t="s">
        <v>274</v>
      </c>
      <c r="B236" s="66" t="s">
        <v>278</v>
      </c>
      <c r="C236" s="28">
        <v>0.1</v>
      </c>
      <c r="D236" s="28">
        <v>0.2</v>
      </c>
      <c r="E236" s="28">
        <v>0.5</v>
      </c>
      <c r="F236" s="25">
        <v>0.0</v>
      </c>
      <c r="G236" s="25">
        <v>0.0</v>
      </c>
      <c r="H236" s="25">
        <v>9.0</v>
      </c>
      <c r="I236" s="25">
        <v>10.0</v>
      </c>
      <c r="J236" s="25">
        <v>1.0</v>
      </c>
      <c r="K236" s="28">
        <v>-0.9</v>
      </c>
      <c r="L236" s="28">
        <v>0.0</v>
      </c>
      <c r="M236" s="25">
        <v>0.0</v>
      </c>
      <c r="N236" s="25">
        <v>0.0</v>
      </c>
      <c r="O236" s="25">
        <v>9.0</v>
      </c>
      <c r="P236" s="25">
        <v>0.0</v>
      </c>
      <c r="Q236" s="30">
        <v>-0.4</v>
      </c>
      <c r="R236" s="31">
        <v>0.1</v>
      </c>
      <c r="S236" s="25">
        <v>3.0</v>
      </c>
      <c r="T236" s="25">
        <v>20.0</v>
      </c>
      <c r="U236" s="25">
        <v>2.0</v>
      </c>
      <c r="V236" s="32">
        <f t="shared" si="1"/>
        <v>1</v>
      </c>
      <c r="W236" s="28">
        <f t="shared" si="2"/>
        <v>0</v>
      </c>
      <c r="X236" s="28">
        <f t="shared" si="3"/>
        <v>1</v>
      </c>
      <c r="Y236" s="28">
        <f t="shared" si="18"/>
        <v>0.1</v>
      </c>
      <c r="Z236" s="25">
        <v>0.0</v>
      </c>
      <c r="AA236" s="25">
        <v>0.0</v>
      </c>
      <c r="AB236" s="25">
        <v>0.0</v>
      </c>
      <c r="AC236" s="25">
        <v>0.0</v>
      </c>
      <c r="AD236" s="25">
        <v>0.0</v>
      </c>
      <c r="AE236" s="25">
        <v>0.0</v>
      </c>
      <c r="AF236" s="28" t="str">
        <f t="shared" si="5"/>
        <v>#DIV/0!</v>
      </c>
      <c r="AG236" s="25">
        <v>1.0</v>
      </c>
      <c r="AH236" s="25">
        <v>1.0</v>
      </c>
      <c r="AI236" s="25">
        <v>1.0</v>
      </c>
      <c r="AJ236" s="25">
        <v>0.0</v>
      </c>
      <c r="AK236" s="25">
        <v>2.0</v>
      </c>
      <c r="AL236" s="25">
        <v>1.0</v>
      </c>
      <c r="AM236" s="33">
        <f t="shared" si="17"/>
        <v>0.5</v>
      </c>
      <c r="AN236" s="34">
        <v>0.0</v>
      </c>
      <c r="AO236" s="34">
        <v>0.0</v>
      </c>
      <c r="AP236" s="25">
        <v>0.0</v>
      </c>
      <c r="AQ236" s="32">
        <f t="shared" si="22"/>
        <v>1</v>
      </c>
      <c r="AR236" s="28">
        <f t="shared" si="8"/>
        <v>1</v>
      </c>
      <c r="AS236" s="32">
        <f t="shared" si="23"/>
        <v>0</v>
      </c>
      <c r="AT236" s="28">
        <f t="shared" si="10"/>
        <v>0</v>
      </c>
      <c r="AU236" s="25" t="s">
        <v>56</v>
      </c>
      <c r="AV236" s="35">
        <v>28908.0</v>
      </c>
      <c r="AW236" s="25"/>
      <c r="AX236" s="25"/>
      <c r="AY236" s="25"/>
      <c r="AZ236" s="25"/>
      <c r="BA236" s="25">
        <f t="shared" si="12"/>
        <v>9</v>
      </c>
      <c r="BB236" s="25"/>
    </row>
    <row r="237" ht="12.75" customHeight="1">
      <c r="A237" s="8" t="s">
        <v>279</v>
      </c>
      <c r="B237" s="8" t="s">
        <v>280</v>
      </c>
      <c r="C237" s="10">
        <v>5.861111111111111</v>
      </c>
      <c r="D237" s="11">
        <v>11.680555555444444</v>
      </c>
      <c r="E237" s="11">
        <v>0.5017835909679123</v>
      </c>
      <c r="F237" s="13">
        <v>0.0</v>
      </c>
      <c r="G237" s="13">
        <v>6.0</v>
      </c>
      <c r="H237" s="13">
        <v>2.0</v>
      </c>
      <c r="I237" s="13">
        <v>79.0</v>
      </c>
      <c r="J237" s="13">
        <v>10.0</v>
      </c>
      <c r="K237" s="11">
        <v>0.5974683544303797</v>
      </c>
      <c r="L237" s="11">
        <v>2.8</v>
      </c>
      <c r="M237" s="13">
        <v>7.0</v>
      </c>
      <c r="N237" s="13">
        <v>5.0</v>
      </c>
      <c r="O237" s="13">
        <v>9.0</v>
      </c>
      <c r="P237" s="18">
        <v>0.5555555555555556</v>
      </c>
      <c r="Q237" s="15">
        <v>1.6548075009538474</v>
      </c>
      <c r="R237" s="16">
        <v>11.994444444444445</v>
      </c>
      <c r="S237" s="13">
        <v>39.0</v>
      </c>
      <c r="T237" s="13">
        <v>1.0</v>
      </c>
      <c r="U237" s="13">
        <v>1.0</v>
      </c>
      <c r="V237" s="17">
        <f t="shared" si="1"/>
        <v>4</v>
      </c>
      <c r="W237" s="11">
        <f t="shared" si="2"/>
        <v>0.6</v>
      </c>
      <c r="X237" s="11">
        <f t="shared" si="3"/>
        <v>0.4</v>
      </c>
      <c r="Y237" s="11">
        <f t="shared" si="18"/>
        <v>8.661111111</v>
      </c>
      <c r="Z237" s="12">
        <v>2.0</v>
      </c>
      <c r="AA237" s="12">
        <v>0.0</v>
      </c>
      <c r="AB237" s="12">
        <v>8.0</v>
      </c>
      <c r="AC237" s="12">
        <v>4.0</v>
      </c>
      <c r="AD237" s="12">
        <v>10.0</v>
      </c>
      <c r="AE237" s="12">
        <v>4.0</v>
      </c>
      <c r="AF237" s="11">
        <f t="shared" si="5"/>
        <v>0.4</v>
      </c>
      <c r="AG237" s="12">
        <v>5.0</v>
      </c>
      <c r="AH237" s="12">
        <v>2.0</v>
      </c>
      <c r="AI237" s="12">
        <v>6.0</v>
      </c>
      <c r="AJ237" s="12">
        <v>4.0</v>
      </c>
      <c r="AK237" s="12">
        <v>11.0</v>
      </c>
      <c r="AL237" s="12">
        <v>6.0</v>
      </c>
      <c r="AM237" s="18">
        <f t="shared" si="17"/>
        <v>0.5454545455</v>
      </c>
      <c r="AN237" s="19">
        <v>0.0</v>
      </c>
      <c r="AO237" s="19">
        <v>0.0</v>
      </c>
      <c r="AP237" s="13">
        <v>0.0</v>
      </c>
      <c r="AQ237" s="17">
        <f t="shared" si="22"/>
        <v>3</v>
      </c>
      <c r="AR237" s="11">
        <f t="shared" si="8"/>
        <v>0.3</v>
      </c>
      <c r="AS237" s="17">
        <f t="shared" si="23"/>
        <v>3</v>
      </c>
      <c r="AT237" s="11">
        <f t="shared" si="10"/>
        <v>0.5</v>
      </c>
      <c r="AU237" s="13" t="s">
        <v>54</v>
      </c>
      <c r="BA237" s="12">
        <f t="shared" si="12"/>
        <v>2</v>
      </c>
    </row>
    <row r="238" ht="12.75" customHeight="1">
      <c r="A238" s="22" t="s">
        <v>279</v>
      </c>
      <c r="B238" s="8" t="s">
        <v>281</v>
      </c>
      <c r="C238" s="10">
        <v>3.2444444444444445</v>
      </c>
      <c r="D238" s="11">
        <v>11.680555555444444</v>
      </c>
      <c r="E238" s="11">
        <v>0.27776456599550786</v>
      </c>
      <c r="F238" s="13">
        <v>1.0</v>
      </c>
      <c r="G238" s="13">
        <v>10.0</v>
      </c>
      <c r="H238" s="13">
        <v>1.0</v>
      </c>
      <c r="I238" s="13">
        <v>79.0</v>
      </c>
      <c r="J238" s="13">
        <v>10.0</v>
      </c>
      <c r="K238" s="11">
        <v>0.9987341772151899</v>
      </c>
      <c r="L238" s="11">
        <v>5.6</v>
      </c>
      <c r="M238" s="13">
        <v>7.0</v>
      </c>
      <c r="N238" s="13">
        <v>4.0</v>
      </c>
      <c r="O238" s="13">
        <v>9.0</v>
      </c>
      <c r="P238" s="18">
        <v>0.4444444444444444</v>
      </c>
      <c r="Q238" s="15">
        <v>1.7209431876551422</v>
      </c>
      <c r="R238" s="16">
        <v>11.511111111111111</v>
      </c>
      <c r="S238" s="13">
        <v>39.0</v>
      </c>
      <c r="T238" s="13">
        <v>2.0</v>
      </c>
      <c r="U238" s="13">
        <v>1.0</v>
      </c>
      <c r="V238" s="17">
        <f t="shared" si="1"/>
        <v>0</v>
      </c>
      <c r="W238" s="11">
        <f t="shared" si="2"/>
        <v>1</v>
      </c>
      <c r="X238" s="11">
        <f t="shared" si="3"/>
        <v>0</v>
      </c>
      <c r="Y238" s="11">
        <f t="shared" si="18"/>
        <v>8.844444444</v>
      </c>
      <c r="Z238" s="12">
        <v>2.0</v>
      </c>
      <c r="AA238" s="12">
        <v>2.0</v>
      </c>
      <c r="AB238" s="12">
        <v>8.0</v>
      </c>
      <c r="AC238" s="12">
        <v>0.0</v>
      </c>
      <c r="AD238" s="12">
        <v>10.0</v>
      </c>
      <c r="AE238" s="12">
        <v>2.0</v>
      </c>
      <c r="AF238" s="11">
        <f t="shared" si="5"/>
        <v>0.2</v>
      </c>
      <c r="AG238" s="12">
        <v>5.0</v>
      </c>
      <c r="AH238" s="12">
        <v>4.0</v>
      </c>
      <c r="AI238" s="12">
        <v>6.0</v>
      </c>
      <c r="AJ238" s="12">
        <v>4.0</v>
      </c>
      <c r="AK238" s="12">
        <v>11.0</v>
      </c>
      <c r="AL238" s="12">
        <v>8.0</v>
      </c>
      <c r="AM238" s="18">
        <f t="shared" si="17"/>
        <v>0.7272727273</v>
      </c>
      <c r="AN238" s="19">
        <v>0.0</v>
      </c>
      <c r="AO238" s="19">
        <v>0.0</v>
      </c>
      <c r="AP238" s="13">
        <v>0.0</v>
      </c>
      <c r="AQ238" s="17">
        <f t="shared" si="22"/>
        <v>3</v>
      </c>
      <c r="AR238" s="11">
        <f t="shared" si="8"/>
        <v>0.3</v>
      </c>
      <c r="AS238" s="17">
        <f t="shared" si="23"/>
        <v>5</v>
      </c>
      <c r="AT238" s="11">
        <f t="shared" si="10"/>
        <v>0.5</v>
      </c>
      <c r="AU238" s="13" t="s">
        <v>54</v>
      </c>
      <c r="BA238" s="12">
        <f t="shared" si="12"/>
        <v>1</v>
      </c>
    </row>
    <row r="239" ht="12.75" customHeight="1">
      <c r="A239" s="22" t="s">
        <v>279</v>
      </c>
      <c r="B239" s="8" t="s">
        <v>282</v>
      </c>
      <c r="C239" s="10">
        <v>1.6611111111111112</v>
      </c>
      <c r="D239" s="11">
        <v>11.680555555444444</v>
      </c>
      <c r="E239" s="11">
        <v>0.1422116527956453</v>
      </c>
      <c r="F239" s="13">
        <v>1.0</v>
      </c>
      <c r="G239" s="13">
        <v>9.0</v>
      </c>
      <c r="H239" s="13">
        <v>1.0</v>
      </c>
      <c r="I239" s="13">
        <v>79.0</v>
      </c>
      <c r="J239" s="13">
        <v>10.0</v>
      </c>
      <c r="K239" s="11">
        <v>0.8987341772151899</v>
      </c>
      <c r="L239" s="11">
        <v>5.04</v>
      </c>
      <c r="M239" s="13">
        <v>7.0</v>
      </c>
      <c r="N239" s="13">
        <v>0.0</v>
      </c>
      <c r="O239" s="13">
        <v>9.0</v>
      </c>
      <c r="P239" s="18">
        <v>0.0</v>
      </c>
      <c r="Q239" s="15">
        <v>1.0409458300108352</v>
      </c>
      <c r="R239" s="16">
        <v>6.7011111111111115</v>
      </c>
      <c r="S239" s="13">
        <v>39.0</v>
      </c>
      <c r="T239" s="13">
        <v>3.0</v>
      </c>
      <c r="U239" s="13">
        <v>1.0</v>
      </c>
      <c r="V239" s="17">
        <f t="shared" si="1"/>
        <v>1</v>
      </c>
      <c r="W239" s="11">
        <f t="shared" si="2"/>
        <v>0.9</v>
      </c>
      <c r="X239" s="11">
        <f t="shared" si="3"/>
        <v>0.1</v>
      </c>
      <c r="Y239" s="11">
        <f t="shared" si="18"/>
        <v>6.701111111</v>
      </c>
      <c r="Z239" s="12">
        <v>2.0</v>
      </c>
      <c r="AA239" s="12">
        <v>0.0</v>
      </c>
      <c r="AB239" s="12">
        <v>8.0</v>
      </c>
      <c r="AC239" s="12">
        <v>1.0</v>
      </c>
      <c r="AD239" s="12">
        <v>10.0</v>
      </c>
      <c r="AE239" s="12">
        <v>1.0</v>
      </c>
      <c r="AF239" s="11">
        <f t="shared" si="5"/>
        <v>0.1</v>
      </c>
      <c r="AG239" s="12">
        <v>5.0</v>
      </c>
      <c r="AH239" s="12">
        <v>1.0</v>
      </c>
      <c r="AI239" s="12">
        <v>6.0</v>
      </c>
      <c r="AJ239" s="12">
        <v>4.0</v>
      </c>
      <c r="AK239" s="12">
        <v>11.0</v>
      </c>
      <c r="AL239" s="12">
        <v>5.0</v>
      </c>
      <c r="AM239" s="18">
        <f t="shared" si="17"/>
        <v>0.4545454545</v>
      </c>
      <c r="AN239" s="19">
        <v>0.0</v>
      </c>
      <c r="AO239" s="19">
        <v>0.0</v>
      </c>
      <c r="AP239" s="13">
        <v>0.0</v>
      </c>
      <c r="AQ239" s="17">
        <f t="shared" si="22"/>
        <v>3</v>
      </c>
      <c r="AR239" s="11">
        <f t="shared" si="8"/>
        <v>0.3</v>
      </c>
      <c r="AS239" s="17">
        <f t="shared" si="23"/>
        <v>6</v>
      </c>
      <c r="AT239" s="11">
        <f t="shared" si="10"/>
        <v>0.6666666667</v>
      </c>
      <c r="AU239" s="13" t="s">
        <v>54</v>
      </c>
      <c r="AZ239" s="12">
        <v>1.0</v>
      </c>
      <c r="BA239" s="12">
        <f t="shared" si="12"/>
        <v>2</v>
      </c>
    </row>
    <row r="240" ht="12.75" customHeight="1">
      <c r="A240" s="13" t="s">
        <v>279</v>
      </c>
      <c r="B240" s="39" t="s">
        <v>283</v>
      </c>
      <c r="C240" s="10">
        <v>1.8194444444444444</v>
      </c>
      <c r="D240" s="11">
        <v>12.180555555444444</v>
      </c>
      <c r="E240" s="11">
        <v>0.1493728620310091</v>
      </c>
      <c r="F240" s="13">
        <v>0.0</v>
      </c>
      <c r="G240" s="13">
        <v>10.0</v>
      </c>
      <c r="H240" s="13">
        <v>4.0</v>
      </c>
      <c r="I240" s="13">
        <v>96.0</v>
      </c>
      <c r="J240" s="13">
        <v>12.0</v>
      </c>
      <c r="K240" s="11">
        <v>0.8298611111111112</v>
      </c>
      <c r="L240" s="11">
        <v>2.9166666666666665</v>
      </c>
      <c r="M240" s="13">
        <v>8.0</v>
      </c>
      <c r="N240" s="13">
        <v>0.0</v>
      </c>
      <c r="O240" s="13">
        <v>9.0</v>
      </c>
      <c r="P240" s="13">
        <v>0.0</v>
      </c>
      <c r="Q240" s="15">
        <v>0.9792339731421202</v>
      </c>
      <c r="R240" s="16">
        <v>4.736111111111111</v>
      </c>
      <c r="S240" s="13">
        <v>38.0</v>
      </c>
      <c r="T240" s="13">
        <v>4.0</v>
      </c>
      <c r="U240" s="13">
        <v>1.0</v>
      </c>
      <c r="V240" s="17">
        <f t="shared" si="1"/>
        <v>2</v>
      </c>
      <c r="W240" s="11">
        <f t="shared" si="2"/>
        <v>0.8333333333</v>
      </c>
      <c r="X240" s="11">
        <f t="shared" si="3"/>
        <v>0.1666666667</v>
      </c>
      <c r="Y240" s="11">
        <f t="shared" si="18"/>
        <v>4.736111111</v>
      </c>
      <c r="Z240" s="12">
        <v>2.5</v>
      </c>
      <c r="AA240" s="12">
        <v>0.0</v>
      </c>
      <c r="AB240" s="12">
        <v>8.0</v>
      </c>
      <c r="AC240" s="12">
        <v>1.0</v>
      </c>
      <c r="AD240" s="12">
        <v>10.5</v>
      </c>
      <c r="AE240" s="12">
        <v>1.0</v>
      </c>
      <c r="AF240" s="11">
        <f t="shared" si="5"/>
        <v>0.09523809524</v>
      </c>
      <c r="AG240" s="12">
        <v>5.0</v>
      </c>
      <c r="AH240" s="12">
        <v>3.0</v>
      </c>
      <c r="AI240" s="12">
        <v>6.0</v>
      </c>
      <c r="AJ240" s="12">
        <v>2.0</v>
      </c>
      <c r="AK240" s="12">
        <v>11.0</v>
      </c>
      <c r="AL240" s="12">
        <v>5.0</v>
      </c>
      <c r="AM240" s="18">
        <f t="shared" si="17"/>
        <v>0.4545454545</v>
      </c>
      <c r="AN240" s="19">
        <v>0.0</v>
      </c>
      <c r="AO240" s="19">
        <v>0.0</v>
      </c>
      <c r="AP240" s="13">
        <v>0.0</v>
      </c>
      <c r="AQ240" s="17">
        <f t="shared" si="22"/>
        <v>4</v>
      </c>
      <c r="AR240" s="11">
        <f t="shared" si="8"/>
        <v>0.3333333333</v>
      </c>
      <c r="AS240" s="17">
        <f t="shared" si="23"/>
        <v>7</v>
      </c>
      <c r="AT240" s="11">
        <f t="shared" si="10"/>
        <v>0.6363636364</v>
      </c>
      <c r="AU240" s="13" t="s">
        <v>56</v>
      </c>
      <c r="BA240" s="12">
        <f t="shared" si="12"/>
        <v>4</v>
      </c>
    </row>
    <row r="241" ht="12.75" customHeight="1">
      <c r="A241" s="13" t="s">
        <v>279</v>
      </c>
      <c r="B241" s="39" t="s">
        <v>284</v>
      </c>
      <c r="C241" s="10">
        <v>0.7694444444444444</v>
      </c>
      <c r="D241" s="11">
        <v>10.680555555444444</v>
      </c>
      <c r="E241" s="11">
        <v>0.07204161248449457</v>
      </c>
      <c r="F241" s="13">
        <v>2.0</v>
      </c>
      <c r="G241" s="13">
        <v>8.0</v>
      </c>
      <c r="H241" s="13">
        <v>9.0</v>
      </c>
      <c r="I241" s="13">
        <v>92.0</v>
      </c>
      <c r="J241" s="13">
        <v>11.0</v>
      </c>
      <c r="K241" s="11">
        <v>0.7183794466403163</v>
      </c>
      <c r="L241" s="11">
        <v>1.5664335664335665</v>
      </c>
      <c r="M241" s="13">
        <v>6.0</v>
      </c>
      <c r="N241" s="13">
        <v>0.0</v>
      </c>
      <c r="O241" s="13">
        <v>9.0</v>
      </c>
      <c r="P241" s="13">
        <v>0.0</v>
      </c>
      <c r="Q241" s="15">
        <v>0.7904210591248109</v>
      </c>
      <c r="R241" s="16">
        <v>2.3358780108780106</v>
      </c>
      <c r="S241" s="13">
        <v>37.0</v>
      </c>
      <c r="T241" s="13">
        <v>5.0</v>
      </c>
      <c r="U241" s="13">
        <v>1.0</v>
      </c>
      <c r="V241" s="17">
        <f t="shared" si="1"/>
        <v>3</v>
      </c>
      <c r="W241" s="11">
        <f t="shared" si="2"/>
        <v>0.7272727273</v>
      </c>
      <c r="X241" s="11">
        <f t="shared" si="3"/>
        <v>0.2727272727</v>
      </c>
      <c r="Y241" s="11">
        <f t="shared" si="18"/>
        <v>2.335878011</v>
      </c>
      <c r="Z241" s="12">
        <v>2.0</v>
      </c>
      <c r="AA241" s="12">
        <v>0.0</v>
      </c>
      <c r="AB241" s="12">
        <v>7.0</v>
      </c>
      <c r="AC241" s="12">
        <v>0.0</v>
      </c>
      <c r="AD241" s="12">
        <v>9.0</v>
      </c>
      <c r="AE241" s="12">
        <v>0.0</v>
      </c>
      <c r="AF241" s="11">
        <f t="shared" si="5"/>
        <v>0</v>
      </c>
      <c r="AG241" s="12">
        <v>5.0</v>
      </c>
      <c r="AH241" s="12">
        <v>3.0</v>
      </c>
      <c r="AI241" s="12">
        <v>6.0</v>
      </c>
      <c r="AJ241" s="12">
        <v>2.0</v>
      </c>
      <c r="AK241" s="12">
        <v>11.0</v>
      </c>
      <c r="AL241" s="12">
        <v>5.0</v>
      </c>
      <c r="AM241" s="18">
        <f t="shared" si="17"/>
        <v>0.4545454545</v>
      </c>
      <c r="AN241" s="19">
        <v>0.0</v>
      </c>
      <c r="AO241" s="19">
        <v>0.0</v>
      </c>
      <c r="AP241" s="13">
        <v>0.0</v>
      </c>
      <c r="AQ241" s="17">
        <f t="shared" si="22"/>
        <v>5</v>
      </c>
      <c r="AR241" s="11">
        <f t="shared" si="8"/>
        <v>0.4545454545</v>
      </c>
      <c r="AS241" s="17">
        <f t="shared" si="23"/>
        <v>6</v>
      </c>
      <c r="AT241" s="11">
        <f t="shared" si="10"/>
        <v>0.5454545455</v>
      </c>
      <c r="AU241" s="13" t="s">
        <v>54</v>
      </c>
      <c r="AV241" s="13"/>
      <c r="AW241" s="13"/>
      <c r="AX241" s="13"/>
      <c r="AY241" s="13"/>
      <c r="AZ241" s="13"/>
      <c r="BA241" s="12">
        <f t="shared" si="12"/>
        <v>9</v>
      </c>
      <c r="BB241" s="13"/>
    </row>
    <row r="242" ht="12.75" customHeight="1">
      <c r="A242" s="13" t="s">
        <v>279</v>
      </c>
      <c r="B242" s="39" t="s">
        <v>285</v>
      </c>
      <c r="C242" s="10">
        <v>2.436111111111111</v>
      </c>
      <c r="D242" s="11">
        <v>9.680555555444444</v>
      </c>
      <c r="E242" s="11">
        <v>0.2516499282668769</v>
      </c>
      <c r="F242" s="13">
        <v>1.0</v>
      </c>
      <c r="G242" s="13">
        <v>5.0</v>
      </c>
      <c r="H242" s="13">
        <v>11.0</v>
      </c>
      <c r="I242" s="13">
        <v>87.0</v>
      </c>
      <c r="J242" s="13">
        <v>10.0</v>
      </c>
      <c r="K242" s="11">
        <v>0.4873563218390805</v>
      </c>
      <c r="L242" s="11">
        <v>0.9333333333333333</v>
      </c>
      <c r="M242" s="13">
        <v>6.0</v>
      </c>
      <c r="N242" s="13">
        <v>0.0</v>
      </c>
      <c r="O242" s="13">
        <v>9.0</v>
      </c>
      <c r="P242" s="13">
        <v>0.0</v>
      </c>
      <c r="Q242" s="15">
        <v>0.7390062501059573</v>
      </c>
      <c r="R242" s="16">
        <v>3.3694444444444445</v>
      </c>
      <c r="S242" s="13">
        <v>36.0</v>
      </c>
      <c r="T242" s="13">
        <v>6.0</v>
      </c>
      <c r="U242" s="13">
        <v>1.0</v>
      </c>
      <c r="V242" s="17">
        <f t="shared" si="1"/>
        <v>5</v>
      </c>
      <c r="W242" s="11">
        <f t="shared" si="2"/>
        <v>0.5</v>
      </c>
      <c r="X242" s="11">
        <f t="shared" si="3"/>
        <v>0.5</v>
      </c>
      <c r="Y242" s="11">
        <f t="shared" si="18"/>
        <v>3.369444444</v>
      </c>
      <c r="Z242" s="12">
        <v>2.0</v>
      </c>
      <c r="AA242" s="12">
        <v>0.0</v>
      </c>
      <c r="AB242" s="12">
        <v>6.0</v>
      </c>
      <c r="AC242" s="12">
        <v>2.0</v>
      </c>
      <c r="AD242" s="12">
        <v>8.0</v>
      </c>
      <c r="AE242" s="12">
        <v>2.0</v>
      </c>
      <c r="AF242" s="11">
        <f t="shared" si="5"/>
        <v>0.25</v>
      </c>
      <c r="AG242" s="12">
        <v>5.0</v>
      </c>
      <c r="AH242" s="12">
        <v>1.0</v>
      </c>
      <c r="AI242" s="12">
        <v>6.0</v>
      </c>
      <c r="AJ242" s="12">
        <v>2.0</v>
      </c>
      <c r="AK242" s="12">
        <v>11.0</v>
      </c>
      <c r="AL242" s="12">
        <v>3.0</v>
      </c>
      <c r="AM242" s="18">
        <f t="shared" si="17"/>
        <v>0.2727272727</v>
      </c>
      <c r="AN242" s="19">
        <v>0.0</v>
      </c>
      <c r="AO242" s="19">
        <v>0.0</v>
      </c>
      <c r="AP242" s="13">
        <v>0.0</v>
      </c>
      <c r="AQ242" s="17">
        <f t="shared" si="22"/>
        <v>4</v>
      </c>
      <c r="AR242" s="11">
        <f t="shared" si="8"/>
        <v>0.4</v>
      </c>
      <c r="AS242" s="17">
        <f t="shared" si="23"/>
        <v>4</v>
      </c>
      <c r="AT242" s="11">
        <f t="shared" si="10"/>
        <v>0.5</v>
      </c>
      <c r="AU242" s="13" t="s">
        <v>56</v>
      </c>
      <c r="AV242" s="13"/>
      <c r="AW242" s="13"/>
      <c r="AX242" s="13"/>
      <c r="AY242" s="13"/>
      <c r="AZ242" s="13"/>
      <c r="BA242" s="12">
        <f t="shared" si="12"/>
        <v>11</v>
      </c>
      <c r="BB242" s="13"/>
    </row>
    <row r="243" ht="12.75" customHeight="1">
      <c r="A243" s="13" t="s">
        <v>279</v>
      </c>
      <c r="B243" s="8" t="s">
        <v>286</v>
      </c>
      <c r="C243" s="10">
        <v>1.2444444444444445</v>
      </c>
      <c r="D243" s="11">
        <v>7.680555555444444</v>
      </c>
      <c r="E243" s="11">
        <v>0.16202531645804016</v>
      </c>
      <c r="F243" s="13">
        <v>0.0</v>
      </c>
      <c r="G243" s="13">
        <v>5.0</v>
      </c>
      <c r="H243" s="13">
        <v>5.0</v>
      </c>
      <c r="I243" s="13">
        <v>65.0</v>
      </c>
      <c r="J243" s="13">
        <v>7.0</v>
      </c>
      <c r="K243" s="11">
        <v>0.7032967032967034</v>
      </c>
      <c r="L243" s="11">
        <v>2.2222222222222223</v>
      </c>
      <c r="M243" s="13">
        <v>4.0</v>
      </c>
      <c r="N243" s="13">
        <v>0.0</v>
      </c>
      <c r="O243" s="13">
        <v>9.0</v>
      </c>
      <c r="P243" s="13">
        <v>0.0</v>
      </c>
      <c r="Q243" s="15">
        <v>0.8653220197547435</v>
      </c>
      <c r="R243" s="16">
        <v>3.466666666666667</v>
      </c>
      <c r="S243" s="13">
        <v>32.0</v>
      </c>
      <c r="T243" s="13">
        <v>7.0</v>
      </c>
      <c r="U243" s="13">
        <v>1.0</v>
      </c>
      <c r="V243" s="17">
        <f t="shared" si="1"/>
        <v>2</v>
      </c>
      <c r="W243" s="11">
        <f t="shared" si="2"/>
        <v>0.7142857143</v>
      </c>
      <c r="X243" s="11">
        <f t="shared" si="3"/>
        <v>0.2857142857</v>
      </c>
      <c r="Y243" s="11">
        <f t="shared" si="18"/>
        <v>3.466666667</v>
      </c>
      <c r="Z243" s="12">
        <v>1.0</v>
      </c>
      <c r="AA243" s="12">
        <v>0.0</v>
      </c>
      <c r="AB243" s="12">
        <v>5.0</v>
      </c>
      <c r="AC243" s="12">
        <v>0.0</v>
      </c>
      <c r="AD243" s="12">
        <v>6.0</v>
      </c>
      <c r="AE243" s="12">
        <v>0.0</v>
      </c>
      <c r="AF243" s="11">
        <f t="shared" si="5"/>
        <v>0</v>
      </c>
      <c r="AG243" s="12">
        <v>5.0</v>
      </c>
      <c r="AH243" s="12">
        <v>4.0</v>
      </c>
      <c r="AI243" s="12">
        <v>6.0</v>
      </c>
      <c r="AJ243" s="12">
        <v>4.0</v>
      </c>
      <c r="AK243" s="12">
        <v>11.0</v>
      </c>
      <c r="AL243" s="12">
        <v>8.0</v>
      </c>
      <c r="AM243" s="18">
        <f t="shared" si="17"/>
        <v>0.7272727273</v>
      </c>
      <c r="AN243" s="19">
        <v>0.0</v>
      </c>
      <c r="AO243" s="19">
        <v>0.0</v>
      </c>
      <c r="AP243" s="13">
        <v>0.0</v>
      </c>
      <c r="AQ243" s="17">
        <f t="shared" si="22"/>
        <v>3</v>
      </c>
      <c r="AR243" s="11">
        <f t="shared" si="8"/>
        <v>0.4285714286</v>
      </c>
      <c r="AS243" s="17">
        <f t="shared" si="23"/>
        <v>4</v>
      </c>
      <c r="AT243" s="11">
        <f t="shared" si="10"/>
        <v>0.5714285714</v>
      </c>
      <c r="AU243" s="13" t="s">
        <v>54</v>
      </c>
      <c r="BA243" s="12">
        <f t="shared" si="12"/>
        <v>5</v>
      </c>
    </row>
    <row r="244" ht="12.75" customHeight="1">
      <c r="A244" s="13" t="s">
        <v>279</v>
      </c>
      <c r="B244" s="8" t="s">
        <v>287</v>
      </c>
      <c r="C244" s="10">
        <v>0.5361111111111112</v>
      </c>
      <c r="D244" s="11">
        <v>5.680555555444444</v>
      </c>
      <c r="E244" s="11">
        <v>0.09437652811920542</v>
      </c>
      <c r="F244" s="13">
        <v>1.0</v>
      </c>
      <c r="G244" s="13">
        <v>5.0</v>
      </c>
      <c r="H244" s="13">
        <v>0.0</v>
      </c>
      <c r="I244" s="13">
        <v>58.0</v>
      </c>
      <c r="J244" s="13">
        <v>6.0</v>
      </c>
      <c r="K244" s="11">
        <v>0.696969696969697</v>
      </c>
      <c r="L244" s="11">
        <v>1.6666666666666667</v>
      </c>
      <c r="M244" s="13">
        <v>5.0</v>
      </c>
      <c r="N244" s="13">
        <v>0.0</v>
      </c>
      <c r="O244" s="13">
        <v>9.0</v>
      </c>
      <c r="P244" s="13">
        <v>0.0</v>
      </c>
      <c r="Q244" s="15">
        <v>0.7913462250889024</v>
      </c>
      <c r="R244" s="16">
        <v>2.202777777777778</v>
      </c>
      <c r="S244" s="13">
        <v>28.0</v>
      </c>
      <c r="T244" s="13">
        <v>8.0</v>
      </c>
      <c r="U244" s="13">
        <v>1.0</v>
      </c>
      <c r="V244" s="17">
        <f t="shared" si="1"/>
        <v>1</v>
      </c>
      <c r="W244" s="11">
        <f t="shared" si="2"/>
        <v>0.8333333333</v>
      </c>
      <c r="X244" s="11">
        <f t="shared" si="3"/>
        <v>0.1666666667</v>
      </c>
      <c r="Y244" s="11">
        <f t="shared" si="18"/>
        <v>2.202777778</v>
      </c>
      <c r="Z244" s="12">
        <v>0.0</v>
      </c>
      <c r="AA244" s="12">
        <v>0.0</v>
      </c>
      <c r="AB244" s="12">
        <v>4.0</v>
      </c>
      <c r="AC244" s="12">
        <v>0.0</v>
      </c>
      <c r="AD244" s="12">
        <v>4.0</v>
      </c>
      <c r="AE244" s="12">
        <v>0.0</v>
      </c>
      <c r="AF244" s="11">
        <f t="shared" si="5"/>
        <v>0</v>
      </c>
      <c r="AG244" s="12">
        <v>5.0</v>
      </c>
      <c r="AH244" s="12">
        <v>1.0</v>
      </c>
      <c r="AI244" s="12">
        <v>6.0</v>
      </c>
      <c r="AJ244" s="12">
        <v>3.0</v>
      </c>
      <c r="AK244" s="12">
        <v>11.0</v>
      </c>
      <c r="AL244" s="12">
        <v>4.0</v>
      </c>
      <c r="AM244" s="18">
        <f t="shared" si="17"/>
        <v>0.3636363636</v>
      </c>
      <c r="AN244" s="19">
        <v>0.0</v>
      </c>
      <c r="AO244" s="19">
        <v>0.0</v>
      </c>
      <c r="AP244" s="13">
        <v>0.0</v>
      </c>
      <c r="AQ244" s="17">
        <f t="shared" si="22"/>
        <v>1</v>
      </c>
      <c r="AR244" s="11">
        <f t="shared" si="8"/>
        <v>0.1666666667</v>
      </c>
      <c r="AS244" s="17">
        <f t="shared" si="23"/>
        <v>5</v>
      </c>
      <c r="AT244" s="11">
        <f t="shared" si="10"/>
        <v>0.8333333333</v>
      </c>
      <c r="AU244" s="13" t="s">
        <v>56</v>
      </c>
      <c r="BA244" s="12">
        <f t="shared" si="12"/>
        <v>0</v>
      </c>
    </row>
    <row r="245" ht="12.75" customHeight="1">
      <c r="A245" s="13" t="s">
        <v>279</v>
      </c>
      <c r="B245" s="8" t="s">
        <v>288</v>
      </c>
      <c r="C245" s="10">
        <v>1.2444444444444445</v>
      </c>
      <c r="D245" s="11">
        <v>5.680555555444444</v>
      </c>
      <c r="E245" s="11">
        <v>0.21907090464976178</v>
      </c>
      <c r="F245" s="13">
        <v>1.0</v>
      </c>
      <c r="G245" s="13">
        <v>6.0</v>
      </c>
      <c r="H245" s="13">
        <v>3.0</v>
      </c>
      <c r="I245" s="13">
        <v>58.0</v>
      </c>
      <c r="J245" s="13">
        <v>6.0</v>
      </c>
      <c r="K245" s="11">
        <v>0.8315565031982943</v>
      </c>
      <c r="L245" s="11">
        <v>1.5</v>
      </c>
      <c r="M245" s="13">
        <v>3.0</v>
      </c>
      <c r="N245" s="13">
        <v>0.0</v>
      </c>
      <c r="O245" s="13">
        <v>9.0</v>
      </c>
      <c r="P245" s="13">
        <v>0.0</v>
      </c>
      <c r="Q245" s="15">
        <v>1.0506274078480562</v>
      </c>
      <c r="R245" s="16">
        <v>2.7444444444444445</v>
      </c>
      <c r="S245" s="13">
        <v>28.0</v>
      </c>
      <c r="T245" s="13">
        <v>9.0</v>
      </c>
      <c r="U245" s="13">
        <v>1.0</v>
      </c>
      <c r="V245" s="17">
        <f t="shared" si="1"/>
        <v>0</v>
      </c>
      <c r="W245" s="11">
        <f t="shared" si="2"/>
        <v>1</v>
      </c>
      <c r="X245" s="11">
        <f t="shared" si="3"/>
        <v>0</v>
      </c>
      <c r="Y245" s="11">
        <f t="shared" si="18"/>
        <v>2.744444444</v>
      </c>
      <c r="Z245" s="12">
        <v>0.0</v>
      </c>
      <c r="AA245" s="12">
        <v>0.0</v>
      </c>
      <c r="AB245" s="12">
        <v>4.0</v>
      </c>
      <c r="AC245" s="12">
        <v>0.0</v>
      </c>
      <c r="AD245" s="12">
        <v>4.0</v>
      </c>
      <c r="AE245" s="12">
        <v>0.0</v>
      </c>
      <c r="AF245" s="11">
        <f t="shared" si="5"/>
        <v>0</v>
      </c>
      <c r="AG245" s="12">
        <v>5.0</v>
      </c>
      <c r="AH245" s="12">
        <v>4.0</v>
      </c>
      <c r="AI245" s="12">
        <v>6.0</v>
      </c>
      <c r="AJ245" s="12">
        <v>4.0</v>
      </c>
      <c r="AK245" s="12">
        <v>11.0</v>
      </c>
      <c r="AL245" s="12">
        <v>8.0</v>
      </c>
      <c r="AM245" s="18">
        <f t="shared" si="17"/>
        <v>0.7272727273</v>
      </c>
      <c r="AN245" s="19">
        <v>0.0</v>
      </c>
      <c r="AO245" s="19">
        <v>0.0</v>
      </c>
      <c r="AP245" s="13">
        <v>0.0</v>
      </c>
      <c r="AQ245" s="17">
        <f t="shared" si="22"/>
        <v>3</v>
      </c>
      <c r="AR245" s="11">
        <f t="shared" si="8"/>
        <v>0.5</v>
      </c>
      <c r="AS245" s="17">
        <f t="shared" si="23"/>
        <v>3</v>
      </c>
      <c r="AT245" s="11">
        <f t="shared" si="10"/>
        <v>0.5</v>
      </c>
      <c r="AU245" s="13" t="s">
        <v>56</v>
      </c>
      <c r="BA245" s="12">
        <f t="shared" si="12"/>
        <v>3</v>
      </c>
    </row>
    <row r="246" ht="12.75" customHeight="1">
      <c r="A246" s="13" t="s">
        <v>279</v>
      </c>
      <c r="B246" s="8" t="s">
        <v>289</v>
      </c>
      <c r="C246" s="10">
        <v>1.4611111111111112</v>
      </c>
      <c r="D246" s="11">
        <v>5.430555555444444</v>
      </c>
      <c r="E246" s="11">
        <v>0.26905370844540266</v>
      </c>
      <c r="F246" s="13">
        <v>0.0</v>
      </c>
      <c r="G246" s="13">
        <v>5.0</v>
      </c>
      <c r="H246" s="13">
        <v>13.0</v>
      </c>
      <c r="I246" s="13">
        <v>58.0</v>
      </c>
      <c r="J246" s="13">
        <v>6.0</v>
      </c>
      <c r="K246" s="11">
        <v>0.7959770114942528</v>
      </c>
      <c r="L246" s="11">
        <v>1.3725490196078431</v>
      </c>
      <c r="M246" s="13">
        <v>3.0</v>
      </c>
      <c r="N246" s="13">
        <v>0.0</v>
      </c>
      <c r="O246" s="13">
        <v>9.0</v>
      </c>
      <c r="P246" s="13">
        <v>0.0</v>
      </c>
      <c r="Q246" s="15">
        <v>1.0650307199396556</v>
      </c>
      <c r="R246" s="16">
        <v>2.8336601307189544</v>
      </c>
      <c r="S246" s="13">
        <v>27.0</v>
      </c>
      <c r="T246" s="13">
        <v>10.0</v>
      </c>
      <c r="U246" s="13">
        <v>1.0</v>
      </c>
      <c r="V246" s="17">
        <f t="shared" si="1"/>
        <v>1</v>
      </c>
      <c r="W246" s="11">
        <f t="shared" si="2"/>
        <v>0.8333333333</v>
      </c>
      <c r="X246" s="11">
        <f t="shared" si="3"/>
        <v>0.1666666667</v>
      </c>
      <c r="Y246" s="11">
        <f t="shared" si="18"/>
        <v>2.833660131</v>
      </c>
      <c r="Z246" s="12">
        <v>0.0</v>
      </c>
      <c r="AA246" s="12">
        <v>0.0</v>
      </c>
      <c r="AB246" s="12">
        <v>4.0</v>
      </c>
      <c r="AC246" s="12">
        <v>1.0</v>
      </c>
      <c r="AD246" s="12">
        <v>4.0</v>
      </c>
      <c r="AE246" s="12">
        <v>1.0</v>
      </c>
      <c r="AF246" s="11">
        <f t="shared" si="5"/>
        <v>0.25</v>
      </c>
      <c r="AG246" s="12">
        <v>4.0</v>
      </c>
      <c r="AH246" s="12">
        <v>0.0</v>
      </c>
      <c r="AI246" s="12">
        <v>6.0</v>
      </c>
      <c r="AJ246" s="12">
        <v>4.0</v>
      </c>
      <c r="AK246" s="12">
        <v>10.0</v>
      </c>
      <c r="AL246" s="12">
        <v>4.0</v>
      </c>
      <c r="AM246" s="18">
        <f t="shared" si="17"/>
        <v>0.4</v>
      </c>
      <c r="AN246" s="19">
        <v>0.0</v>
      </c>
      <c r="AO246" s="19">
        <v>0.0</v>
      </c>
      <c r="AP246" s="13">
        <v>0.0</v>
      </c>
      <c r="AQ246" s="17">
        <f t="shared" si="22"/>
        <v>3</v>
      </c>
      <c r="AR246" s="11">
        <f t="shared" si="8"/>
        <v>0.5</v>
      </c>
      <c r="AS246" s="17">
        <f t="shared" si="23"/>
        <v>2</v>
      </c>
      <c r="AT246" s="11">
        <f t="shared" si="10"/>
        <v>0.4</v>
      </c>
      <c r="AU246" s="13" t="s">
        <v>56</v>
      </c>
      <c r="BA246" s="12">
        <f t="shared" si="12"/>
        <v>13</v>
      </c>
    </row>
    <row r="247" ht="12.75" customHeight="1">
      <c r="A247" s="13" t="s">
        <v>279</v>
      </c>
      <c r="B247" s="39" t="s">
        <v>290</v>
      </c>
      <c r="C247" s="10">
        <v>0.4361111111111111</v>
      </c>
      <c r="D247" s="11">
        <v>4.230555555444444</v>
      </c>
      <c r="E247" s="11">
        <v>0.10308601444788146</v>
      </c>
      <c r="F247" s="13">
        <v>0.0</v>
      </c>
      <c r="G247" s="13">
        <v>4.0</v>
      </c>
      <c r="H247" s="13">
        <v>14.0</v>
      </c>
      <c r="I247" s="13">
        <v>65.0</v>
      </c>
      <c r="J247" s="13">
        <v>7.0</v>
      </c>
      <c r="K247" s="11">
        <v>0.5406593406593406</v>
      </c>
      <c r="L247" s="11">
        <v>0.8888888888888888</v>
      </c>
      <c r="M247" s="13">
        <v>3.0</v>
      </c>
      <c r="N247" s="13">
        <v>0.0</v>
      </c>
      <c r="O247" s="13">
        <v>9.0</v>
      </c>
      <c r="P247" s="13">
        <v>0.0</v>
      </c>
      <c r="Q247" s="15">
        <v>0.6437453551072221</v>
      </c>
      <c r="R247" s="16">
        <v>1.325</v>
      </c>
      <c r="S247" s="13">
        <v>24.0</v>
      </c>
      <c r="T247" s="13">
        <v>11.0</v>
      </c>
      <c r="U247" s="13">
        <v>1.0</v>
      </c>
      <c r="V247" s="17">
        <f t="shared" si="1"/>
        <v>3</v>
      </c>
      <c r="W247" s="11">
        <f t="shared" si="2"/>
        <v>0.5714285714</v>
      </c>
      <c r="X247" s="11">
        <f t="shared" si="3"/>
        <v>0.4285714286</v>
      </c>
      <c r="Y247" s="11">
        <f t="shared" si="18"/>
        <v>1.325</v>
      </c>
      <c r="Z247" s="12">
        <v>0.0</v>
      </c>
      <c r="AA247" s="12">
        <v>0.0</v>
      </c>
      <c r="AB247" s="12">
        <v>3.0</v>
      </c>
      <c r="AC247" s="12">
        <v>0.0</v>
      </c>
      <c r="AD247" s="12">
        <v>3.0</v>
      </c>
      <c r="AE247" s="12">
        <v>0.0</v>
      </c>
      <c r="AF247" s="11">
        <f t="shared" si="5"/>
        <v>0</v>
      </c>
      <c r="AG247" s="12">
        <v>3.0</v>
      </c>
      <c r="AH247" s="12">
        <v>1.0</v>
      </c>
      <c r="AI247" s="12">
        <v>6.0</v>
      </c>
      <c r="AJ247" s="12">
        <v>2.0</v>
      </c>
      <c r="AK247" s="12">
        <v>9.0</v>
      </c>
      <c r="AL247" s="12">
        <v>3.0</v>
      </c>
      <c r="AM247" s="18">
        <f t="shared" si="17"/>
        <v>0.3333333333</v>
      </c>
      <c r="AN247" s="19">
        <v>0.0</v>
      </c>
      <c r="AO247" s="19">
        <v>0.0</v>
      </c>
      <c r="AP247" s="13">
        <v>0.0</v>
      </c>
      <c r="AQ247" s="17">
        <f t="shared" si="22"/>
        <v>4</v>
      </c>
      <c r="AR247" s="11">
        <f t="shared" si="8"/>
        <v>0.5714285714</v>
      </c>
      <c r="AS247" s="17">
        <f t="shared" si="23"/>
        <v>3</v>
      </c>
      <c r="AT247" s="11">
        <f t="shared" si="10"/>
        <v>0.4285714286</v>
      </c>
      <c r="AU247" s="13" t="s">
        <v>54</v>
      </c>
      <c r="AV247" s="13"/>
      <c r="AW247" s="13"/>
      <c r="AX247" s="13"/>
      <c r="AY247" s="13"/>
      <c r="AZ247" s="13"/>
      <c r="BA247" s="12">
        <f t="shared" si="12"/>
        <v>14</v>
      </c>
      <c r="BB247" s="13"/>
    </row>
    <row r="248" ht="12.75" customHeight="1">
      <c r="A248" s="13" t="s">
        <v>279</v>
      </c>
      <c r="B248" s="8" t="s">
        <v>291</v>
      </c>
      <c r="C248" s="10">
        <v>0.7944444444444445</v>
      </c>
      <c r="D248" s="11">
        <v>3.0305555554444443</v>
      </c>
      <c r="E248" s="11">
        <v>0.2621448212745058</v>
      </c>
      <c r="F248" s="13">
        <v>0.0</v>
      </c>
      <c r="G248" s="13">
        <v>2.0</v>
      </c>
      <c r="H248" s="13">
        <v>10.0</v>
      </c>
      <c r="I248" s="13">
        <v>37.0</v>
      </c>
      <c r="J248" s="13">
        <v>4.0</v>
      </c>
      <c r="K248" s="11">
        <v>0.43243243243243246</v>
      </c>
      <c r="L248" s="11">
        <v>1.0</v>
      </c>
      <c r="M248" s="13">
        <v>2.0</v>
      </c>
      <c r="N248" s="13">
        <v>0.0</v>
      </c>
      <c r="O248" s="13">
        <v>9.0</v>
      </c>
      <c r="P248" s="13">
        <v>0.0</v>
      </c>
      <c r="Q248" s="15">
        <v>0.6945772537069382</v>
      </c>
      <c r="R248" s="16">
        <v>1.7944444444444445</v>
      </c>
      <c r="S248" s="13">
        <v>22.0</v>
      </c>
      <c r="T248" s="13">
        <v>12.0</v>
      </c>
      <c r="U248" s="13">
        <v>1.0</v>
      </c>
      <c r="V248" s="17">
        <f t="shared" si="1"/>
        <v>2</v>
      </c>
      <c r="W248" s="11">
        <f t="shared" si="2"/>
        <v>0.5</v>
      </c>
      <c r="X248" s="11">
        <f t="shared" si="3"/>
        <v>0.5</v>
      </c>
      <c r="Y248" s="11">
        <f t="shared" si="18"/>
        <v>1.794444444</v>
      </c>
      <c r="Z248" s="12">
        <v>0.0</v>
      </c>
      <c r="AA248" s="12">
        <v>0.0</v>
      </c>
      <c r="AB248" s="12">
        <v>2.0</v>
      </c>
      <c r="AC248" s="12">
        <v>0.0</v>
      </c>
      <c r="AD248" s="12">
        <v>2.0</v>
      </c>
      <c r="AE248" s="12">
        <v>0.0</v>
      </c>
      <c r="AF248" s="11">
        <f t="shared" si="5"/>
        <v>0</v>
      </c>
      <c r="AG248" s="12">
        <v>2.0</v>
      </c>
      <c r="AH248" s="12">
        <v>2.0</v>
      </c>
      <c r="AI248" s="12">
        <v>6.0</v>
      </c>
      <c r="AJ248" s="12">
        <v>4.0</v>
      </c>
      <c r="AK248" s="12">
        <v>8.0</v>
      </c>
      <c r="AL248" s="12">
        <v>6.0</v>
      </c>
      <c r="AM248" s="18">
        <f t="shared" si="17"/>
        <v>0.75</v>
      </c>
      <c r="AN248" s="19">
        <v>0.0</v>
      </c>
      <c r="AO248" s="19">
        <v>0.0</v>
      </c>
      <c r="AP248" s="13">
        <v>0.0</v>
      </c>
      <c r="AQ248" s="17">
        <f t="shared" si="22"/>
        <v>2</v>
      </c>
      <c r="AR248" s="11">
        <f t="shared" si="8"/>
        <v>0.5</v>
      </c>
      <c r="AS248" s="17">
        <f t="shared" si="23"/>
        <v>2</v>
      </c>
      <c r="AT248" s="11">
        <f t="shared" si="10"/>
        <v>0.5</v>
      </c>
      <c r="AU248" s="13" t="s">
        <v>56</v>
      </c>
      <c r="AV248" s="13"/>
      <c r="AW248" s="13"/>
      <c r="AX248" s="13"/>
      <c r="AY248" s="13"/>
      <c r="AZ248" s="13"/>
      <c r="BA248" s="12">
        <f t="shared" si="12"/>
        <v>10</v>
      </c>
      <c r="BB248" s="13"/>
    </row>
    <row r="249" ht="12.75" customHeight="1">
      <c r="A249" s="13" t="s">
        <v>279</v>
      </c>
      <c r="B249" s="39" t="s">
        <v>292</v>
      </c>
      <c r="C249" s="10">
        <v>1.7361111111111112</v>
      </c>
      <c r="D249" s="11">
        <v>2.5305555554444443</v>
      </c>
      <c r="E249" s="11">
        <v>0.6860592755515285</v>
      </c>
      <c r="F249" s="13">
        <v>0.0</v>
      </c>
      <c r="G249" s="13">
        <v>3.0</v>
      </c>
      <c r="H249" s="13">
        <v>3.0</v>
      </c>
      <c r="I249" s="13">
        <v>42.0</v>
      </c>
      <c r="J249" s="13">
        <v>5.0</v>
      </c>
      <c r="K249" s="11">
        <v>0.5857142857142856</v>
      </c>
      <c r="L249" s="11">
        <v>2.4</v>
      </c>
      <c r="M249" s="13">
        <v>3.0</v>
      </c>
      <c r="N249" s="13">
        <v>0.0</v>
      </c>
      <c r="O249" s="13">
        <v>9.0</v>
      </c>
      <c r="P249" s="13">
        <v>0.0</v>
      </c>
      <c r="Q249" s="15">
        <v>1.271773561265814</v>
      </c>
      <c r="R249" s="16">
        <v>4.136111111111111</v>
      </c>
      <c r="S249" s="13">
        <v>18.0</v>
      </c>
      <c r="T249" s="13">
        <v>13.0</v>
      </c>
      <c r="U249" s="13">
        <v>1.0</v>
      </c>
      <c r="V249" s="17">
        <f t="shared" si="1"/>
        <v>2</v>
      </c>
      <c r="W249" s="11">
        <f t="shared" si="2"/>
        <v>0.6</v>
      </c>
      <c r="X249" s="11">
        <f t="shared" si="3"/>
        <v>0.4</v>
      </c>
      <c r="Y249" s="11">
        <f t="shared" si="18"/>
        <v>4.136111111</v>
      </c>
      <c r="Z249" s="12">
        <v>0.5</v>
      </c>
      <c r="AA249" s="12">
        <v>0.5</v>
      </c>
      <c r="AB249" s="12">
        <v>1.0</v>
      </c>
      <c r="AC249" s="12">
        <v>1.0</v>
      </c>
      <c r="AD249" s="12">
        <v>1.5</v>
      </c>
      <c r="AE249" s="12">
        <v>1.5</v>
      </c>
      <c r="AF249" s="11">
        <f t="shared" si="5"/>
        <v>1</v>
      </c>
      <c r="AG249" s="12">
        <v>2.0</v>
      </c>
      <c r="AH249" s="12">
        <v>0.0</v>
      </c>
      <c r="AI249" s="12">
        <v>6.0</v>
      </c>
      <c r="AJ249" s="12">
        <v>2.0</v>
      </c>
      <c r="AK249" s="12">
        <v>8.0</v>
      </c>
      <c r="AL249" s="12">
        <v>2.0</v>
      </c>
      <c r="AM249" s="18">
        <f t="shared" si="17"/>
        <v>0.25</v>
      </c>
      <c r="AN249" s="19">
        <v>0.0</v>
      </c>
      <c r="AO249" s="19">
        <v>0.0</v>
      </c>
      <c r="AP249" s="13">
        <v>0.0</v>
      </c>
      <c r="AQ249" s="17">
        <f t="shared" si="22"/>
        <v>2</v>
      </c>
      <c r="AR249" s="11">
        <f t="shared" si="8"/>
        <v>0.4</v>
      </c>
      <c r="AS249" s="17">
        <f t="shared" si="23"/>
        <v>1.5</v>
      </c>
      <c r="AT249" s="11">
        <f t="shared" si="10"/>
        <v>0.375</v>
      </c>
      <c r="AU249" s="13" t="s">
        <v>56</v>
      </c>
      <c r="AV249" s="13"/>
      <c r="AW249" s="13"/>
      <c r="AX249" s="13"/>
      <c r="AY249" s="13"/>
      <c r="AZ249" s="13"/>
      <c r="BA249" s="12">
        <f t="shared" si="12"/>
        <v>3</v>
      </c>
      <c r="BB249" s="13"/>
    </row>
    <row r="250" ht="12.75" customHeight="1">
      <c r="A250" s="13" t="s">
        <v>279</v>
      </c>
      <c r="B250" s="39" t="s">
        <v>293</v>
      </c>
      <c r="C250" s="10">
        <v>0.2361111111111111</v>
      </c>
      <c r="D250" s="11">
        <v>1.697222222111111</v>
      </c>
      <c r="E250" s="11">
        <v>0.13911620295509763</v>
      </c>
      <c r="F250" s="13">
        <v>0.0</v>
      </c>
      <c r="G250" s="13">
        <v>4.0</v>
      </c>
      <c r="H250" s="13">
        <v>7.0</v>
      </c>
      <c r="I250" s="13">
        <v>42.0</v>
      </c>
      <c r="J250" s="13">
        <v>5.0</v>
      </c>
      <c r="K250" s="11">
        <v>0.7666666666666667</v>
      </c>
      <c r="L250" s="11">
        <v>2.036363636363636</v>
      </c>
      <c r="M250" s="13">
        <v>3.0</v>
      </c>
      <c r="N250" s="13">
        <v>0.0</v>
      </c>
      <c r="O250" s="13">
        <v>9.0</v>
      </c>
      <c r="P250" s="13">
        <v>0.0</v>
      </c>
      <c r="Q250" s="15">
        <v>0.9057828696217644</v>
      </c>
      <c r="R250" s="16">
        <v>2.2724747474747473</v>
      </c>
      <c r="S250" s="13">
        <v>15.0</v>
      </c>
      <c r="T250" s="13">
        <v>14.0</v>
      </c>
      <c r="U250" s="13">
        <v>1.0</v>
      </c>
      <c r="V250" s="17">
        <f t="shared" si="1"/>
        <v>1</v>
      </c>
      <c r="W250" s="11">
        <f t="shared" si="2"/>
        <v>0.8</v>
      </c>
      <c r="X250" s="11">
        <f t="shared" si="3"/>
        <v>0.2</v>
      </c>
      <c r="Y250" s="11">
        <f t="shared" si="18"/>
        <v>2.272474747</v>
      </c>
      <c r="Z250" s="12">
        <v>0.0</v>
      </c>
      <c r="AA250" s="12">
        <v>0.0</v>
      </c>
      <c r="AB250" s="12">
        <v>1.0</v>
      </c>
      <c r="AC250" s="12">
        <v>0.0</v>
      </c>
      <c r="AD250" s="12">
        <v>1.0</v>
      </c>
      <c r="AE250" s="12">
        <v>0.0</v>
      </c>
      <c r="AF250" s="11">
        <f t="shared" si="5"/>
        <v>0</v>
      </c>
      <c r="AG250" s="12">
        <v>1.0</v>
      </c>
      <c r="AH250" s="12">
        <v>1.0</v>
      </c>
      <c r="AI250" s="12">
        <v>5.0</v>
      </c>
      <c r="AJ250" s="12">
        <v>1.0</v>
      </c>
      <c r="AK250" s="12">
        <v>6.0</v>
      </c>
      <c r="AL250" s="12">
        <v>2.0</v>
      </c>
      <c r="AM250" s="18">
        <f t="shared" si="17"/>
        <v>0.3333333333</v>
      </c>
      <c r="AN250" s="19">
        <v>0.0</v>
      </c>
      <c r="AO250" s="19">
        <v>0.0</v>
      </c>
      <c r="AP250" s="13">
        <v>0.0</v>
      </c>
      <c r="AQ250" s="17">
        <f t="shared" si="22"/>
        <v>2</v>
      </c>
      <c r="AR250" s="11">
        <f t="shared" si="8"/>
        <v>0.4</v>
      </c>
      <c r="AS250" s="17">
        <f t="shared" si="23"/>
        <v>3</v>
      </c>
      <c r="AT250" s="11">
        <f t="shared" si="10"/>
        <v>0.6</v>
      </c>
      <c r="AU250" s="13" t="s">
        <v>56</v>
      </c>
      <c r="AV250" s="13"/>
      <c r="AW250" s="13"/>
      <c r="AX250" s="13"/>
      <c r="AY250" s="13"/>
      <c r="AZ250" s="13"/>
      <c r="BA250" s="12">
        <f t="shared" si="12"/>
        <v>7</v>
      </c>
      <c r="BB250" s="13"/>
    </row>
    <row r="251" ht="12.75" customHeight="1">
      <c r="A251" s="13" t="s">
        <v>279</v>
      </c>
      <c r="B251" s="8" t="s">
        <v>294</v>
      </c>
      <c r="C251" s="10">
        <v>0.33611111111111114</v>
      </c>
      <c r="D251" s="11">
        <v>1.697222222111111</v>
      </c>
      <c r="E251" s="11">
        <v>0.19803600655960957</v>
      </c>
      <c r="F251" s="13">
        <v>1.0</v>
      </c>
      <c r="G251" s="13">
        <v>1.0</v>
      </c>
      <c r="H251" s="13">
        <v>3.0</v>
      </c>
      <c r="I251" s="13">
        <v>18.0</v>
      </c>
      <c r="J251" s="13">
        <v>2.0</v>
      </c>
      <c r="K251" s="11">
        <v>0.4166666666666667</v>
      </c>
      <c r="L251" s="11">
        <v>2.0</v>
      </c>
      <c r="M251" s="13">
        <v>1.0</v>
      </c>
      <c r="N251" s="13">
        <v>0.0</v>
      </c>
      <c r="O251" s="13">
        <v>9.0</v>
      </c>
      <c r="P251" s="13">
        <v>0.0</v>
      </c>
      <c r="Q251" s="15">
        <v>0.6147026732262763</v>
      </c>
      <c r="R251" s="16">
        <v>2.3361111111111112</v>
      </c>
      <c r="S251" s="13">
        <v>15.0</v>
      </c>
      <c r="T251" s="13">
        <v>15.0</v>
      </c>
      <c r="U251" s="13">
        <v>1.0</v>
      </c>
      <c r="V251" s="17">
        <f t="shared" si="1"/>
        <v>1</v>
      </c>
      <c r="W251" s="11">
        <f t="shared" si="2"/>
        <v>0.5</v>
      </c>
      <c r="X251" s="11">
        <f t="shared" si="3"/>
        <v>0.5</v>
      </c>
      <c r="Y251" s="11">
        <f t="shared" si="18"/>
        <v>2.336111111</v>
      </c>
      <c r="Z251" s="12">
        <v>0.0</v>
      </c>
      <c r="AA251" s="12">
        <v>0.0</v>
      </c>
      <c r="AB251" s="12">
        <v>1.0</v>
      </c>
      <c r="AC251" s="12">
        <v>0.0</v>
      </c>
      <c r="AD251" s="12">
        <v>1.0</v>
      </c>
      <c r="AE251" s="12">
        <v>0.0</v>
      </c>
      <c r="AF251" s="11">
        <f t="shared" si="5"/>
        <v>0</v>
      </c>
      <c r="AG251" s="12">
        <v>1.0</v>
      </c>
      <c r="AH251" s="12">
        <v>0.0</v>
      </c>
      <c r="AI251" s="12">
        <v>5.0</v>
      </c>
      <c r="AJ251" s="12">
        <v>3.0</v>
      </c>
      <c r="AK251" s="12">
        <v>6.0</v>
      </c>
      <c r="AL251" s="12">
        <v>3.0</v>
      </c>
      <c r="AM251" s="18">
        <f t="shared" si="17"/>
        <v>0.5</v>
      </c>
      <c r="AN251" s="19">
        <v>0.0</v>
      </c>
      <c r="AO251" s="19">
        <v>0.0</v>
      </c>
      <c r="AP251" s="13">
        <v>0.0</v>
      </c>
      <c r="AQ251" s="17">
        <f t="shared" si="22"/>
        <v>1</v>
      </c>
      <c r="AR251" s="11">
        <f t="shared" si="8"/>
        <v>0.5</v>
      </c>
      <c r="AS251" s="17">
        <f t="shared" si="23"/>
        <v>1</v>
      </c>
      <c r="AT251" s="11">
        <f t="shared" si="10"/>
        <v>0.5</v>
      </c>
      <c r="AU251" s="13" t="s">
        <v>56</v>
      </c>
      <c r="AV251" s="13"/>
      <c r="AW251" s="13"/>
      <c r="AX251" s="13"/>
      <c r="AY251" s="13"/>
      <c r="AZ251" s="13"/>
      <c r="BA251" s="12">
        <f t="shared" si="12"/>
        <v>3</v>
      </c>
      <c r="BB251" s="13"/>
    </row>
    <row r="252" ht="12.75" customHeight="1">
      <c r="A252" s="13" t="s">
        <v>279</v>
      </c>
      <c r="B252" s="39" t="s">
        <v>295</v>
      </c>
      <c r="C252" s="10">
        <v>0.2361111111111111</v>
      </c>
      <c r="D252" s="11">
        <v>0.6972222221111111</v>
      </c>
      <c r="E252" s="11">
        <v>0.33864541838066065</v>
      </c>
      <c r="F252" s="13">
        <v>0.0</v>
      </c>
      <c r="G252" s="13">
        <v>3.0</v>
      </c>
      <c r="H252" s="13">
        <v>6.0</v>
      </c>
      <c r="I252" s="13">
        <v>35.0</v>
      </c>
      <c r="J252" s="13">
        <v>4.0</v>
      </c>
      <c r="K252" s="11">
        <v>0.7071428571428572</v>
      </c>
      <c r="L252" s="11">
        <v>2.1</v>
      </c>
      <c r="M252" s="13">
        <v>3.0</v>
      </c>
      <c r="N252" s="13">
        <v>0.0</v>
      </c>
      <c r="O252" s="13">
        <v>9.0</v>
      </c>
      <c r="P252" s="13">
        <v>0.0</v>
      </c>
      <c r="Q252" s="15">
        <v>1.0457882755235177</v>
      </c>
      <c r="R252" s="16">
        <v>2.3361111111111112</v>
      </c>
      <c r="S252" s="13">
        <v>14.0</v>
      </c>
      <c r="T252" s="13">
        <v>16.0</v>
      </c>
      <c r="U252" s="13">
        <v>1.0</v>
      </c>
      <c r="V252" s="17">
        <f t="shared" si="1"/>
        <v>1</v>
      </c>
      <c r="W252" s="11">
        <f t="shared" si="2"/>
        <v>0.75</v>
      </c>
      <c r="X252" s="11">
        <f t="shared" si="3"/>
        <v>0.25</v>
      </c>
      <c r="Y252" s="11">
        <f t="shared" si="18"/>
        <v>2.336111111</v>
      </c>
      <c r="Z252" s="12">
        <v>0.0</v>
      </c>
      <c r="AA252" s="12">
        <v>0.0</v>
      </c>
      <c r="AB252" s="12">
        <v>0.0</v>
      </c>
      <c r="AC252" s="12">
        <v>0.0</v>
      </c>
      <c r="AD252" s="12">
        <v>0.0</v>
      </c>
      <c r="AE252" s="12">
        <v>0.0</v>
      </c>
      <c r="AF252" s="11" t="str">
        <f t="shared" si="5"/>
        <v>#DIV/0!</v>
      </c>
      <c r="AG252" s="12">
        <v>1.0</v>
      </c>
      <c r="AH252" s="12">
        <v>1.0</v>
      </c>
      <c r="AI252" s="12">
        <v>5.0</v>
      </c>
      <c r="AJ252" s="12">
        <v>1.0</v>
      </c>
      <c r="AK252" s="12">
        <v>6.0</v>
      </c>
      <c r="AL252" s="12">
        <v>2.0</v>
      </c>
      <c r="AM252" s="18">
        <f t="shared" si="17"/>
        <v>0.3333333333</v>
      </c>
      <c r="AN252" s="19">
        <v>0.0</v>
      </c>
      <c r="AO252" s="19">
        <v>0.0</v>
      </c>
      <c r="AP252" s="13">
        <v>0.0</v>
      </c>
      <c r="AQ252" s="17">
        <f t="shared" si="22"/>
        <v>1</v>
      </c>
      <c r="AR252" s="11">
        <f t="shared" si="8"/>
        <v>0.25</v>
      </c>
      <c r="AS252" s="17">
        <f t="shared" si="23"/>
        <v>3</v>
      </c>
      <c r="AT252" s="11">
        <f t="shared" si="10"/>
        <v>0.75</v>
      </c>
      <c r="AU252" s="13" t="s">
        <v>54</v>
      </c>
      <c r="BA252" s="12">
        <f t="shared" si="12"/>
        <v>6</v>
      </c>
    </row>
    <row r="253" ht="12.75" customHeight="1">
      <c r="A253" s="13" t="s">
        <v>279</v>
      </c>
      <c r="B253" s="39" t="s">
        <v>296</v>
      </c>
      <c r="C253" s="10">
        <v>0.1111111111111111</v>
      </c>
      <c r="D253" s="11">
        <v>0.4472222221111111</v>
      </c>
      <c r="E253" s="11">
        <v>0.24844720503067008</v>
      </c>
      <c r="F253" s="13">
        <v>0.0</v>
      </c>
      <c r="G253" s="13">
        <v>2.0</v>
      </c>
      <c r="H253" s="13">
        <v>5.0</v>
      </c>
      <c r="I253" s="13">
        <v>27.0</v>
      </c>
      <c r="J253" s="13">
        <v>3.0</v>
      </c>
      <c r="K253" s="11">
        <v>0.6049382716049383</v>
      </c>
      <c r="L253" s="11">
        <v>2.074074074074074</v>
      </c>
      <c r="M253" s="13">
        <v>2.0</v>
      </c>
      <c r="N253" s="13">
        <v>0.0</v>
      </c>
      <c r="O253" s="13">
        <v>9.0</v>
      </c>
      <c r="P253" s="13">
        <v>0.0</v>
      </c>
      <c r="Q253" s="15">
        <v>0.8533854766356084</v>
      </c>
      <c r="R253" s="16">
        <v>2.185185185185185</v>
      </c>
      <c r="S253" s="13">
        <v>11.0</v>
      </c>
      <c r="T253" s="13">
        <v>17.0</v>
      </c>
      <c r="U253" s="13">
        <v>1.0</v>
      </c>
      <c r="V253" s="17">
        <f t="shared" si="1"/>
        <v>1</v>
      </c>
      <c r="W253" s="11">
        <f t="shared" si="2"/>
        <v>0.6666666667</v>
      </c>
      <c r="X253" s="11">
        <f t="shared" si="3"/>
        <v>0.3333333333</v>
      </c>
      <c r="Y253" s="11">
        <f t="shared" si="18"/>
        <v>2.185185185</v>
      </c>
      <c r="Z253" s="12">
        <v>0.0</v>
      </c>
      <c r="AA253" s="12">
        <v>0.0</v>
      </c>
      <c r="AB253" s="12">
        <v>0.0</v>
      </c>
      <c r="AC253" s="12">
        <v>0.0</v>
      </c>
      <c r="AD253" s="12">
        <v>0.0</v>
      </c>
      <c r="AE253" s="12">
        <v>0.0</v>
      </c>
      <c r="AF253" s="11" t="str">
        <f t="shared" si="5"/>
        <v>#DIV/0!</v>
      </c>
      <c r="AG253" s="12">
        <v>0.0</v>
      </c>
      <c r="AH253" s="12">
        <v>0.0</v>
      </c>
      <c r="AI253" s="12">
        <v>4.0</v>
      </c>
      <c r="AJ253" s="12">
        <v>1.0</v>
      </c>
      <c r="AK253" s="12">
        <v>4.0</v>
      </c>
      <c r="AL253" s="12">
        <v>1.0</v>
      </c>
      <c r="AM253" s="18">
        <f t="shared" si="17"/>
        <v>0.25</v>
      </c>
      <c r="AN253" s="19">
        <v>0.0</v>
      </c>
      <c r="AO253" s="19">
        <v>0.0</v>
      </c>
      <c r="AP253" s="13">
        <v>0.0</v>
      </c>
      <c r="AQ253" s="17">
        <f t="shared" si="22"/>
        <v>1</v>
      </c>
      <c r="AR253" s="11">
        <f t="shared" si="8"/>
        <v>0.3333333333</v>
      </c>
      <c r="AS253" s="17">
        <f t="shared" si="23"/>
        <v>2</v>
      </c>
      <c r="AT253" s="11">
        <f t="shared" si="10"/>
        <v>0.6666666667</v>
      </c>
      <c r="AU253" s="13" t="s">
        <v>54</v>
      </c>
      <c r="BA253" s="12">
        <f t="shared" si="12"/>
        <v>5</v>
      </c>
    </row>
    <row r="254" ht="12.75" customHeight="1">
      <c r="A254" s="13" t="s">
        <v>279</v>
      </c>
      <c r="B254" s="39" t="s">
        <v>297</v>
      </c>
      <c r="C254" s="10">
        <v>0.1111111111111111</v>
      </c>
      <c r="D254" s="11">
        <v>0.3222222221111111</v>
      </c>
      <c r="E254" s="11">
        <v>0.34482758632580257</v>
      </c>
      <c r="F254" s="13">
        <v>0.0</v>
      </c>
      <c r="G254" s="13">
        <v>1.0</v>
      </c>
      <c r="H254" s="13">
        <v>8.0</v>
      </c>
      <c r="I254" s="13">
        <v>19.0</v>
      </c>
      <c r="J254" s="13">
        <v>2.0</v>
      </c>
      <c r="K254" s="11">
        <v>0.2894736842105263</v>
      </c>
      <c r="L254" s="11">
        <v>1.1666666666666667</v>
      </c>
      <c r="M254" s="13">
        <v>1.0</v>
      </c>
      <c r="N254" s="13">
        <v>0.0</v>
      </c>
      <c r="O254" s="13">
        <v>9.0</v>
      </c>
      <c r="P254" s="13">
        <v>0.0</v>
      </c>
      <c r="Q254" s="15">
        <v>0.6343012705363289</v>
      </c>
      <c r="R254" s="16">
        <v>1.277777777777778</v>
      </c>
      <c r="S254" s="13">
        <v>8.0</v>
      </c>
      <c r="T254" s="13">
        <v>18.0</v>
      </c>
      <c r="U254" s="13">
        <v>1.0</v>
      </c>
      <c r="V254" s="17">
        <f t="shared" si="1"/>
        <v>1</v>
      </c>
      <c r="W254" s="11">
        <f t="shared" si="2"/>
        <v>0.5</v>
      </c>
      <c r="X254" s="11">
        <f t="shared" si="3"/>
        <v>0.5</v>
      </c>
      <c r="Y254" s="11">
        <f t="shared" si="18"/>
        <v>1.277777778</v>
      </c>
      <c r="Z254" s="12">
        <v>0.0</v>
      </c>
      <c r="AA254" s="12">
        <v>0.0</v>
      </c>
      <c r="AB254" s="12">
        <v>0.0</v>
      </c>
      <c r="AC254" s="12">
        <v>0.0</v>
      </c>
      <c r="AD254" s="12">
        <v>0.0</v>
      </c>
      <c r="AE254" s="12">
        <v>0.0</v>
      </c>
      <c r="AF254" s="11" t="str">
        <f t="shared" si="5"/>
        <v>#DIV/0!</v>
      </c>
      <c r="AG254" s="12">
        <v>0.0</v>
      </c>
      <c r="AH254" s="12">
        <v>0.0</v>
      </c>
      <c r="AI254" s="12">
        <v>3.0</v>
      </c>
      <c r="AJ254" s="12">
        <v>1.0</v>
      </c>
      <c r="AK254" s="12">
        <v>3.0</v>
      </c>
      <c r="AL254" s="12">
        <v>1.0</v>
      </c>
      <c r="AM254" s="18">
        <f t="shared" si="17"/>
        <v>0.3333333333</v>
      </c>
      <c r="AN254" s="19">
        <v>0.0</v>
      </c>
      <c r="AO254" s="19">
        <v>0.0</v>
      </c>
      <c r="AP254" s="13">
        <v>0.0</v>
      </c>
      <c r="AQ254" s="17">
        <f t="shared" si="22"/>
        <v>1</v>
      </c>
      <c r="AR254" s="11">
        <f t="shared" si="8"/>
        <v>0.5</v>
      </c>
      <c r="AS254" s="17">
        <f t="shared" si="23"/>
        <v>1</v>
      </c>
      <c r="AT254" s="11">
        <f t="shared" si="10"/>
        <v>0.5</v>
      </c>
      <c r="AU254" s="13" t="s">
        <v>54</v>
      </c>
      <c r="BA254" s="12">
        <f t="shared" si="12"/>
        <v>8</v>
      </c>
    </row>
    <row r="255" ht="12.75" customHeight="1">
      <c r="A255" s="13" t="s">
        <v>279</v>
      </c>
      <c r="B255" s="8" t="s">
        <v>298</v>
      </c>
      <c r="C255" s="10">
        <v>0.1</v>
      </c>
      <c r="D255" s="11">
        <v>0.2111111111111111</v>
      </c>
      <c r="E255" s="11">
        <v>0.4736842105263158</v>
      </c>
      <c r="F255" s="13">
        <v>0.0</v>
      </c>
      <c r="G255" s="13">
        <v>0.0</v>
      </c>
      <c r="H255" s="13">
        <v>7.0</v>
      </c>
      <c r="I255" s="13">
        <v>10.0</v>
      </c>
      <c r="J255" s="13">
        <v>1.0</v>
      </c>
      <c r="K255" s="11">
        <v>-0.7</v>
      </c>
      <c r="L255" s="11">
        <v>0.0</v>
      </c>
      <c r="M255" s="13">
        <v>0.0</v>
      </c>
      <c r="N255" s="13">
        <v>0.0</v>
      </c>
      <c r="O255" s="13">
        <v>9.0</v>
      </c>
      <c r="P255" s="13">
        <v>0.0</v>
      </c>
      <c r="Q255" s="15">
        <v>-0.22631578947368414</v>
      </c>
      <c r="R255" s="16">
        <v>0.1</v>
      </c>
      <c r="S255" s="13">
        <v>6.0</v>
      </c>
      <c r="T255" s="13">
        <v>19.0</v>
      </c>
      <c r="U255" s="13">
        <v>1.0</v>
      </c>
      <c r="V255" s="17">
        <f t="shared" si="1"/>
        <v>1</v>
      </c>
      <c r="W255" s="11">
        <f t="shared" si="2"/>
        <v>0</v>
      </c>
      <c r="X255" s="11">
        <f t="shared" si="3"/>
        <v>1</v>
      </c>
      <c r="Y255" s="11">
        <f t="shared" si="18"/>
        <v>0.1</v>
      </c>
      <c r="Z255" s="12">
        <v>0.0</v>
      </c>
      <c r="AA255" s="12">
        <v>0.0</v>
      </c>
      <c r="AB255" s="12">
        <v>0.0</v>
      </c>
      <c r="AC255" s="12">
        <v>0.0</v>
      </c>
      <c r="AD255" s="12">
        <v>0.0</v>
      </c>
      <c r="AE255" s="12">
        <v>0.0</v>
      </c>
      <c r="AF255" s="11" t="str">
        <f t="shared" si="5"/>
        <v>#DIV/0!</v>
      </c>
      <c r="AG255" s="12">
        <v>0.0</v>
      </c>
      <c r="AH255" s="12">
        <v>0.0</v>
      </c>
      <c r="AI255" s="12">
        <v>2.0</v>
      </c>
      <c r="AJ255" s="12">
        <v>1.0</v>
      </c>
      <c r="AK255" s="12">
        <v>2.0</v>
      </c>
      <c r="AL255" s="12">
        <v>1.0</v>
      </c>
      <c r="AM255" s="18">
        <f t="shared" si="17"/>
        <v>0.5</v>
      </c>
      <c r="AN255" s="19">
        <v>0.0</v>
      </c>
      <c r="AO255" s="19">
        <v>0.0</v>
      </c>
      <c r="AP255" s="13">
        <v>0.0</v>
      </c>
      <c r="AQ255" s="17">
        <f t="shared" si="22"/>
        <v>1</v>
      </c>
      <c r="AR255" s="11">
        <f t="shared" si="8"/>
        <v>1</v>
      </c>
      <c r="AS255" s="17">
        <f t="shared" si="23"/>
        <v>0</v>
      </c>
      <c r="AT255" s="11">
        <f t="shared" si="10"/>
        <v>0</v>
      </c>
      <c r="AU255" s="13" t="s">
        <v>54</v>
      </c>
      <c r="BA255" s="12">
        <f t="shared" si="12"/>
        <v>7</v>
      </c>
    </row>
    <row r="256" ht="12.75" customHeight="1">
      <c r="A256" s="25" t="s">
        <v>279</v>
      </c>
      <c r="B256" s="66" t="s">
        <v>299</v>
      </c>
      <c r="C256" s="27">
        <v>0.0</v>
      </c>
      <c r="D256" s="28">
        <v>0.1</v>
      </c>
      <c r="E256" s="28">
        <v>0.0</v>
      </c>
      <c r="F256" s="25">
        <v>0.0</v>
      </c>
      <c r="G256" s="25">
        <v>0.0</v>
      </c>
      <c r="H256" s="25">
        <v>9.0</v>
      </c>
      <c r="I256" s="25">
        <v>10.0</v>
      </c>
      <c r="J256" s="25">
        <v>1.0</v>
      </c>
      <c r="K256" s="28">
        <v>-0.9</v>
      </c>
      <c r="L256" s="28">
        <v>0.0</v>
      </c>
      <c r="M256" s="25">
        <v>0.0</v>
      </c>
      <c r="N256" s="25">
        <v>0.0</v>
      </c>
      <c r="O256" s="25">
        <v>9.0</v>
      </c>
      <c r="P256" s="25">
        <v>0.0</v>
      </c>
      <c r="Q256" s="30">
        <v>-0.9</v>
      </c>
      <c r="R256" s="31">
        <v>0.0</v>
      </c>
      <c r="S256" s="25">
        <v>3.0</v>
      </c>
      <c r="T256" s="25">
        <v>20.0</v>
      </c>
      <c r="U256" s="25">
        <v>1.0</v>
      </c>
      <c r="V256" s="32">
        <f t="shared" si="1"/>
        <v>1</v>
      </c>
      <c r="W256" s="28">
        <f t="shared" si="2"/>
        <v>0</v>
      </c>
      <c r="X256" s="28">
        <f t="shared" si="3"/>
        <v>1</v>
      </c>
      <c r="Y256" s="28">
        <f t="shared" si="18"/>
        <v>0</v>
      </c>
      <c r="Z256" s="25">
        <v>0.0</v>
      </c>
      <c r="AA256" s="25">
        <v>0.0</v>
      </c>
      <c r="AB256" s="25">
        <v>0.0</v>
      </c>
      <c r="AC256" s="25">
        <v>0.0</v>
      </c>
      <c r="AD256" s="25">
        <v>0.0</v>
      </c>
      <c r="AE256" s="25">
        <v>0.0</v>
      </c>
      <c r="AF256" s="28" t="str">
        <f t="shared" si="5"/>
        <v>#DIV/0!</v>
      </c>
      <c r="AG256" s="25">
        <v>0.0</v>
      </c>
      <c r="AH256" s="25">
        <v>0.0</v>
      </c>
      <c r="AI256" s="25">
        <v>1.0</v>
      </c>
      <c r="AJ256" s="25">
        <v>0.0</v>
      </c>
      <c r="AK256" s="25">
        <v>1.0</v>
      </c>
      <c r="AL256" s="25">
        <v>0.0</v>
      </c>
      <c r="AM256" s="33">
        <f t="shared" si="17"/>
        <v>0</v>
      </c>
      <c r="AN256" s="34">
        <v>0.0</v>
      </c>
      <c r="AO256" s="34">
        <v>0.0</v>
      </c>
      <c r="AP256" s="25">
        <v>0.0</v>
      </c>
      <c r="AQ256" s="32">
        <f t="shared" si="22"/>
        <v>1</v>
      </c>
      <c r="AR256" s="28">
        <f t="shared" si="8"/>
        <v>1</v>
      </c>
      <c r="AS256" s="32">
        <f t="shared" si="23"/>
        <v>0</v>
      </c>
      <c r="AT256" s="28">
        <f t="shared" si="10"/>
        <v>0</v>
      </c>
      <c r="AU256" s="25" t="s">
        <v>56</v>
      </c>
      <c r="AV256" s="25"/>
      <c r="AW256" s="25"/>
      <c r="AX256" s="25"/>
      <c r="AY256" s="25"/>
      <c r="AZ256" s="25"/>
      <c r="BA256" s="25">
        <f t="shared" si="12"/>
        <v>9</v>
      </c>
      <c r="BB256" s="25"/>
    </row>
    <row r="257" ht="12.75" customHeight="1">
      <c r="A257" s="8" t="s">
        <v>300</v>
      </c>
      <c r="B257" s="37" t="s">
        <v>276</v>
      </c>
      <c r="C257" s="11">
        <v>4.642857142857142</v>
      </c>
      <c r="D257" s="11">
        <v>11.021825396825397</v>
      </c>
      <c r="E257" s="11">
        <v>0.4212421242124212</v>
      </c>
      <c r="F257" s="13">
        <v>0.0</v>
      </c>
      <c r="G257" s="13">
        <v>12.0</v>
      </c>
      <c r="H257" s="13">
        <v>6.0</v>
      </c>
      <c r="I257" s="13">
        <v>99.0</v>
      </c>
      <c r="J257" s="13">
        <v>13.0</v>
      </c>
      <c r="K257" s="11">
        <v>0.9184149184149184</v>
      </c>
      <c r="L257" s="11">
        <v>2.5846153846153848</v>
      </c>
      <c r="M257" s="13">
        <v>10.0</v>
      </c>
      <c r="N257" s="13">
        <v>8.0</v>
      </c>
      <c r="O257" s="13">
        <v>9.0</v>
      </c>
      <c r="P257" s="11">
        <v>0.8888888888888888</v>
      </c>
      <c r="Q257" s="15">
        <v>2.228545931516228</v>
      </c>
      <c r="R257" s="16">
        <v>12.56080586080586</v>
      </c>
      <c r="S257" s="13">
        <v>39.0</v>
      </c>
      <c r="T257" s="12">
        <v>1.0</v>
      </c>
      <c r="U257" s="13">
        <v>4.0</v>
      </c>
      <c r="V257" s="17">
        <f t="shared" si="1"/>
        <v>1</v>
      </c>
      <c r="W257" s="11">
        <f t="shared" si="2"/>
        <v>0.9230769231</v>
      </c>
      <c r="X257" s="11">
        <f t="shared" si="3"/>
        <v>0.07692307692</v>
      </c>
      <c r="Y257" s="11">
        <f t="shared" si="18"/>
        <v>7.227472527</v>
      </c>
      <c r="Z257" s="12">
        <v>0.0</v>
      </c>
      <c r="AA257" s="12">
        <v>0.0</v>
      </c>
      <c r="AB257" s="12">
        <v>10.0</v>
      </c>
      <c r="AC257" s="12">
        <v>4.0</v>
      </c>
      <c r="AD257" s="12">
        <v>10.0</v>
      </c>
      <c r="AE257" s="12">
        <v>4.0</v>
      </c>
      <c r="AF257" s="11">
        <f t="shared" si="5"/>
        <v>0.4</v>
      </c>
      <c r="AG257" s="12">
        <v>0.0</v>
      </c>
      <c r="AH257" s="12">
        <v>0.0</v>
      </c>
      <c r="AI257" s="12">
        <v>7.0</v>
      </c>
      <c r="AJ257" s="12">
        <v>4.0</v>
      </c>
      <c r="AK257" s="12">
        <v>7.0</v>
      </c>
      <c r="AL257" s="12">
        <v>4.0</v>
      </c>
      <c r="AM257" s="18">
        <f t="shared" si="17"/>
        <v>0.5714285714</v>
      </c>
      <c r="AN257" s="19">
        <v>0.0</v>
      </c>
      <c r="AO257" s="19">
        <v>0.0</v>
      </c>
      <c r="AP257" s="12">
        <v>0.0</v>
      </c>
      <c r="AQ257" s="17">
        <f t="shared" si="22"/>
        <v>3</v>
      </c>
      <c r="AR257" s="11">
        <f t="shared" si="8"/>
        <v>0.2307692308</v>
      </c>
      <c r="AS257" s="17">
        <f t="shared" si="23"/>
        <v>6</v>
      </c>
      <c r="AT257" s="11">
        <f t="shared" si="10"/>
        <v>0.6666666667</v>
      </c>
      <c r="AU257" s="13" t="s">
        <v>54</v>
      </c>
      <c r="AZ257" s="12">
        <v>1.0</v>
      </c>
      <c r="BA257" s="12">
        <f t="shared" si="12"/>
        <v>7</v>
      </c>
    </row>
    <row r="258" ht="12.75" customHeight="1">
      <c r="A258" s="22" t="s">
        <v>300</v>
      </c>
      <c r="B258" s="37" t="s">
        <v>301</v>
      </c>
      <c r="C258" s="11">
        <v>1.6428571428571428</v>
      </c>
      <c r="D258" s="11">
        <v>11.021825396825397</v>
      </c>
      <c r="E258" s="11">
        <v>0.14905490549054903</v>
      </c>
      <c r="F258" s="13">
        <v>0.0</v>
      </c>
      <c r="G258" s="13">
        <v>12.0</v>
      </c>
      <c r="H258" s="13">
        <v>1.0</v>
      </c>
      <c r="I258" s="13">
        <v>99.0</v>
      </c>
      <c r="J258" s="13">
        <v>13.0</v>
      </c>
      <c r="K258" s="11">
        <v>0.9222999222999223</v>
      </c>
      <c r="L258" s="11">
        <v>5.1692307692307695</v>
      </c>
      <c r="M258" s="13">
        <v>12.0</v>
      </c>
      <c r="N258" s="13">
        <v>0.0</v>
      </c>
      <c r="O258" s="13">
        <v>9.0</v>
      </c>
      <c r="P258" s="11">
        <v>0.0</v>
      </c>
      <c r="Q258" s="15">
        <v>1.0713548277904714</v>
      </c>
      <c r="R258" s="16">
        <v>6.812087912087913</v>
      </c>
      <c r="S258" s="13">
        <v>39.0</v>
      </c>
      <c r="T258" s="12">
        <v>3.0</v>
      </c>
      <c r="U258" s="13">
        <v>1.0</v>
      </c>
      <c r="V258" s="17">
        <f t="shared" si="1"/>
        <v>1</v>
      </c>
      <c r="W258" s="11">
        <f t="shared" si="2"/>
        <v>0.9230769231</v>
      </c>
      <c r="X258" s="11">
        <f t="shared" si="3"/>
        <v>0.07692307692</v>
      </c>
      <c r="Y258" s="11">
        <f t="shared" si="18"/>
        <v>6.812087912</v>
      </c>
      <c r="Z258" s="12">
        <v>0.0</v>
      </c>
      <c r="AA258" s="12">
        <v>0.0</v>
      </c>
      <c r="AB258" s="12">
        <v>10.0</v>
      </c>
      <c r="AC258" s="12">
        <v>1.0</v>
      </c>
      <c r="AD258" s="12">
        <v>10.0</v>
      </c>
      <c r="AE258" s="12">
        <v>1.0</v>
      </c>
      <c r="AF258" s="11">
        <f t="shared" si="5"/>
        <v>0.1</v>
      </c>
      <c r="AG258" s="12">
        <v>0.0</v>
      </c>
      <c r="AH258" s="12">
        <v>0.0</v>
      </c>
      <c r="AI258" s="12">
        <v>7.0</v>
      </c>
      <c r="AJ258" s="12">
        <v>4.0</v>
      </c>
      <c r="AK258" s="12">
        <v>7.0</v>
      </c>
      <c r="AL258" s="12">
        <v>4.0</v>
      </c>
      <c r="AM258" s="18">
        <f t="shared" si="17"/>
        <v>0.5714285714</v>
      </c>
      <c r="AN258" s="19">
        <v>0.0</v>
      </c>
      <c r="AO258" s="19">
        <v>0.0</v>
      </c>
      <c r="AP258" s="12">
        <v>0.0</v>
      </c>
      <c r="AQ258" s="17">
        <f t="shared" si="22"/>
        <v>1</v>
      </c>
      <c r="AR258" s="11">
        <f t="shared" si="8"/>
        <v>0.07692307692</v>
      </c>
      <c r="AS258" s="17">
        <f t="shared" si="23"/>
        <v>11</v>
      </c>
      <c r="AT258" s="11">
        <f t="shared" si="10"/>
        <v>0.9166666667</v>
      </c>
      <c r="AU258" s="13" t="s">
        <v>56</v>
      </c>
      <c r="BA258" s="12">
        <f t="shared" si="12"/>
        <v>1</v>
      </c>
    </row>
    <row r="259" ht="12.75" customHeight="1">
      <c r="A259" s="22" t="s">
        <v>300</v>
      </c>
      <c r="B259" s="37" t="s">
        <v>302</v>
      </c>
      <c r="C259" s="11">
        <v>2.642857142857143</v>
      </c>
      <c r="D259" s="11">
        <v>11.021825396825397</v>
      </c>
      <c r="E259" s="11">
        <v>0.23978397839783977</v>
      </c>
      <c r="F259" s="13">
        <v>0.0</v>
      </c>
      <c r="G259" s="13">
        <v>11.0</v>
      </c>
      <c r="H259" s="13">
        <v>3.0</v>
      </c>
      <c r="I259" s="13">
        <v>99.0</v>
      </c>
      <c r="J259" s="13">
        <v>13.0</v>
      </c>
      <c r="K259" s="11">
        <v>0.8438228438228438</v>
      </c>
      <c r="L259" s="11">
        <v>3.3846153846153846</v>
      </c>
      <c r="M259" s="13">
        <v>12.0</v>
      </c>
      <c r="N259" s="13">
        <v>0.0</v>
      </c>
      <c r="O259" s="13">
        <v>9.0</v>
      </c>
      <c r="P259" s="11">
        <v>0.0</v>
      </c>
      <c r="Q259" s="15">
        <v>1.0836068222206836</v>
      </c>
      <c r="R259" s="16">
        <v>6.027472527472527</v>
      </c>
      <c r="S259" s="13">
        <v>38.0</v>
      </c>
      <c r="T259" s="12">
        <v>4.0</v>
      </c>
      <c r="U259" s="13">
        <v>1.0</v>
      </c>
      <c r="V259" s="17">
        <f t="shared" si="1"/>
        <v>2</v>
      </c>
      <c r="W259" s="11">
        <f t="shared" si="2"/>
        <v>0.8461538462</v>
      </c>
      <c r="X259" s="11">
        <f t="shared" si="3"/>
        <v>0.1538461538</v>
      </c>
      <c r="Y259" s="11">
        <f t="shared" si="18"/>
        <v>6.027472527</v>
      </c>
      <c r="Z259" s="12">
        <v>0.0</v>
      </c>
      <c r="AA259" s="12">
        <v>0.0</v>
      </c>
      <c r="AB259" s="12">
        <v>10.0</v>
      </c>
      <c r="AC259" s="12">
        <v>2.0</v>
      </c>
      <c r="AD259" s="12">
        <v>10.0</v>
      </c>
      <c r="AE259" s="12">
        <v>2.0</v>
      </c>
      <c r="AF259" s="11">
        <f t="shared" si="5"/>
        <v>0.2</v>
      </c>
      <c r="AG259" s="12">
        <v>0.0</v>
      </c>
      <c r="AH259" s="12">
        <v>0.0</v>
      </c>
      <c r="AI259" s="12">
        <v>7.0</v>
      </c>
      <c r="AJ259" s="12">
        <v>4.0</v>
      </c>
      <c r="AK259" s="12">
        <v>7.0</v>
      </c>
      <c r="AL259" s="12">
        <v>4.0</v>
      </c>
      <c r="AM259" s="18">
        <f t="shared" si="17"/>
        <v>0.5714285714</v>
      </c>
      <c r="AN259" s="19">
        <v>0.0</v>
      </c>
      <c r="AO259" s="19">
        <v>0.0</v>
      </c>
      <c r="AP259" s="12">
        <v>0.0</v>
      </c>
      <c r="AQ259" s="17">
        <f t="shared" si="22"/>
        <v>1</v>
      </c>
      <c r="AR259" s="11">
        <f t="shared" si="8"/>
        <v>0.07692307692</v>
      </c>
      <c r="AS259" s="17">
        <f t="shared" si="23"/>
        <v>10</v>
      </c>
      <c r="AT259" s="11">
        <f t="shared" si="10"/>
        <v>0.9090909091</v>
      </c>
      <c r="AU259" s="13" t="s">
        <v>56</v>
      </c>
      <c r="BA259" s="12">
        <f t="shared" si="12"/>
        <v>3</v>
      </c>
    </row>
    <row r="260" ht="12.75" customHeight="1">
      <c r="A260" s="13" t="s">
        <v>300</v>
      </c>
      <c r="B260" s="37" t="s">
        <v>303</v>
      </c>
      <c r="C260" s="11">
        <v>3.5</v>
      </c>
      <c r="D260" s="11">
        <v>5.736111111111111</v>
      </c>
      <c r="E260" s="11">
        <v>0.6101694915254238</v>
      </c>
      <c r="F260" s="13">
        <v>0.0</v>
      </c>
      <c r="G260" s="13">
        <v>1.0</v>
      </c>
      <c r="H260" s="13">
        <v>10.0</v>
      </c>
      <c r="I260" s="13">
        <v>27.0</v>
      </c>
      <c r="J260" s="13">
        <v>3.0</v>
      </c>
      <c r="K260" s="11">
        <v>0.20987654320987656</v>
      </c>
      <c r="L260" s="11">
        <v>0.6666666666666666</v>
      </c>
      <c r="M260" s="13">
        <v>1.0</v>
      </c>
      <c r="N260" s="13">
        <v>0.0</v>
      </c>
      <c r="O260" s="13">
        <v>9.0</v>
      </c>
      <c r="P260" s="11">
        <v>0.0</v>
      </c>
      <c r="Q260" s="15">
        <v>0.8200460347353004</v>
      </c>
      <c r="R260" s="16">
        <v>4.916666666666667</v>
      </c>
      <c r="S260" s="13">
        <v>36.0</v>
      </c>
      <c r="T260" s="12">
        <v>8.0</v>
      </c>
      <c r="U260" s="13">
        <v>1.0</v>
      </c>
      <c r="V260" s="17">
        <f t="shared" si="1"/>
        <v>2</v>
      </c>
      <c r="W260" s="11">
        <f t="shared" si="2"/>
        <v>0.3333333333</v>
      </c>
      <c r="X260" s="11">
        <f t="shared" si="3"/>
        <v>0.6666666667</v>
      </c>
      <c r="Y260" s="11">
        <f t="shared" si="18"/>
        <v>4.166666667</v>
      </c>
      <c r="Z260" s="12">
        <v>0.0</v>
      </c>
      <c r="AA260" s="12">
        <v>0.0</v>
      </c>
      <c r="AB260" s="12">
        <v>0.0</v>
      </c>
      <c r="AC260" s="12">
        <v>0.0</v>
      </c>
      <c r="AD260" s="12">
        <v>0.0</v>
      </c>
      <c r="AE260" s="12">
        <v>0.0</v>
      </c>
      <c r="AF260" s="11" t="str">
        <f t="shared" si="5"/>
        <v>#DIV/0!</v>
      </c>
      <c r="AG260" s="12">
        <v>0.0</v>
      </c>
      <c r="AH260" s="12">
        <v>0.0</v>
      </c>
      <c r="AI260" s="12">
        <v>2.0</v>
      </c>
      <c r="AJ260" s="12">
        <v>0.0</v>
      </c>
      <c r="AK260" s="12">
        <v>2.0</v>
      </c>
      <c r="AL260" s="12">
        <v>0.0</v>
      </c>
      <c r="AM260" s="18">
        <f t="shared" si="17"/>
        <v>0</v>
      </c>
      <c r="AN260" s="19">
        <v>0.0</v>
      </c>
      <c r="AO260" s="19">
        <v>0.0</v>
      </c>
      <c r="AP260" s="12">
        <v>29.0</v>
      </c>
      <c r="AQ260" s="17">
        <f t="shared" si="22"/>
        <v>2</v>
      </c>
      <c r="AR260" s="11">
        <f t="shared" si="8"/>
        <v>0.6666666667</v>
      </c>
      <c r="AS260" s="17">
        <f t="shared" si="23"/>
        <v>1</v>
      </c>
      <c r="AT260" s="11">
        <f t="shared" si="10"/>
        <v>0.3333333333</v>
      </c>
      <c r="AU260" s="13" t="s">
        <v>54</v>
      </c>
      <c r="BA260" s="12">
        <f t="shared" si="12"/>
        <v>10</v>
      </c>
    </row>
    <row r="261" ht="12.75" customHeight="1">
      <c r="A261" s="13" t="s">
        <v>300</v>
      </c>
      <c r="B261" s="37" t="s">
        <v>304</v>
      </c>
      <c r="C261" s="11">
        <v>2.642857142857143</v>
      </c>
      <c r="D261" s="11">
        <v>9.521825396825397</v>
      </c>
      <c r="E261" s="11">
        <v>0.2775578245467806</v>
      </c>
      <c r="F261" s="13">
        <v>0.0</v>
      </c>
      <c r="G261" s="13">
        <v>9.0</v>
      </c>
      <c r="H261" s="13">
        <v>10.0</v>
      </c>
      <c r="I261" s="13">
        <v>90.0</v>
      </c>
      <c r="J261" s="13">
        <v>11.0</v>
      </c>
      <c r="K261" s="11">
        <v>0.8080808080808081</v>
      </c>
      <c r="L261" s="11">
        <v>1.6363636363636365</v>
      </c>
      <c r="M261" s="13">
        <v>8.0</v>
      </c>
      <c r="N261" s="13">
        <v>0.0</v>
      </c>
      <c r="O261" s="13">
        <v>9.0</v>
      </c>
      <c r="P261" s="11">
        <v>0.0</v>
      </c>
      <c r="Q261" s="15">
        <v>1.0856386326275886</v>
      </c>
      <c r="R261" s="16">
        <v>4.279220779220779</v>
      </c>
      <c r="S261" s="13">
        <v>36.0</v>
      </c>
      <c r="T261" s="12">
        <v>6.0</v>
      </c>
      <c r="U261" s="13">
        <v>1.0</v>
      </c>
      <c r="V261" s="17">
        <f t="shared" si="1"/>
        <v>2</v>
      </c>
      <c r="W261" s="11">
        <f t="shared" si="2"/>
        <v>0.8181818182</v>
      </c>
      <c r="X261" s="11">
        <f t="shared" si="3"/>
        <v>0.1818181818</v>
      </c>
      <c r="Y261" s="11">
        <f t="shared" si="18"/>
        <v>4.279220779</v>
      </c>
      <c r="Z261" s="12">
        <v>0.0</v>
      </c>
      <c r="AA261" s="12">
        <v>0.0</v>
      </c>
      <c r="AB261" s="12">
        <v>8.0</v>
      </c>
      <c r="AC261" s="12">
        <v>2.0</v>
      </c>
      <c r="AD261" s="12">
        <v>8.0</v>
      </c>
      <c r="AE261" s="12">
        <v>2.0</v>
      </c>
      <c r="AF261" s="11">
        <f t="shared" si="5"/>
        <v>0.25</v>
      </c>
      <c r="AG261" s="12">
        <v>0.0</v>
      </c>
      <c r="AH261" s="12">
        <v>0.0</v>
      </c>
      <c r="AI261" s="12">
        <v>7.0</v>
      </c>
      <c r="AJ261" s="12">
        <v>4.0</v>
      </c>
      <c r="AK261" s="12">
        <v>7.0</v>
      </c>
      <c r="AL261" s="12">
        <v>4.0</v>
      </c>
      <c r="AM261" s="18">
        <f t="shared" si="17"/>
        <v>0.5714285714</v>
      </c>
      <c r="AN261" s="19">
        <v>0.0</v>
      </c>
      <c r="AO261" s="19">
        <v>0.0</v>
      </c>
      <c r="AP261" s="12">
        <v>1.0</v>
      </c>
      <c r="AQ261" s="17">
        <f t="shared" si="22"/>
        <v>3</v>
      </c>
      <c r="AR261" s="11">
        <f t="shared" si="8"/>
        <v>0.2727272727</v>
      </c>
      <c r="AS261" s="17">
        <f t="shared" si="23"/>
        <v>6</v>
      </c>
      <c r="AT261" s="11">
        <f t="shared" si="10"/>
        <v>0.6666666667</v>
      </c>
      <c r="AU261" s="25" t="s">
        <v>54</v>
      </c>
      <c r="AV261" s="25"/>
      <c r="AW261" s="25"/>
      <c r="AX261" s="25"/>
      <c r="AY261" s="25"/>
      <c r="AZ261" s="25"/>
      <c r="BA261" s="12">
        <f t="shared" si="12"/>
        <v>10</v>
      </c>
      <c r="BB261" s="25"/>
    </row>
    <row r="262" ht="12.75" customHeight="1">
      <c r="A262" s="13" t="s">
        <v>300</v>
      </c>
      <c r="B262" s="47" t="s">
        <v>305</v>
      </c>
      <c r="C262" s="11">
        <v>1.878968253968254</v>
      </c>
      <c r="D262" s="11">
        <v>5.521825396825397</v>
      </c>
      <c r="E262" s="11">
        <v>0.3402802730865972</v>
      </c>
      <c r="F262" s="13">
        <v>0.0</v>
      </c>
      <c r="G262" s="13">
        <v>4.0</v>
      </c>
      <c r="H262" s="13">
        <v>6.0</v>
      </c>
      <c r="I262" s="13">
        <v>53.0</v>
      </c>
      <c r="J262" s="13">
        <v>6.0</v>
      </c>
      <c r="K262" s="11">
        <v>0.6477987421383647</v>
      </c>
      <c r="L262" s="11">
        <v>1.8666666666666667</v>
      </c>
      <c r="M262" s="13">
        <v>5.0</v>
      </c>
      <c r="N262" s="13">
        <v>0.0</v>
      </c>
      <c r="O262" s="13">
        <v>9.0</v>
      </c>
      <c r="P262" s="11">
        <v>0.0</v>
      </c>
      <c r="Q262" s="15">
        <v>0.9880790152249619</v>
      </c>
      <c r="R262" s="16">
        <v>3.9956349206349207</v>
      </c>
      <c r="S262" s="13">
        <v>36.0</v>
      </c>
      <c r="T262" s="12">
        <v>7.0</v>
      </c>
      <c r="U262" s="13">
        <v>1.0</v>
      </c>
      <c r="V262" s="17">
        <f t="shared" si="1"/>
        <v>2</v>
      </c>
      <c r="W262" s="11">
        <f t="shared" si="2"/>
        <v>0.6666666667</v>
      </c>
      <c r="X262" s="11">
        <f t="shared" si="3"/>
        <v>0.3333333333</v>
      </c>
      <c r="Y262" s="11">
        <f t="shared" si="18"/>
        <v>3.745634921</v>
      </c>
      <c r="Z262" s="12">
        <v>0.0</v>
      </c>
      <c r="AA262" s="12">
        <v>0.0</v>
      </c>
      <c r="AB262" s="12">
        <v>2.0</v>
      </c>
      <c r="AC262" s="12">
        <v>0.0</v>
      </c>
      <c r="AD262" s="12">
        <v>2.0</v>
      </c>
      <c r="AE262" s="12">
        <v>0.0</v>
      </c>
      <c r="AF262" s="11">
        <f t="shared" si="5"/>
        <v>0</v>
      </c>
      <c r="AG262" s="12">
        <v>0.0</v>
      </c>
      <c r="AH262" s="12">
        <v>0.0</v>
      </c>
      <c r="AI262" s="12">
        <v>7.0</v>
      </c>
      <c r="AJ262" s="12">
        <v>3.0</v>
      </c>
      <c r="AK262" s="12">
        <v>7.0</v>
      </c>
      <c r="AL262" s="12">
        <v>3.0</v>
      </c>
      <c r="AM262" s="18">
        <f t="shared" si="17"/>
        <v>0.4285714286</v>
      </c>
      <c r="AN262" s="19">
        <v>0.0</v>
      </c>
      <c r="AO262" s="19">
        <v>0.0</v>
      </c>
      <c r="AP262" s="12">
        <v>14.0</v>
      </c>
      <c r="AQ262" s="17">
        <f t="shared" si="22"/>
        <v>1</v>
      </c>
      <c r="AR262" s="11">
        <f t="shared" si="8"/>
        <v>0.1666666667</v>
      </c>
      <c r="AS262" s="17">
        <f t="shared" si="23"/>
        <v>5</v>
      </c>
      <c r="AT262" s="11">
        <f t="shared" si="10"/>
        <v>0.8333333333</v>
      </c>
      <c r="AU262" s="13" t="s">
        <v>54</v>
      </c>
      <c r="BA262" s="12">
        <f t="shared" si="12"/>
        <v>6</v>
      </c>
    </row>
    <row r="263" ht="12.75" customHeight="1">
      <c r="A263" s="13" t="s">
        <v>300</v>
      </c>
      <c r="B263" s="37" t="s">
        <v>306</v>
      </c>
      <c r="C263" s="11">
        <v>2.142857142857143</v>
      </c>
      <c r="D263" s="11">
        <v>10.021825396825397</v>
      </c>
      <c r="E263" s="11">
        <v>0.2138190457335181</v>
      </c>
      <c r="F263" s="13">
        <v>0.0</v>
      </c>
      <c r="G263" s="13">
        <v>7.0</v>
      </c>
      <c r="H263" s="13">
        <v>9.0</v>
      </c>
      <c r="I263" s="13">
        <v>90.0</v>
      </c>
      <c r="J263" s="13">
        <v>11.0</v>
      </c>
      <c r="K263" s="11">
        <v>0.6272727272727273</v>
      </c>
      <c r="L263" s="11">
        <v>1.3706293706293706</v>
      </c>
      <c r="M263" s="13">
        <v>9.0</v>
      </c>
      <c r="N263" s="13">
        <v>0.0</v>
      </c>
      <c r="O263" s="13">
        <v>9.0</v>
      </c>
      <c r="P263" s="11">
        <v>0.0</v>
      </c>
      <c r="Q263" s="15">
        <v>0.8410917730062454</v>
      </c>
      <c r="R263" s="16">
        <v>3.638486513486513</v>
      </c>
      <c r="S263" s="13">
        <v>37.0</v>
      </c>
      <c r="T263" s="12">
        <v>5.0</v>
      </c>
      <c r="U263" s="13">
        <v>1.0</v>
      </c>
      <c r="V263" s="17">
        <f t="shared" si="1"/>
        <v>4</v>
      </c>
      <c r="W263" s="11">
        <f t="shared" si="2"/>
        <v>0.6363636364</v>
      </c>
      <c r="X263" s="11">
        <f t="shared" si="3"/>
        <v>0.3636363636</v>
      </c>
      <c r="Y263" s="11">
        <f t="shared" si="18"/>
        <v>3.513486513</v>
      </c>
      <c r="Z263" s="12">
        <v>0.0</v>
      </c>
      <c r="AA263" s="12">
        <v>0.0</v>
      </c>
      <c r="AB263" s="12">
        <v>8.0</v>
      </c>
      <c r="AC263" s="12">
        <v>1.0</v>
      </c>
      <c r="AD263" s="12">
        <v>8.0</v>
      </c>
      <c r="AE263" s="12">
        <v>1.0</v>
      </c>
      <c r="AF263" s="11">
        <f t="shared" si="5"/>
        <v>0.125</v>
      </c>
      <c r="AG263" s="12">
        <v>0.0</v>
      </c>
      <c r="AH263" s="12">
        <v>0.0</v>
      </c>
      <c r="AI263" s="12">
        <v>7.0</v>
      </c>
      <c r="AJ263" s="12">
        <v>4.0</v>
      </c>
      <c r="AK263" s="12">
        <v>7.0</v>
      </c>
      <c r="AL263" s="12">
        <v>4.0</v>
      </c>
      <c r="AM263" s="18">
        <f t="shared" si="17"/>
        <v>0.5714285714</v>
      </c>
      <c r="AN263" s="19">
        <v>0.0</v>
      </c>
      <c r="AO263" s="19">
        <v>0.0</v>
      </c>
      <c r="AP263" s="12">
        <v>4.0</v>
      </c>
      <c r="AQ263" s="17">
        <f t="shared" si="22"/>
        <v>2</v>
      </c>
      <c r="AR263" s="11">
        <f t="shared" si="8"/>
        <v>0.1818181818</v>
      </c>
      <c r="AS263" s="17">
        <f t="shared" si="23"/>
        <v>8</v>
      </c>
      <c r="AT263" s="11">
        <f t="shared" si="10"/>
        <v>0.8</v>
      </c>
      <c r="AU263" s="13" t="s">
        <v>56</v>
      </c>
      <c r="BA263" s="12">
        <f t="shared" si="12"/>
        <v>9</v>
      </c>
    </row>
    <row r="264" ht="12.75" customHeight="1">
      <c r="A264" s="13" t="s">
        <v>300</v>
      </c>
      <c r="B264" s="37" t="s">
        <v>307</v>
      </c>
      <c r="C264" s="11">
        <v>0.6428571428571428</v>
      </c>
      <c r="D264" s="11">
        <v>11.021825396825397</v>
      </c>
      <c r="E264" s="11">
        <v>0.05832583258325832</v>
      </c>
      <c r="F264" s="13">
        <v>0.0</v>
      </c>
      <c r="G264" s="13">
        <v>12.0</v>
      </c>
      <c r="H264" s="13">
        <v>17.0</v>
      </c>
      <c r="I264" s="13">
        <v>99.0</v>
      </c>
      <c r="J264" s="13">
        <v>13.0</v>
      </c>
      <c r="K264" s="11">
        <v>0.9098679098679099</v>
      </c>
      <c r="L264" s="11">
        <v>1.2307692307692308</v>
      </c>
      <c r="M264" s="13">
        <v>6.0</v>
      </c>
      <c r="N264" s="13">
        <v>1.0</v>
      </c>
      <c r="O264" s="13">
        <v>9.0</v>
      </c>
      <c r="P264" s="11">
        <v>0.1111111111111111</v>
      </c>
      <c r="Q264" s="15">
        <v>1.0793048535622793</v>
      </c>
      <c r="R264" s="16">
        <v>2.54029304029304</v>
      </c>
      <c r="S264" s="13">
        <v>39.0</v>
      </c>
      <c r="T264" s="12">
        <v>2.0</v>
      </c>
      <c r="U264" s="13">
        <v>1.0</v>
      </c>
      <c r="V264" s="17">
        <f t="shared" si="1"/>
        <v>1</v>
      </c>
      <c r="W264" s="11">
        <f t="shared" si="2"/>
        <v>0.9230769231</v>
      </c>
      <c r="X264" s="11">
        <f t="shared" si="3"/>
        <v>0.07692307692</v>
      </c>
      <c r="Y264" s="11">
        <f t="shared" si="18"/>
        <v>1.873626374</v>
      </c>
      <c r="Z264" s="12">
        <v>0.0</v>
      </c>
      <c r="AA264" s="12">
        <v>0.0</v>
      </c>
      <c r="AB264" s="12">
        <v>10.0</v>
      </c>
      <c r="AC264" s="12">
        <v>0.0</v>
      </c>
      <c r="AD264" s="12">
        <v>10.0</v>
      </c>
      <c r="AE264" s="12">
        <v>0.0</v>
      </c>
      <c r="AF264" s="11">
        <f t="shared" si="5"/>
        <v>0</v>
      </c>
      <c r="AG264" s="12">
        <v>0.0</v>
      </c>
      <c r="AH264" s="12">
        <v>0.0</v>
      </c>
      <c r="AI264" s="12">
        <v>7.0</v>
      </c>
      <c r="AJ264" s="12">
        <v>4.0</v>
      </c>
      <c r="AK264" s="12">
        <v>7.0</v>
      </c>
      <c r="AL264" s="12">
        <v>4.0</v>
      </c>
      <c r="AM264" s="18">
        <f t="shared" si="17"/>
        <v>0.5714285714</v>
      </c>
      <c r="AN264" s="19">
        <v>0.0</v>
      </c>
      <c r="AO264" s="19">
        <v>0.0</v>
      </c>
      <c r="AP264" s="12">
        <v>0.0</v>
      </c>
      <c r="AQ264" s="17">
        <f t="shared" si="22"/>
        <v>7</v>
      </c>
      <c r="AR264" s="11">
        <f t="shared" si="8"/>
        <v>0.5384615385</v>
      </c>
      <c r="AS264" s="17">
        <f t="shared" si="23"/>
        <v>6</v>
      </c>
      <c r="AT264" s="11">
        <f t="shared" si="10"/>
        <v>0.4615384615</v>
      </c>
      <c r="AU264" s="13" t="s">
        <v>54</v>
      </c>
      <c r="BA264" s="12">
        <f t="shared" si="12"/>
        <v>17</v>
      </c>
    </row>
    <row r="265" ht="12.75" customHeight="1">
      <c r="A265" s="13" t="s">
        <v>300</v>
      </c>
      <c r="B265" s="47" t="s">
        <v>308</v>
      </c>
      <c r="C265" s="11">
        <v>0.37896825396825395</v>
      </c>
      <c r="D265" s="11">
        <v>1.5218253968253967</v>
      </c>
      <c r="E265" s="11">
        <v>0.24902216427640156</v>
      </c>
      <c r="F265" s="13">
        <v>2.0</v>
      </c>
      <c r="G265" s="13">
        <v>2.0</v>
      </c>
      <c r="H265" s="13">
        <v>6.0</v>
      </c>
      <c r="I265" s="13">
        <v>30.0</v>
      </c>
      <c r="J265" s="13">
        <v>4.0</v>
      </c>
      <c r="K265" s="11">
        <v>0.45</v>
      </c>
      <c r="L265" s="11">
        <v>1.4</v>
      </c>
      <c r="M265" s="13">
        <v>2.0</v>
      </c>
      <c r="N265" s="13">
        <v>0.0</v>
      </c>
      <c r="O265" s="13">
        <v>9.0</v>
      </c>
      <c r="P265" s="11">
        <v>0.0</v>
      </c>
      <c r="Q265" s="15">
        <v>0.6990221642764016</v>
      </c>
      <c r="R265" s="16">
        <v>1.7789682539682539</v>
      </c>
      <c r="S265" s="13">
        <v>19.0</v>
      </c>
      <c r="T265" s="12">
        <v>13.0</v>
      </c>
      <c r="U265" s="13">
        <v>1.0</v>
      </c>
      <c r="V265" s="17">
        <f t="shared" si="1"/>
        <v>2</v>
      </c>
      <c r="W265" s="11">
        <f t="shared" si="2"/>
        <v>0.5</v>
      </c>
      <c r="X265" s="11">
        <f t="shared" si="3"/>
        <v>0.5</v>
      </c>
      <c r="Y265" s="11">
        <f t="shared" si="18"/>
        <v>1.778968254</v>
      </c>
      <c r="Z265" s="12">
        <v>0.0</v>
      </c>
      <c r="AA265" s="12">
        <v>0.0</v>
      </c>
      <c r="AB265" s="12">
        <v>0.0</v>
      </c>
      <c r="AC265" s="12">
        <v>0.0</v>
      </c>
      <c r="AD265" s="12">
        <v>0.0</v>
      </c>
      <c r="AE265" s="12">
        <v>0.0</v>
      </c>
      <c r="AF265" s="11" t="str">
        <f t="shared" si="5"/>
        <v>#DIV/0!</v>
      </c>
      <c r="AG265" s="12">
        <v>0.0</v>
      </c>
      <c r="AH265" s="12">
        <v>0.0</v>
      </c>
      <c r="AI265" s="12">
        <v>7.0</v>
      </c>
      <c r="AJ265" s="12">
        <v>3.0</v>
      </c>
      <c r="AK265" s="12">
        <v>7.0</v>
      </c>
      <c r="AL265" s="12">
        <v>3.0</v>
      </c>
      <c r="AM265" s="18">
        <f t="shared" si="17"/>
        <v>0.4285714286</v>
      </c>
      <c r="AN265" s="19">
        <v>0.0</v>
      </c>
      <c r="AO265" s="19">
        <v>0.0</v>
      </c>
      <c r="AP265" s="12">
        <v>1.0</v>
      </c>
      <c r="AQ265" s="17">
        <f t="shared" si="22"/>
        <v>2</v>
      </c>
      <c r="AR265" s="11">
        <f t="shared" si="8"/>
        <v>0.5</v>
      </c>
      <c r="AS265" s="17">
        <f t="shared" si="23"/>
        <v>2</v>
      </c>
      <c r="AT265" s="11">
        <f t="shared" si="10"/>
        <v>0.5</v>
      </c>
      <c r="AU265" s="13" t="s">
        <v>56</v>
      </c>
      <c r="BA265" s="12">
        <f t="shared" si="12"/>
        <v>6</v>
      </c>
    </row>
    <row r="266" ht="12.75" customHeight="1">
      <c r="A266" s="13" t="s">
        <v>300</v>
      </c>
      <c r="B266" s="47" t="s">
        <v>309</v>
      </c>
      <c r="C266" s="11">
        <v>0.37896825396825395</v>
      </c>
      <c r="D266" s="11">
        <v>5.521825396825397</v>
      </c>
      <c r="E266" s="11">
        <v>0.06863097376931368</v>
      </c>
      <c r="F266" s="13">
        <v>1.0</v>
      </c>
      <c r="G266" s="13">
        <v>3.0</v>
      </c>
      <c r="H266" s="13">
        <v>6.0</v>
      </c>
      <c r="I266" s="13">
        <v>72.0</v>
      </c>
      <c r="J266" s="13">
        <v>8.0</v>
      </c>
      <c r="K266" s="11">
        <v>0.3645833333333333</v>
      </c>
      <c r="L266" s="11">
        <v>1.05</v>
      </c>
      <c r="M266" s="13">
        <v>7.0</v>
      </c>
      <c r="N266" s="13">
        <v>0.0</v>
      </c>
      <c r="O266" s="13">
        <v>9.0</v>
      </c>
      <c r="P266" s="11">
        <v>0.0</v>
      </c>
      <c r="Q266" s="15">
        <v>0.43321430710264697</v>
      </c>
      <c r="R266" s="16">
        <v>1.428968253968254</v>
      </c>
      <c r="S266" s="13">
        <v>28.0</v>
      </c>
      <c r="T266" s="12">
        <v>11.0</v>
      </c>
      <c r="U266" s="13">
        <v>1.0</v>
      </c>
      <c r="V266" s="17">
        <f t="shared" si="1"/>
        <v>5</v>
      </c>
      <c r="W266" s="11">
        <f t="shared" si="2"/>
        <v>0.375</v>
      </c>
      <c r="X266" s="11">
        <f t="shared" si="3"/>
        <v>0.625</v>
      </c>
      <c r="Y266" s="11">
        <f t="shared" si="18"/>
        <v>1.428968254</v>
      </c>
      <c r="Z266" s="12">
        <v>0.0</v>
      </c>
      <c r="AA266" s="12">
        <v>0.0</v>
      </c>
      <c r="AB266" s="12">
        <v>4.0</v>
      </c>
      <c r="AC266" s="12">
        <v>0.0</v>
      </c>
      <c r="AD266" s="12">
        <v>4.0</v>
      </c>
      <c r="AE266" s="12">
        <v>0.0</v>
      </c>
      <c r="AF266" s="11">
        <f t="shared" si="5"/>
        <v>0</v>
      </c>
      <c r="AG266" s="12">
        <v>0.0</v>
      </c>
      <c r="AH266" s="12">
        <v>0.0</v>
      </c>
      <c r="AI266" s="12">
        <v>7.0</v>
      </c>
      <c r="AJ266" s="12">
        <v>3.0</v>
      </c>
      <c r="AK266" s="12">
        <v>7.0</v>
      </c>
      <c r="AL266" s="12">
        <v>3.0</v>
      </c>
      <c r="AM266" s="18">
        <f t="shared" si="17"/>
        <v>0.4285714286</v>
      </c>
      <c r="AN266" s="19">
        <v>0.0</v>
      </c>
      <c r="AO266" s="19">
        <v>0.0</v>
      </c>
      <c r="AP266" s="12">
        <v>1.0</v>
      </c>
      <c r="AQ266" s="17">
        <f t="shared" si="22"/>
        <v>1</v>
      </c>
      <c r="AR266" s="11">
        <f t="shared" si="8"/>
        <v>0.125</v>
      </c>
      <c r="AS266" s="17">
        <f t="shared" si="23"/>
        <v>7</v>
      </c>
      <c r="AT266" s="11">
        <f t="shared" si="10"/>
        <v>0.875</v>
      </c>
      <c r="AU266" s="13" t="s">
        <v>56</v>
      </c>
      <c r="BA266" s="12">
        <f t="shared" si="12"/>
        <v>6</v>
      </c>
    </row>
    <row r="267" ht="12.75" customHeight="1">
      <c r="A267" s="13" t="s">
        <v>300</v>
      </c>
      <c r="B267" s="47" t="s">
        <v>310</v>
      </c>
      <c r="C267" s="11">
        <v>0.37896825396825395</v>
      </c>
      <c r="D267" s="11">
        <v>7.521825396825397</v>
      </c>
      <c r="E267" s="11">
        <v>0.05038248483249802</v>
      </c>
      <c r="F267" s="13">
        <v>1.0</v>
      </c>
      <c r="G267" s="13">
        <v>4.0</v>
      </c>
      <c r="H267" s="13">
        <v>9.0</v>
      </c>
      <c r="I267" s="13">
        <v>87.0</v>
      </c>
      <c r="J267" s="13">
        <v>10.0</v>
      </c>
      <c r="K267" s="11">
        <v>0.3896551724137931</v>
      </c>
      <c r="L267" s="11">
        <v>0.8615384615384616</v>
      </c>
      <c r="M267" s="13">
        <v>7.0</v>
      </c>
      <c r="N267" s="13">
        <v>0.0</v>
      </c>
      <c r="O267" s="13">
        <v>9.0</v>
      </c>
      <c r="P267" s="11">
        <v>0.0</v>
      </c>
      <c r="Q267" s="15">
        <v>0.4400376572462911</v>
      </c>
      <c r="R267" s="16">
        <v>1.2405067155067155</v>
      </c>
      <c r="S267" s="13">
        <v>31.0</v>
      </c>
      <c r="T267" s="12">
        <v>10.0</v>
      </c>
      <c r="U267" s="13">
        <v>1.0</v>
      </c>
      <c r="V267" s="17">
        <f t="shared" si="1"/>
        <v>6</v>
      </c>
      <c r="W267" s="11">
        <f t="shared" si="2"/>
        <v>0.4</v>
      </c>
      <c r="X267" s="11">
        <f t="shared" si="3"/>
        <v>0.6</v>
      </c>
      <c r="Y267" s="11">
        <f t="shared" si="18"/>
        <v>1.240506716</v>
      </c>
      <c r="Z267" s="12">
        <v>0.0</v>
      </c>
      <c r="AA267" s="12">
        <v>0.0</v>
      </c>
      <c r="AB267" s="12">
        <v>6.0</v>
      </c>
      <c r="AC267" s="12">
        <v>0.0</v>
      </c>
      <c r="AD267" s="12">
        <v>6.0</v>
      </c>
      <c r="AE267" s="12">
        <v>0.0</v>
      </c>
      <c r="AF267" s="11">
        <f t="shared" si="5"/>
        <v>0</v>
      </c>
      <c r="AG267" s="12">
        <v>0.0</v>
      </c>
      <c r="AH267" s="12">
        <v>0.0</v>
      </c>
      <c r="AI267" s="12">
        <v>7.0</v>
      </c>
      <c r="AJ267" s="12">
        <v>3.0</v>
      </c>
      <c r="AK267" s="12">
        <v>7.0</v>
      </c>
      <c r="AL267" s="12">
        <v>3.0</v>
      </c>
      <c r="AM267" s="18">
        <f t="shared" si="17"/>
        <v>0.4285714286</v>
      </c>
      <c r="AN267" s="19">
        <v>0.0</v>
      </c>
      <c r="AO267" s="19">
        <v>0.0</v>
      </c>
      <c r="AP267" s="12">
        <v>1.0</v>
      </c>
      <c r="AQ267" s="17">
        <f t="shared" si="22"/>
        <v>3</v>
      </c>
      <c r="AR267" s="11">
        <f t="shared" si="8"/>
        <v>0.3</v>
      </c>
      <c r="AS267" s="17">
        <f t="shared" si="23"/>
        <v>7</v>
      </c>
      <c r="AT267" s="11">
        <f t="shared" si="10"/>
        <v>0.7</v>
      </c>
      <c r="AU267" s="13" t="s">
        <v>54</v>
      </c>
      <c r="BA267" s="12">
        <f t="shared" si="12"/>
        <v>9</v>
      </c>
    </row>
    <row r="268" ht="12.75" customHeight="1">
      <c r="A268" s="13" t="s">
        <v>300</v>
      </c>
      <c r="B268" s="47" t="s">
        <v>311</v>
      </c>
      <c r="C268" s="11">
        <v>0.37896825396825395</v>
      </c>
      <c r="D268" s="11">
        <v>7.021825396825397</v>
      </c>
      <c r="E268" s="11">
        <v>0.0539700480361684</v>
      </c>
      <c r="F268" s="13">
        <v>1.0</v>
      </c>
      <c r="G268" s="13">
        <v>3.0</v>
      </c>
      <c r="H268" s="13">
        <v>9.0</v>
      </c>
      <c r="I268" s="13">
        <v>80.0</v>
      </c>
      <c r="J268" s="13">
        <v>9.0</v>
      </c>
      <c r="K268" s="11">
        <v>0.32083333333333336</v>
      </c>
      <c r="L268" s="11">
        <v>0.717948717948718</v>
      </c>
      <c r="M268" s="13">
        <v>7.0</v>
      </c>
      <c r="N268" s="13">
        <v>0.0</v>
      </c>
      <c r="O268" s="13">
        <v>9.0</v>
      </c>
      <c r="P268" s="11">
        <v>0.0</v>
      </c>
      <c r="Q268" s="15">
        <v>0.37480338136950175</v>
      </c>
      <c r="R268" s="16">
        <v>1.221916971916972</v>
      </c>
      <c r="S268" s="13">
        <v>33.0</v>
      </c>
      <c r="T268" s="12">
        <v>9.0</v>
      </c>
      <c r="U268" s="13">
        <v>1.0</v>
      </c>
      <c r="V268" s="17">
        <f t="shared" si="1"/>
        <v>6</v>
      </c>
      <c r="W268" s="11">
        <f t="shared" si="2"/>
        <v>0.3333333333</v>
      </c>
      <c r="X268" s="11">
        <f t="shared" si="3"/>
        <v>0.6666666667</v>
      </c>
      <c r="Y268" s="11">
        <f t="shared" si="18"/>
        <v>1.096916972</v>
      </c>
      <c r="Z268" s="12">
        <v>0.0</v>
      </c>
      <c r="AA268" s="12">
        <v>0.0</v>
      </c>
      <c r="AB268" s="12">
        <v>5.0</v>
      </c>
      <c r="AC268" s="12">
        <v>0.0</v>
      </c>
      <c r="AD268" s="12">
        <v>5.0</v>
      </c>
      <c r="AE268" s="12">
        <v>0.0</v>
      </c>
      <c r="AF268" s="11">
        <f t="shared" si="5"/>
        <v>0</v>
      </c>
      <c r="AG268" s="12">
        <v>0.0</v>
      </c>
      <c r="AH268" s="12">
        <v>0.0</v>
      </c>
      <c r="AI268" s="12">
        <v>7.0</v>
      </c>
      <c r="AJ268" s="12">
        <v>3.0</v>
      </c>
      <c r="AK268" s="12">
        <v>7.0</v>
      </c>
      <c r="AL268" s="12">
        <v>3.0</v>
      </c>
      <c r="AM268" s="18">
        <f t="shared" si="17"/>
        <v>0.4285714286</v>
      </c>
      <c r="AN268" s="19">
        <v>0.0</v>
      </c>
      <c r="AO268" s="19">
        <v>0.0</v>
      </c>
      <c r="AP268" s="12">
        <v>3.0</v>
      </c>
      <c r="AQ268" s="17">
        <f t="shared" si="22"/>
        <v>2</v>
      </c>
      <c r="AR268" s="11">
        <f t="shared" si="8"/>
        <v>0.2222222222</v>
      </c>
      <c r="AS268" s="17">
        <f t="shared" si="23"/>
        <v>7</v>
      </c>
      <c r="AT268" s="11">
        <f t="shared" si="10"/>
        <v>0.7777777778</v>
      </c>
      <c r="AU268" s="13" t="s">
        <v>54</v>
      </c>
      <c r="BA268" s="12">
        <f t="shared" si="12"/>
        <v>9</v>
      </c>
    </row>
    <row r="269" ht="12.75" customHeight="1">
      <c r="A269" s="13" t="s">
        <v>300</v>
      </c>
      <c r="B269" s="47" t="s">
        <v>312</v>
      </c>
      <c r="C269" s="11">
        <v>0.25396825396825395</v>
      </c>
      <c r="D269" s="11">
        <v>4.521825396825397</v>
      </c>
      <c r="E269" s="11">
        <v>0.056164984642387006</v>
      </c>
      <c r="F269" s="13">
        <v>1.0</v>
      </c>
      <c r="G269" s="13">
        <v>2.0</v>
      </c>
      <c r="H269" s="13">
        <v>8.0</v>
      </c>
      <c r="I269" s="13">
        <v>63.0</v>
      </c>
      <c r="J269" s="13">
        <v>7.0</v>
      </c>
      <c r="K269" s="11">
        <v>0.2675736961451247</v>
      </c>
      <c r="L269" s="11">
        <v>0.6666666666666666</v>
      </c>
      <c r="M269" s="13">
        <v>5.0</v>
      </c>
      <c r="N269" s="13">
        <v>0.0</v>
      </c>
      <c r="O269" s="13">
        <v>9.0</v>
      </c>
      <c r="P269" s="11">
        <v>0.0</v>
      </c>
      <c r="Q269" s="15">
        <v>0.3237386807875117</v>
      </c>
      <c r="R269" s="16">
        <v>0.9206349206349206</v>
      </c>
      <c r="S269" s="13">
        <v>27.0</v>
      </c>
      <c r="T269" s="12">
        <v>12.0</v>
      </c>
      <c r="U269" s="13">
        <v>1.0</v>
      </c>
      <c r="V269" s="17">
        <f t="shared" si="1"/>
        <v>5</v>
      </c>
      <c r="W269" s="11">
        <f t="shared" si="2"/>
        <v>0.2857142857</v>
      </c>
      <c r="X269" s="11">
        <f t="shared" si="3"/>
        <v>0.7142857143</v>
      </c>
      <c r="Y269" s="11">
        <f t="shared" si="18"/>
        <v>0.9206349206</v>
      </c>
      <c r="Z269" s="12">
        <v>0.0</v>
      </c>
      <c r="AA269" s="12">
        <v>0.0</v>
      </c>
      <c r="AB269" s="12">
        <v>3.0</v>
      </c>
      <c r="AC269" s="12">
        <v>0.0</v>
      </c>
      <c r="AD269" s="12">
        <v>3.0</v>
      </c>
      <c r="AE269" s="12">
        <v>0.0</v>
      </c>
      <c r="AF269" s="11">
        <f t="shared" si="5"/>
        <v>0</v>
      </c>
      <c r="AG269" s="12">
        <v>0.0</v>
      </c>
      <c r="AH269" s="12">
        <v>0.0</v>
      </c>
      <c r="AI269" s="12">
        <v>7.0</v>
      </c>
      <c r="AJ269" s="12">
        <v>2.0</v>
      </c>
      <c r="AK269" s="12">
        <v>7.0</v>
      </c>
      <c r="AL269" s="12">
        <v>2.0</v>
      </c>
      <c r="AM269" s="18">
        <f t="shared" si="17"/>
        <v>0.2857142857</v>
      </c>
      <c r="AN269" s="19">
        <v>0.0</v>
      </c>
      <c r="AO269" s="19">
        <v>0.0</v>
      </c>
      <c r="AP269" s="12">
        <v>1.0</v>
      </c>
      <c r="AQ269" s="17">
        <f t="shared" si="22"/>
        <v>2</v>
      </c>
      <c r="AR269" s="11">
        <f t="shared" si="8"/>
        <v>0.2857142857</v>
      </c>
      <c r="AS269" s="17">
        <f t="shared" si="23"/>
        <v>5</v>
      </c>
      <c r="AT269" s="11">
        <f t="shared" si="10"/>
        <v>0.7142857143</v>
      </c>
      <c r="AU269" s="13" t="s">
        <v>54</v>
      </c>
      <c r="BA269" s="12">
        <f t="shared" si="12"/>
        <v>8</v>
      </c>
    </row>
    <row r="270" ht="12.75" customHeight="1">
      <c r="A270" s="13" t="s">
        <v>300</v>
      </c>
      <c r="B270" s="47" t="s">
        <v>313</v>
      </c>
      <c r="C270" s="11">
        <v>0.37896825396825395</v>
      </c>
      <c r="D270" s="11">
        <v>1.35515873015873</v>
      </c>
      <c r="E270" s="11">
        <v>0.27964860907759886</v>
      </c>
      <c r="F270" s="13">
        <v>0.0</v>
      </c>
      <c r="G270" s="13">
        <v>0.0</v>
      </c>
      <c r="H270" s="13">
        <v>8.0</v>
      </c>
      <c r="I270" s="13">
        <v>24.0</v>
      </c>
      <c r="J270" s="13">
        <v>3.0</v>
      </c>
      <c r="K270" s="11">
        <v>-0.1111111111111111</v>
      </c>
      <c r="L270" s="11">
        <v>0.0</v>
      </c>
      <c r="M270" s="13">
        <v>1.0</v>
      </c>
      <c r="N270" s="13">
        <v>0.0</v>
      </c>
      <c r="O270" s="13">
        <v>9.0</v>
      </c>
      <c r="P270" s="11">
        <v>0.0</v>
      </c>
      <c r="Q270" s="15">
        <v>0.16853749796648776</v>
      </c>
      <c r="R270" s="16">
        <v>0.37896825396825395</v>
      </c>
      <c r="S270" s="13">
        <v>17.0</v>
      </c>
      <c r="T270" s="12">
        <v>14.0</v>
      </c>
      <c r="U270" s="13">
        <v>1.0</v>
      </c>
      <c r="V270" s="17">
        <f t="shared" si="1"/>
        <v>3</v>
      </c>
      <c r="W270" s="11">
        <f t="shared" si="2"/>
        <v>0</v>
      </c>
      <c r="X270" s="11">
        <f t="shared" si="3"/>
        <v>1</v>
      </c>
      <c r="Y270" s="11">
        <f t="shared" si="18"/>
        <v>0.378968254</v>
      </c>
      <c r="Z270" s="12">
        <v>0.0</v>
      </c>
      <c r="AA270" s="12">
        <v>0.0</v>
      </c>
      <c r="AB270" s="12">
        <v>0.0</v>
      </c>
      <c r="AC270" s="12">
        <v>0.0</v>
      </c>
      <c r="AD270" s="12">
        <v>0.0</v>
      </c>
      <c r="AE270" s="12">
        <v>0.0</v>
      </c>
      <c r="AF270" s="11" t="str">
        <f t="shared" si="5"/>
        <v>#DIV/0!</v>
      </c>
      <c r="AG270" s="12">
        <v>0.0</v>
      </c>
      <c r="AH270" s="12">
        <v>0.0</v>
      </c>
      <c r="AI270" s="12">
        <v>6.0</v>
      </c>
      <c r="AJ270" s="12">
        <v>3.0</v>
      </c>
      <c r="AK270" s="12">
        <v>6.0</v>
      </c>
      <c r="AL270" s="12">
        <v>3.0</v>
      </c>
      <c r="AM270" s="18">
        <f t="shared" si="17"/>
        <v>0.5</v>
      </c>
      <c r="AN270" s="19">
        <v>0.0</v>
      </c>
      <c r="AO270" s="19">
        <v>0.0</v>
      </c>
      <c r="AP270" s="12">
        <v>1.0</v>
      </c>
      <c r="AQ270" s="17">
        <f t="shared" si="22"/>
        <v>2</v>
      </c>
      <c r="AR270" s="11">
        <f t="shared" si="8"/>
        <v>0.6666666667</v>
      </c>
      <c r="AS270" s="17">
        <f t="shared" si="23"/>
        <v>1</v>
      </c>
      <c r="AT270" s="11">
        <f t="shared" si="10"/>
        <v>0.3333333333</v>
      </c>
      <c r="AU270" s="13" t="s">
        <v>56</v>
      </c>
      <c r="BA270" s="12">
        <f t="shared" si="12"/>
        <v>8</v>
      </c>
    </row>
    <row r="271" ht="12.75" customHeight="1">
      <c r="A271" s="13" t="s">
        <v>300</v>
      </c>
      <c r="B271" s="47" t="s">
        <v>314</v>
      </c>
      <c r="C271" s="11">
        <v>0.2361111111111111</v>
      </c>
      <c r="D271" s="11">
        <v>1.1884920634920633</v>
      </c>
      <c r="E271" s="11">
        <v>0.19866444073455763</v>
      </c>
      <c r="F271" s="13">
        <v>1.0</v>
      </c>
      <c r="G271" s="13">
        <v>0.0</v>
      </c>
      <c r="H271" s="13">
        <v>6.0</v>
      </c>
      <c r="I271" s="13">
        <v>17.0</v>
      </c>
      <c r="J271" s="13">
        <v>2.0</v>
      </c>
      <c r="K271" s="11">
        <v>-0.17647058823529413</v>
      </c>
      <c r="L271" s="11">
        <v>0.0</v>
      </c>
      <c r="M271" s="13">
        <v>1.0</v>
      </c>
      <c r="N271" s="13">
        <v>0.0</v>
      </c>
      <c r="O271" s="13">
        <v>9.0</v>
      </c>
      <c r="P271" s="11">
        <v>0.0</v>
      </c>
      <c r="Q271" s="15">
        <v>0.022193852499263506</v>
      </c>
      <c r="R271" s="16">
        <v>0.2361111111111111</v>
      </c>
      <c r="S271" s="13">
        <v>14.0</v>
      </c>
      <c r="T271" s="12">
        <v>15.0</v>
      </c>
      <c r="U271" s="13">
        <v>1.0</v>
      </c>
      <c r="V271" s="17">
        <f t="shared" si="1"/>
        <v>2</v>
      </c>
      <c r="W271" s="11">
        <f t="shared" si="2"/>
        <v>0</v>
      </c>
      <c r="X271" s="11">
        <f t="shared" si="3"/>
        <v>1</v>
      </c>
      <c r="Y271" s="11">
        <f t="shared" si="18"/>
        <v>0.2361111111</v>
      </c>
      <c r="Z271" s="12">
        <v>0.0</v>
      </c>
      <c r="AA271" s="12">
        <v>0.0</v>
      </c>
      <c r="AB271" s="12">
        <v>0.0</v>
      </c>
      <c r="AC271" s="12">
        <v>0.0</v>
      </c>
      <c r="AD271" s="12">
        <v>0.0</v>
      </c>
      <c r="AE271" s="12">
        <v>0.0</v>
      </c>
      <c r="AF271" s="11" t="str">
        <f t="shared" si="5"/>
        <v>#DIV/0!</v>
      </c>
      <c r="AG271" s="12">
        <v>0.0</v>
      </c>
      <c r="AH271" s="12">
        <v>0.0</v>
      </c>
      <c r="AI271" s="12">
        <v>5.0</v>
      </c>
      <c r="AJ271" s="12">
        <v>2.0</v>
      </c>
      <c r="AK271" s="12">
        <v>5.0</v>
      </c>
      <c r="AL271" s="12">
        <v>2.0</v>
      </c>
      <c r="AM271" s="18">
        <f t="shared" si="17"/>
        <v>0.4</v>
      </c>
      <c r="AN271" s="19">
        <v>0.0</v>
      </c>
      <c r="AO271" s="19">
        <v>0.0</v>
      </c>
      <c r="AP271" s="12">
        <v>1.0</v>
      </c>
      <c r="AQ271" s="17">
        <f t="shared" si="22"/>
        <v>1</v>
      </c>
      <c r="AR271" s="11">
        <f t="shared" si="8"/>
        <v>0.5</v>
      </c>
      <c r="AS271" s="17">
        <f t="shared" si="23"/>
        <v>1</v>
      </c>
      <c r="AT271" s="11">
        <f t="shared" si="10"/>
        <v>0.5</v>
      </c>
      <c r="AU271" s="13" t="s">
        <v>56</v>
      </c>
      <c r="BA271" s="12">
        <f t="shared" si="12"/>
        <v>6</v>
      </c>
    </row>
    <row r="272" ht="12.75" customHeight="1">
      <c r="A272" s="13" t="s">
        <v>300</v>
      </c>
      <c r="B272" s="47" t="s">
        <v>238</v>
      </c>
      <c r="C272" s="11">
        <v>0.2361111111111111</v>
      </c>
      <c r="D272" s="11">
        <v>0.878968253968254</v>
      </c>
      <c r="E272" s="11">
        <v>0.2686230248306998</v>
      </c>
      <c r="F272" s="13">
        <v>0.0</v>
      </c>
      <c r="G272" s="13">
        <v>0.0</v>
      </c>
      <c r="H272" s="13">
        <v>3.0</v>
      </c>
      <c r="I272" s="13">
        <v>9.0</v>
      </c>
      <c r="J272" s="13">
        <v>1.0</v>
      </c>
      <c r="K272" s="11">
        <v>-0.3333333333333333</v>
      </c>
      <c r="L272" s="11">
        <v>0.0</v>
      </c>
      <c r="M272" s="13">
        <v>0.0</v>
      </c>
      <c r="N272" s="13">
        <v>0.0</v>
      </c>
      <c r="O272" s="13">
        <v>9.0</v>
      </c>
      <c r="P272" s="11">
        <v>0.0</v>
      </c>
      <c r="Q272" s="15">
        <v>-0.06471030850263354</v>
      </c>
      <c r="R272" s="16">
        <v>0.2361111111111111</v>
      </c>
      <c r="S272" s="13">
        <v>10.0</v>
      </c>
      <c r="T272" s="12">
        <v>17.0</v>
      </c>
      <c r="U272" s="13">
        <v>3.0</v>
      </c>
      <c r="V272" s="17">
        <f t="shared" si="1"/>
        <v>1</v>
      </c>
      <c r="W272" s="11">
        <f t="shared" si="2"/>
        <v>0</v>
      </c>
      <c r="X272" s="11">
        <f t="shared" si="3"/>
        <v>1</v>
      </c>
      <c r="Y272" s="11">
        <f t="shared" si="18"/>
        <v>0.2361111111</v>
      </c>
      <c r="Z272" s="12">
        <v>0.0</v>
      </c>
      <c r="AA272" s="12">
        <v>0.0</v>
      </c>
      <c r="AB272" s="12">
        <v>0.0</v>
      </c>
      <c r="AC272" s="12">
        <v>0.0</v>
      </c>
      <c r="AD272" s="12">
        <v>0.0</v>
      </c>
      <c r="AE272" s="12">
        <v>0.0</v>
      </c>
      <c r="AF272" s="11" t="str">
        <f t="shared" si="5"/>
        <v>#DIV/0!</v>
      </c>
      <c r="AG272" s="12">
        <v>0.0</v>
      </c>
      <c r="AH272" s="12">
        <v>0.0</v>
      </c>
      <c r="AI272" s="12">
        <v>3.0</v>
      </c>
      <c r="AJ272" s="12">
        <v>2.0</v>
      </c>
      <c r="AK272" s="12">
        <v>3.0</v>
      </c>
      <c r="AL272" s="12">
        <v>2.0</v>
      </c>
      <c r="AM272" s="18">
        <f t="shared" si="17"/>
        <v>0.6666666667</v>
      </c>
      <c r="AN272" s="19">
        <v>0.0</v>
      </c>
      <c r="AO272" s="19">
        <v>0.0</v>
      </c>
      <c r="AP272" s="12">
        <v>2.0</v>
      </c>
      <c r="AQ272" s="17">
        <f t="shared" si="22"/>
        <v>1</v>
      </c>
      <c r="AR272" s="11">
        <f t="shared" si="8"/>
        <v>1</v>
      </c>
      <c r="AS272" s="17">
        <f t="shared" si="23"/>
        <v>0</v>
      </c>
      <c r="AT272" s="11">
        <f t="shared" si="10"/>
        <v>0</v>
      </c>
      <c r="AU272" s="13" t="s">
        <v>54</v>
      </c>
      <c r="BA272" s="12">
        <f t="shared" si="12"/>
        <v>3</v>
      </c>
    </row>
    <row r="273" ht="12.75" customHeight="1">
      <c r="A273" s="13" t="s">
        <v>300</v>
      </c>
      <c r="B273" s="37" t="s">
        <v>315</v>
      </c>
      <c r="C273" s="11">
        <v>0.14285714285714285</v>
      </c>
      <c r="D273" s="11">
        <v>1.0218253968253967</v>
      </c>
      <c r="E273" s="11">
        <v>0.13980582524271845</v>
      </c>
      <c r="F273" s="13">
        <v>0.0</v>
      </c>
      <c r="G273" s="13">
        <v>0.0</v>
      </c>
      <c r="H273" s="13">
        <v>7.0</v>
      </c>
      <c r="I273" s="13">
        <v>22.0</v>
      </c>
      <c r="J273" s="13">
        <v>3.0</v>
      </c>
      <c r="K273" s="11">
        <v>-0.10606060606060606</v>
      </c>
      <c r="L273" s="11">
        <v>0.0</v>
      </c>
      <c r="M273" s="13">
        <v>0.0</v>
      </c>
      <c r="N273" s="13">
        <v>0.0</v>
      </c>
      <c r="O273" s="13">
        <v>9.0</v>
      </c>
      <c r="P273" s="11">
        <v>0.0</v>
      </c>
      <c r="Q273" s="15">
        <v>0.03374521918211239</v>
      </c>
      <c r="R273" s="16">
        <v>0.14285714285714285</v>
      </c>
      <c r="S273" s="13">
        <v>12.0</v>
      </c>
      <c r="T273" s="12">
        <v>16.0</v>
      </c>
      <c r="U273" s="13">
        <v>1.0</v>
      </c>
      <c r="V273" s="17">
        <f t="shared" si="1"/>
        <v>3</v>
      </c>
      <c r="W273" s="11">
        <f t="shared" si="2"/>
        <v>0</v>
      </c>
      <c r="X273" s="11">
        <f t="shared" si="3"/>
        <v>1</v>
      </c>
      <c r="Y273" s="11">
        <f t="shared" si="18"/>
        <v>0.1428571429</v>
      </c>
      <c r="Z273" s="12">
        <v>0.0</v>
      </c>
      <c r="AA273" s="12">
        <v>0.0</v>
      </c>
      <c r="AB273" s="12">
        <v>0.0</v>
      </c>
      <c r="AC273" s="12">
        <v>0.0</v>
      </c>
      <c r="AD273" s="12">
        <v>0.0</v>
      </c>
      <c r="AE273" s="12">
        <v>0.0</v>
      </c>
      <c r="AF273" s="11" t="str">
        <f t="shared" si="5"/>
        <v>#DIV/0!</v>
      </c>
      <c r="AG273" s="12">
        <v>0.0</v>
      </c>
      <c r="AH273" s="12">
        <v>0.0</v>
      </c>
      <c r="AI273" s="12">
        <v>4.0</v>
      </c>
      <c r="AJ273" s="12">
        <v>1.0</v>
      </c>
      <c r="AK273" s="12">
        <v>4.0</v>
      </c>
      <c r="AL273" s="12">
        <v>1.0</v>
      </c>
      <c r="AM273" s="18">
        <f t="shared" si="17"/>
        <v>0.25</v>
      </c>
      <c r="AN273" s="19">
        <v>0.0</v>
      </c>
      <c r="AO273" s="19">
        <v>0.0</v>
      </c>
      <c r="AP273" s="12">
        <v>1.0</v>
      </c>
      <c r="AQ273" s="17">
        <f t="shared" si="22"/>
        <v>3</v>
      </c>
      <c r="AR273" s="11">
        <f t="shared" si="8"/>
        <v>1</v>
      </c>
      <c r="AS273" s="17">
        <f t="shared" si="23"/>
        <v>0</v>
      </c>
      <c r="AT273" s="11">
        <f t="shared" si="10"/>
        <v>0</v>
      </c>
      <c r="AU273" s="13" t="s">
        <v>56</v>
      </c>
      <c r="AZ273" s="12">
        <v>2.0</v>
      </c>
      <c r="BA273" s="12">
        <f t="shared" si="12"/>
        <v>9</v>
      </c>
    </row>
    <row r="274" ht="12.75" customHeight="1">
      <c r="A274" s="25" t="s">
        <v>300</v>
      </c>
      <c r="B274" s="67" t="s">
        <v>316</v>
      </c>
      <c r="C274" s="28">
        <v>0.0</v>
      </c>
      <c r="D274" s="28">
        <v>0.6111111111111112</v>
      </c>
      <c r="E274" s="28">
        <v>0.0</v>
      </c>
      <c r="F274" s="25">
        <v>0.0</v>
      </c>
      <c r="G274" s="25">
        <v>0.0</v>
      </c>
      <c r="H274" s="25">
        <v>4.0</v>
      </c>
      <c r="I274" s="25">
        <v>9.0</v>
      </c>
      <c r="J274" s="25">
        <v>1.0</v>
      </c>
      <c r="K274" s="28">
        <v>-0.4444444444444444</v>
      </c>
      <c r="L274" s="28">
        <v>0.0</v>
      </c>
      <c r="M274" s="25">
        <v>0.0</v>
      </c>
      <c r="N274" s="25">
        <v>0.0</v>
      </c>
      <c r="O274" s="25">
        <v>9.0</v>
      </c>
      <c r="P274" s="28">
        <v>0.0</v>
      </c>
      <c r="Q274" s="30">
        <v>-0.4444444444444444</v>
      </c>
      <c r="R274" s="31">
        <v>0.0</v>
      </c>
      <c r="S274" s="25">
        <v>6.0</v>
      </c>
      <c r="T274" s="25">
        <v>18.0</v>
      </c>
      <c r="U274" s="25">
        <v>1.0</v>
      </c>
      <c r="V274" s="32">
        <f t="shared" si="1"/>
        <v>1</v>
      </c>
      <c r="W274" s="28">
        <f t="shared" si="2"/>
        <v>0</v>
      </c>
      <c r="X274" s="28">
        <f t="shared" si="3"/>
        <v>1</v>
      </c>
      <c r="Y274" s="28">
        <f t="shared" si="18"/>
        <v>0</v>
      </c>
      <c r="Z274" s="25">
        <v>0.0</v>
      </c>
      <c r="AA274" s="25">
        <v>0.0</v>
      </c>
      <c r="AB274" s="25">
        <v>0.0</v>
      </c>
      <c r="AC274" s="25">
        <v>0.0</v>
      </c>
      <c r="AD274" s="25">
        <v>0.0</v>
      </c>
      <c r="AE274" s="25">
        <v>0.0</v>
      </c>
      <c r="AF274" s="28" t="str">
        <f t="shared" si="5"/>
        <v>#DIV/0!</v>
      </c>
      <c r="AG274" s="25">
        <v>0.0</v>
      </c>
      <c r="AH274" s="25">
        <v>0.0</v>
      </c>
      <c r="AI274" s="25">
        <v>2.0</v>
      </c>
      <c r="AJ274" s="25">
        <v>0.0</v>
      </c>
      <c r="AK274" s="25">
        <v>2.0</v>
      </c>
      <c r="AL274" s="25">
        <v>0.0</v>
      </c>
      <c r="AM274" s="33">
        <f t="shared" si="17"/>
        <v>0</v>
      </c>
      <c r="AN274" s="34">
        <v>0.0</v>
      </c>
      <c r="AO274" s="34">
        <v>0.0</v>
      </c>
      <c r="AP274" s="25">
        <v>3.0</v>
      </c>
      <c r="AQ274" s="32">
        <f t="shared" si="22"/>
        <v>1</v>
      </c>
      <c r="AR274" s="28">
        <f t="shared" si="8"/>
        <v>1</v>
      </c>
      <c r="AS274" s="32">
        <f t="shared" si="23"/>
        <v>0</v>
      </c>
      <c r="AT274" s="28">
        <f t="shared" si="10"/>
        <v>0</v>
      </c>
      <c r="AU274" s="25" t="s">
        <v>56</v>
      </c>
      <c r="AV274" s="25"/>
      <c r="AW274" s="25"/>
      <c r="AX274" s="25"/>
      <c r="AY274" s="25"/>
      <c r="AZ274" s="25"/>
      <c r="BA274" s="25">
        <f t="shared" si="12"/>
        <v>4</v>
      </c>
      <c r="BB274" s="25"/>
    </row>
    <row r="275" ht="12.75" customHeight="1">
      <c r="A275" s="22" t="s">
        <v>317</v>
      </c>
      <c r="B275" s="68" t="s">
        <v>224</v>
      </c>
      <c r="C275" s="10">
        <v>1.5456349206349205</v>
      </c>
      <c r="D275" s="11">
        <v>11.480158730158731</v>
      </c>
      <c r="E275" s="11">
        <v>0.13463532665053576</v>
      </c>
      <c r="F275" s="13">
        <v>0.0</v>
      </c>
      <c r="G275" s="13">
        <v>13.0</v>
      </c>
      <c r="H275" s="13">
        <v>0.0</v>
      </c>
      <c r="I275" s="13">
        <v>101.0</v>
      </c>
      <c r="J275" s="13">
        <v>13.0</v>
      </c>
      <c r="K275" s="11">
        <v>1.0</v>
      </c>
      <c r="L275" s="11">
        <v>7.0</v>
      </c>
      <c r="M275" s="13">
        <v>13.0</v>
      </c>
      <c r="N275" s="13">
        <v>3.0</v>
      </c>
      <c r="O275" s="13">
        <v>9.0</v>
      </c>
      <c r="P275" s="10">
        <v>0.3333333333333333</v>
      </c>
      <c r="Q275" s="15">
        <v>1.467968659983869</v>
      </c>
      <c r="R275" s="16">
        <v>10.545634920634921</v>
      </c>
      <c r="S275" s="12">
        <v>39.0</v>
      </c>
      <c r="T275" s="12">
        <v>2.0</v>
      </c>
      <c r="U275" s="13">
        <v>1.0</v>
      </c>
      <c r="V275" s="17">
        <f t="shared" si="1"/>
        <v>0</v>
      </c>
      <c r="W275" s="11">
        <f t="shared" si="2"/>
        <v>1</v>
      </c>
      <c r="X275" s="11">
        <f t="shared" si="3"/>
        <v>0</v>
      </c>
      <c r="Y275" s="11">
        <f t="shared" si="18"/>
        <v>8.545634921</v>
      </c>
      <c r="Z275" s="12">
        <v>0.5</v>
      </c>
      <c r="AA275" s="12">
        <v>0.0</v>
      </c>
      <c r="AB275" s="12">
        <v>10.0</v>
      </c>
      <c r="AC275" s="12">
        <v>1.0</v>
      </c>
      <c r="AD275" s="12">
        <v>10.5</v>
      </c>
      <c r="AE275" s="12">
        <v>1.0</v>
      </c>
      <c r="AF275" s="11">
        <f t="shared" si="5"/>
        <v>0.09523809524</v>
      </c>
      <c r="AG275" s="13">
        <v>0.0</v>
      </c>
      <c r="AH275" s="13">
        <v>0.0</v>
      </c>
      <c r="AI275" s="13">
        <v>7.0</v>
      </c>
      <c r="AJ275" s="13">
        <v>4.0</v>
      </c>
      <c r="AK275" s="13">
        <v>7.0</v>
      </c>
      <c r="AL275" s="13">
        <v>4.0</v>
      </c>
      <c r="AM275" s="18">
        <f t="shared" si="17"/>
        <v>0.5714285714</v>
      </c>
      <c r="AN275" s="19">
        <v>0.0</v>
      </c>
      <c r="AO275" s="19">
        <v>0.0</v>
      </c>
      <c r="AP275" s="13">
        <v>0.0</v>
      </c>
      <c r="AQ275" s="17">
        <f t="shared" si="22"/>
        <v>0</v>
      </c>
      <c r="AR275" s="11">
        <f t="shared" si="8"/>
        <v>0</v>
      </c>
      <c r="AS275" s="17">
        <f t="shared" si="23"/>
        <v>12</v>
      </c>
      <c r="AT275" s="11">
        <f t="shared" si="10"/>
        <v>1</v>
      </c>
      <c r="AU275" s="13" t="s">
        <v>54</v>
      </c>
      <c r="BA275" s="12">
        <f t="shared" si="12"/>
        <v>0</v>
      </c>
    </row>
    <row r="276" ht="12.75" customHeight="1">
      <c r="A276" s="8" t="s">
        <v>317</v>
      </c>
      <c r="B276" s="68" t="s">
        <v>318</v>
      </c>
      <c r="C276" s="10">
        <v>3.5456349206349205</v>
      </c>
      <c r="D276" s="11">
        <v>10.980158730158731</v>
      </c>
      <c r="E276" s="11">
        <v>0.32291290205999273</v>
      </c>
      <c r="F276" s="13">
        <v>0.0</v>
      </c>
      <c r="G276" s="13">
        <v>11.0</v>
      </c>
      <c r="H276" s="13">
        <v>5.0</v>
      </c>
      <c r="I276" s="13">
        <v>101.0</v>
      </c>
      <c r="J276" s="13">
        <v>13.0</v>
      </c>
      <c r="K276" s="11">
        <v>0.8423457730388424</v>
      </c>
      <c r="L276" s="11">
        <v>2.6324786324786325</v>
      </c>
      <c r="M276" s="13">
        <v>10.0</v>
      </c>
      <c r="N276" s="13">
        <v>6.0</v>
      </c>
      <c r="O276" s="13">
        <v>9.0</v>
      </c>
      <c r="P276" s="10">
        <v>0.6666666666666666</v>
      </c>
      <c r="Q276" s="15">
        <v>1.8319253417655017</v>
      </c>
      <c r="R276" s="16">
        <v>10.178113553113553</v>
      </c>
      <c r="S276" s="12">
        <v>39.0</v>
      </c>
      <c r="T276" s="12">
        <v>1.0</v>
      </c>
      <c r="U276" s="13">
        <v>3.0</v>
      </c>
      <c r="V276" s="17">
        <f t="shared" si="1"/>
        <v>2</v>
      </c>
      <c r="W276" s="11">
        <f t="shared" si="2"/>
        <v>0.8461538462</v>
      </c>
      <c r="X276" s="11">
        <f t="shared" si="3"/>
        <v>0.1538461538</v>
      </c>
      <c r="Y276" s="11">
        <f t="shared" si="18"/>
        <v>6.178113553</v>
      </c>
      <c r="Z276" s="12">
        <v>0.0</v>
      </c>
      <c r="AA276" s="12">
        <v>0.0</v>
      </c>
      <c r="AB276" s="12">
        <v>10.0</v>
      </c>
      <c r="AC276" s="12">
        <v>3.0</v>
      </c>
      <c r="AD276" s="12">
        <v>10.0</v>
      </c>
      <c r="AE276" s="12">
        <v>3.0</v>
      </c>
      <c r="AF276" s="11">
        <f t="shared" si="5"/>
        <v>0.3</v>
      </c>
      <c r="AG276" s="13">
        <v>0.0</v>
      </c>
      <c r="AH276" s="13">
        <v>0.0</v>
      </c>
      <c r="AI276" s="13">
        <v>7.0</v>
      </c>
      <c r="AJ276" s="13">
        <v>4.0</v>
      </c>
      <c r="AK276" s="13">
        <v>7.0</v>
      </c>
      <c r="AL276" s="13">
        <v>4.0</v>
      </c>
      <c r="AM276" s="18">
        <f t="shared" si="17"/>
        <v>0.5714285714</v>
      </c>
      <c r="AN276" s="19">
        <v>0.0</v>
      </c>
      <c r="AO276" s="19">
        <v>0.0</v>
      </c>
      <c r="AP276" s="13">
        <v>0.0</v>
      </c>
      <c r="AQ276" s="17">
        <f t="shared" si="22"/>
        <v>3</v>
      </c>
      <c r="AR276" s="11">
        <f t="shared" si="8"/>
        <v>0.2307692308</v>
      </c>
      <c r="AS276" s="17">
        <f t="shared" si="23"/>
        <v>7</v>
      </c>
      <c r="AT276" s="11">
        <f t="shared" si="10"/>
        <v>0.7</v>
      </c>
      <c r="AU276" s="13" t="s">
        <v>56</v>
      </c>
      <c r="BA276" s="12">
        <f t="shared" si="12"/>
        <v>5</v>
      </c>
    </row>
    <row r="277" ht="12.75" customHeight="1">
      <c r="A277" s="22" t="s">
        <v>317</v>
      </c>
      <c r="B277" s="68" t="s">
        <v>319</v>
      </c>
      <c r="C277" s="10">
        <v>1.5456349206349205</v>
      </c>
      <c r="D277" s="11">
        <v>10.980158730158731</v>
      </c>
      <c r="E277" s="11">
        <v>0.14076617275027103</v>
      </c>
      <c r="F277" s="13">
        <v>0.0</v>
      </c>
      <c r="G277" s="13">
        <v>11.0</v>
      </c>
      <c r="H277" s="13">
        <v>1.0</v>
      </c>
      <c r="I277" s="13">
        <v>101.0</v>
      </c>
      <c r="J277" s="13">
        <v>13.0</v>
      </c>
      <c r="K277" s="11">
        <v>0.8453922315308454</v>
      </c>
      <c r="L277" s="11">
        <v>4.7384615384615385</v>
      </c>
      <c r="M277" s="13">
        <v>12.0</v>
      </c>
      <c r="N277" s="13">
        <v>0.0</v>
      </c>
      <c r="O277" s="13">
        <v>9.0</v>
      </c>
      <c r="P277" s="10">
        <v>0.0</v>
      </c>
      <c r="Q277" s="15">
        <v>0.9861584042811165</v>
      </c>
      <c r="R277" s="16">
        <v>6.2840964590964585</v>
      </c>
      <c r="S277" s="12">
        <v>39.0</v>
      </c>
      <c r="T277" s="12">
        <v>3.0</v>
      </c>
      <c r="U277" s="13">
        <v>1.0</v>
      </c>
      <c r="V277" s="17">
        <f t="shared" si="1"/>
        <v>2</v>
      </c>
      <c r="W277" s="11">
        <f t="shared" si="2"/>
        <v>0.8461538462</v>
      </c>
      <c r="X277" s="11">
        <f t="shared" si="3"/>
        <v>0.1538461538</v>
      </c>
      <c r="Y277" s="11">
        <f t="shared" si="18"/>
        <v>6.284096459</v>
      </c>
      <c r="Z277" s="12">
        <v>0.0</v>
      </c>
      <c r="AA277" s="12">
        <v>0.0</v>
      </c>
      <c r="AB277" s="12">
        <v>10.0</v>
      </c>
      <c r="AC277" s="12">
        <v>1.0</v>
      </c>
      <c r="AD277" s="12">
        <v>10.0</v>
      </c>
      <c r="AE277" s="12">
        <v>1.0</v>
      </c>
      <c r="AF277" s="11">
        <f t="shared" si="5"/>
        <v>0.1</v>
      </c>
      <c r="AG277" s="13">
        <v>0.0</v>
      </c>
      <c r="AH277" s="13">
        <v>0.0</v>
      </c>
      <c r="AI277" s="13">
        <v>7.0</v>
      </c>
      <c r="AJ277" s="13">
        <v>4.0</v>
      </c>
      <c r="AK277" s="13">
        <v>7.0</v>
      </c>
      <c r="AL277" s="13">
        <v>4.0</v>
      </c>
      <c r="AM277" s="18">
        <f t="shared" si="17"/>
        <v>0.5714285714</v>
      </c>
      <c r="AN277" s="19">
        <v>0.0</v>
      </c>
      <c r="AO277" s="19">
        <v>0.0</v>
      </c>
      <c r="AP277" s="13">
        <v>0.0</v>
      </c>
      <c r="AQ277" s="17">
        <f t="shared" si="22"/>
        <v>1</v>
      </c>
      <c r="AR277" s="11">
        <f t="shared" si="8"/>
        <v>0.07692307692</v>
      </c>
      <c r="AS277" s="17">
        <f t="shared" si="23"/>
        <v>11</v>
      </c>
      <c r="AT277" s="11">
        <f t="shared" si="10"/>
        <v>0.9166666667</v>
      </c>
      <c r="AU277" s="13" t="s">
        <v>54</v>
      </c>
      <c r="AV277" s="13"/>
      <c r="AW277" s="13"/>
      <c r="AX277" s="13"/>
      <c r="AY277" s="13"/>
      <c r="AZ277" s="13"/>
      <c r="BA277" s="12">
        <f t="shared" si="12"/>
        <v>1</v>
      </c>
      <c r="BB277" s="13"/>
    </row>
    <row r="278" ht="12.75" customHeight="1">
      <c r="A278" s="13" t="s">
        <v>317</v>
      </c>
      <c r="B278" s="65" t="s">
        <v>128</v>
      </c>
      <c r="C278" s="10">
        <v>5.934523809523809</v>
      </c>
      <c r="D278" s="11">
        <v>8.480158730158731</v>
      </c>
      <c r="E278" s="11">
        <v>0.6998128217126812</v>
      </c>
      <c r="F278" s="13">
        <v>0.0</v>
      </c>
      <c r="G278" s="13">
        <v>2.0</v>
      </c>
      <c r="H278" s="13">
        <v>17.0</v>
      </c>
      <c r="I278" s="13">
        <v>62.0</v>
      </c>
      <c r="J278" s="13">
        <v>8.0</v>
      </c>
      <c r="K278" s="11">
        <v>0.2157258064516129</v>
      </c>
      <c r="L278" s="11">
        <v>0.3333333333333333</v>
      </c>
      <c r="M278" s="13">
        <v>5.0</v>
      </c>
      <c r="N278" s="13">
        <v>0.0</v>
      </c>
      <c r="O278" s="13">
        <v>9.0</v>
      </c>
      <c r="P278" s="10">
        <v>0.0</v>
      </c>
      <c r="Q278" s="15">
        <v>0.9155386281642941</v>
      </c>
      <c r="R278" s="16">
        <v>6.267857142857142</v>
      </c>
      <c r="S278" s="12">
        <v>38.0</v>
      </c>
      <c r="T278" s="12">
        <v>4.0</v>
      </c>
      <c r="U278" s="13">
        <v>3.0</v>
      </c>
      <c r="V278" s="17">
        <f t="shared" si="1"/>
        <v>6</v>
      </c>
      <c r="W278" s="11">
        <f t="shared" si="2"/>
        <v>0.25</v>
      </c>
      <c r="X278" s="11">
        <f t="shared" si="3"/>
        <v>0.75</v>
      </c>
      <c r="Y278" s="11">
        <f t="shared" si="18"/>
        <v>6.267857143</v>
      </c>
      <c r="Z278" s="12">
        <v>0.5</v>
      </c>
      <c r="AA278" s="12">
        <v>0.5</v>
      </c>
      <c r="AB278" s="12">
        <v>4.0</v>
      </c>
      <c r="AC278" s="12">
        <v>2.0</v>
      </c>
      <c r="AD278" s="12">
        <v>4.5</v>
      </c>
      <c r="AE278" s="12">
        <v>2.5</v>
      </c>
      <c r="AF278" s="11">
        <f t="shared" si="5"/>
        <v>0.5555555556</v>
      </c>
      <c r="AG278" s="13">
        <v>0.0</v>
      </c>
      <c r="AH278" s="13">
        <v>0.0</v>
      </c>
      <c r="AI278" s="13">
        <v>7.0</v>
      </c>
      <c r="AJ278" s="13">
        <v>3.0</v>
      </c>
      <c r="AK278" s="13">
        <v>7.0</v>
      </c>
      <c r="AL278" s="13">
        <v>3.0</v>
      </c>
      <c r="AM278" s="18">
        <f t="shared" si="17"/>
        <v>0.4285714286</v>
      </c>
      <c r="AN278" s="19">
        <v>0.0</v>
      </c>
      <c r="AO278" s="19">
        <v>0.0</v>
      </c>
      <c r="AP278" s="13">
        <v>15.0</v>
      </c>
      <c r="AQ278" s="17">
        <f t="shared" si="22"/>
        <v>3</v>
      </c>
      <c r="AR278" s="11">
        <f t="shared" si="8"/>
        <v>0.375</v>
      </c>
      <c r="AS278" s="17">
        <f t="shared" si="23"/>
        <v>2.5</v>
      </c>
      <c r="AT278" s="11">
        <f t="shared" si="10"/>
        <v>0.4166666667</v>
      </c>
      <c r="AU278" s="13" t="s">
        <v>54</v>
      </c>
      <c r="AV278" s="13"/>
      <c r="AW278" s="13"/>
      <c r="AX278" s="13"/>
      <c r="AY278" s="13"/>
      <c r="AZ278" s="13"/>
      <c r="BA278" s="12">
        <f t="shared" si="12"/>
        <v>17</v>
      </c>
      <c r="BB278" s="13"/>
    </row>
    <row r="279" ht="12.75" customHeight="1">
      <c r="A279" s="13" t="s">
        <v>317</v>
      </c>
      <c r="B279" s="68" t="s">
        <v>320</v>
      </c>
      <c r="C279" s="10">
        <v>1.5456349206349205</v>
      </c>
      <c r="D279" s="11">
        <v>9.480158730158731</v>
      </c>
      <c r="E279" s="11">
        <v>0.16303892842193382</v>
      </c>
      <c r="F279" s="13">
        <v>0.0</v>
      </c>
      <c r="G279" s="13">
        <v>10.0</v>
      </c>
      <c r="H279" s="13">
        <v>4.0</v>
      </c>
      <c r="I279" s="13">
        <v>92.0</v>
      </c>
      <c r="J279" s="13">
        <v>11.0</v>
      </c>
      <c r="K279" s="11">
        <v>0.9051383399209487</v>
      </c>
      <c r="L279" s="11">
        <v>3.1818181818181817</v>
      </c>
      <c r="M279" s="13">
        <v>9.0</v>
      </c>
      <c r="N279" s="13">
        <v>0.0</v>
      </c>
      <c r="O279" s="13">
        <v>9.0</v>
      </c>
      <c r="P279" s="10">
        <v>0.0</v>
      </c>
      <c r="Q279" s="15">
        <v>1.0681772683428825</v>
      </c>
      <c r="R279" s="16">
        <v>4.727453102453103</v>
      </c>
      <c r="S279" s="12">
        <v>36.0</v>
      </c>
      <c r="T279" s="12">
        <v>6.0</v>
      </c>
      <c r="U279" s="13">
        <v>1.0</v>
      </c>
      <c r="V279" s="17">
        <f t="shared" si="1"/>
        <v>1</v>
      </c>
      <c r="W279" s="11">
        <f t="shared" si="2"/>
        <v>0.9090909091</v>
      </c>
      <c r="X279" s="11">
        <f t="shared" si="3"/>
        <v>0.09090909091</v>
      </c>
      <c r="Y279" s="11">
        <f t="shared" si="18"/>
        <v>4.727453102</v>
      </c>
      <c r="Z279" s="12">
        <v>0.0</v>
      </c>
      <c r="AA279" s="12">
        <v>0.0</v>
      </c>
      <c r="AB279" s="12">
        <v>8.0</v>
      </c>
      <c r="AC279" s="12">
        <v>1.0</v>
      </c>
      <c r="AD279" s="12">
        <v>8.0</v>
      </c>
      <c r="AE279" s="12">
        <v>1.0</v>
      </c>
      <c r="AF279" s="11">
        <f t="shared" si="5"/>
        <v>0.125</v>
      </c>
      <c r="AG279" s="13">
        <v>0.0</v>
      </c>
      <c r="AH279" s="13">
        <v>0.0</v>
      </c>
      <c r="AI279" s="13">
        <v>7.0</v>
      </c>
      <c r="AJ279" s="13">
        <v>4.0</v>
      </c>
      <c r="AK279" s="13">
        <v>7.0</v>
      </c>
      <c r="AL279" s="13">
        <v>4.0</v>
      </c>
      <c r="AM279" s="18">
        <f t="shared" si="17"/>
        <v>0.5714285714</v>
      </c>
      <c r="AN279" s="19">
        <v>0.0</v>
      </c>
      <c r="AO279" s="19">
        <v>0.0</v>
      </c>
      <c r="AP279" s="13">
        <v>1.0</v>
      </c>
      <c r="AQ279" s="17">
        <f t="shared" si="22"/>
        <v>2</v>
      </c>
      <c r="AR279" s="11">
        <f t="shared" si="8"/>
        <v>0.1818181818</v>
      </c>
      <c r="AS279" s="17">
        <f t="shared" si="23"/>
        <v>8</v>
      </c>
      <c r="AT279" s="11">
        <f t="shared" si="10"/>
        <v>0.8</v>
      </c>
      <c r="AU279" s="13" t="s">
        <v>54</v>
      </c>
      <c r="AV279" s="13"/>
      <c r="AW279" s="13"/>
      <c r="AX279" s="13"/>
      <c r="AY279" s="13"/>
      <c r="AZ279" s="13"/>
      <c r="BA279" s="12">
        <f t="shared" si="12"/>
        <v>4</v>
      </c>
      <c r="BB279" s="13"/>
    </row>
    <row r="280" ht="12.75" customHeight="1">
      <c r="A280" s="13" t="s">
        <v>317</v>
      </c>
      <c r="B280" s="65" t="s">
        <v>321</v>
      </c>
      <c r="C280" s="10">
        <v>0.26785714285714285</v>
      </c>
      <c r="D280" s="11">
        <v>1.1468253968253967</v>
      </c>
      <c r="E280" s="11">
        <v>0.23356401384083045</v>
      </c>
      <c r="F280" s="13">
        <v>0.0</v>
      </c>
      <c r="G280" s="13">
        <v>2.0</v>
      </c>
      <c r="H280" s="13">
        <v>3.0</v>
      </c>
      <c r="I280" s="13">
        <v>24.0</v>
      </c>
      <c r="J280" s="13">
        <v>3.0</v>
      </c>
      <c r="K280" s="11">
        <v>0.625</v>
      </c>
      <c r="L280" s="11">
        <v>2.6666666666666665</v>
      </c>
      <c r="M280" s="13">
        <v>2.0</v>
      </c>
      <c r="N280" s="13">
        <v>0.0</v>
      </c>
      <c r="O280" s="13">
        <v>9.0</v>
      </c>
      <c r="P280" s="10">
        <v>0.0</v>
      </c>
      <c r="Q280" s="15">
        <v>0.8585640138408305</v>
      </c>
      <c r="R280" s="16">
        <v>2.9345238095238093</v>
      </c>
      <c r="S280" s="12">
        <v>15.0</v>
      </c>
      <c r="T280" s="12">
        <v>15.0</v>
      </c>
      <c r="U280" s="13">
        <v>1.0</v>
      </c>
      <c r="V280" s="17">
        <f t="shared" si="1"/>
        <v>1</v>
      </c>
      <c r="W280" s="11">
        <f t="shared" si="2"/>
        <v>0.6666666667</v>
      </c>
      <c r="X280" s="11">
        <f t="shared" si="3"/>
        <v>0.3333333333</v>
      </c>
      <c r="Y280" s="11">
        <f t="shared" si="18"/>
        <v>2.93452381</v>
      </c>
      <c r="Z280" s="12">
        <v>0.0</v>
      </c>
      <c r="AA280" s="12">
        <v>0.0</v>
      </c>
      <c r="AB280" s="12">
        <v>0.0</v>
      </c>
      <c r="AC280" s="12">
        <v>0.0</v>
      </c>
      <c r="AD280" s="12">
        <v>0.0</v>
      </c>
      <c r="AE280" s="12">
        <v>0.0</v>
      </c>
      <c r="AF280" s="11" t="str">
        <f t="shared" si="5"/>
        <v>#DIV/0!</v>
      </c>
      <c r="AG280" s="13">
        <v>0.0</v>
      </c>
      <c r="AH280" s="13">
        <v>0.0</v>
      </c>
      <c r="AI280" s="13">
        <v>6.0</v>
      </c>
      <c r="AJ280" s="13">
        <v>2.0</v>
      </c>
      <c r="AK280" s="13">
        <v>6.0</v>
      </c>
      <c r="AL280" s="13">
        <v>2.0</v>
      </c>
      <c r="AM280" s="18">
        <f t="shared" si="17"/>
        <v>0.3333333333</v>
      </c>
      <c r="AN280" s="19">
        <v>0.0</v>
      </c>
      <c r="AO280" s="19">
        <v>0.0</v>
      </c>
      <c r="AP280" s="13">
        <v>1.0</v>
      </c>
      <c r="AQ280" s="17">
        <f t="shared" si="22"/>
        <v>1</v>
      </c>
      <c r="AR280" s="11">
        <f t="shared" si="8"/>
        <v>0.3333333333</v>
      </c>
      <c r="AS280" s="17">
        <f t="shared" si="23"/>
        <v>2</v>
      </c>
      <c r="AT280" s="11">
        <f t="shared" si="10"/>
        <v>0.6666666667</v>
      </c>
      <c r="AU280" s="13" t="s">
        <v>56</v>
      </c>
      <c r="AV280" s="13"/>
      <c r="AW280" s="13"/>
      <c r="AX280" s="13"/>
      <c r="AY280" s="13"/>
      <c r="AZ280" s="13"/>
      <c r="BA280" s="12">
        <f t="shared" si="12"/>
        <v>3</v>
      </c>
      <c r="BB280" s="13"/>
    </row>
    <row r="281" ht="12.75" customHeight="1">
      <c r="A281" s="13" t="s">
        <v>317</v>
      </c>
      <c r="B281" s="65" t="s">
        <v>322</v>
      </c>
      <c r="C281" s="10">
        <v>1.6845238095238095</v>
      </c>
      <c r="D281" s="11">
        <v>6.48015873015873</v>
      </c>
      <c r="E281" s="11">
        <v>0.2599510104102878</v>
      </c>
      <c r="F281" s="13">
        <v>0.0</v>
      </c>
      <c r="G281" s="13">
        <v>4.0</v>
      </c>
      <c r="H281" s="13">
        <v>7.0</v>
      </c>
      <c r="I281" s="13">
        <v>80.0</v>
      </c>
      <c r="J281" s="13">
        <v>9.0</v>
      </c>
      <c r="K281" s="11">
        <v>0.43472222222222223</v>
      </c>
      <c r="L281" s="11">
        <v>1.1313131313131313</v>
      </c>
      <c r="M281" s="13">
        <v>8.0</v>
      </c>
      <c r="N281" s="13">
        <v>0.0</v>
      </c>
      <c r="O281" s="13">
        <v>9.0</v>
      </c>
      <c r="P281" s="10">
        <v>0.0</v>
      </c>
      <c r="Q281" s="15">
        <v>0.69467323263251</v>
      </c>
      <c r="R281" s="16">
        <v>2.815836940836941</v>
      </c>
      <c r="S281" s="12">
        <v>28.0</v>
      </c>
      <c r="T281" s="12">
        <v>9.0</v>
      </c>
      <c r="U281" s="13">
        <v>1.0</v>
      </c>
      <c r="V281" s="17">
        <f t="shared" si="1"/>
        <v>5</v>
      </c>
      <c r="W281" s="11">
        <f t="shared" si="2"/>
        <v>0.4444444444</v>
      </c>
      <c r="X281" s="11">
        <f t="shared" si="3"/>
        <v>0.5555555556</v>
      </c>
      <c r="Y281" s="11">
        <f t="shared" si="18"/>
        <v>2.815836941</v>
      </c>
      <c r="Z281" s="12">
        <v>0.0</v>
      </c>
      <c r="AA281" s="12">
        <v>0.0</v>
      </c>
      <c r="AB281" s="12">
        <v>5.0</v>
      </c>
      <c r="AC281" s="12">
        <v>1.0</v>
      </c>
      <c r="AD281" s="12">
        <v>5.0</v>
      </c>
      <c r="AE281" s="12">
        <v>1.0</v>
      </c>
      <c r="AF281" s="11">
        <f t="shared" si="5"/>
        <v>0.2</v>
      </c>
      <c r="AG281" s="13">
        <v>0.0</v>
      </c>
      <c r="AH281" s="13">
        <v>0.0</v>
      </c>
      <c r="AI281" s="13">
        <v>7.0</v>
      </c>
      <c r="AJ281" s="13">
        <v>3.0</v>
      </c>
      <c r="AK281" s="13">
        <v>7.0</v>
      </c>
      <c r="AL281" s="13">
        <v>3.0</v>
      </c>
      <c r="AM281" s="18">
        <f t="shared" si="17"/>
        <v>0.4285714286</v>
      </c>
      <c r="AN281" s="19">
        <v>0.0</v>
      </c>
      <c r="AO281" s="19">
        <v>0.0</v>
      </c>
      <c r="AP281" s="13">
        <v>1.0</v>
      </c>
      <c r="AQ281" s="17">
        <f t="shared" si="22"/>
        <v>1</v>
      </c>
      <c r="AR281" s="11">
        <f t="shared" si="8"/>
        <v>0.1111111111</v>
      </c>
      <c r="AS281" s="17">
        <f t="shared" si="23"/>
        <v>7</v>
      </c>
      <c r="AT281" s="11">
        <f t="shared" si="10"/>
        <v>0.875</v>
      </c>
      <c r="AU281" s="13" t="s">
        <v>56</v>
      </c>
      <c r="AV281" s="13"/>
      <c r="AW281" s="13"/>
      <c r="AX281" s="13"/>
      <c r="AY281" s="13"/>
      <c r="AZ281" s="13"/>
      <c r="BA281" s="12">
        <f t="shared" si="12"/>
        <v>7</v>
      </c>
      <c r="BB281" s="13"/>
    </row>
    <row r="282" ht="12.75" customHeight="1">
      <c r="A282" s="13" t="s">
        <v>317</v>
      </c>
      <c r="B282" s="65" t="s">
        <v>323</v>
      </c>
      <c r="C282" s="10">
        <v>1.4345238095238095</v>
      </c>
      <c r="D282" s="11">
        <v>6.48015873015873</v>
      </c>
      <c r="E282" s="11">
        <v>0.2213717085119412</v>
      </c>
      <c r="F282" s="13">
        <v>0.0</v>
      </c>
      <c r="G282" s="13">
        <v>5.0</v>
      </c>
      <c r="H282" s="13">
        <v>9.0</v>
      </c>
      <c r="I282" s="13">
        <v>72.0</v>
      </c>
      <c r="J282" s="13">
        <v>8.0</v>
      </c>
      <c r="K282" s="11">
        <v>0.609375</v>
      </c>
      <c r="L282" s="11">
        <v>1.3461538461538463</v>
      </c>
      <c r="M282" s="13">
        <v>6.0</v>
      </c>
      <c r="N282" s="13">
        <v>0.0</v>
      </c>
      <c r="O282" s="13">
        <v>9.0</v>
      </c>
      <c r="P282" s="10">
        <v>0.0</v>
      </c>
      <c r="Q282" s="15">
        <v>0.8307467085119412</v>
      </c>
      <c r="R282" s="16">
        <v>2.780677655677656</v>
      </c>
      <c r="S282" s="12">
        <v>28.0</v>
      </c>
      <c r="T282" s="12">
        <v>10.0</v>
      </c>
      <c r="U282" s="13">
        <v>1.0</v>
      </c>
      <c r="V282" s="17">
        <f t="shared" si="1"/>
        <v>3</v>
      </c>
      <c r="W282" s="11">
        <f t="shared" si="2"/>
        <v>0.625</v>
      </c>
      <c r="X282" s="11">
        <f t="shared" si="3"/>
        <v>0.375</v>
      </c>
      <c r="Y282" s="11">
        <f t="shared" si="18"/>
        <v>2.780677656</v>
      </c>
      <c r="Z282" s="12">
        <v>0.0</v>
      </c>
      <c r="AA282" s="12">
        <v>0.0</v>
      </c>
      <c r="AB282" s="12">
        <v>4.0</v>
      </c>
      <c r="AC282" s="12">
        <v>1.0</v>
      </c>
      <c r="AD282" s="12">
        <v>4.0</v>
      </c>
      <c r="AE282" s="12">
        <v>1.0</v>
      </c>
      <c r="AF282" s="11">
        <f t="shared" si="5"/>
        <v>0.25</v>
      </c>
      <c r="AG282" s="13">
        <v>0.0</v>
      </c>
      <c r="AH282" s="13">
        <v>0.0</v>
      </c>
      <c r="AI282" s="13">
        <v>7.0</v>
      </c>
      <c r="AJ282" s="13">
        <v>3.0</v>
      </c>
      <c r="AK282" s="13">
        <v>7.0</v>
      </c>
      <c r="AL282" s="13">
        <v>3.0</v>
      </c>
      <c r="AM282" s="18">
        <f t="shared" si="17"/>
        <v>0.4285714286</v>
      </c>
      <c r="AN282" s="19">
        <v>0.0</v>
      </c>
      <c r="AO282" s="19">
        <v>0.0</v>
      </c>
      <c r="AP282" s="13">
        <v>1.0</v>
      </c>
      <c r="AQ282" s="17">
        <f t="shared" si="22"/>
        <v>2</v>
      </c>
      <c r="AR282" s="11">
        <f t="shared" si="8"/>
        <v>0.25</v>
      </c>
      <c r="AS282" s="17">
        <f t="shared" si="23"/>
        <v>5</v>
      </c>
      <c r="AT282" s="11">
        <f t="shared" si="10"/>
        <v>0.7142857143</v>
      </c>
      <c r="AU282" s="13" t="s">
        <v>56</v>
      </c>
      <c r="BA282" s="12">
        <f t="shared" si="12"/>
        <v>9</v>
      </c>
    </row>
    <row r="283" ht="12.75" customHeight="1">
      <c r="A283" s="13" t="s">
        <v>317</v>
      </c>
      <c r="B283" s="68" t="s">
        <v>324</v>
      </c>
      <c r="C283" s="10">
        <v>0.37896825396825395</v>
      </c>
      <c r="D283" s="11">
        <v>1.3134920634920633</v>
      </c>
      <c r="E283" s="11">
        <v>0.2885196374622357</v>
      </c>
      <c r="F283" s="13">
        <v>0.0</v>
      </c>
      <c r="G283" s="13">
        <v>2.0</v>
      </c>
      <c r="H283" s="13">
        <v>4.0</v>
      </c>
      <c r="I283" s="13">
        <v>24.0</v>
      </c>
      <c r="J283" s="13">
        <v>3.0</v>
      </c>
      <c r="K283" s="11">
        <v>0.611111111111111</v>
      </c>
      <c r="L283" s="11">
        <v>2.3333333333333335</v>
      </c>
      <c r="M283" s="13">
        <v>2.0</v>
      </c>
      <c r="N283" s="13">
        <v>0.0</v>
      </c>
      <c r="O283" s="13">
        <v>9.0</v>
      </c>
      <c r="P283" s="10">
        <v>0.0</v>
      </c>
      <c r="Q283" s="15">
        <v>0.8996307485733468</v>
      </c>
      <c r="R283" s="16">
        <v>2.7123015873015874</v>
      </c>
      <c r="S283" s="12">
        <v>17.0</v>
      </c>
      <c r="T283" s="12">
        <v>14.0</v>
      </c>
      <c r="U283" s="13">
        <v>1.0</v>
      </c>
      <c r="V283" s="17">
        <f t="shared" si="1"/>
        <v>1</v>
      </c>
      <c r="W283" s="11">
        <f t="shared" si="2"/>
        <v>0.6666666667</v>
      </c>
      <c r="X283" s="11">
        <f t="shared" si="3"/>
        <v>0.3333333333</v>
      </c>
      <c r="Y283" s="11">
        <f t="shared" si="18"/>
        <v>2.712301587</v>
      </c>
      <c r="Z283" s="12">
        <v>0.0</v>
      </c>
      <c r="AA283" s="12">
        <v>0.0</v>
      </c>
      <c r="AB283" s="12">
        <v>0.0</v>
      </c>
      <c r="AC283" s="12">
        <v>0.0</v>
      </c>
      <c r="AD283" s="12">
        <v>0.0</v>
      </c>
      <c r="AE283" s="12">
        <v>0.0</v>
      </c>
      <c r="AF283" s="11" t="str">
        <f t="shared" si="5"/>
        <v>#DIV/0!</v>
      </c>
      <c r="AG283" s="13">
        <v>0.0</v>
      </c>
      <c r="AH283" s="13">
        <v>0.0</v>
      </c>
      <c r="AI283" s="13">
        <v>6.0</v>
      </c>
      <c r="AJ283" s="13">
        <v>3.0</v>
      </c>
      <c r="AK283" s="13">
        <v>6.0</v>
      </c>
      <c r="AL283" s="13">
        <v>3.0</v>
      </c>
      <c r="AM283" s="18">
        <f t="shared" si="17"/>
        <v>0.5</v>
      </c>
      <c r="AN283" s="19">
        <v>0.0</v>
      </c>
      <c r="AO283" s="19">
        <v>0.0</v>
      </c>
      <c r="AP283" s="13">
        <v>1.0</v>
      </c>
      <c r="AQ283" s="17">
        <f t="shared" si="22"/>
        <v>1</v>
      </c>
      <c r="AR283" s="11">
        <f t="shared" si="8"/>
        <v>0.3333333333</v>
      </c>
      <c r="AS283" s="17">
        <f t="shared" si="23"/>
        <v>2</v>
      </c>
      <c r="AT283" s="11">
        <f t="shared" si="10"/>
        <v>0.6666666667</v>
      </c>
      <c r="AU283" s="13" t="s">
        <v>56</v>
      </c>
      <c r="BA283" s="12">
        <f t="shared" si="12"/>
        <v>4</v>
      </c>
    </row>
    <row r="284" ht="12.75" customHeight="1">
      <c r="A284" s="13" t="s">
        <v>317</v>
      </c>
      <c r="B284" s="68" t="s">
        <v>325</v>
      </c>
      <c r="C284" s="10">
        <v>2.611111111111111</v>
      </c>
      <c r="D284" s="11">
        <v>3.236111111111111</v>
      </c>
      <c r="E284" s="11">
        <v>0.8068669527896996</v>
      </c>
      <c r="F284" s="13">
        <v>0.0</v>
      </c>
      <c r="G284" s="13">
        <v>0.0</v>
      </c>
      <c r="H284" s="13">
        <v>4.0</v>
      </c>
      <c r="I284" s="13">
        <v>9.0</v>
      </c>
      <c r="J284" s="13">
        <v>1.0</v>
      </c>
      <c r="K284" s="11">
        <v>-0.4444444444444444</v>
      </c>
      <c r="L284" s="11">
        <v>0.0</v>
      </c>
      <c r="M284" s="13">
        <v>0.0</v>
      </c>
      <c r="N284" s="13">
        <v>0.0</v>
      </c>
      <c r="O284" s="13">
        <v>9.0</v>
      </c>
      <c r="P284" s="10">
        <v>0.0</v>
      </c>
      <c r="Q284" s="15">
        <v>0.36242250834525513</v>
      </c>
      <c r="R284" s="16">
        <v>2.611111111111111</v>
      </c>
      <c r="S284" s="12">
        <v>20.0</v>
      </c>
      <c r="T284" s="12">
        <v>13.0</v>
      </c>
      <c r="U284" s="13">
        <v>1.0</v>
      </c>
      <c r="V284" s="17">
        <f t="shared" si="1"/>
        <v>1</v>
      </c>
      <c r="W284" s="11">
        <f t="shared" si="2"/>
        <v>0</v>
      </c>
      <c r="X284" s="11">
        <f t="shared" si="3"/>
        <v>1</v>
      </c>
      <c r="Y284" s="11">
        <f t="shared" si="18"/>
        <v>2.611111111</v>
      </c>
      <c r="Z284" s="12">
        <v>0.0</v>
      </c>
      <c r="AA284" s="12">
        <v>0.0</v>
      </c>
      <c r="AB284" s="12">
        <v>0.0</v>
      </c>
      <c r="AC284" s="12">
        <v>0.0</v>
      </c>
      <c r="AD284" s="12">
        <v>0.0</v>
      </c>
      <c r="AE284" s="12">
        <v>0.0</v>
      </c>
      <c r="AF284" s="11" t="str">
        <f t="shared" si="5"/>
        <v>#DIV/0!</v>
      </c>
      <c r="AG284" s="13">
        <v>0.0</v>
      </c>
      <c r="AH284" s="13">
        <v>0.0</v>
      </c>
      <c r="AI284" s="13">
        <v>2.0</v>
      </c>
      <c r="AJ284" s="13">
        <v>1.0</v>
      </c>
      <c r="AK284" s="13">
        <v>2.0</v>
      </c>
      <c r="AL284" s="13">
        <v>1.0</v>
      </c>
      <c r="AM284" s="18">
        <f t="shared" si="17"/>
        <v>0.5</v>
      </c>
      <c r="AN284" s="19">
        <v>0.0</v>
      </c>
      <c r="AO284" s="19">
        <v>0.0</v>
      </c>
      <c r="AP284" s="13">
        <v>15.0</v>
      </c>
      <c r="AQ284" s="17">
        <f t="shared" si="22"/>
        <v>1</v>
      </c>
      <c r="AR284" s="11">
        <f t="shared" si="8"/>
        <v>1</v>
      </c>
      <c r="AS284" s="17">
        <f t="shared" si="23"/>
        <v>0</v>
      </c>
      <c r="AT284" s="11">
        <f t="shared" si="10"/>
        <v>0</v>
      </c>
      <c r="AU284" s="13" t="s">
        <v>56</v>
      </c>
      <c r="BA284" s="12">
        <f t="shared" si="12"/>
        <v>4</v>
      </c>
    </row>
    <row r="285" ht="12.75" customHeight="1">
      <c r="A285" s="13" t="s">
        <v>317</v>
      </c>
      <c r="B285" s="65" t="s">
        <v>326</v>
      </c>
      <c r="C285" s="10">
        <v>1.4345238095238095</v>
      </c>
      <c r="D285" s="11">
        <v>4.48015873015873</v>
      </c>
      <c r="E285" s="11">
        <v>0.3201948627103631</v>
      </c>
      <c r="F285" s="13">
        <v>0.0</v>
      </c>
      <c r="G285" s="13">
        <v>3.0</v>
      </c>
      <c r="H285" s="13">
        <v>8.0</v>
      </c>
      <c r="I285" s="13">
        <v>63.0</v>
      </c>
      <c r="J285" s="13">
        <v>7.0</v>
      </c>
      <c r="K285" s="11">
        <v>0.41043083900226757</v>
      </c>
      <c r="L285" s="11">
        <v>1.0</v>
      </c>
      <c r="M285" s="13">
        <v>5.0</v>
      </c>
      <c r="N285" s="13">
        <v>0.0</v>
      </c>
      <c r="O285" s="13">
        <v>9.0</v>
      </c>
      <c r="P285" s="10">
        <v>0.0</v>
      </c>
      <c r="Q285" s="15">
        <v>0.7306257017126307</v>
      </c>
      <c r="R285" s="16">
        <v>2.4345238095238093</v>
      </c>
      <c r="S285" s="12">
        <v>25.0</v>
      </c>
      <c r="T285" s="12">
        <v>12.0</v>
      </c>
      <c r="U285" s="13">
        <v>1.0</v>
      </c>
      <c r="V285" s="17">
        <f t="shared" si="1"/>
        <v>4</v>
      </c>
      <c r="W285" s="11">
        <f t="shared" si="2"/>
        <v>0.4285714286</v>
      </c>
      <c r="X285" s="11">
        <f t="shared" si="3"/>
        <v>0.5714285714</v>
      </c>
      <c r="Y285" s="11">
        <f t="shared" si="18"/>
        <v>2.43452381</v>
      </c>
      <c r="Z285" s="12">
        <v>0.0</v>
      </c>
      <c r="AA285" s="12">
        <v>0.0</v>
      </c>
      <c r="AB285" s="12">
        <v>3.0</v>
      </c>
      <c r="AC285" s="12">
        <v>1.0</v>
      </c>
      <c r="AD285" s="12">
        <v>3.0</v>
      </c>
      <c r="AE285" s="12">
        <v>1.0</v>
      </c>
      <c r="AF285" s="11">
        <f t="shared" si="5"/>
        <v>0.3333333333</v>
      </c>
      <c r="AG285" s="13">
        <v>0.0</v>
      </c>
      <c r="AH285" s="13">
        <v>0.0</v>
      </c>
      <c r="AI285" s="13">
        <v>7.0</v>
      </c>
      <c r="AJ285" s="13">
        <v>3.0</v>
      </c>
      <c r="AK285" s="13">
        <v>7.0</v>
      </c>
      <c r="AL285" s="13">
        <v>3.0</v>
      </c>
      <c r="AM285" s="18">
        <f t="shared" si="17"/>
        <v>0.4285714286</v>
      </c>
      <c r="AN285" s="19">
        <v>0.0</v>
      </c>
      <c r="AO285" s="19">
        <v>0.0</v>
      </c>
      <c r="AP285" s="13">
        <v>1.0</v>
      </c>
      <c r="AQ285" s="17">
        <f t="shared" si="22"/>
        <v>2</v>
      </c>
      <c r="AR285" s="11">
        <f t="shared" si="8"/>
        <v>0.2857142857</v>
      </c>
      <c r="AS285" s="17">
        <f t="shared" si="23"/>
        <v>4</v>
      </c>
      <c r="AT285" s="11">
        <f t="shared" si="10"/>
        <v>0.6666666667</v>
      </c>
      <c r="AU285" s="13" t="s">
        <v>54</v>
      </c>
      <c r="BA285" s="12">
        <f t="shared" si="12"/>
        <v>8</v>
      </c>
    </row>
    <row r="286" ht="12.75" customHeight="1">
      <c r="A286" s="13" t="s">
        <v>317</v>
      </c>
      <c r="B286" s="65" t="s">
        <v>327</v>
      </c>
      <c r="C286" s="10">
        <v>0.6845238095238095</v>
      </c>
      <c r="D286" s="11">
        <v>2.4801587301587302</v>
      </c>
      <c r="E286" s="11">
        <v>0.276</v>
      </c>
      <c r="F286" s="13">
        <v>0.0</v>
      </c>
      <c r="G286" s="13">
        <v>3.0</v>
      </c>
      <c r="H286" s="13">
        <v>6.0</v>
      </c>
      <c r="I286" s="13">
        <v>42.0</v>
      </c>
      <c r="J286" s="13">
        <v>5.0</v>
      </c>
      <c r="K286" s="11">
        <v>0.5714285714285714</v>
      </c>
      <c r="L286" s="11">
        <v>1.68</v>
      </c>
      <c r="M286" s="13">
        <v>4.0</v>
      </c>
      <c r="N286" s="13">
        <v>0.0</v>
      </c>
      <c r="O286" s="13">
        <v>9.0</v>
      </c>
      <c r="P286" s="10">
        <v>0.0</v>
      </c>
      <c r="Q286" s="15">
        <v>0.8474285714285714</v>
      </c>
      <c r="R286" s="16">
        <v>2.3645238095238095</v>
      </c>
      <c r="S286" s="12">
        <v>25.0</v>
      </c>
      <c r="T286" s="12">
        <v>11.0</v>
      </c>
      <c r="U286" s="13">
        <v>1.0</v>
      </c>
      <c r="V286" s="17">
        <f t="shared" si="1"/>
        <v>2</v>
      </c>
      <c r="W286" s="11">
        <f t="shared" si="2"/>
        <v>0.6</v>
      </c>
      <c r="X286" s="11">
        <f t="shared" si="3"/>
        <v>0.4</v>
      </c>
      <c r="Y286" s="11">
        <f t="shared" si="18"/>
        <v>2.36452381</v>
      </c>
      <c r="Z286" s="12">
        <v>0.0</v>
      </c>
      <c r="AA286" s="12">
        <v>0.0</v>
      </c>
      <c r="AB286" s="12">
        <v>1.0</v>
      </c>
      <c r="AC286" s="12">
        <v>0.0</v>
      </c>
      <c r="AD286" s="12">
        <v>1.0</v>
      </c>
      <c r="AE286" s="12">
        <v>0.0</v>
      </c>
      <c r="AF286" s="11">
        <f t="shared" si="5"/>
        <v>0</v>
      </c>
      <c r="AG286" s="13">
        <v>0.0</v>
      </c>
      <c r="AH286" s="13">
        <v>0.0</v>
      </c>
      <c r="AI286" s="13">
        <v>7.0</v>
      </c>
      <c r="AJ286" s="13">
        <v>3.0</v>
      </c>
      <c r="AK286" s="13">
        <v>7.0</v>
      </c>
      <c r="AL286" s="13">
        <v>3.0</v>
      </c>
      <c r="AM286" s="18">
        <f t="shared" si="17"/>
        <v>0.4285714286</v>
      </c>
      <c r="AN286" s="19">
        <v>0.0</v>
      </c>
      <c r="AO286" s="19">
        <v>0.0</v>
      </c>
      <c r="AP286" s="13">
        <v>4.0</v>
      </c>
      <c r="AQ286" s="17">
        <f t="shared" si="22"/>
        <v>1</v>
      </c>
      <c r="AR286" s="11">
        <f t="shared" si="8"/>
        <v>0.2</v>
      </c>
      <c r="AS286" s="17">
        <f t="shared" si="23"/>
        <v>4</v>
      </c>
      <c r="AT286" s="11">
        <f t="shared" si="10"/>
        <v>0.8</v>
      </c>
      <c r="AU286" s="13" t="s">
        <v>54</v>
      </c>
      <c r="BA286" s="12">
        <f t="shared" si="12"/>
        <v>6</v>
      </c>
    </row>
    <row r="287" ht="12.75" customHeight="1">
      <c r="A287" s="13" t="s">
        <v>317</v>
      </c>
      <c r="B287" s="68" t="s">
        <v>328</v>
      </c>
      <c r="C287" s="10">
        <v>0.5456349206349206</v>
      </c>
      <c r="D287" s="11">
        <v>9.980158730158731</v>
      </c>
      <c r="E287" s="11">
        <v>0.05467196819085486</v>
      </c>
      <c r="F287" s="13">
        <v>1.0</v>
      </c>
      <c r="G287" s="13">
        <v>10.0</v>
      </c>
      <c r="H287" s="13">
        <v>11.0</v>
      </c>
      <c r="I287" s="13">
        <v>97.0</v>
      </c>
      <c r="J287" s="13">
        <v>12.0</v>
      </c>
      <c r="K287" s="11">
        <v>0.8238831615120276</v>
      </c>
      <c r="L287" s="11">
        <v>1.5555555555555556</v>
      </c>
      <c r="M287" s="13">
        <v>9.0</v>
      </c>
      <c r="N287" s="13">
        <v>0.0</v>
      </c>
      <c r="O287" s="13">
        <v>9.0</v>
      </c>
      <c r="P287" s="10">
        <v>0.0</v>
      </c>
      <c r="Q287" s="15">
        <v>0.8785551297028824</v>
      </c>
      <c r="R287" s="16">
        <v>2.1011904761904763</v>
      </c>
      <c r="S287" s="12">
        <v>37.0</v>
      </c>
      <c r="T287" s="12">
        <v>5.0</v>
      </c>
      <c r="U287" s="13">
        <v>1.0</v>
      </c>
      <c r="V287" s="17">
        <f t="shared" si="1"/>
        <v>2</v>
      </c>
      <c r="W287" s="11">
        <f t="shared" si="2"/>
        <v>0.8333333333</v>
      </c>
      <c r="X287" s="11">
        <f t="shared" si="3"/>
        <v>0.1666666667</v>
      </c>
      <c r="Y287" s="11">
        <f t="shared" si="18"/>
        <v>2.101190476</v>
      </c>
      <c r="Z287" s="12">
        <v>0.0</v>
      </c>
      <c r="AA287" s="12">
        <v>0.0</v>
      </c>
      <c r="AB287" s="12">
        <v>9.0</v>
      </c>
      <c r="AC287" s="12">
        <v>0.0</v>
      </c>
      <c r="AD287" s="12">
        <v>9.0</v>
      </c>
      <c r="AE287" s="12">
        <v>0.0</v>
      </c>
      <c r="AF287" s="11">
        <f t="shared" si="5"/>
        <v>0</v>
      </c>
      <c r="AG287" s="13">
        <v>0.0</v>
      </c>
      <c r="AH287" s="13">
        <v>0.0</v>
      </c>
      <c r="AI287" s="13">
        <v>7.0</v>
      </c>
      <c r="AJ287" s="13">
        <v>4.0</v>
      </c>
      <c r="AK287" s="13">
        <v>7.0</v>
      </c>
      <c r="AL287" s="13">
        <v>4.0</v>
      </c>
      <c r="AM287" s="18">
        <f t="shared" si="17"/>
        <v>0.5714285714</v>
      </c>
      <c r="AN287" s="19">
        <v>0.0</v>
      </c>
      <c r="AO287" s="19">
        <v>0.0</v>
      </c>
      <c r="AP287" s="13">
        <v>0.0</v>
      </c>
      <c r="AQ287" s="17">
        <f t="shared" si="22"/>
        <v>3</v>
      </c>
      <c r="AR287" s="11">
        <f t="shared" si="8"/>
        <v>0.25</v>
      </c>
      <c r="AS287" s="17">
        <f t="shared" si="23"/>
        <v>9</v>
      </c>
      <c r="AT287" s="11">
        <f t="shared" si="10"/>
        <v>0.75</v>
      </c>
      <c r="AU287" s="13" t="s">
        <v>54</v>
      </c>
      <c r="BA287" s="12">
        <f t="shared" si="12"/>
        <v>11</v>
      </c>
    </row>
    <row r="288" ht="12.75" customHeight="1">
      <c r="A288" s="13" t="s">
        <v>317</v>
      </c>
      <c r="B288" s="65" t="s">
        <v>329</v>
      </c>
      <c r="C288" s="10">
        <v>0.43452380952380953</v>
      </c>
      <c r="D288" s="11">
        <v>7.48015873015873</v>
      </c>
      <c r="E288" s="11">
        <v>0.058090185676392576</v>
      </c>
      <c r="F288" s="13">
        <v>0.0</v>
      </c>
      <c r="G288" s="13">
        <v>8.0</v>
      </c>
      <c r="H288" s="13">
        <v>13.0</v>
      </c>
      <c r="I288" s="13">
        <v>87.0</v>
      </c>
      <c r="J288" s="13">
        <v>10.0</v>
      </c>
      <c r="K288" s="11">
        <v>0.7850574712643679</v>
      </c>
      <c r="L288" s="11">
        <v>1.3176470588235294</v>
      </c>
      <c r="M288" s="13">
        <v>3.0</v>
      </c>
      <c r="N288" s="13">
        <v>0.0</v>
      </c>
      <c r="O288" s="13">
        <v>9.0</v>
      </c>
      <c r="P288" s="10">
        <v>0.0</v>
      </c>
      <c r="Q288" s="15">
        <v>0.8431476569407604</v>
      </c>
      <c r="R288" s="16">
        <v>1.752170868347339</v>
      </c>
      <c r="S288" s="12">
        <v>31.0</v>
      </c>
      <c r="T288" s="12">
        <v>8.0</v>
      </c>
      <c r="U288" s="13">
        <v>1.0</v>
      </c>
      <c r="V288" s="17">
        <f t="shared" si="1"/>
        <v>2</v>
      </c>
      <c r="W288" s="11">
        <f t="shared" si="2"/>
        <v>0.8</v>
      </c>
      <c r="X288" s="11">
        <f t="shared" si="3"/>
        <v>0.2</v>
      </c>
      <c r="Y288" s="11">
        <f t="shared" si="18"/>
        <v>1.752170868</v>
      </c>
      <c r="Z288" s="12">
        <v>0.0</v>
      </c>
      <c r="AA288" s="12">
        <v>0.0</v>
      </c>
      <c r="AB288" s="12">
        <v>7.0</v>
      </c>
      <c r="AC288" s="12">
        <v>0.0</v>
      </c>
      <c r="AD288" s="12">
        <v>7.0</v>
      </c>
      <c r="AE288" s="12">
        <v>0.0</v>
      </c>
      <c r="AF288" s="11">
        <f t="shared" si="5"/>
        <v>0</v>
      </c>
      <c r="AG288" s="13">
        <v>0.0</v>
      </c>
      <c r="AH288" s="13">
        <v>0.0</v>
      </c>
      <c r="AI288" s="13">
        <v>7.0</v>
      </c>
      <c r="AJ288" s="13">
        <v>3.0</v>
      </c>
      <c r="AK288" s="13">
        <v>7.0</v>
      </c>
      <c r="AL288" s="13">
        <v>3.0</v>
      </c>
      <c r="AM288" s="18">
        <f t="shared" si="17"/>
        <v>0.4285714286</v>
      </c>
      <c r="AN288" s="19">
        <v>0.0</v>
      </c>
      <c r="AO288" s="19">
        <v>0.0</v>
      </c>
      <c r="AP288" s="13">
        <v>1.0</v>
      </c>
      <c r="AQ288" s="17">
        <f t="shared" si="22"/>
        <v>7</v>
      </c>
      <c r="AR288" s="11">
        <f t="shared" si="8"/>
        <v>0.7</v>
      </c>
      <c r="AS288" s="17">
        <f t="shared" si="23"/>
        <v>3</v>
      </c>
      <c r="AT288" s="11">
        <f t="shared" si="10"/>
        <v>0.3</v>
      </c>
      <c r="AU288" s="13" t="s">
        <v>54</v>
      </c>
      <c r="BA288" s="12">
        <f t="shared" si="12"/>
        <v>13</v>
      </c>
    </row>
    <row r="289" ht="12.75" customHeight="1">
      <c r="A289" s="13" t="s">
        <v>317</v>
      </c>
      <c r="B289" s="68" t="s">
        <v>330</v>
      </c>
      <c r="C289" s="10">
        <v>0.5456349206349206</v>
      </c>
      <c r="D289" s="11">
        <v>8.480158730158731</v>
      </c>
      <c r="E289" s="11">
        <v>0.06434253626579316</v>
      </c>
      <c r="F289" s="13">
        <v>2.0</v>
      </c>
      <c r="G289" s="13">
        <v>7.0</v>
      </c>
      <c r="H289" s="13">
        <v>15.0</v>
      </c>
      <c r="I289" s="13">
        <v>87.0</v>
      </c>
      <c r="J289" s="13">
        <v>10.0</v>
      </c>
      <c r="K289" s="11">
        <v>0.6827586206896552</v>
      </c>
      <c r="L289" s="11">
        <v>1.0315789473684212</v>
      </c>
      <c r="M289" s="13">
        <v>4.0</v>
      </c>
      <c r="N289" s="13">
        <v>0.0</v>
      </c>
      <c r="O289" s="13">
        <v>9.0</v>
      </c>
      <c r="P289" s="10">
        <v>0.0</v>
      </c>
      <c r="Q289" s="15">
        <v>0.7471011569554483</v>
      </c>
      <c r="R289" s="16">
        <v>1.5772138680033416</v>
      </c>
      <c r="S289" s="12">
        <v>33.0</v>
      </c>
      <c r="T289" s="12">
        <v>7.0</v>
      </c>
      <c r="U289" s="13">
        <v>1.0</v>
      </c>
      <c r="V289" s="17">
        <f t="shared" si="1"/>
        <v>3</v>
      </c>
      <c r="W289" s="11">
        <f t="shared" si="2"/>
        <v>0.7</v>
      </c>
      <c r="X289" s="11">
        <f t="shared" si="3"/>
        <v>0.3</v>
      </c>
      <c r="Y289" s="11">
        <f t="shared" si="18"/>
        <v>1.577213868</v>
      </c>
      <c r="Z289" s="12">
        <v>0.0</v>
      </c>
      <c r="AA289" s="12">
        <v>0.0</v>
      </c>
      <c r="AB289" s="12">
        <v>7.0</v>
      </c>
      <c r="AC289" s="12">
        <v>0.0</v>
      </c>
      <c r="AD289" s="12">
        <v>7.0</v>
      </c>
      <c r="AE289" s="12">
        <v>0.0</v>
      </c>
      <c r="AF289" s="11">
        <f t="shared" si="5"/>
        <v>0</v>
      </c>
      <c r="AG289" s="13">
        <v>0.0</v>
      </c>
      <c r="AH289" s="13">
        <v>0.0</v>
      </c>
      <c r="AI289" s="13">
        <v>7.0</v>
      </c>
      <c r="AJ289" s="13">
        <v>4.0</v>
      </c>
      <c r="AK289" s="13">
        <v>7.0</v>
      </c>
      <c r="AL289" s="13">
        <v>4.0</v>
      </c>
      <c r="AM289" s="18">
        <f t="shared" si="17"/>
        <v>0.5714285714</v>
      </c>
      <c r="AN289" s="19">
        <v>0.0</v>
      </c>
      <c r="AO289" s="19">
        <v>0.0</v>
      </c>
      <c r="AP289" s="13">
        <v>1.0</v>
      </c>
      <c r="AQ289" s="17">
        <f t="shared" si="22"/>
        <v>6</v>
      </c>
      <c r="AR289" s="11">
        <f t="shared" si="8"/>
        <v>0.6</v>
      </c>
      <c r="AS289" s="17">
        <f t="shared" si="23"/>
        <v>4</v>
      </c>
      <c r="AT289" s="11">
        <f t="shared" si="10"/>
        <v>0.4</v>
      </c>
      <c r="AU289" s="13" t="s">
        <v>56</v>
      </c>
      <c r="BA289" s="12">
        <f t="shared" si="12"/>
        <v>15</v>
      </c>
    </row>
    <row r="290" ht="12.75" customHeight="1">
      <c r="A290" s="13" t="s">
        <v>317</v>
      </c>
      <c r="B290" s="65" t="s">
        <v>331</v>
      </c>
      <c r="C290" s="10">
        <v>0.125</v>
      </c>
      <c r="D290" s="11">
        <v>0.8611111111111112</v>
      </c>
      <c r="E290" s="11">
        <v>0.14516129032258063</v>
      </c>
      <c r="F290" s="13">
        <v>0.0</v>
      </c>
      <c r="G290" s="13">
        <v>1.0</v>
      </c>
      <c r="H290" s="13">
        <v>6.0</v>
      </c>
      <c r="I290" s="13">
        <v>17.0</v>
      </c>
      <c r="J290" s="13">
        <v>2.0</v>
      </c>
      <c r="K290" s="11">
        <v>0.32352941176470584</v>
      </c>
      <c r="L290" s="11">
        <v>1.4</v>
      </c>
      <c r="M290" s="13">
        <v>1.0</v>
      </c>
      <c r="N290" s="13">
        <v>0.0</v>
      </c>
      <c r="O290" s="13">
        <v>9.0</v>
      </c>
      <c r="P290" s="10">
        <v>0.0</v>
      </c>
      <c r="Q290" s="15">
        <v>0.46869070208728647</v>
      </c>
      <c r="R290" s="16">
        <v>1.525</v>
      </c>
      <c r="S290" s="12">
        <v>9.0</v>
      </c>
      <c r="T290" s="12">
        <v>17.0</v>
      </c>
      <c r="U290" s="13">
        <v>1.0</v>
      </c>
      <c r="V290" s="17">
        <f t="shared" si="1"/>
        <v>1</v>
      </c>
      <c r="W290" s="11">
        <f t="shared" si="2"/>
        <v>0.5</v>
      </c>
      <c r="X290" s="11">
        <f t="shared" si="3"/>
        <v>0.5</v>
      </c>
      <c r="Y290" s="11">
        <f t="shared" si="18"/>
        <v>1.525</v>
      </c>
      <c r="Z290" s="12">
        <v>0.0</v>
      </c>
      <c r="AA290" s="12">
        <v>0.0</v>
      </c>
      <c r="AB290" s="12">
        <v>0.0</v>
      </c>
      <c r="AC290" s="12">
        <v>0.0</v>
      </c>
      <c r="AD290" s="12">
        <v>0.0</v>
      </c>
      <c r="AE290" s="12">
        <v>0.0</v>
      </c>
      <c r="AF290" s="11" t="str">
        <f t="shared" si="5"/>
        <v>#DIV/0!</v>
      </c>
      <c r="AG290" s="13">
        <v>0.0</v>
      </c>
      <c r="AH290" s="13">
        <v>0.0</v>
      </c>
      <c r="AI290" s="13">
        <v>3.0</v>
      </c>
      <c r="AJ290" s="13">
        <v>1.0</v>
      </c>
      <c r="AK290" s="13">
        <v>3.0</v>
      </c>
      <c r="AL290" s="13">
        <v>1.0</v>
      </c>
      <c r="AM290" s="18">
        <f t="shared" si="17"/>
        <v>0.3333333333</v>
      </c>
      <c r="AN290" s="19">
        <v>0.0</v>
      </c>
      <c r="AO290" s="19">
        <v>0.0</v>
      </c>
      <c r="AP290" s="13">
        <v>1.0</v>
      </c>
      <c r="AQ290" s="17">
        <f t="shared" si="22"/>
        <v>1</v>
      </c>
      <c r="AR290" s="11">
        <f t="shared" si="8"/>
        <v>0.5</v>
      </c>
      <c r="AS290" s="17">
        <f t="shared" si="23"/>
        <v>1</v>
      </c>
      <c r="AT290" s="11">
        <f t="shared" si="10"/>
        <v>0.5</v>
      </c>
      <c r="AU290" s="13" t="s">
        <v>54</v>
      </c>
      <c r="BA290" s="12">
        <f t="shared" si="12"/>
        <v>6</v>
      </c>
    </row>
    <row r="291" ht="12.75" customHeight="1">
      <c r="A291" s="13" t="s">
        <v>317</v>
      </c>
      <c r="B291" s="68" t="s">
        <v>332</v>
      </c>
      <c r="C291" s="10">
        <v>0.2361111111111111</v>
      </c>
      <c r="D291" s="11">
        <v>1.003968253968254</v>
      </c>
      <c r="E291" s="11">
        <v>0.23517786561264822</v>
      </c>
      <c r="F291" s="13">
        <v>0.0</v>
      </c>
      <c r="G291" s="13">
        <v>0.0</v>
      </c>
      <c r="H291" s="13">
        <v>10.0</v>
      </c>
      <c r="I291" s="13">
        <v>17.0</v>
      </c>
      <c r="J291" s="13">
        <v>2.0</v>
      </c>
      <c r="K291" s="11">
        <v>-0.29411764705882354</v>
      </c>
      <c r="L291" s="11">
        <v>0.0</v>
      </c>
      <c r="M291" s="13">
        <v>0.0</v>
      </c>
      <c r="N291" s="13">
        <v>0.0</v>
      </c>
      <c r="O291" s="13">
        <v>9.0</v>
      </c>
      <c r="P291" s="10">
        <v>0.0</v>
      </c>
      <c r="Q291" s="15">
        <v>-0.058939781446175316</v>
      </c>
      <c r="R291" s="16">
        <v>0.2361111111111111</v>
      </c>
      <c r="S291" s="12">
        <v>12.0</v>
      </c>
      <c r="T291" s="12">
        <v>16.0</v>
      </c>
      <c r="U291" s="13">
        <v>1.0</v>
      </c>
      <c r="V291" s="17">
        <f t="shared" si="1"/>
        <v>2</v>
      </c>
      <c r="W291" s="11">
        <f t="shared" si="2"/>
        <v>0</v>
      </c>
      <c r="X291" s="11">
        <f t="shared" si="3"/>
        <v>1</v>
      </c>
      <c r="Y291" s="11">
        <f t="shared" si="18"/>
        <v>0.2361111111</v>
      </c>
      <c r="Z291" s="12">
        <v>0.0</v>
      </c>
      <c r="AA291" s="12">
        <v>0.0</v>
      </c>
      <c r="AB291" s="12">
        <v>0.0</v>
      </c>
      <c r="AC291" s="12">
        <v>0.0</v>
      </c>
      <c r="AD291" s="12">
        <v>0.0</v>
      </c>
      <c r="AE291" s="12">
        <v>0.0</v>
      </c>
      <c r="AF291" s="11" t="str">
        <f t="shared" si="5"/>
        <v>#DIV/0!</v>
      </c>
      <c r="AG291" s="13">
        <v>0.0</v>
      </c>
      <c r="AH291" s="13">
        <v>0.0</v>
      </c>
      <c r="AI291" s="13">
        <v>4.0</v>
      </c>
      <c r="AJ291" s="13">
        <v>2.0</v>
      </c>
      <c r="AK291" s="13">
        <v>4.0</v>
      </c>
      <c r="AL291" s="13">
        <v>2.0</v>
      </c>
      <c r="AM291" s="18">
        <f t="shared" si="17"/>
        <v>0.5</v>
      </c>
      <c r="AN291" s="19">
        <v>0.0</v>
      </c>
      <c r="AO291" s="19">
        <v>0.0</v>
      </c>
      <c r="AP291" s="13">
        <v>1.0</v>
      </c>
      <c r="AQ291" s="17">
        <f t="shared" si="22"/>
        <v>2</v>
      </c>
      <c r="AR291" s="11">
        <f t="shared" si="8"/>
        <v>1</v>
      </c>
      <c r="AS291" s="17">
        <f t="shared" si="23"/>
        <v>0</v>
      </c>
      <c r="AT291" s="11">
        <f t="shared" si="10"/>
        <v>0</v>
      </c>
      <c r="AU291" s="13" t="s">
        <v>56</v>
      </c>
      <c r="BA291" s="12">
        <f t="shared" si="12"/>
        <v>10</v>
      </c>
    </row>
    <row r="292" ht="12.75" customHeight="1">
      <c r="A292" s="25" t="s">
        <v>317</v>
      </c>
      <c r="B292" s="69" t="s">
        <v>333</v>
      </c>
      <c r="C292" s="27">
        <v>0.0</v>
      </c>
      <c r="D292" s="28">
        <v>0.6111111111111112</v>
      </c>
      <c r="E292" s="28">
        <v>0.0</v>
      </c>
      <c r="F292" s="25">
        <v>0.0</v>
      </c>
      <c r="G292" s="25">
        <v>0.0</v>
      </c>
      <c r="H292" s="25">
        <v>8.0</v>
      </c>
      <c r="I292" s="25">
        <v>9.0</v>
      </c>
      <c r="J292" s="25">
        <v>1.0</v>
      </c>
      <c r="K292" s="28">
        <v>-0.8888888888888888</v>
      </c>
      <c r="L292" s="28">
        <v>0.0</v>
      </c>
      <c r="M292" s="25">
        <v>0.0</v>
      </c>
      <c r="N292" s="25">
        <v>0.0</v>
      </c>
      <c r="O292" s="25">
        <v>9.0</v>
      </c>
      <c r="P292" s="27">
        <v>0.0</v>
      </c>
      <c r="Q292" s="30">
        <v>-0.8888888888888888</v>
      </c>
      <c r="R292" s="31">
        <v>0.0</v>
      </c>
      <c r="S292" s="25">
        <v>6.0</v>
      </c>
      <c r="T292" s="25">
        <v>18.0</v>
      </c>
      <c r="U292" s="25">
        <v>1.0</v>
      </c>
      <c r="V292" s="32">
        <f t="shared" si="1"/>
        <v>1</v>
      </c>
      <c r="W292" s="28">
        <f t="shared" si="2"/>
        <v>0</v>
      </c>
      <c r="X292" s="28">
        <f t="shared" si="3"/>
        <v>1</v>
      </c>
      <c r="Y292" s="28">
        <f t="shared" si="18"/>
        <v>0</v>
      </c>
      <c r="Z292" s="25">
        <v>0.0</v>
      </c>
      <c r="AA292" s="25">
        <v>0.0</v>
      </c>
      <c r="AB292" s="25">
        <v>0.0</v>
      </c>
      <c r="AC292" s="25">
        <v>0.0</v>
      </c>
      <c r="AD292" s="25">
        <v>0.0</v>
      </c>
      <c r="AE292" s="25">
        <v>0.0</v>
      </c>
      <c r="AF292" s="28" t="str">
        <f t="shared" si="5"/>
        <v>#DIV/0!</v>
      </c>
      <c r="AG292" s="25">
        <v>0.0</v>
      </c>
      <c r="AH292" s="25">
        <v>0.0</v>
      </c>
      <c r="AI292" s="25">
        <v>1.0</v>
      </c>
      <c r="AJ292" s="25">
        <v>0.0</v>
      </c>
      <c r="AK292" s="25">
        <v>1.0</v>
      </c>
      <c r="AL292" s="25">
        <v>0.0</v>
      </c>
      <c r="AM292" s="33">
        <f t="shared" si="17"/>
        <v>0</v>
      </c>
      <c r="AN292" s="34">
        <v>0.0</v>
      </c>
      <c r="AO292" s="34">
        <v>0.0</v>
      </c>
      <c r="AP292" s="25">
        <v>3.0</v>
      </c>
      <c r="AQ292" s="32">
        <f t="shared" si="22"/>
        <v>1</v>
      </c>
      <c r="AR292" s="28">
        <f t="shared" si="8"/>
        <v>1</v>
      </c>
      <c r="AS292" s="32">
        <f t="shared" si="23"/>
        <v>0</v>
      </c>
      <c r="AT292" s="28">
        <f t="shared" si="10"/>
        <v>0</v>
      </c>
      <c r="AU292" s="25" t="s">
        <v>56</v>
      </c>
      <c r="AV292" s="25"/>
      <c r="AW292" s="25"/>
      <c r="AX292" s="25"/>
      <c r="AY292" s="25"/>
      <c r="AZ292" s="25"/>
      <c r="BA292" s="25">
        <f t="shared" si="12"/>
        <v>8</v>
      </c>
      <c r="BB292" s="25"/>
    </row>
    <row r="293" ht="12.75" customHeight="1">
      <c r="A293" s="8" t="s">
        <v>334</v>
      </c>
      <c r="B293" s="43" t="s">
        <v>335</v>
      </c>
      <c r="C293" s="10">
        <v>6.080952380952381</v>
      </c>
      <c r="D293" s="11">
        <v>13.808730158730159</v>
      </c>
      <c r="E293" s="11">
        <v>0.440370136214725</v>
      </c>
      <c r="F293" s="13">
        <v>0.0</v>
      </c>
      <c r="G293" s="13">
        <v>9.0</v>
      </c>
      <c r="H293" s="13">
        <v>3.0</v>
      </c>
      <c r="I293" s="13">
        <v>80.0</v>
      </c>
      <c r="J293" s="13">
        <v>10.0</v>
      </c>
      <c r="K293" s="11">
        <v>0.89625</v>
      </c>
      <c r="L293" s="11">
        <v>3.6</v>
      </c>
      <c r="M293" s="13">
        <v>8.0</v>
      </c>
      <c r="N293" s="13">
        <v>7.0</v>
      </c>
      <c r="O293" s="13">
        <v>9.0</v>
      </c>
      <c r="P293" s="10">
        <v>0.7777777777777778</v>
      </c>
      <c r="Q293" s="15">
        <v>2.114397913992503</v>
      </c>
      <c r="R293" s="16">
        <v>14.347619047619048</v>
      </c>
      <c r="S293" s="13">
        <v>39.0</v>
      </c>
      <c r="T293" s="13">
        <v>1.0</v>
      </c>
      <c r="U293" s="13">
        <v>1.0</v>
      </c>
      <c r="V293" s="17">
        <f t="shared" si="1"/>
        <v>1</v>
      </c>
      <c r="W293" s="11">
        <f t="shared" si="2"/>
        <v>0.9</v>
      </c>
      <c r="X293" s="11">
        <f t="shared" si="3"/>
        <v>0.1</v>
      </c>
      <c r="Y293" s="11">
        <f t="shared" si="18"/>
        <v>9.680952381</v>
      </c>
      <c r="Z293" s="13">
        <v>3.0</v>
      </c>
      <c r="AA293" s="13">
        <v>1.0</v>
      </c>
      <c r="AB293" s="13">
        <v>9.0</v>
      </c>
      <c r="AC293" s="13">
        <v>4.0</v>
      </c>
      <c r="AD293" s="13">
        <v>12.0</v>
      </c>
      <c r="AE293" s="13">
        <v>5.0</v>
      </c>
      <c r="AF293" s="11">
        <f t="shared" si="5"/>
        <v>0.4166666667</v>
      </c>
      <c r="AG293" s="13">
        <v>8.0</v>
      </c>
      <c r="AH293" s="13">
        <v>5.0</v>
      </c>
      <c r="AI293" s="13">
        <v>5.0</v>
      </c>
      <c r="AJ293" s="13">
        <v>2.0</v>
      </c>
      <c r="AK293" s="13">
        <v>13.0</v>
      </c>
      <c r="AL293" s="13">
        <v>7.0</v>
      </c>
      <c r="AM293" s="18">
        <f t="shared" si="17"/>
        <v>0.5384615385</v>
      </c>
      <c r="AN293" s="19">
        <v>0.0</v>
      </c>
      <c r="AO293" s="19">
        <v>0.0</v>
      </c>
      <c r="AP293" s="13">
        <v>0.0</v>
      </c>
      <c r="AQ293" s="17">
        <f t="shared" si="22"/>
        <v>2</v>
      </c>
      <c r="AR293" s="11">
        <f t="shared" si="8"/>
        <v>0.2</v>
      </c>
      <c r="AS293" s="17">
        <f t="shared" si="23"/>
        <v>3</v>
      </c>
      <c r="AT293" s="11">
        <f t="shared" si="10"/>
        <v>0.5</v>
      </c>
      <c r="AU293" s="13" t="s">
        <v>56</v>
      </c>
      <c r="AV293" s="13"/>
      <c r="AW293" s="13"/>
      <c r="AX293" s="13"/>
      <c r="AY293" s="13"/>
      <c r="AZ293" s="13"/>
      <c r="BA293" s="12">
        <f t="shared" si="12"/>
        <v>3</v>
      </c>
      <c r="BB293" s="13"/>
    </row>
    <row r="294" ht="12.75" customHeight="1">
      <c r="A294" s="22" t="s">
        <v>334</v>
      </c>
      <c r="B294" s="43" t="s">
        <v>336</v>
      </c>
      <c r="C294" s="10">
        <v>1.0809523809523809</v>
      </c>
      <c r="D294" s="11">
        <v>13.808730158730159</v>
      </c>
      <c r="E294" s="11">
        <v>0.07828036094028393</v>
      </c>
      <c r="F294" s="13">
        <v>1.0</v>
      </c>
      <c r="G294" s="13">
        <v>9.0</v>
      </c>
      <c r="H294" s="13">
        <v>2.0</v>
      </c>
      <c r="I294" s="13">
        <v>80.0</v>
      </c>
      <c r="J294" s="13">
        <v>10.0</v>
      </c>
      <c r="K294" s="11">
        <v>0.8975</v>
      </c>
      <c r="L294" s="11">
        <v>4.2</v>
      </c>
      <c r="M294" s="13">
        <v>8.0</v>
      </c>
      <c r="N294" s="13">
        <v>2.0</v>
      </c>
      <c r="O294" s="13">
        <v>9.0</v>
      </c>
      <c r="P294" s="10">
        <v>0.2222222222222222</v>
      </c>
      <c r="Q294" s="15">
        <v>1.198002583162506</v>
      </c>
      <c r="R294" s="16">
        <v>6.614285714285714</v>
      </c>
      <c r="S294" s="13">
        <v>39.0</v>
      </c>
      <c r="T294" s="13">
        <v>2.0</v>
      </c>
      <c r="U294" s="13">
        <v>1.0</v>
      </c>
      <c r="V294" s="17">
        <f t="shared" si="1"/>
        <v>1</v>
      </c>
      <c r="W294" s="11">
        <f t="shared" si="2"/>
        <v>0.9</v>
      </c>
      <c r="X294" s="11">
        <f t="shared" si="3"/>
        <v>0.1</v>
      </c>
      <c r="Y294" s="11">
        <f t="shared" si="18"/>
        <v>5.280952381</v>
      </c>
      <c r="Z294" s="13">
        <v>3.0</v>
      </c>
      <c r="AA294" s="13">
        <v>0.0</v>
      </c>
      <c r="AB294" s="13">
        <v>9.0</v>
      </c>
      <c r="AC294" s="13">
        <v>0.0</v>
      </c>
      <c r="AD294" s="13">
        <v>12.0</v>
      </c>
      <c r="AE294" s="13">
        <v>0.0</v>
      </c>
      <c r="AF294" s="11">
        <f t="shared" si="5"/>
        <v>0</v>
      </c>
      <c r="AG294" s="13">
        <v>8.0</v>
      </c>
      <c r="AH294" s="13">
        <v>5.0</v>
      </c>
      <c r="AI294" s="13">
        <v>5.0</v>
      </c>
      <c r="AJ294" s="13">
        <v>2.0</v>
      </c>
      <c r="AK294" s="13">
        <v>13.0</v>
      </c>
      <c r="AL294" s="13">
        <v>7.0</v>
      </c>
      <c r="AM294" s="18">
        <f t="shared" si="17"/>
        <v>0.5384615385</v>
      </c>
      <c r="AN294" s="19">
        <v>0.0</v>
      </c>
      <c r="AO294" s="19">
        <v>0.0</v>
      </c>
      <c r="AP294" s="13">
        <v>0.0</v>
      </c>
      <c r="AQ294" s="17">
        <f t="shared" si="22"/>
        <v>2</v>
      </c>
      <c r="AR294" s="11">
        <f t="shared" si="8"/>
        <v>0.2</v>
      </c>
      <c r="AS294" s="17">
        <f t="shared" si="23"/>
        <v>8</v>
      </c>
      <c r="AT294" s="11">
        <f t="shared" si="10"/>
        <v>0.8</v>
      </c>
      <c r="AU294" s="13" t="s">
        <v>56</v>
      </c>
      <c r="AV294" s="13"/>
      <c r="AW294" s="13"/>
      <c r="AX294" s="13"/>
      <c r="AY294" s="13"/>
      <c r="AZ294" s="13"/>
      <c r="BA294" s="12">
        <f t="shared" si="12"/>
        <v>2</v>
      </c>
      <c r="BB294" s="13"/>
    </row>
    <row r="295" ht="12.75" customHeight="1">
      <c r="A295" s="22" t="s">
        <v>334</v>
      </c>
      <c r="B295" s="43" t="s">
        <v>337</v>
      </c>
      <c r="C295" s="10">
        <v>3.0476190476190474</v>
      </c>
      <c r="D295" s="11">
        <v>13.808730158730159</v>
      </c>
      <c r="E295" s="11">
        <v>0.2207023392148974</v>
      </c>
      <c r="F295" s="13">
        <v>0.0</v>
      </c>
      <c r="G295" s="13">
        <v>9.0</v>
      </c>
      <c r="H295" s="13">
        <v>4.0</v>
      </c>
      <c r="I295" s="13">
        <v>80.0</v>
      </c>
      <c r="J295" s="13">
        <v>10.0</v>
      </c>
      <c r="K295" s="11">
        <v>0.8949999999999999</v>
      </c>
      <c r="L295" s="11">
        <v>3.15</v>
      </c>
      <c r="M295" s="13">
        <v>7.0</v>
      </c>
      <c r="N295" s="13">
        <v>0.0</v>
      </c>
      <c r="O295" s="13">
        <v>9.0</v>
      </c>
      <c r="P295" s="10">
        <v>0.0</v>
      </c>
      <c r="Q295" s="15">
        <v>1.1157023392148973</v>
      </c>
      <c r="R295" s="16">
        <v>6.197619047619048</v>
      </c>
      <c r="S295" s="13">
        <v>39.0</v>
      </c>
      <c r="T295" s="13">
        <v>3.0</v>
      </c>
      <c r="U295" s="13">
        <v>1.0</v>
      </c>
      <c r="V295" s="17">
        <f t="shared" si="1"/>
        <v>1</v>
      </c>
      <c r="W295" s="11">
        <f t="shared" si="2"/>
        <v>0.9</v>
      </c>
      <c r="X295" s="11">
        <f t="shared" si="3"/>
        <v>0.1</v>
      </c>
      <c r="Y295" s="11">
        <f t="shared" si="18"/>
        <v>6.197619048</v>
      </c>
      <c r="Z295" s="13">
        <v>3.0</v>
      </c>
      <c r="AA295" s="13">
        <v>1.0</v>
      </c>
      <c r="AB295" s="13">
        <v>9.0</v>
      </c>
      <c r="AC295" s="13">
        <v>1.0</v>
      </c>
      <c r="AD295" s="13">
        <v>12.0</v>
      </c>
      <c r="AE295" s="13">
        <v>2.0</v>
      </c>
      <c r="AF295" s="11">
        <f t="shared" si="5"/>
        <v>0.1666666667</v>
      </c>
      <c r="AG295" s="13">
        <v>8.0</v>
      </c>
      <c r="AH295" s="13">
        <v>5.0</v>
      </c>
      <c r="AI295" s="13">
        <v>5.0</v>
      </c>
      <c r="AJ295" s="13">
        <v>2.0</v>
      </c>
      <c r="AK295" s="13">
        <v>13.0</v>
      </c>
      <c r="AL295" s="13">
        <v>7.0</v>
      </c>
      <c r="AM295" s="18">
        <f t="shared" si="17"/>
        <v>0.5384615385</v>
      </c>
      <c r="AN295" s="19">
        <v>0.0</v>
      </c>
      <c r="AO295" s="19">
        <v>0.0</v>
      </c>
      <c r="AP295" s="13">
        <v>0.0</v>
      </c>
      <c r="AQ295" s="17">
        <f t="shared" si="22"/>
        <v>3</v>
      </c>
      <c r="AR295" s="11">
        <f t="shared" si="8"/>
        <v>0.3</v>
      </c>
      <c r="AS295" s="17">
        <f t="shared" si="23"/>
        <v>5</v>
      </c>
      <c r="AT295" s="11">
        <f t="shared" si="10"/>
        <v>0.5555555556</v>
      </c>
      <c r="AU295" s="13" t="s">
        <v>56</v>
      </c>
      <c r="AV295" s="13"/>
      <c r="AW295" s="13"/>
      <c r="AX295" s="13"/>
      <c r="AY295" s="13"/>
      <c r="AZ295" s="13"/>
      <c r="BA295" s="12">
        <f t="shared" si="12"/>
        <v>4</v>
      </c>
      <c r="BB295" s="13"/>
    </row>
    <row r="296" ht="12.75" customHeight="1">
      <c r="A296" s="13" t="s">
        <v>334</v>
      </c>
      <c r="B296" s="9" t="s">
        <v>338</v>
      </c>
      <c r="C296" s="10">
        <v>3.323015873015873</v>
      </c>
      <c r="D296" s="11">
        <v>7.8087301587301585</v>
      </c>
      <c r="E296" s="11">
        <v>0.42555137717247693</v>
      </c>
      <c r="F296" s="13">
        <v>0.0</v>
      </c>
      <c r="G296" s="13">
        <v>4.0</v>
      </c>
      <c r="H296" s="13">
        <v>4.0</v>
      </c>
      <c r="I296" s="13">
        <v>67.0</v>
      </c>
      <c r="J296" s="13">
        <v>7.0</v>
      </c>
      <c r="K296" s="11">
        <v>0.5628997867803838</v>
      </c>
      <c r="L296" s="11">
        <v>2.0</v>
      </c>
      <c r="M296" s="13">
        <v>5.0</v>
      </c>
      <c r="N296" s="13">
        <v>0.0</v>
      </c>
      <c r="O296" s="13">
        <v>9.0</v>
      </c>
      <c r="P296" s="10">
        <v>0.0</v>
      </c>
      <c r="Q296" s="15">
        <v>0.9884511639528607</v>
      </c>
      <c r="R296" s="16">
        <v>5.323015873015873</v>
      </c>
      <c r="S296" s="13">
        <v>30.0</v>
      </c>
      <c r="T296" s="13">
        <v>8.0</v>
      </c>
      <c r="U296" s="13">
        <v>1.0</v>
      </c>
      <c r="V296" s="17">
        <f t="shared" si="1"/>
        <v>3</v>
      </c>
      <c r="W296" s="11">
        <f t="shared" si="2"/>
        <v>0.5714285714</v>
      </c>
      <c r="X296" s="11">
        <f t="shared" si="3"/>
        <v>0.4285714286</v>
      </c>
      <c r="Y296" s="11">
        <f t="shared" si="18"/>
        <v>5.323015873</v>
      </c>
      <c r="Z296" s="13">
        <v>1.0</v>
      </c>
      <c r="AA296" s="13">
        <v>0.0</v>
      </c>
      <c r="AB296" s="13">
        <v>5.0</v>
      </c>
      <c r="AC296" s="13">
        <v>2.0</v>
      </c>
      <c r="AD296" s="13">
        <v>6.0</v>
      </c>
      <c r="AE296" s="13">
        <v>2.0</v>
      </c>
      <c r="AF296" s="11">
        <f t="shared" si="5"/>
        <v>0.3333333333</v>
      </c>
      <c r="AG296" s="13">
        <v>8.0</v>
      </c>
      <c r="AH296" s="13">
        <v>5.0</v>
      </c>
      <c r="AI296" s="13">
        <v>5.0</v>
      </c>
      <c r="AJ296" s="13">
        <v>4.0</v>
      </c>
      <c r="AK296" s="13">
        <v>13.0</v>
      </c>
      <c r="AL296" s="13">
        <v>9.0</v>
      </c>
      <c r="AM296" s="18">
        <f t="shared" si="17"/>
        <v>0.6923076923</v>
      </c>
      <c r="AN296" s="19">
        <v>0.0</v>
      </c>
      <c r="AO296" s="19">
        <v>0.0</v>
      </c>
      <c r="AP296" s="13">
        <v>0.0</v>
      </c>
      <c r="AQ296" s="17">
        <f t="shared" si="22"/>
        <v>2</v>
      </c>
      <c r="AR296" s="11">
        <f t="shared" si="8"/>
        <v>0.2857142857</v>
      </c>
      <c r="AS296" s="17">
        <f t="shared" si="23"/>
        <v>3</v>
      </c>
      <c r="AT296" s="11">
        <f t="shared" si="10"/>
        <v>0.6</v>
      </c>
      <c r="AU296" s="13" t="s">
        <v>54</v>
      </c>
      <c r="AV296" s="13"/>
      <c r="AW296" s="13"/>
      <c r="AX296" s="13"/>
      <c r="AY296" s="13"/>
      <c r="AZ296" s="13">
        <v>2.0</v>
      </c>
      <c r="BA296" s="12">
        <f t="shared" si="12"/>
        <v>6</v>
      </c>
      <c r="BB296" s="13"/>
    </row>
    <row r="297" ht="12.75" customHeight="1">
      <c r="A297" s="13" t="s">
        <v>334</v>
      </c>
      <c r="B297" s="9" t="s">
        <v>339</v>
      </c>
      <c r="C297" s="10">
        <v>2.323015873015873</v>
      </c>
      <c r="D297" s="11">
        <v>4.8087301587301585</v>
      </c>
      <c r="E297" s="11">
        <v>0.48308301699950496</v>
      </c>
      <c r="F297" s="13">
        <v>1.0</v>
      </c>
      <c r="G297" s="13">
        <v>4.0</v>
      </c>
      <c r="H297" s="13">
        <v>5.0</v>
      </c>
      <c r="I297" s="13">
        <v>50.0</v>
      </c>
      <c r="J297" s="13">
        <v>5.0</v>
      </c>
      <c r="K297" s="11">
        <v>0.78</v>
      </c>
      <c r="L297" s="11">
        <v>2.488888888888889</v>
      </c>
      <c r="M297" s="13">
        <v>4.0</v>
      </c>
      <c r="N297" s="13">
        <v>0.0</v>
      </c>
      <c r="O297" s="13">
        <v>9.0</v>
      </c>
      <c r="P297" s="10">
        <v>0.0</v>
      </c>
      <c r="Q297" s="15">
        <v>1.2630830169995049</v>
      </c>
      <c r="R297" s="16">
        <v>4.811904761904762</v>
      </c>
      <c r="S297" s="13">
        <v>25.0</v>
      </c>
      <c r="T297" s="13">
        <v>10.0</v>
      </c>
      <c r="U297" s="13">
        <v>1.0</v>
      </c>
      <c r="V297" s="17">
        <f t="shared" si="1"/>
        <v>1</v>
      </c>
      <c r="W297" s="11">
        <f t="shared" si="2"/>
        <v>0.8</v>
      </c>
      <c r="X297" s="11">
        <f t="shared" si="3"/>
        <v>0.2</v>
      </c>
      <c r="Y297" s="11">
        <f t="shared" si="18"/>
        <v>4.811904762</v>
      </c>
      <c r="Z297" s="13">
        <v>0.0</v>
      </c>
      <c r="AA297" s="13">
        <v>0.0</v>
      </c>
      <c r="AB297" s="13">
        <v>3.0</v>
      </c>
      <c r="AC297" s="13">
        <v>1.0</v>
      </c>
      <c r="AD297" s="13">
        <v>3.0</v>
      </c>
      <c r="AE297" s="13">
        <v>1.0</v>
      </c>
      <c r="AF297" s="11">
        <f t="shared" si="5"/>
        <v>0.3333333333</v>
      </c>
      <c r="AG297" s="13">
        <v>8.0</v>
      </c>
      <c r="AH297" s="13">
        <v>5.0</v>
      </c>
      <c r="AI297" s="13">
        <v>5.0</v>
      </c>
      <c r="AJ297" s="13">
        <v>4.0</v>
      </c>
      <c r="AK297" s="13">
        <v>13.0</v>
      </c>
      <c r="AL297" s="13">
        <v>9.0</v>
      </c>
      <c r="AM297" s="18">
        <f t="shared" si="17"/>
        <v>0.6923076923</v>
      </c>
      <c r="AN297" s="19">
        <v>0.0</v>
      </c>
      <c r="AO297" s="19">
        <v>0.0</v>
      </c>
      <c r="AP297" s="13">
        <v>0.0</v>
      </c>
      <c r="AQ297" s="17">
        <f t="shared" si="22"/>
        <v>1</v>
      </c>
      <c r="AR297" s="11">
        <f t="shared" si="8"/>
        <v>0.2</v>
      </c>
      <c r="AS297" s="17">
        <f t="shared" si="23"/>
        <v>3</v>
      </c>
      <c r="AT297" s="11">
        <f t="shared" si="10"/>
        <v>0.75</v>
      </c>
      <c r="AU297" s="13" t="s">
        <v>54</v>
      </c>
      <c r="AV297" s="13"/>
      <c r="AW297" s="13"/>
      <c r="AX297" s="13"/>
      <c r="AY297" s="13"/>
      <c r="AZ297" s="13"/>
      <c r="BA297" s="12">
        <f t="shared" si="12"/>
        <v>5</v>
      </c>
      <c r="BB297" s="13"/>
    </row>
    <row r="298" ht="12.75" customHeight="1">
      <c r="A298" s="13" t="s">
        <v>334</v>
      </c>
      <c r="B298" s="43" t="s">
        <v>340</v>
      </c>
      <c r="C298" s="10">
        <v>1.7952380952380953</v>
      </c>
      <c r="D298" s="11">
        <v>12.808730158730159</v>
      </c>
      <c r="E298" s="11">
        <v>0.14015738273746825</v>
      </c>
      <c r="F298" s="13">
        <v>0.0</v>
      </c>
      <c r="G298" s="13">
        <v>7.0</v>
      </c>
      <c r="H298" s="13">
        <v>5.0</v>
      </c>
      <c r="I298" s="13">
        <v>83.0</v>
      </c>
      <c r="J298" s="13">
        <v>10.0</v>
      </c>
      <c r="K298" s="11">
        <v>0.6939759036144578</v>
      </c>
      <c r="L298" s="11">
        <v>2.1777777777777776</v>
      </c>
      <c r="M298" s="13">
        <v>8.0</v>
      </c>
      <c r="N298" s="13">
        <v>0.0</v>
      </c>
      <c r="O298" s="13">
        <v>9.0</v>
      </c>
      <c r="P298" s="10">
        <v>0.0</v>
      </c>
      <c r="Q298" s="15">
        <v>0.8341332863519261</v>
      </c>
      <c r="R298" s="16">
        <v>3.973015873015873</v>
      </c>
      <c r="S298" s="13">
        <v>37.0</v>
      </c>
      <c r="T298" s="13">
        <v>5.0</v>
      </c>
      <c r="U298" s="13">
        <v>1.0</v>
      </c>
      <c r="V298" s="17">
        <f t="shared" si="1"/>
        <v>3</v>
      </c>
      <c r="W298" s="11">
        <f t="shared" si="2"/>
        <v>0.7</v>
      </c>
      <c r="X298" s="11">
        <f t="shared" si="3"/>
        <v>0.3</v>
      </c>
      <c r="Y298" s="11">
        <f t="shared" si="18"/>
        <v>3.973015873</v>
      </c>
      <c r="Z298" s="13">
        <v>3.0</v>
      </c>
      <c r="AA298" s="13">
        <v>0.0</v>
      </c>
      <c r="AB298" s="13">
        <v>8.0</v>
      </c>
      <c r="AC298" s="13">
        <v>1.0</v>
      </c>
      <c r="AD298" s="13">
        <v>11.0</v>
      </c>
      <c r="AE298" s="13">
        <v>1.0</v>
      </c>
      <c r="AF298" s="11">
        <f t="shared" si="5"/>
        <v>0.09090909091</v>
      </c>
      <c r="AG298" s="13">
        <v>8.0</v>
      </c>
      <c r="AH298" s="13">
        <v>4.0</v>
      </c>
      <c r="AI298" s="13">
        <v>5.0</v>
      </c>
      <c r="AJ298" s="13">
        <v>1.0</v>
      </c>
      <c r="AK298" s="13">
        <v>13.0</v>
      </c>
      <c r="AL298" s="13">
        <v>5.0</v>
      </c>
      <c r="AM298" s="18">
        <f t="shared" si="17"/>
        <v>0.3846153846</v>
      </c>
      <c r="AN298" s="19">
        <v>0.0</v>
      </c>
      <c r="AO298" s="19">
        <v>0.0</v>
      </c>
      <c r="AP298" s="13">
        <v>0.0</v>
      </c>
      <c r="AQ298" s="17">
        <f t="shared" si="22"/>
        <v>2</v>
      </c>
      <c r="AR298" s="11">
        <f t="shared" si="8"/>
        <v>0.2</v>
      </c>
      <c r="AS298" s="17">
        <f t="shared" si="23"/>
        <v>7</v>
      </c>
      <c r="AT298" s="11">
        <f t="shared" si="10"/>
        <v>0.7777777778</v>
      </c>
      <c r="AU298" s="13" t="s">
        <v>56</v>
      </c>
      <c r="AV298" s="13"/>
      <c r="AW298" s="13"/>
      <c r="AX298" s="13"/>
      <c r="AY298" s="13"/>
      <c r="AZ298" s="13"/>
      <c r="BA298" s="12">
        <f t="shared" si="12"/>
        <v>5</v>
      </c>
      <c r="BB298" s="13"/>
    </row>
    <row r="299" ht="12.75" customHeight="1">
      <c r="A299" s="13" t="s">
        <v>334</v>
      </c>
      <c r="B299" s="43" t="s">
        <v>341</v>
      </c>
      <c r="C299" s="10">
        <v>2.0809523809523807</v>
      </c>
      <c r="D299" s="11">
        <v>9.808730158730159</v>
      </c>
      <c r="E299" s="11">
        <v>0.21215308681932193</v>
      </c>
      <c r="F299" s="13">
        <v>0.0</v>
      </c>
      <c r="G299" s="13">
        <v>5.0</v>
      </c>
      <c r="H299" s="13">
        <v>7.0</v>
      </c>
      <c r="I299" s="13">
        <v>65.0</v>
      </c>
      <c r="J299" s="13">
        <v>7.0</v>
      </c>
      <c r="K299" s="11">
        <v>0.698901098901099</v>
      </c>
      <c r="L299" s="11">
        <v>1.8181818181818181</v>
      </c>
      <c r="M299" s="13">
        <v>5.0</v>
      </c>
      <c r="N299" s="13">
        <v>0.0</v>
      </c>
      <c r="O299" s="13">
        <v>9.0</v>
      </c>
      <c r="P299" s="10">
        <v>0.0</v>
      </c>
      <c r="Q299" s="15">
        <v>0.9110541857204209</v>
      </c>
      <c r="R299" s="16">
        <v>3.899134199134199</v>
      </c>
      <c r="S299" s="13">
        <v>33.0</v>
      </c>
      <c r="T299" s="13">
        <v>7.0</v>
      </c>
      <c r="U299" s="13">
        <v>1.0</v>
      </c>
      <c r="V299" s="17">
        <f t="shared" si="1"/>
        <v>2</v>
      </c>
      <c r="W299" s="11">
        <f t="shared" si="2"/>
        <v>0.7142857143</v>
      </c>
      <c r="X299" s="11">
        <f t="shared" si="3"/>
        <v>0.2857142857</v>
      </c>
      <c r="Y299" s="11">
        <f t="shared" si="18"/>
        <v>3.899134199</v>
      </c>
      <c r="Z299" s="13">
        <v>2.0</v>
      </c>
      <c r="AA299" s="13">
        <v>1.0</v>
      </c>
      <c r="AB299" s="13">
        <v>6.0</v>
      </c>
      <c r="AC299" s="13">
        <v>0.0</v>
      </c>
      <c r="AD299" s="13">
        <v>8.0</v>
      </c>
      <c r="AE299" s="13">
        <v>1.0</v>
      </c>
      <c r="AF299" s="11">
        <f t="shared" si="5"/>
        <v>0.125</v>
      </c>
      <c r="AG299" s="13">
        <v>8.0</v>
      </c>
      <c r="AH299" s="13">
        <v>5.0</v>
      </c>
      <c r="AI299" s="13">
        <v>5.0</v>
      </c>
      <c r="AJ299" s="13">
        <v>2.0</v>
      </c>
      <c r="AK299" s="13">
        <v>13.0</v>
      </c>
      <c r="AL299" s="13">
        <v>7.0</v>
      </c>
      <c r="AM299" s="18">
        <f t="shared" si="17"/>
        <v>0.5384615385</v>
      </c>
      <c r="AN299" s="19">
        <v>0.0</v>
      </c>
      <c r="AO299" s="19">
        <v>0.0</v>
      </c>
      <c r="AP299" s="13">
        <v>0.0</v>
      </c>
      <c r="AQ299" s="17">
        <f t="shared" si="22"/>
        <v>2</v>
      </c>
      <c r="AR299" s="11">
        <f t="shared" si="8"/>
        <v>0.2857142857</v>
      </c>
      <c r="AS299" s="17">
        <f t="shared" si="23"/>
        <v>4</v>
      </c>
      <c r="AT299" s="11">
        <f t="shared" si="10"/>
        <v>0.5714285714</v>
      </c>
      <c r="AU299" s="13" t="s">
        <v>56</v>
      </c>
      <c r="AV299" s="13"/>
      <c r="AW299" s="13"/>
      <c r="AX299" s="13"/>
      <c r="AY299" s="13"/>
      <c r="AZ299" s="13"/>
      <c r="BA299" s="12">
        <f t="shared" si="12"/>
        <v>7</v>
      </c>
      <c r="BB299" s="13"/>
    </row>
    <row r="300" ht="12.75" customHeight="1">
      <c r="A300" s="13" t="s">
        <v>334</v>
      </c>
      <c r="B300" s="9" t="s">
        <v>342</v>
      </c>
      <c r="C300" s="10">
        <v>0.7039682539682539</v>
      </c>
      <c r="D300" s="11">
        <v>5.8087301587301585</v>
      </c>
      <c r="E300" s="11">
        <v>0.12119141959284055</v>
      </c>
      <c r="F300" s="13">
        <v>1.0</v>
      </c>
      <c r="G300" s="13">
        <v>4.0</v>
      </c>
      <c r="H300" s="13">
        <v>5.0</v>
      </c>
      <c r="I300" s="13">
        <v>66.0</v>
      </c>
      <c r="J300" s="13">
        <v>7.0</v>
      </c>
      <c r="K300" s="11">
        <v>0.5606060606060607</v>
      </c>
      <c r="L300" s="11">
        <v>1.7777777777777777</v>
      </c>
      <c r="M300" s="13">
        <v>5.0</v>
      </c>
      <c r="N300" s="13">
        <v>0.0</v>
      </c>
      <c r="O300" s="13">
        <v>9.0</v>
      </c>
      <c r="P300" s="10">
        <v>0.0</v>
      </c>
      <c r="Q300" s="15">
        <v>0.6817974801989012</v>
      </c>
      <c r="R300" s="16">
        <v>2.481746031746032</v>
      </c>
      <c r="S300" s="13">
        <v>27.0</v>
      </c>
      <c r="T300" s="13">
        <v>9.0</v>
      </c>
      <c r="U300" s="13">
        <v>1.0</v>
      </c>
      <c r="V300" s="17">
        <f t="shared" si="1"/>
        <v>3</v>
      </c>
      <c r="W300" s="11">
        <f t="shared" si="2"/>
        <v>0.5714285714</v>
      </c>
      <c r="X300" s="11">
        <f t="shared" si="3"/>
        <v>0.4285714286</v>
      </c>
      <c r="Y300" s="11">
        <f t="shared" si="18"/>
        <v>2.481746032</v>
      </c>
      <c r="Z300" s="13">
        <v>0.0</v>
      </c>
      <c r="AA300" s="13">
        <v>0.0</v>
      </c>
      <c r="AB300" s="13">
        <v>4.0</v>
      </c>
      <c r="AC300" s="13">
        <v>0.0</v>
      </c>
      <c r="AD300" s="13">
        <v>4.0</v>
      </c>
      <c r="AE300" s="13">
        <v>0.0</v>
      </c>
      <c r="AF300" s="11">
        <f t="shared" si="5"/>
        <v>0</v>
      </c>
      <c r="AG300" s="13">
        <v>8.0</v>
      </c>
      <c r="AH300" s="13">
        <v>2.0</v>
      </c>
      <c r="AI300" s="13">
        <v>5.0</v>
      </c>
      <c r="AJ300" s="13">
        <v>3.0</v>
      </c>
      <c r="AK300" s="13">
        <v>13.0</v>
      </c>
      <c r="AL300" s="13">
        <v>5.0</v>
      </c>
      <c r="AM300" s="18">
        <f t="shared" si="17"/>
        <v>0.3846153846</v>
      </c>
      <c r="AN300" s="19">
        <v>0.0</v>
      </c>
      <c r="AO300" s="19">
        <v>0.0</v>
      </c>
      <c r="AP300" s="13">
        <v>0.0</v>
      </c>
      <c r="AQ300" s="17">
        <f t="shared" si="22"/>
        <v>2</v>
      </c>
      <c r="AR300" s="11">
        <f t="shared" si="8"/>
        <v>0.2857142857</v>
      </c>
      <c r="AS300" s="17">
        <f t="shared" si="23"/>
        <v>5</v>
      </c>
      <c r="AT300" s="11">
        <f t="shared" si="10"/>
        <v>0.7142857143</v>
      </c>
      <c r="AU300" s="13" t="s">
        <v>54</v>
      </c>
      <c r="AV300" s="13"/>
      <c r="AW300" s="13"/>
      <c r="AX300" s="13"/>
      <c r="AY300" s="13"/>
      <c r="AZ300" s="13"/>
      <c r="BA300" s="12">
        <f t="shared" si="12"/>
        <v>5</v>
      </c>
      <c r="BB300" s="13"/>
    </row>
    <row r="301" ht="12.75" customHeight="1">
      <c r="A301" s="13" t="s">
        <v>334</v>
      </c>
      <c r="B301" s="9" t="s">
        <v>343</v>
      </c>
      <c r="C301" s="10">
        <v>0.503968253968254</v>
      </c>
      <c r="D301" s="11">
        <v>1.2420634920634919</v>
      </c>
      <c r="E301" s="11">
        <v>0.4057507987220448</v>
      </c>
      <c r="F301" s="13">
        <v>1.0</v>
      </c>
      <c r="G301" s="13">
        <v>3.0</v>
      </c>
      <c r="H301" s="13">
        <v>1.0</v>
      </c>
      <c r="I301" s="13">
        <v>24.0</v>
      </c>
      <c r="J301" s="13">
        <v>3.0</v>
      </c>
      <c r="K301" s="11">
        <v>0.6916666666666667</v>
      </c>
      <c r="L301" s="11">
        <v>1.9090909090909092</v>
      </c>
      <c r="M301" s="13">
        <v>2.0</v>
      </c>
      <c r="N301" s="13">
        <v>0.0</v>
      </c>
      <c r="O301" s="13">
        <v>9.0</v>
      </c>
      <c r="P301" s="10">
        <v>0.0</v>
      </c>
      <c r="Q301" s="15">
        <v>1.0974174653887114</v>
      </c>
      <c r="R301" s="16">
        <v>2.413059163059163</v>
      </c>
      <c r="S301" s="13">
        <v>16.0</v>
      </c>
      <c r="T301" s="13">
        <v>13.0</v>
      </c>
      <c r="U301" s="13">
        <v>1.0</v>
      </c>
      <c r="V301" s="17">
        <f t="shared" si="1"/>
        <v>0</v>
      </c>
      <c r="W301" s="11">
        <f t="shared" si="2"/>
        <v>1</v>
      </c>
      <c r="X301" s="11">
        <f t="shared" si="3"/>
        <v>0</v>
      </c>
      <c r="Y301" s="11">
        <f t="shared" si="18"/>
        <v>2.413059163</v>
      </c>
      <c r="Z301" s="13">
        <v>0.0</v>
      </c>
      <c r="AA301" s="13">
        <v>0.0</v>
      </c>
      <c r="AB301" s="13">
        <v>0.0</v>
      </c>
      <c r="AC301" s="13">
        <v>0.0</v>
      </c>
      <c r="AD301" s="13">
        <v>0.0</v>
      </c>
      <c r="AE301" s="13">
        <v>0.0</v>
      </c>
      <c r="AF301" s="11" t="str">
        <f t="shared" si="5"/>
        <v>#DIV/0!</v>
      </c>
      <c r="AG301" s="13">
        <v>5.0</v>
      </c>
      <c r="AH301" s="13">
        <v>1.0</v>
      </c>
      <c r="AI301" s="13">
        <v>5.0</v>
      </c>
      <c r="AJ301" s="13">
        <v>3.0</v>
      </c>
      <c r="AK301" s="13">
        <v>10.0</v>
      </c>
      <c r="AL301" s="13">
        <v>4.0</v>
      </c>
      <c r="AM301" s="18">
        <f t="shared" si="17"/>
        <v>0.4</v>
      </c>
      <c r="AN301" s="19">
        <v>0.0</v>
      </c>
      <c r="AO301" s="19">
        <v>0.0</v>
      </c>
      <c r="AP301" s="13">
        <v>0.0</v>
      </c>
      <c r="AQ301" s="17">
        <f t="shared" si="22"/>
        <v>1</v>
      </c>
      <c r="AR301" s="11">
        <f t="shared" si="8"/>
        <v>0.3333333333</v>
      </c>
      <c r="AS301" s="17">
        <f t="shared" si="23"/>
        <v>2</v>
      </c>
      <c r="AT301" s="11">
        <f t="shared" si="10"/>
        <v>0.6666666667</v>
      </c>
      <c r="AU301" s="13" t="s">
        <v>54</v>
      </c>
      <c r="AV301" s="13"/>
      <c r="AW301" s="13"/>
      <c r="AX301" s="13"/>
      <c r="AY301" s="13"/>
      <c r="AZ301" s="13"/>
      <c r="BA301" s="12">
        <f t="shared" si="12"/>
        <v>1</v>
      </c>
      <c r="BB301" s="13"/>
    </row>
    <row r="302" ht="12.75" customHeight="1">
      <c r="A302" s="13" t="s">
        <v>334</v>
      </c>
      <c r="B302" s="9" t="s">
        <v>344</v>
      </c>
      <c r="C302" s="10">
        <v>1.0313492063492062</v>
      </c>
      <c r="D302" s="11">
        <v>3.4837301587301583</v>
      </c>
      <c r="E302" s="11">
        <v>0.29604738580703954</v>
      </c>
      <c r="F302" s="13">
        <v>1.0</v>
      </c>
      <c r="G302" s="13">
        <v>2.0</v>
      </c>
      <c r="H302" s="13">
        <v>9.0</v>
      </c>
      <c r="I302" s="13">
        <v>40.0</v>
      </c>
      <c r="J302" s="13">
        <v>4.0</v>
      </c>
      <c r="K302" s="11">
        <v>0.44375</v>
      </c>
      <c r="L302" s="11">
        <v>1.0769230769230769</v>
      </c>
      <c r="M302" s="13">
        <v>2.0</v>
      </c>
      <c r="N302" s="13">
        <v>0.0</v>
      </c>
      <c r="O302" s="13">
        <v>9.0</v>
      </c>
      <c r="P302" s="10">
        <v>0.0</v>
      </c>
      <c r="Q302" s="15">
        <v>0.7397973858070395</v>
      </c>
      <c r="R302" s="16">
        <v>2.1082722832722833</v>
      </c>
      <c r="S302" s="13">
        <v>22.0</v>
      </c>
      <c r="T302" s="13">
        <v>11.0</v>
      </c>
      <c r="U302" s="13">
        <v>1.0</v>
      </c>
      <c r="V302" s="17">
        <f t="shared" si="1"/>
        <v>2</v>
      </c>
      <c r="W302" s="11">
        <f t="shared" si="2"/>
        <v>0.5</v>
      </c>
      <c r="X302" s="11">
        <f t="shared" si="3"/>
        <v>0.5</v>
      </c>
      <c r="Y302" s="11">
        <f t="shared" si="18"/>
        <v>2.108272283</v>
      </c>
      <c r="Z302" s="13">
        <v>0.0</v>
      </c>
      <c r="AA302" s="13">
        <v>0.0</v>
      </c>
      <c r="AB302" s="13">
        <v>2.0</v>
      </c>
      <c r="AC302" s="13">
        <v>0.0</v>
      </c>
      <c r="AD302" s="13">
        <v>2.0</v>
      </c>
      <c r="AE302" s="13">
        <v>0.0</v>
      </c>
      <c r="AF302" s="11">
        <f t="shared" si="5"/>
        <v>0</v>
      </c>
      <c r="AG302" s="13">
        <v>7.0</v>
      </c>
      <c r="AH302" s="13">
        <v>3.0</v>
      </c>
      <c r="AI302" s="13">
        <v>5.0</v>
      </c>
      <c r="AJ302" s="13">
        <v>4.0</v>
      </c>
      <c r="AK302" s="13">
        <v>12.0</v>
      </c>
      <c r="AL302" s="13">
        <v>7.0</v>
      </c>
      <c r="AM302" s="18">
        <f t="shared" si="17"/>
        <v>0.5833333333</v>
      </c>
      <c r="AN302" s="19">
        <v>0.0</v>
      </c>
      <c r="AO302" s="19">
        <v>0.0</v>
      </c>
      <c r="AP302" s="13">
        <v>0.0</v>
      </c>
      <c r="AQ302" s="17">
        <f t="shared" si="22"/>
        <v>2</v>
      </c>
      <c r="AR302" s="11">
        <f t="shared" si="8"/>
        <v>0.5</v>
      </c>
      <c r="AS302" s="17">
        <f t="shared" si="23"/>
        <v>2</v>
      </c>
      <c r="AT302" s="11">
        <f t="shared" si="10"/>
        <v>0.5</v>
      </c>
      <c r="AU302" s="13" t="s">
        <v>54</v>
      </c>
      <c r="AV302" s="13"/>
      <c r="AW302" s="13"/>
      <c r="AX302" s="13"/>
      <c r="AY302" s="13"/>
      <c r="AZ302" s="13"/>
      <c r="BA302" s="12">
        <f t="shared" si="12"/>
        <v>9</v>
      </c>
      <c r="BB302" s="13"/>
    </row>
    <row r="303" ht="12.75" customHeight="1">
      <c r="A303" s="13" t="s">
        <v>334</v>
      </c>
      <c r="B303" s="9" t="s">
        <v>345</v>
      </c>
      <c r="C303" s="10">
        <v>0.3611111111111111</v>
      </c>
      <c r="D303" s="11">
        <v>2.4087301587301586</v>
      </c>
      <c r="E303" s="11">
        <v>0.1499176276771005</v>
      </c>
      <c r="F303" s="13">
        <v>1.0</v>
      </c>
      <c r="G303" s="13">
        <v>3.0</v>
      </c>
      <c r="H303" s="13">
        <v>10.0</v>
      </c>
      <c r="I303" s="13">
        <v>36.0</v>
      </c>
      <c r="J303" s="13">
        <v>4.0</v>
      </c>
      <c r="K303" s="11">
        <v>0.6805555555555556</v>
      </c>
      <c r="L303" s="11">
        <v>1.5</v>
      </c>
      <c r="M303" s="13">
        <v>3.0</v>
      </c>
      <c r="N303" s="13">
        <v>0.0</v>
      </c>
      <c r="O303" s="13">
        <v>9.0</v>
      </c>
      <c r="P303" s="10">
        <v>0.0</v>
      </c>
      <c r="Q303" s="15">
        <v>0.8304731832326561</v>
      </c>
      <c r="R303" s="16">
        <v>1.8611111111111112</v>
      </c>
      <c r="S303" s="13">
        <v>20.0</v>
      </c>
      <c r="T303" s="13">
        <v>12.0</v>
      </c>
      <c r="U303" s="13">
        <v>1.0</v>
      </c>
      <c r="V303" s="17">
        <f t="shared" si="1"/>
        <v>1</v>
      </c>
      <c r="W303" s="11">
        <f t="shared" si="2"/>
        <v>0.75</v>
      </c>
      <c r="X303" s="11">
        <f t="shared" si="3"/>
        <v>0.25</v>
      </c>
      <c r="Y303" s="11">
        <f t="shared" si="18"/>
        <v>1.861111111</v>
      </c>
      <c r="Z303" s="13">
        <v>0.0</v>
      </c>
      <c r="AA303" s="13">
        <v>0.0</v>
      </c>
      <c r="AB303" s="13">
        <v>1.0</v>
      </c>
      <c r="AC303" s="13">
        <v>0.0</v>
      </c>
      <c r="AD303" s="13">
        <v>1.0</v>
      </c>
      <c r="AE303" s="13">
        <v>0.0</v>
      </c>
      <c r="AF303" s="11">
        <f t="shared" si="5"/>
        <v>0</v>
      </c>
      <c r="AG303" s="13">
        <v>6.0</v>
      </c>
      <c r="AH303" s="13">
        <v>1.0</v>
      </c>
      <c r="AI303" s="13">
        <v>5.0</v>
      </c>
      <c r="AJ303" s="13">
        <v>2.0</v>
      </c>
      <c r="AK303" s="13">
        <v>11.0</v>
      </c>
      <c r="AL303" s="13">
        <v>3.0</v>
      </c>
      <c r="AM303" s="18">
        <f t="shared" si="17"/>
        <v>0.2727272727</v>
      </c>
      <c r="AN303" s="19">
        <v>0.0</v>
      </c>
      <c r="AO303" s="19">
        <v>0.0</v>
      </c>
      <c r="AP303" s="13">
        <v>0.0</v>
      </c>
      <c r="AQ303" s="17">
        <f t="shared" si="22"/>
        <v>1</v>
      </c>
      <c r="AR303" s="11">
        <f t="shared" si="8"/>
        <v>0.25</v>
      </c>
      <c r="AS303" s="17">
        <f t="shared" si="23"/>
        <v>3</v>
      </c>
      <c r="AT303" s="11">
        <f t="shared" si="10"/>
        <v>0.75</v>
      </c>
      <c r="AU303" s="13" t="s">
        <v>54</v>
      </c>
      <c r="AV303" s="13"/>
      <c r="AW303" s="13"/>
      <c r="AX303" s="13"/>
      <c r="AY303" s="13"/>
      <c r="AZ303" s="13"/>
      <c r="BA303" s="12">
        <f t="shared" si="12"/>
        <v>10</v>
      </c>
      <c r="BB303" s="13"/>
    </row>
    <row r="304" ht="12.75" customHeight="1">
      <c r="A304" s="13" t="s">
        <v>334</v>
      </c>
      <c r="B304" s="9" t="s">
        <v>346</v>
      </c>
      <c r="C304" s="10">
        <v>0.5789682539682539</v>
      </c>
      <c r="D304" s="11">
        <v>11.683730158730159</v>
      </c>
      <c r="E304" s="11">
        <v>0.0495533743164759</v>
      </c>
      <c r="F304" s="13">
        <v>3.0</v>
      </c>
      <c r="G304" s="13">
        <v>7.0</v>
      </c>
      <c r="H304" s="13">
        <v>12.0</v>
      </c>
      <c r="I304" s="13">
        <v>87.0</v>
      </c>
      <c r="J304" s="13">
        <v>10.0</v>
      </c>
      <c r="K304" s="11">
        <v>0.6862068965517241</v>
      </c>
      <c r="L304" s="11">
        <v>1.225</v>
      </c>
      <c r="M304" s="13">
        <v>6.0</v>
      </c>
      <c r="N304" s="13">
        <v>0.0</v>
      </c>
      <c r="O304" s="13">
        <v>9.0</v>
      </c>
      <c r="P304" s="10">
        <v>0.0</v>
      </c>
      <c r="Q304" s="15">
        <v>0.7357602708682</v>
      </c>
      <c r="R304" s="16">
        <v>1.803968253968254</v>
      </c>
      <c r="S304" s="13">
        <v>36.0</v>
      </c>
      <c r="T304" s="13">
        <v>6.0</v>
      </c>
      <c r="U304" s="13">
        <v>1.0</v>
      </c>
      <c r="V304" s="17">
        <f t="shared" si="1"/>
        <v>3</v>
      </c>
      <c r="W304" s="11">
        <f t="shared" si="2"/>
        <v>0.7</v>
      </c>
      <c r="X304" s="11">
        <f t="shared" si="3"/>
        <v>0.3</v>
      </c>
      <c r="Y304" s="11">
        <f t="shared" si="18"/>
        <v>1.803968254</v>
      </c>
      <c r="Z304" s="13">
        <v>3.0</v>
      </c>
      <c r="AA304" s="13">
        <v>0.0</v>
      </c>
      <c r="AB304" s="13">
        <v>7.0</v>
      </c>
      <c r="AC304" s="13">
        <v>0.0</v>
      </c>
      <c r="AD304" s="13">
        <v>10.0</v>
      </c>
      <c r="AE304" s="13">
        <v>0.0</v>
      </c>
      <c r="AF304" s="11">
        <f t="shared" si="5"/>
        <v>0</v>
      </c>
      <c r="AG304" s="13">
        <v>8.0</v>
      </c>
      <c r="AH304" s="13">
        <v>2.0</v>
      </c>
      <c r="AI304" s="13">
        <v>5.0</v>
      </c>
      <c r="AJ304" s="13">
        <v>2.0</v>
      </c>
      <c r="AK304" s="13">
        <v>13.0</v>
      </c>
      <c r="AL304" s="13">
        <v>4.0</v>
      </c>
      <c r="AM304" s="18">
        <f t="shared" si="17"/>
        <v>0.3076923077</v>
      </c>
      <c r="AN304" s="19">
        <v>0.0</v>
      </c>
      <c r="AO304" s="19">
        <v>0.0</v>
      </c>
      <c r="AP304" s="13">
        <v>0.0</v>
      </c>
      <c r="AQ304" s="17">
        <f t="shared" si="22"/>
        <v>4</v>
      </c>
      <c r="AR304" s="11">
        <f t="shared" si="8"/>
        <v>0.4</v>
      </c>
      <c r="AS304" s="17">
        <f t="shared" si="23"/>
        <v>6</v>
      </c>
      <c r="AT304" s="11">
        <f t="shared" si="10"/>
        <v>0.6</v>
      </c>
      <c r="AU304" s="13" t="s">
        <v>54</v>
      </c>
      <c r="AV304" s="13"/>
      <c r="AW304" s="13"/>
      <c r="AX304" s="13"/>
      <c r="AY304" s="13"/>
      <c r="AZ304" s="13"/>
      <c r="BA304" s="12">
        <f t="shared" si="12"/>
        <v>12</v>
      </c>
      <c r="BB304" s="13"/>
    </row>
    <row r="305" ht="12.75" customHeight="1">
      <c r="A305" s="13" t="s">
        <v>334</v>
      </c>
      <c r="B305" s="43" t="s">
        <v>347</v>
      </c>
      <c r="C305" s="10">
        <v>0.7952380952380953</v>
      </c>
      <c r="D305" s="11">
        <v>13.808730158730159</v>
      </c>
      <c r="E305" s="11">
        <v>0.0575895166388873</v>
      </c>
      <c r="F305" s="13">
        <v>0.0</v>
      </c>
      <c r="G305" s="13">
        <v>5.0</v>
      </c>
      <c r="H305" s="13">
        <v>9.0</v>
      </c>
      <c r="I305" s="13">
        <v>87.0</v>
      </c>
      <c r="J305" s="13">
        <v>11.0</v>
      </c>
      <c r="K305" s="11">
        <v>0.44514106583072094</v>
      </c>
      <c r="L305" s="11">
        <v>0.9790209790209791</v>
      </c>
      <c r="M305" s="13">
        <v>7.0</v>
      </c>
      <c r="N305" s="13">
        <v>0.0</v>
      </c>
      <c r="O305" s="13">
        <v>9.0</v>
      </c>
      <c r="P305" s="10">
        <v>0.0</v>
      </c>
      <c r="Q305" s="15">
        <v>0.5027305824696082</v>
      </c>
      <c r="R305" s="16">
        <v>1.7742590742590743</v>
      </c>
      <c r="S305" s="13">
        <v>38.0</v>
      </c>
      <c r="T305" s="13">
        <v>4.0</v>
      </c>
      <c r="U305" s="13">
        <v>1.0</v>
      </c>
      <c r="V305" s="17">
        <f t="shared" si="1"/>
        <v>6</v>
      </c>
      <c r="W305" s="11">
        <f t="shared" si="2"/>
        <v>0.4545454545</v>
      </c>
      <c r="X305" s="11">
        <f t="shared" si="3"/>
        <v>0.5454545455</v>
      </c>
      <c r="Y305" s="11">
        <f t="shared" si="18"/>
        <v>1.774259074</v>
      </c>
      <c r="Z305" s="13">
        <v>3.0</v>
      </c>
      <c r="AA305" s="13">
        <v>0.0</v>
      </c>
      <c r="AB305" s="13">
        <v>9.0</v>
      </c>
      <c r="AC305" s="13">
        <v>0.0</v>
      </c>
      <c r="AD305" s="13">
        <v>12.0</v>
      </c>
      <c r="AE305" s="13">
        <v>0.0</v>
      </c>
      <c r="AF305" s="11">
        <f t="shared" si="5"/>
        <v>0</v>
      </c>
      <c r="AG305" s="13">
        <v>8.0</v>
      </c>
      <c r="AH305" s="13">
        <v>4.0</v>
      </c>
      <c r="AI305" s="13">
        <v>5.0</v>
      </c>
      <c r="AJ305" s="13">
        <v>1.0</v>
      </c>
      <c r="AK305" s="13">
        <v>13.0</v>
      </c>
      <c r="AL305" s="13">
        <v>5.0</v>
      </c>
      <c r="AM305" s="18">
        <f t="shared" si="17"/>
        <v>0.3846153846</v>
      </c>
      <c r="AN305" s="19">
        <v>0.0</v>
      </c>
      <c r="AO305" s="19">
        <v>0.0</v>
      </c>
      <c r="AP305" s="13">
        <v>0.0</v>
      </c>
      <c r="AQ305" s="17">
        <f t="shared" si="22"/>
        <v>4</v>
      </c>
      <c r="AR305" s="11">
        <f t="shared" si="8"/>
        <v>0.3636363636</v>
      </c>
      <c r="AS305" s="17">
        <f t="shared" si="23"/>
        <v>7</v>
      </c>
      <c r="AT305" s="11">
        <f t="shared" si="10"/>
        <v>0.6363636364</v>
      </c>
      <c r="AU305" s="13" t="s">
        <v>56</v>
      </c>
      <c r="AV305" s="13"/>
      <c r="AW305" s="13"/>
      <c r="AX305" s="13"/>
      <c r="AY305" s="13"/>
      <c r="AZ305" s="13"/>
      <c r="BA305" s="12">
        <f t="shared" si="12"/>
        <v>9</v>
      </c>
      <c r="BB305" s="13"/>
    </row>
    <row r="306" ht="12.75" customHeight="1">
      <c r="A306" s="13" t="s">
        <v>334</v>
      </c>
      <c r="B306" s="9" t="s">
        <v>348</v>
      </c>
      <c r="C306" s="10">
        <v>0.503968253968254</v>
      </c>
      <c r="D306" s="11">
        <v>0.7896825396825395</v>
      </c>
      <c r="E306" s="11">
        <v>0.6381909547738694</v>
      </c>
      <c r="F306" s="13">
        <v>1.0</v>
      </c>
      <c r="G306" s="13">
        <v>1.0</v>
      </c>
      <c r="H306" s="13">
        <v>8.0</v>
      </c>
      <c r="I306" s="13">
        <v>17.0</v>
      </c>
      <c r="J306" s="13">
        <v>2.0</v>
      </c>
      <c r="K306" s="11">
        <v>0.2647058823529412</v>
      </c>
      <c r="L306" s="11">
        <v>1.1666666666666667</v>
      </c>
      <c r="M306" s="13">
        <v>0.0</v>
      </c>
      <c r="N306" s="13">
        <v>0.0</v>
      </c>
      <c r="O306" s="13">
        <v>9.0</v>
      </c>
      <c r="P306" s="10">
        <v>0.0</v>
      </c>
      <c r="Q306" s="15">
        <v>0.9028968371268107</v>
      </c>
      <c r="R306" s="16">
        <v>1.6706349206349207</v>
      </c>
      <c r="S306" s="13">
        <v>11.0</v>
      </c>
      <c r="T306" s="13">
        <v>15.0</v>
      </c>
      <c r="U306" s="13">
        <v>1.0</v>
      </c>
      <c r="V306" s="17">
        <f t="shared" si="1"/>
        <v>1</v>
      </c>
      <c r="W306" s="11">
        <f t="shared" si="2"/>
        <v>0.5</v>
      </c>
      <c r="X306" s="11">
        <f t="shared" si="3"/>
        <v>0.5</v>
      </c>
      <c r="Y306" s="11">
        <f t="shared" si="18"/>
        <v>1.670634921</v>
      </c>
      <c r="Z306" s="13">
        <v>0.0</v>
      </c>
      <c r="AA306" s="13">
        <v>0.0</v>
      </c>
      <c r="AB306" s="13">
        <v>0.0</v>
      </c>
      <c r="AC306" s="13">
        <v>0.0</v>
      </c>
      <c r="AD306" s="13">
        <v>0.0</v>
      </c>
      <c r="AE306" s="13">
        <v>0.0</v>
      </c>
      <c r="AF306" s="11" t="str">
        <f t="shared" si="5"/>
        <v>#DIV/0!</v>
      </c>
      <c r="AG306" s="13">
        <v>3.0</v>
      </c>
      <c r="AH306" s="13">
        <v>1.0</v>
      </c>
      <c r="AI306" s="13">
        <v>4.0</v>
      </c>
      <c r="AJ306" s="13">
        <v>3.0</v>
      </c>
      <c r="AK306" s="13">
        <v>7.0</v>
      </c>
      <c r="AL306" s="13">
        <v>4.0</v>
      </c>
      <c r="AM306" s="18">
        <f t="shared" si="17"/>
        <v>0.5714285714</v>
      </c>
      <c r="AN306" s="19">
        <v>0.0</v>
      </c>
      <c r="AO306" s="19">
        <v>0.0</v>
      </c>
      <c r="AP306" s="13">
        <v>0.0</v>
      </c>
      <c r="AQ306" s="17">
        <f t="shared" si="22"/>
        <v>2</v>
      </c>
      <c r="AR306" s="11">
        <f t="shared" si="8"/>
        <v>1</v>
      </c>
      <c r="AS306" s="17">
        <f t="shared" si="23"/>
        <v>0</v>
      </c>
      <c r="AT306" s="11">
        <f t="shared" si="10"/>
        <v>0</v>
      </c>
      <c r="AU306" s="13" t="s">
        <v>54</v>
      </c>
      <c r="AV306" s="13"/>
      <c r="AW306" s="13"/>
      <c r="AX306" s="13"/>
      <c r="AY306" s="13"/>
      <c r="AZ306" s="13"/>
      <c r="BA306" s="12">
        <f t="shared" si="12"/>
        <v>8</v>
      </c>
      <c r="BB306" s="13"/>
    </row>
    <row r="307" ht="12.75" customHeight="1">
      <c r="A307" s="13" t="s">
        <v>334</v>
      </c>
      <c r="B307" s="43" t="s">
        <v>349</v>
      </c>
      <c r="C307" s="10">
        <v>0.42857142857142855</v>
      </c>
      <c r="D307" s="11">
        <v>1.0753968253968251</v>
      </c>
      <c r="E307" s="11">
        <v>0.3985239852398525</v>
      </c>
      <c r="F307" s="13">
        <v>0.0</v>
      </c>
      <c r="G307" s="13">
        <v>0.0</v>
      </c>
      <c r="H307" s="13">
        <v>5.0</v>
      </c>
      <c r="I307" s="13">
        <v>15.0</v>
      </c>
      <c r="J307" s="13">
        <v>2.0</v>
      </c>
      <c r="K307" s="11">
        <v>-0.16666666666666666</v>
      </c>
      <c r="L307" s="11">
        <v>0.0</v>
      </c>
      <c r="M307" s="13">
        <v>1.0</v>
      </c>
      <c r="N307" s="13">
        <v>0.0</v>
      </c>
      <c r="O307" s="13">
        <v>9.0</v>
      </c>
      <c r="P307" s="10">
        <v>0.0</v>
      </c>
      <c r="Q307" s="15">
        <v>0.23185731857318584</v>
      </c>
      <c r="R307" s="16">
        <v>0.42857142857142855</v>
      </c>
      <c r="S307" s="13">
        <v>14.0</v>
      </c>
      <c r="T307" s="13">
        <v>14.0</v>
      </c>
      <c r="U307" s="13">
        <v>1.0</v>
      </c>
      <c r="V307" s="17">
        <f t="shared" si="1"/>
        <v>2</v>
      </c>
      <c r="W307" s="11">
        <f t="shared" si="2"/>
        <v>0</v>
      </c>
      <c r="X307" s="11">
        <f t="shared" si="3"/>
        <v>1</v>
      </c>
      <c r="Y307" s="11">
        <f t="shared" si="18"/>
        <v>0.4285714286</v>
      </c>
      <c r="Z307" s="13">
        <v>0.0</v>
      </c>
      <c r="AA307" s="13">
        <v>0.0</v>
      </c>
      <c r="AB307" s="13">
        <v>0.0</v>
      </c>
      <c r="AC307" s="13">
        <v>0.0</v>
      </c>
      <c r="AD307" s="13">
        <v>0.0</v>
      </c>
      <c r="AE307" s="13">
        <v>0.0</v>
      </c>
      <c r="AF307" s="11" t="str">
        <f t="shared" si="5"/>
        <v>#DIV/0!</v>
      </c>
      <c r="AG307" s="13">
        <v>4.0</v>
      </c>
      <c r="AH307" s="13">
        <v>2.0</v>
      </c>
      <c r="AI307" s="13">
        <v>5.0</v>
      </c>
      <c r="AJ307" s="13">
        <v>1.0</v>
      </c>
      <c r="AK307" s="13">
        <v>9.0</v>
      </c>
      <c r="AL307" s="13">
        <v>3.0</v>
      </c>
      <c r="AM307" s="18">
        <f t="shared" si="17"/>
        <v>0.3333333333</v>
      </c>
      <c r="AN307" s="19">
        <v>0.0</v>
      </c>
      <c r="AO307" s="19">
        <v>0.0</v>
      </c>
      <c r="AP307" s="13">
        <v>0.0</v>
      </c>
      <c r="AQ307" s="17">
        <f t="shared" si="22"/>
        <v>1</v>
      </c>
      <c r="AR307" s="11">
        <f t="shared" si="8"/>
        <v>0.5</v>
      </c>
      <c r="AS307" s="17">
        <f t="shared" si="23"/>
        <v>1</v>
      </c>
      <c r="AT307" s="11">
        <f t="shared" si="10"/>
        <v>0.5</v>
      </c>
      <c r="AU307" s="13" t="s">
        <v>56</v>
      </c>
      <c r="AV307" s="13"/>
      <c r="AW307" s="13"/>
      <c r="AX307" s="13"/>
      <c r="AY307" s="13"/>
      <c r="AZ307" s="13"/>
      <c r="BA307" s="12">
        <f t="shared" si="12"/>
        <v>5</v>
      </c>
      <c r="BB307" s="13"/>
    </row>
    <row r="308" ht="12.75" customHeight="1">
      <c r="A308" s="13" t="s">
        <v>334</v>
      </c>
      <c r="B308" s="9" t="s">
        <v>350</v>
      </c>
      <c r="C308" s="10">
        <v>0.3611111111111111</v>
      </c>
      <c r="D308" s="11">
        <v>0.6468253968253967</v>
      </c>
      <c r="E308" s="11">
        <v>0.5582822085889572</v>
      </c>
      <c r="F308" s="13">
        <v>0.0</v>
      </c>
      <c r="G308" s="13">
        <v>0.0</v>
      </c>
      <c r="H308" s="13">
        <v>7.0</v>
      </c>
      <c r="I308" s="13">
        <v>9.0</v>
      </c>
      <c r="J308" s="13">
        <v>1.0</v>
      </c>
      <c r="K308" s="11">
        <v>-0.7777777777777778</v>
      </c>
      <c r="L308" s="11">
        <v>0.0</v>
      </c>
      <c r="M308" s="13">
        <v>0.0</v>
      </c>
      <c r="N308" s="13">
        <v>0.0</v>
      </c>
      <c r="O308" s="13">
        <v>9.0</v>
      </c>
      <c r="P308" s="10">
        <v>0.0</v>
      </c>
      <c r="Q308" s="15">
        <v>-0.21949556918882063</v>
      </c>
      <c r="R308" s="16">
        <v>0.3611111111111111</v>
      </c>
      <c r="S308" s="13">
        <v>8.0</v>
      </c>
      <c r="T308" s="13">
        <v>16.0</v>
      </c>
      <c r="U308" s="13">
        <v>1.0</v>
      </c>
      <c r="V308" s="17">
        <f t="shared" si="1"/>
        <v>1</v>
      </c>
      <c r="W308" s="11">
        <f t="shared" si="2"/>
        <v>0</v>
      </c>
      <c r="X308" s="11">
        <f t="shared" si="3"/>
        <v>1</v>
      </c>
      <c r="Y308" s="11">
        <f t="shared" si="18"/>
        <v>0.3611111111</v>
      </c>
      <c r="Z308" s="13">
        <v>0.0</v>
      </c>
      <c r="AA308" s="13">
        <v>0.0</v>
      </c>
      <c r="AB308" s="13">
        <v>0.0</v>
      </c>
      <c r="AC308" s="13">
        <v>0.0</v>
      </c>
      <c r="AD308" s="13">
        <v>0.0</v>
      </c>
      <c r="AE308" s="13">
        <v>0.0</v>
      </c>
      <c r="AF308" s="11" t="str">
        <f t="shared" si="5"/>
        <v>#DIV/0!</v>
      </c>
      <c r="AG308" s="13">
        <v>2.0</v>
      </c>
      <c r="AH308" s="13">
        <v>1.0</v>
      </c>
      <c r="AI308" s="13">
        <v>3.0</v>
      </c>
      <c r="AJ308" s="13">
        <v>2.0</v>
      </c>
      <c r="AK308" s="13">
        <v>5.0</v>
      </c>
      <c r="AL308" s="13">
        <v>3.0</v>
      </c>
      <c r="AM308" s="18">
        <f t="shared" si="17"/>
        <v>0.6</v>
      </c>
      <c r="AN308" s="19">
        <v>0.0</v>
      </c>
      <c r="AO308" s="19">
        <v>0.0</v>
      </c>
      <c r="AP308" s="13">
        <v>0.0</v>
      </c>
      <c r="AQ308" s="17">
        <f t="shared" si="22"/>
        <v>1</v>
      </c>
      <c r="AR308" s="11">
        <f t="shared" si="8"/>
        <v>1</v>
      </c>
      <c r="AS308" s="17">
        <f t="shared" si="23"/>
        <v>0</v>
      </c>
      <c r="AT308" s="11">
        <f t="shared" si="10"/>
        <v>0</v>
      </c>
      <c r="AU308" s="13" t="s">
        <v>54</v>
      </c>
      <c r="AV308" s="13"/>
      <c r="AW308" s="13"/>
      <c r="AX308" s="13"/>
      <c r="AY308" s="13"/>
      <c r="AZ308" s="13"/>
      <c r="BA308" s="12">
        <f t="shared" si="12"/>
        <v>7</v>
      </c>
      <c r="BB308" s="13"/>
    </row>
    <row r="309" ht="12.75" customHeight="1">
      <c r="A309" s="13" t="s">
        <v>334</v>
      </c>
      <c r="B309" s="43" t="s">
        <v>351</v>
      </c>
      <c r="C309" s="10">
        <v>0.0</v>
      </c>
      <c r="D309" s="11">
        <v>0.1111111111111111</v>
      </c>
      <c r="E309" s="11">
        <v>0.0</v>
      </c>
      <c r="F309" s="13">
        <v>0.0</v>
      </c>
      <c r="G309" s="13">
        <v>0.0</v>
      </c>
      <c r="H309" s="13">
        <v>0.0</v>
      </c>
      <c r="I309" s="13">
        <v>0.0</v>
      </c>
      <c r="J309" s="13">
        <v>0.0</v>
      </c>
      <c r="K309" s="11">
        <v>-1.0</v>
      </c>
      <c r="L309" s="11">
        <v>0.0</v>
      </c>
      <c r="M309" s="13">
        <v>0.0</v>
      </c>
      <c r="N309" s="13">
        <v>0.0</v>
      </c>
      <c r="O309" s="13">
        <v>9.0</v>
      </c>
      <c r="P309" s="10">
        <v>0.0</v>
      </c>
      <c r="Q309" s="15">
        <v>-1.0</v>
      </c>
      <c r="R309" s="16">
        <v>0.0</v>
      </c>
      <c r="S309" s="13">
        <v>3.0</v>
      </c>
      <c r="T309" s="13">
        <v>18.0</v>
      </c>
      <c r="U309" s="13">
        <v>1.0</v>
      </c>
      <c r="V309" s="17">
        <f t="shared" si="1"/>
        <v>0</v>
      </c>
      <c r="W309" s="11" t="str">
        <f t="shared" si="2"/>
        <v>#DIV/0!</v>
      </c>
      <c r="X309" s="11" t="str">
        <f t="shared" si="3"/>
        <v>#DIV/0!</v>
      </c>
      <c r="Y309" s="11">
        <f t="shared" si="18"/>
        <v>0</v>
      </c>
      <c r="Z309" s="13">
        <v>0.0</v>
      </c>
      <c r="AA309" s="13">
        <v>0.0</v>
      </c>
      <c r="AB309" s="13">
        <v>0.0</v>
      </c>
      <c r="AC309" s="13">
        <v>0.0</v>
      </c>
      <c r="AD309" s="13">
        <v>0.0</v>
      </c>
      <c r="AE309" s="13">
        <v>0.0</v>
      </c>
      <c r="AF309" s="11" t="str">
        <f t="shared" si="5"/>
        <v>#DIV/0!</v>
      </c>
      <c r="AG309" s="13">
        <v>0.0</v>
      </c>
      <c r="AH309" s="13">
        <v>0.0</v>
      </c>
      <c r="AI309" s="13">
        <v>1.0</v>
      </c>
      <c r="AJ309" s="13">
        <v>0.0</v>
      </c>
      <c r="AK309" s="13">
        <v>1.0</v>
      </c>
      <c r="AL309" s="13">
        <v>0.0</v>
      </c>
      <c r="AM309" s="18">
        <f t="shared" si="17"/>
        <v>0</v>
      </c>
      <c r="AN309" s="19">
        <v>0.0</v>
      </c>
      <c r="AO309" s="19">
        <v>0.0</v>
      </c>
      <c r="AP309" s="13">
        <v>0.0</v>
      </c>
      <c r="AQ309" s="17">
        <f t="shared" si="22"/>
        <v>0</v>
      </c>
      <c r="AR309" s="11" t="str">
        <f t="shared" si="8"/>
        <v>#DIV/0!</v>
      </c>
      <c r="AS309" s="17">
        <f t="shared" si="23"/>
        <v>0</v>
      </c>
      <c r="AT309" s="11" t="str">
        <f t="shared" si="10"/>
        <v>#DIV/0!</v>
      </c>
      <c r="AU309" s="13" t="s">
        <v>56</v>
      </c>
      <c r="AV309" s="13"/>
      <c r="AW309" s="13"/>
      <c r="AX309" s="13"/>
      <c r="AY309" s="13"/>
      <c r="AZ309" s="13"/>
      <c r="BA309" s="12">
        <f t="shared" si="12"/>
        <v>0</v>
      </c>
      <c r="BB309" s="13"/>
    </row>
    <row r="310" ht="12.75" customHeight="1">
      <c r="A310" s="25" t="s">
        <v>334</v>
      </c>
      <c r="B310" s="70" t="s">
        <v>352</v>
      </c>
      <c r="C310" s="27">
        <v>0.0</v>
      </c>
      <c r="D310" s="28">
        <v>0.3611111111111111</v>
      </c>
      <c r="E310" s="28">
        <v>0.0</v>
      </c>
      <c r="F310" s="25">
        <v>0.0</v>
      </c>
      <c r="G310" s="25">
        <v>0.0</v>
      </c>
      <c r="H310" s="25">
        <v>6.0</v>
      </c>
      <c r="I310" s="25">
        <v>8.0</v>
      </c>
      <c r="J310" s="25">
        <v>1.0</v>
      </c>
      <c r="K310" s="28">
        <v>-0.75</v>
      </c>
      <c r="L310" s="28">
        <v>0.0</v>
      </c>
      <c r="M310" s="25">
        <v>0.0</v>
      </c>
      <c r="N310" s="25">
        <v>0.0</v>
      </c>
      <c r="O310" s="25">
        <v>9.0</v>
      </c>
      <c r="P310" s="27">
        <v>0.0</v>
      </c>
      <c r="Q310" s="30">
        <v>-0.75</v>
      </c>
      <c r="R310" s="31">
        <v>0.0</v>
      </c>
      <c r="S310" s="25">
        <v>5.0</v>
      </c>
      <c r="T310" s="25">
        <v>17.0</v>
      </c>
      <c r="U310" s="25">
        <v>1.0</v>
      </c>
      <c r="V310" s="32">
        <f t="shared" si="1"/>
        <v>1</v>
      </c>
      <c r="W310" s="28">
        <f t="shared" si="2"/>
        <v>0</v>
      </c>
      <c r="X310" s="28">
        <f t="shared" si="3"/>
        <v>1</v>
      </c>
      <c r="Y310" s="28">
        <f t="shared" si="18"/>
        <v>0</v>
      </c>
      <c r="Z310" s="25">
        <v>0.0</v>
      </c>
      <c r="AA310" s="25">
        <v>0.0</v>
      </c>
      <c r="AB310" s="25">
        <v>0.0</v>
      </c>
      <c r="AC310" s="25">
        <v>0.0</v>
      </c>
      <c r="AD310" s="25">
        <v>0.0</v>
      </c>
      <c r="AE310" s="25">
        <v>0.0</v>
      </c>
      <c r="AF310" s="28" t="str">
        <f t="shared" si="5"/>
        <v>#DIV/0!</v>
      </c>
      <c r="AG310" s="25">
        <v>1.0</v>
      </c>
      <c r="AH310" s="25">
        <v>0.0</v>
      </c>
      <c r="AI310" s="25">
        <v>2.0</v>
      </c>
      <c r="AJ310" s="25">
        <v>0.0</v>
      </c>
      <c r="AK310" s="25">
        <v>3.0</v>
      </c>
      <c r="AL310" s="25">
        <v>0.0</v>
      </c>
      <c r="AM310" s="33">
        <f t="shared" si="17"/>
        <v>0</v>
      </c>
      <c r="AN310" s="34">
        <v>0.0</v>
      </c>
      <c r="AO310" s="34">
        <v>0.0</v>
      </c>
      <c r="AP310" s="25">
        <v>0.0</v>
      </c>
      <c r="AQ310" s="32">
        <f t="shared" si="22"/>
        <v>1</v>
      </c>
      <c r="AR310" s="28">
        <f t="shared" si="8"/>
        <v>1</v>
      </c>
      <c r="AS310" s="32">
        <f t="shared" si="23"/>
        <v>0</v>
      </c>
      <c r="AT310" s="28">
        <f t="shared" si="10"/>
        <v>0</v>
      </c>
      <c r="AU310" s="25" t="s">
        <v>56</v>
      </c>
      <c r="AV310" s="25"/>
      <c r="AW310" s="25"/>
      <c r="AX310" s="25"/>
      <c r="AY310" s="25"/>
      <c r="AZ310" s="25"/>
      <c r="BA310" s="25">
        <f t="shared" si="12"/>
        <v>6</v>
      </c>
      <c r="BB310" s="25"/>
    </row>
    <row r="311" ht="12.75" customHeight="1">
      <c r="A311" s="22" t="s">
        <v>353</v>
      </c>
      <c r="B311" s="8" t="s">
        <v>354</v>
      </c>
      <c r="C311" s="10">
        <v>4.0511904761904765</v>
      </c>
      <c r="D311" s="11">
        <v>13.35952380952381</v>
      </c>
      <c r="E311" s="11">
        <v>0.3032436285867047</v>
      </c>
      <c r="F311" s="13">
        <v>1.0</v>
      </c>
      <c r="G311" s="13">
        <v>6.0</v>
      </c>
      <c r="H311" s="13">
        <v>0.0</v>
      </c>
      <c r="I311" s="13">
        <v>60.0</v>
      </c>
      <c r="J311" s="13">
        <v>8.0</v>
      </c>
      <c r="K311" s="11">
        <v>0.75</v>
      </c>
      <c r="L311" s="11">
        <v>5.25</v>
      </c>
      <c r="M311" s="13">
        <v>8.0</v>
      </c>
      <c r="N311" s="13">
        <v>1.0</v>
      </c>
      <c r="O311" s="13">
        <v>8.0</v>
      </c>
      <c r="P311" s="10">
        <v>0.125</v>
      </c>
      <c r="Q311" s="15">
        <v>1.1782436285867046</v>
      </c>
      <c r="R311" s="16">
        <v>10.051190476190477</v>
      </c>
      <c r="S311" s="13">
        <v>39.0</v>
      </c>
      <c r="T311" s="13">
        <v>2.0</v>
      </c>
      <c r="U311" s="13">
        <v>2.0</v>
      </c>
      <c r="V311" s="17">
        <f t="shared" si="1"/>
        <v>2</v>
      </c>
      <c r="W311" s="11">
        <f t="shared" si="2"/>
        <v>0.75</v>
      </c>
      <c r="X311" s="11">
        <f t="shared" si="3"/>
        <v>0.25</v>
      </c>
      <c r="Y311" s="11">
        <f t="shared" si="18"/>
        <v>9.301190476</v>
      </c>
      <c r="Z311" s="13">
        <v>3.0</v>
      </c>
      <c r="AA311" s="13">
        <v>1.0</v>
      </c>
      <c r="AB311" s="13">
        <v>8.0</v>
      </c>
      <c r="AC311" s="13">
        <v>2.0</v>
      </c>
      <c r="AD311" s="13">
        <v>11.0</v>
      </c>
      <c r="AE311" s="13">
        <v>3.0</v>
      </c>
      <c r="AF311" s="11">
        <f t="shared" si="5"/>
        <v>0.2727272727</v>
      </c>
      <c r="AG311" s="12">
        <v>5.0</v>
      </c>
      <c r="AH311" s="12">
        <v>1.0</v>
      </c>
      <c r="AI311" s="12">
        <v>6.0</v>
      </c>
      <c r="AJ311" s="12">
        <v>3.0</v>
      </c>
      <c r="AK311" s="12">
        <v>11.0</v>
      </c>
      <c r="AL311" s="12">
        <v>4.0</v>
      </c>
      <c r="AM311" s="18">
        <f t="shared" si="17"/>
        <v>0.3636363636</v>
      </c>
      <c r="AN311" s="12">
        <v>2.0</v>
      </c>
      <c r="AO311" s="19">
        <v>0.0</v>
      </c>
      <c r="AP311" s="13">
        <v>0.0</v>
      </c>
      <c r="AQ311" s="17">
        <f t="shared" si="22"/>
        <v>0</v>
      </c>
      <c r="AR311" s="11">
        <f t="shared" si="8"/>
        <v>0</v>
      </c>
      <c r="AS311" s="17">
        <f t="shared" si="23"/>
        <v>5</v>
      </c>
      <c r="AT311" s="11">
        <f t="shared" si="10"/>
        <v>0.8333333333</v>
      </c>
      <c r="AU311" s="13" t="s">
        <v>54</v>
      </c>
      <c r="AV311" s="13"/>
      <c r="AW311" s="13"/>
      <c r="AX311" s="13"/>
      <c r="AY311" s="13"/>
      <c r="AZ311" s="13"/>
      <c r="BA311" s="12">
        <f t="shared" si="12"/>
        <v>0</v>
      </c>
      <c r="BB311" s="13"/>
    </row>
    <row r="312" ht="12.75" customHeight="1">
      <c r="A312" s="8" t="s">
        <v>353</v>
      </c>
      <c r="B312" s="71" t="s">
        <v>355</v>
      </c>
      <c r="C312" s="10">
        <v>1.65</v>
      </c>
      <c r="D312" s="11">
        <v>13.35952380952381</v>
      </c>
      <c r="E312" s="11">
        <v>0.12350739618606309</v>
      </c>
      <c r="F312" s="13">
        <v>0.0</v>
      </c>
      <c r="G312" s="13">
        <v>11.0</v>
      </c>
      <c r="H312" s="13">
        <v>6.0</v>
      </c>
      <c r="I312" s="13">
        <v>89.0</v>
      </c>
      <c r="J312" s="13">
        <v>14.0</v>
      </c>
      <c r="K312" s="11">
        <v>0.7808988764044944</v>
      </c>
      <c r="L312" s="11">
        <v>2.2</v>
      </c>
      <c r="M312" s="13">
        <v>10.0</v>
      </c>
      <c r="N312" s="13">
        <v>6.0</v>
      </c>
      <c r="O312" s="13">
        <v>8.0</v>
      </c>
      <c r="P312" s="14">
        <v>0.75</v>
      </c>
      <c r="Q312" s="15">
        <v>1.6544062725905575</v>
      </c>
      <c r="R312" s="16">
        <v>8.35</v>
      </c>
      <c r="S312" s="13">
        <v>39.0</v>
      </c>
      <c r="T312" s="13">
        <v>1.0</v>
      </c>
      <c r="U312" s="13">
        <v>1.0</v>
      </c>
      <c r="V312" s="17">
        <f t="shared" si="1"/>
        <v>3</v>
      </c>
      <c r="W312" s="11">
        <f t="shared" si="2"/>
        <v>0.7857142857</v>
      </c>
      <c r="X312" s="11">
        <f t="shared" si="3"/>
        <v>0.2142857143</v>
      </c>
      <c r="Y312" s="11">
        <f t="shared" si="18"/>
        <v>3.85</v>
      </c>
      <c r="Z312" s="13">
        <v>3.0</v>
      </c>
      <c r="AA312" s="13">
        <v>0.0</v>
      </c>
      <c r="AB312" s="13">
        <v>8.0</v>
      </c>
      <c r="AC312" s="13">
        <v>1.0</v>
      </c>
      <c r="AD312" s="13">
        <v>11.0</v>
      </c>
      <c r="AE312" s="13">
        <v>1.0</v>
      </c>
      <c r="AF312" s="11">
        <f t="shared" si="5"/>
        <v>0.09090909091</v>
      </c>
      <c r="AG312" s="12">
        <v>5.0</v>
      </c>
      <c r="AH312" s="12">
        <v>3.0</v>
      </c>
      <c r="AI312" s="12">
        <v>6.0</v>
      </c>
      <c r="AJ312" s="12">
        <v>0.0</v>
      </c>
      <c r="AK312" s="12">
        <v>11.0</v>
      </c>
      <c r="AL312" s="12">
        <v>3.0</v>
      </c>
      <c r="AM312" s="18">
        <f t="shared" si="17"/>
        <v>0.2727272727</v>
      </c>
      <c r="AN312" s="12">
        <v>0.0</v>
      </c>
      <c r="AO312" s="19">
        <v>0.0</v>
      </c>
      <c r="AP312" s="13">
        <v>0.0</v>
      </c>
      <c r="AQ312" s="17">
        <f t="shared" si="22"/>
        <v>4</v>
      </c>
      <c r="AR312" s="11">
        <f t="shared" si="8"/>
        <v>0.2857142857</v>
      </c>
      <c r="AS312" s="17">
        <f t="shared" si="23"/>
        <v>9</v>
      </c>
      <c r="AT312" s="11">
        <f t="shared" si="10"/>
        <v>0.6923076923</v>
      </c>
      <c r="AU312" s="13" t="s">
        <v>56</v>
      </c>
      <c r="AV312" s="13"/>
      <c r="AW312" s="13"/>
      <c r="AX312" s="13"/>
      <c r="AY312" s="13"/>
      <c r="AZ312" s="13"/>
      <c r="BA312" s="12">
        <f t="shared" si="12"/>
        <v>6</v>
      </c>
      <c r="BB312" s="13"/>
    </row>
    <row r="313" ht="12.75" customHeight="1">
      <c r="A313" s="13" t="s">
        <v>353</v>
      </c>
      <c r="B313" s="71" t="s">
        <v>356</v>
      </c>
      <c r="C313" s="10">
        <v>5.20952380952381</v>
      </c>
      <c r="D313" s="11">
        <v>13.35952380952381</v>
      </c>
      <c r="E313" s="11">
        <v>0.38994831580823386</v>
      </c>
      <c r="F313" s="13">
        <v>0.0</v>
      </c>
      <c r="G313" s="13">
        <v>9.0</v>
      </c>
      <c r="H313" s="13">
        <v>6.0</v>
      </c>
      <c r="I313" s="13">
        <v>78.0</v>
      </c>
      <c r="J313" s="13">
        <v>12.0</v>
      </c>
      <c r="K313" s="11">
        <v>0.7435897435897436</v>
      </c>
      <c r="L313" s="11">
        <v>2.1</v>
      </c>
      <c r="M313" s="13">
        <v>9.0</v>
      </c>
      <c r="N313" s="13">
        <v>0.0</v>
      </c>
      <c r="O313" s="13">
        <v>8.0</v>
      </c>
      <c r="P313" s="14">
        <v>0.0</v>
      </c>
      <c r="Q313" s="15">
        <v>1.1335380593979774</v>
      </c>
      <c r="R313" s="16">
        <v>7.30952380952381</v>
      </c>
      <c r="S313" s="13">
        <v>38.0</v>
      </c>
      <c r="T313" s="13">
        <v>4.0</v>
      </c>
      <c r="U313" s="13">
        <v>1.0</v>
      </c>
      <c r="V313" s="17">
        <f t="shared" si="1"/>
        <v>3</v>
      </c>
      <c r="W313" s="11">
        <f t="shared" si="2"/>
        <v>0.75</v>
      </c>
      <c r="X313" s="11">
        <f t="shared" si="3"/>
        <v>0.25</v>
      </c>
      <c r="Y313" s="11">
        <f t="shared" si="18"/>
        <v>7.30952381</v>
      </c>
      <c r="Z313" s="13">
        <v>3.0</v>
      </c>
      <c r="AA313" s="13">
        <v>2.0</v>
      </c>
      <c r="AB313" s="13">
        <v>8.0</v>
      </c>
      <c r="AC313" s="13">
        <v>2.0</v>
      </c>
      <c r="AD313" s="13">
        <v>11.0</v>
      </c>
      <c r="AE313" s="13">
        <v>4.0</v>
      </c>
      <c r="AF313" s="11">
        <f t="shared" si="5"/>
        <v>0.3636363636</v>
      </c>
      <c r="AG313" s="12">
        <v>5.0</v>
      </c>
      <c r="AH313" s="12">
        <v>4.0</v>
      </c>
      <c r="AI313" s="12">
        <v>6.0</v>
      </c>
      <c r="AJ313" s="12">
        <v>2.0</v>
      </c>
      <c r="AK313" s="12">
        <v>11.0</v>
      </c>
      <c r="AL313" s="12">
        <v>6.0</v>
      </c>
      <c r="AM313" s="18">
        <f t="shared" si="17"/>
        <v>0.5454545455</v>
      </c>
      <c r="AN313" s="12">
        <v>0.0</v>
      </c>
      <c r="AO313" s="19">
        <v>0.0</v>
      </c>
      <c r="AP313" s="13">
        <v>0.0</v>
      </c>
      <c r="AQ313" s="17">
        <f t="shared" si="22"/>
        <v>3</v>
      </c>
      <c r="AR313" s="11">
        <f t="shared" si="8"/>
        <v>0.25</v>
      </c>
      <c r="AS313" s="17">
        <f t="shared" si="23"/>
        <v>5</v>
      </c>
      <c r="AT313" s="11">
        <f t="shared" si="10"/>
        <v>0.5</v>
      </c>
      <c r="AU313" s="13" t="s">
        <v>54</v>
      </c>
      <c r="AV313" s="13"/>
      <c r="AW313" s="13"/>
      <c r="AX313" s="13"/>
      <c r="AY313" s="13"/>
      <c r="AZ313" s="13"/>
      <c r="BA313" s="12">
        <f t="shared" si="12"/>
        <v>6</v>
      </c>
      <c r="BB313" s="13"/>
    </row>
    <row r="314" ht="12.75" customHeight="1">
      <c r="A314" s="22" t="s">
        <v>353</v>
      </c>
      <c r="B314" s="8" t="s">
        <v>357</v>
      </c>
      <c r="C314" s="10">
        <v>0.9928571428571429</v>
      </c>
      <c r="D314" s="11">
        <v>13.35952380952381</v>
      </c>
      <c r="E314" s="11">
        <v>0.07431830333273927</v>
      </c>
      <c r="F314" s="13">
        <v>2.0</v>
      </c>
      <c r="G314" s="13">
        <v>5.0</v>
      </c>
      <c r="H314" s="13">
        <v>0.0</v>
      </c>
      <c r="I314" s="13">
        <v>60.0</v>
      </c>
      <c r="J314" s="13">
        <v>8.0</v>
      </c>
      <c r="K314" s="11">
        <v>0.625</v>
      </c>
      <c r="L314" s="11">
        <v>4.375</v>
      </c>
      <c r="M314" s="13">
        <v>8.0</v>
      </c>
      <c r="N314" s="13">
        <v>1.0</v>
      </c>
      <c r="O314" s="13">
        <v>8.0</v>
      </c>
      <c r="P314" s="10">
        <v>0.125</v>
      </c>
      <c r="Q314" s="15">
        <v>0.8243183033327393</v>
      </c>
      <c r="R314" s="16">
        <v>6.117857142857143</v>
      </c>
      <c r="S314" s="13">
        <v>39.0</v>
      </c>
      <c r="T314" s="13">
        <v>2.0</v>
      </c>
      <c r="U314" s="13">
        <v>1.0</v>
      </c>
      <c r="V314" s="17">
        <f t="shared" si="1"/>
        <v>3</v>
      </c>
      <c r="W314" s="11">
        <f t="shared" si="2"/>
        <v>0.625</v>
      </c>
      <c r="X314" s="11">
        <f t="shared" si="3"/>
        <v>0.375</v>
      </c>
      <c r="Y314" s="11">
        <f t="shared" si="18"/>
        <v>5.367857143</v>
      </c>
      <c r="Z314" s="13">
        <v>3.0</v>
      </c>
      <c r="AA314" s="13">
        <v>0.0</v>
      </c>
      <c r="AB314" s="13">
        <v>8.0</v>
      </c>
      <c r="AC314" s="13">
        <v>0.0</v>
      </c>
      <c r="AD314" s="13">
        <v>11.0</v>
      </c>
      <c r="AE314" s="13">
        <v>0.0</v>
      </c>
      <c r="AF314" s="11">
        <f t="shared" si="5"/>
        <v>0</v>
      </c>
      <c r="AG314" s="12">
        <v>5.0</v>
      </c>
      <c r="AH314" s="12">
        <v>2.0</v>
      </c>
      <c r="AI314" s="12">
        <v>6.0</v>
      </c>
      <c r="AJ314" s="12">
        <v>3.0</v>
      </c>
      <c r="AK314" s="12">
        <v>11.0</v>
      </c>
      <c r="AL314" s="12">
        <v>5.0</v>
      </c>
      <c r="AM314" s="18">
        <f t="shared" si="17"/>
        <v>0.4545454545</v>
      </c>
      <c r="AN314" s="12">
        <v>1.0</v>
      </c>
      <c r="AO314" s="19">
        <v>0.0</v>
      </c>
      <c r="AP314" s="13">
        <v>0.0</v>
      </c>
      <c r="AQ314" s="17">
        <f t="shared" si="22"/>
        <v>0</v>
      </c>
      <c r="AR314" s="11">
        <f t="shared" si="8"/>
        <v>0</v>
      </c>
      <c r="AS314" s="17">
        <f t="shared" si="23"/>
        <v>8</v>
      </c>
      <c r="AT314" s="11">
        <f t="shared" si="10"/>
        <v>1</v>
      </c>
      <c r="AU314" s="13" t="s">
        <v>56</v>
      </c>
      <c r="AV314" s="13"/>
      <c r="AW314" s="13"/>
      <c r="AX314" s="13"/>
      <c r="AY314" s="13"/>
      <c r="AZ314" s="13"/>
      <c r="BA314" s="12">
        <f t="shared" si="12"/>
        <v>0</v>
      </c>
      <c r="BB314" s="13"/>
    </row>
    <row r="315" ht="12.75" customHeight="1">
      <c r="A315" s="13" t="s">
        <v>353</v>
      </c>
      <c r="B315" s="50" t="s">
        <v>358</v>
      </c>
      <c r="C315" s="10">
        <v>3.3833333333333333</v>
      </c>
      <c r="D315" s="11">
        <v>9.35952380952381</v>
      </c>
      <c r="E315" s="11">
        <v>0.3614856270669041</v>
      </c>
      <c r="F315" s="13">
        <v>0.0</v>
      </c>
      <c r="G315" s="13">
        <v>5.0</v>
      </c>
      <c r="H315" s="13">
        <v>5.0</v>
      </c>
      <c r="I315" s="13">
        <v>62.0</v>
      </c>
      <c r="J315" s="13">
        <v>8.0</v>
      </c>
      <c r="K315" s="11">
        <v>0.6149193548387096</v>
      </c>
      <c r="L315" s="11">
        <v>1.9444444444444444</v>
      </c>
      <c r="M315" s="13">
        <v>7.0</v>
      </c>
      <c r="N315" s="13">
        <v>0.0</v>
      </c>
      <c r="O315" s="13">
        <v>8.0</v>
      </c>
      <c r="P315" s="14">
        <v>0.0</v>
      </c>
      <c r="Q315" s="15">
        <v>0.9764049819056138</v>
      </c>
      <c r="R315" s="16">
        <v>5.3277777777777775</v>
      </c>
      <c r="S315" s="13">
        <v>33.0</v>
      </c>
      <c r="T315" s="13">
        <v>6.0</v>
      </c>
      <c r="U315" s="13">
        <v>1.0</v>
      </c>
      <c r="V315" s="17">
        <f t="shared" si="1"/>
        <v>3</v>
      </c>
      <c r="W315" s="11">
        <f t="shared" si="2"/>
        <v>0.625</v>
      </c>
      <c r="X315" s="11">
        <f t="shared" si="3"/>
        <v>0.375</v>
      </c>
      <c r="Y315" s="11">
        <f t="shared" si="18"/>
        <v>5.327777778</v>
      </c>
      <c r="Z315" s="13">
        <v>1.0</v>
      </c>
      <c r="AA315" s="13">
        <v>0.0</v>
      </c>
      <c r="AB315" s="13">
        <v>6.0</v>
      </c>
      <c r="AC315" s="13">
        <v>2.0</v>
      </c>
      <c r="AD315" s="13">
        <v>7.0</v>
      </c>
      <c r="AE315" s="13">
        <v>2.0</v>
      </c>
      <c r="AF315" s="11">
        <f t="shared" si="5"/>
        <v>0.2857142857</v>
      </c>
      <c r="AG315" s="12">
        <v>5.0</v>
      </c>
      <c r="AH315" s="12">
        <v>3.0</v>
      </c>
      <c r="AI315" s="12">
        <v>6.0</v>
      </c>
      <c r="AJ315" s="12">
        <v>2.0</v>
      </c>
      <c r="AK315" s="12">
        <v>11.0</v>
      </c>
      <c r="AL315" s="12">
        <v>5.0</v>
      </c>
      <c r="AM315" s="18">
        <f t="shared" si="17"/>
        <v>0.4545454545</v>
      </c>
      <c r="AN315" s="12">
        <v>2.0</v>
      </c>
      <c r="AO315" s="19">
        <v>0.0</v>
      </c>
      <c r="AP315" s="13">
        <v>0.0</v>
      </c>
      <c r="AQ315" s="17">
        <f t="shared" si="22"/>
        <v>1</v>
      </c>
      <c r="AR315" s="11">
        <f t="shared" si="8"/>
        <v>0.125</v>
      </c>
      <c r="AS315" s="17">
        <f t="shared" si="23"/>
        <v>5</v>
      </c>
      <c r="AT315" s="11">
        <f t="shared" si="10"/>
        <v>0.8333333333</v>
      </c>
      <c r="AU315" s="13" t="s">
        <v>54</v>
      </c>
      <c r="AV315" s="13"/>
      <c r="AW315" s="13"/>
      <c r="AX315" s="13"/>
      <c r="AY315" s="13"/>
      <c r="AZ315" s="13"/>
      <c r="BA315" s="12">
        <f t="shared" si="12"/>
        <v>5</v>
      </c>
      <c r="BB315" s="13"/>
    </row>
    <row r="316" ht="12.75" customHeight="1">
      <c r="A316" s="13" t="s">
        <v>353</v>
      </c>
      <c r="B316" s="50" t="s">
        <v>133</v>
      </c>
      <c r="C316" s="10">
        <v>2.333333333333333</v>
      </c>
      <c r="D316" s="11">
        <v>7.359523809523809</v>
      </c>
      <c r="E316" s="11">
        <v>0.3170494985441604</v>
      </c>
      <c r="F316" s="13">
        <v>0.0</v>
      </c>
      <c r="G316" s="13">
        <v>4.0</v>
      </c>
      <c r="H316" s="13">
        <v>9.0</v>
      </c>
      <c r="I316" s="13">
        <v>56.0</v>
      </c>
      <c r="J316" s="13">
        <v>7.0</v>
      </c>
      <c r="K316" s="11">
        <v>0.548469387755102</v>
      </c>
      <c r="L316" s="11">
        <v>1.2307692307692308</v>
      </c>
      <c r="M316" s="13">
        <v>3.0</v>
      </c>
      <c r="N316" s="13">
        <v>0.0</v>
      </c>
      <c r="O316" s="13">
        <v>8.0</v>
      </c>
      <c r="P316" s="14">
        <v>0.0</v>
      </c>
      <c r="Q316" s="15">
        <v>0.8655188862992624</v>
      </c>
      <c r="R316" s="16">
        <v>3.564102564102564</v>
      </c>
      <c r="S316" s="13">
        <v>30.0</v>
      </c>
      <c r="T316" s="13">
        <v>7.0</v>
      </c>
      <c r="U316" s="13">
        <v>3.0</v>
      </c>
      <c r="V316" s="17">
        <f t="shared" si="1"/>
        <v>3</v>
      </c>
      <c r="W316" s="11">
        <f t="shared" si="2"/>
        <v>0.5714285714</v>
      </c>
      <c r="X316" s="11">
        <f t="shared" si="3"/>
        <v>0.4285714286</v>
      </c>
      <c r="Y316" s="11">
        <f t="shared" si="18"/>
        <v>3.564102564</v>
      </c>
      <c r="Z316" s="13">
        <v>0.0</v>
      </c>
      <c r="AA316" s="13">
        <v>0.0</v>
      </c>
      <c r="AB316" s="13">
        <v>5.0</v>
      </c>
      <c r="AC316" s="13">
        <v>1.0</v>
      </c>
      <c r="AD316" s="13">
        <v>5.0</v>
      </c>
      <c r="AE316" s="13">
        <v>1.0</v>
      </c>
      <c r="AF316" s="11">
        <f t="shared" si="5"/>
        <v>0.2</v>
      </c>
      <c r="AG316" s="12">
        <v>5.0</v>
      </c>
      <c r="AH316" s="12">
        <v>3.0</v>
      </c>
      <c r="AI316" s="12">
        <v>6.0</v>
      </c>
      <c r="AJ316" s="12">
        <v>2.0</v>
      </c>
      <c r="AK316" s="12">
        <v>11.0</v>
      </c>
      <c r="AL316" s="12">
        <v>5.0</v>
      </c>
      <c r="AM316" s="18">
        <f t="shared" si="17"/>
        <v>0.4545454545</v>
      </c>
      <c r="AN316" s="12">
        <v>2.0</v>
      </c>
      <c r="AO316" s="19">
        <v>0.0</v>
      </c>
      <c r="AP316" s="13">
        <v>0.0</v>
      </c>
      <c r="AQ316" s="17">
        <f t="shared" si="22"/>
        <v>4</v>
      </c>
      <c r="AR316" s="11">
        <f t="shared" si="8"/>
        <v>0.5714285714</v>
      </c>
      <c r="AS316" s="17">
        <f t="shared" si="23"/>
        <v>2</v>
      </c>
      <c r="AT316" s="11">
        <f t="shared" si="10"/>
        <v>0.3333333333</v>
      </c>
      <c r="AU316" s="13" t="s">
        <v>54</v>
      </c>
      <c r="AV316" s="13"/>
      <c r="AW316" s="13"/>
      <c r="AX316" s="13"/>
      <c r="AY316" s="13"/>
      <c r="AZ316" s="13">
        <v>5.0</v>
      </c>
      <c r="BA316" s="12">
        <f t="shared" si="12"/>
        <v>14</v>
      </c>
      <c r="BB316" s="13"/>
    </row>
    <row r="317" ht="12.75" customHeight="1">
      <c r="A317" s="13" t="s">
        <v>353</v>
      </c>
      <c r="B317" s="8" t="s">
        <v>359</v>
      </c>
      <c r="C317" s="10">
        <v>1.2511904761904762</v>
      </c>
      <c r="D317" s="11">
        <v>5.109523809523809</v>
      </c>
      <c r="E317" s="11">
        <v>0.24487418452935697</v>
      </c>
      <c r="F317" s="13">
        <v>1.0</v>
      </c>
      <c r="G317" s="13">
        <v>2.0</v>
      </c>
      <c r="H317" s="13">
        <v>5.0</v>
      </c>
      <c r="I317" s="13">
        <v>30.0</v>
      </c>
      <c r="J317" s="13">
        <v>3.0</v>
      </c>
      <c r="K317" s="11">
        <v>0.611111111111111</v>
      </c>
      <c r="L317" s="11">
        <v>2.074074074074074</v>
      </c>
      <c r="M317" s="13">
        <v>2.0</v>
      </c>
      <c r="N317" s="13">
        <v>0.0</v>
      </c>
      <c r="O317" s="13">
        <v>8.0</v>
      </c>
      <c r="P317" s="14">
        <v>0.0</v>
      </c>
      <c r="Q317" s="15">
        <v>0.855985295640468</v>
      </c>
      <c r="R317" s="16">
        <v>3.32526455026455</v>
      </c>
      <c r="S317" s="13">
        <v>25.0</v>
      </c>
      <c r="T317" s="13">
        <v>9.0</v>
      </c>
      <c r="U317" s="13">
        <v>1.0</v>
      </c>
      <c r="V317" s="17">
        <f t="shared" si="1"/>
        <v>1</v>
      </c>
      <c r="W317" s="11">
        <f t="shared" si="2"/>
        <v>0.6666666667</v>
      </c>
      <c r="X317" s="11">
        <f t="shared" si="3"/>
        <v>0.3333333333</v>
      </c>
      <c r="Y317" s="11">
        <f t="shared" si="18"/>
        <v>3.32526455</v>
      </c>
      <c r="Z317" s="13">
        <v>0.0</v>
      </c>
      <c r="AA317" s="13">
        <v>0.0</v>
      </c>
      <c r="AB317" s="13">
        <v>3.0</v>
      </c>
      <c r="AC317" s="13">
        <v>0.0</v>
      </c>
      <c r="AD317" s="13">
        <v>3.0</v>
      </c>
      <c r="AE317" s="13">
        <v>0.0</v>
      </c>
      <c r="AF317" s="11">
        <f t="shared" si="5"/>
        <v>0</v>
      </c>
      <c r="AG317" s="12">
        <v>4.0</v>
      </c>
      <c r="AH317" s="12">
        <v>1.0</v>
      </c>
      <c r="AI317" s="12">
        <v>6.0</v>
      </c>
      <c r="AJ317" s="12">
        <v>4.0</v>
      </c>
      <c r="AK317" s="12">
        <v>10.0</v>
      </c>
      <c r="AL317" s="12">
        <v>5.0</v>
      </c>
      <c r="AM317" s="18">
        <f t="shared" si="17"/>
        <v>0.5</v>
      </c>
      <c r="AN317" s="12">
        <v>2.0</v>
      </c>
      <c r="AO317" s="19">
        <v>0.0</v>
      </c>
      <c r="AP317" s="13">
        <v>0.0</v>
      </c>
      <c r="AQ317" s="17">
        <f t="shared" si="22"/>
        <v>1</v>
      </c>
      <c r="AR317" s="11">
        <f t="shared" si="8"/>
        <v>0.3333333333</v>
      </c>
      <c r="AS317" s="17">
        <f t="shared" si="23"/>
        <v>2</v>
      </c>
      <c r="AT317" s="11">
        <f t="shared" si="10"/>
        <v>0.6666666667</v>
      </c>
      <c r="AU317" s="13" t="s">
        <v>54</v>
      </c>
      <c r="AV317" s="13"/>
      <c r="AW317" s="13"/>
      <c r="AX317" s="13"/>
      <c r="AY317" s="13"/>
      <c r="AZ317" s="13"/>
      <c r="BA317" s="12">
        <f t="shared" si="12"/>
        <v>5</v>
      </c>
      <c r="BB317" s="13"/>
    </row>
    <row r="318" ht="12.75" customHeight="1">
      <c r="A318" s="13" t="s">
        <v>353</v>
      </c>
      <c r="B318" s="50" t="s">
        <v>360</v>
      </c>
      <c r="C318" s="10">
        <v>0.8833333333333333</v>
      </c>
      <c r="D318" s="11">
        <v>3.859523809523809</v>
      </c>
      <c r="E318" s="11">
        <v>0.22887106724244294</v>
      </c>
      <c r="F318" s="13">
        <v>0.0</v>
      </c>
      <c r="G318" s="13">
        <v>3.0</v>
      </c>
      <c r="H318" s="13">
        <v>5.0</v>
      </c>
      <c r="I318" s="13">
        <v>32.0</v>
      </c>
      <c r="J318" s="13">
        <v>4.0</v>
      </c>
      <c r="K318" s="11">
        <v>0.7109375</v>
      </c>
      <c r="L318" s="11">
        <v>2.3333333333333335</v>
      </c>
      <c r="M318" s="13">
        <v>3.0</v>
      </c>
      <c r="N318" s="13">
        <v>0.0</v>
      </c>
      <c r="O318" s="13">
        <v>8.0</v>
      </c>
      <c r="P318" s="14">
        <v>0.0</v>
      </c>
      <c r="Q318" s="15">
        <v>0.939808567242443</v>
      </c>
      <c r="R318" s="16">
        <v>3.216666666666667</v>
      </c>
      <c r="S318" s="13">
        <v>22.0</v>
      </c>
      <c r="T318" s="13">
        <v>10.0</v>
      </c>
      <c r="U318" s="13">
        <v>1.0</v>
      </c>
      <c r="V318" s="17">
        <f t="shared" si="1"/>
        <v>1</v>
      </c>
      <c r="W318" s="11">
        <f t="shared" si="2"/>
        <v>0.75</v>
      </c>
      <c r="X318" s="11">
        <f t="shared" si="3"/>
        <v>0.25</v>
      </c>
      <c r="Y318" s="11">
        <f t="shared" si="18"/>
        <v>3.216666667</v>
      </c>
      <c r="Z318" s="13">
        <v>0.0</v>
      </c>
      <c r="AA318" s="13">
        <v>0.0</v>
      </c>
      <c r="AB318" s="13">
        <v>2.0</v>
      </c>
      <c r="AC318" s="13">
        <v>0.0</v>
      </c>
      <c r="AD318" s="13">
        <v>2.0</v>
      </c>
      <c r="AE318" s="13">
        <v>0.0</v>
      </c>
      <c r="AF318" s="11">
        <f t="shared" si="5"/>
        <v>0</v>
      </c>
      <c r="AG318" s="12">
        <v>3.0</v>
      </c>
      <c r="AH318" s="12">
        <v>1.0</v>
      </c>
      <c r="AI318" s="12">
        <v>6.0</v>
      </c>
      <c r="AJ318" s="12">
        <v>2.0</v>
      </c>
      <c r="AK318" s="12">
        <v>9.0</v>
      </c>
      <c r="AL318" s="12">
        <v>3.0</v>
      </c>
      <c r="AM318" s="18">
        <f t="shared" si="17"/>
        <v>0.3333333333</v>
      </c>
      <c r="AN318" s="12">
        <v>2.0</v>
      </c>
      <c r="AO318" s="19">
        <v>0.0</v>
      </c>
      <c r="AP318" s="13">
        <v>0.0</v>
      </c>
      <c r="AQ318" s="17">
        <f t="shared" si="22"/>
        <v>1</v>
      </c>
      <c r="AR318" s="11">
        <f t="shared" si="8"/>
        <v>0.25</v>
      </c>
      <c r="AS318" s="17">
        <f t="shared" si="23"/>
        <v>3</v>
      </c>
      <c r="AT318" s="11">
        <f t="shared" si="10"/>
        <v>0.75</v>
      </c>
      <c r="AU318" s="13" t="s">
        <v>54</v>
      </c>
      <c r="AV318" s="13"/>
      <c r="AW318" s="13"/>
      <c r="AX318" s="13"/>
      <c r="AY318" s="13"/>
      <c r="AZ318" s="13"/>
      <c r="BA318" s="12">
        <f t="shared" si="12"/>
        <v>5</v>
      </c>
      <c r="BB318" s="13"/>
    </row>
    <row r="319" ht="12.75" customHeight="1">
      <c r="A319" s="13" t="s">
        <v>353</v>
      </c>
      <c r="B319" s="71" t="s">
        <v>361</v>
      </c>
      <c r="C319" s="10">
        <v>0.0</v>
      </c>
      <c r="D319" s="11">
        <v>0.95</v>
      </c>
      <c r="E319" s="11">
        <v>0.0</v>
      </c>
      <c r="F319" s="13">
        <v>0.0</v>
      </c>
      <c r="G319" s="13">
        <v>3.0</v>
      </c>
      <c r="H319" s="13">
        <v>4.0</v>
      </c>
      <c r="I319" s="13">
        <v>18.0</v>
      </c>
      <c r="J319" s="13">
        <v>4.0</v>
      </c>
      <c r="K319" s="11">
        <v>0.6944444444444444</v>
      </c>
      <c r="L319" s="11">
        <v>2.625</v>
      </c>
      <c r="M319" s="13">
        <v>1.0</v>
      </c>
      <c r="N319" s="13">
        <v>0.0</v>
      </c>
      <c r="O319" s="13">
        <v>8.0</v>
      </c>
      <c r="P319" s="14">
        <v>0.0</v>
      </c>
      <c r="Q319" s="15">
        <v>0.6944444444444444</v>
      </c>
      <c r="R319" s="16">
        <v>2.625</v>
      </c>
      <c r="S319" s="13">
        <v>10.0</v>
      </c>
      <c r="T319" s="13">
        <v>15.0</v>
      </c>
      <c r="U319" s="13">
        <v>2.0</v>
      </c>
      <c r="V319" s="17">
        <f t="shared" si="1"/>
        <v>1</v>
      </c>
      <c r="W319" s="11">
        <f t="shared" si="2"/>
        <v>0.75</v>
      </c>
      <c r="X319" s="11">
        <f t="shared" si="3"/>
        <v>0.25</v>
      </c>
      <c r="Y319" s="11">
        <f t="shared" si="18"/>
        <v>2.625</v>
      </c>
      <c r="Z319" s="13">
        <v>0.0</v>
      </c>
      <c r="AA319" s="13">
        <v>0.0</v>
      </c>
      <c r="AB319" s="13">
        <v>0.0</v>
      </c>
      <c r="AC319" s="13">
        <v>0.0</v>
      </c>
      <c r="AD319" s="13">
        <v>0.0</v>
      </c>
      <c r="AE319" s="13">
        <v>0.0</v>
      </c>
      <c r="AF319" s="11" t="str">
        <f t="shared" si="5"/>
        <v>#DIV/0!</v>
      </c>
      <c r="AG319" s="12">
        <v>0.0</v>
      </c>
      <c r="AH319" s="12">
        <v>0.0</v>
      </c>
      <c r="AI319" s="12">
        <v>4.0</v>
      </c>
      <c r="AJ319" s="12">
        <v>0.0</v>
      </c>
      <c r="AK319" s="12">
        <v>4.0</v>
      </c>
      <c r="AL319" s="12">
        <v>0.0</v>
      </c>
      <c r="AM319" s="18">
        <f t="shared" si="17"/>
        <v>0</v>
      </c>
      <c r="AN319" s="12">
        <v>0.0</v>
      </c>
      <c r="AO319" s="19">
        <v>0.0</v>
      </c>
      <c r="AP319" s="13">
        <v>0.0</v>
      </c>
      <c r="AQ319" s="17">
        <f t="shared" si="22"/>
        <v>3</v>
      </c>
      <c r="AR319" s="11">
        <f t="shared" si="8"/>
        <v>0.75</v>
      </c>
      <c r="AS319" s="17">
        <f t="shared" si="23"/>
        <v>1</v>
      </c>
      <c r="AT319" s="11">
        <f t="shared" si="10"/>
        <v>0.25</v>
      </c>
      <c r="AU319" s="13" t="s">
        <v>54</v>
      </c>
      <c r="AV319" s="13"/>
      <c r="AW319" s="13"/>
      <c r="AX319" s="13"/>
      <c r="AY319" s="13"/>
      <c r="AZ319" s="13"/>
      <c r="BA319" s="12">
        <f t="shared" si="12"/>
        <v>4</v>
      </c>
      <c r="BB319" s="13"/>
    </row>
    <row r="320" ht="12.75" customHeight="1">
      <c r="A320" s="13" t="s">
        <v>353</v>
      </c>
      <c r="B320" s="8" t="s">
        <v>362</v>
      </c>
      <c r="C320" s="10">
        <v>1.5011904761904762</v>
      </c>
      <c r="D320" s="11">
        <v>6.359523809523809</v>
      </c>
      <c r="E320" s="11">
        <v>0.23605391239236242</v>
      </c>
      <c r="F320" s="13">
        <v>0.0</v>
      </c>
      <c r="G320" s="13">
        <v>2.0</v>
      </c>
      <c r="H320" s="13">
        <v>9.0</v>
      </c>
      <c r="I320" s="13">
        <v>38.0</v>
      </c>
      <c r="J320" s="13">
        <v>4.0</v>
      </c>
      <c r="K320" s="11">
        <v>0.4407894736842105</v>
      </c>
      <c r="L320" s="11">
        <v>1.0769230769230769</v>
      </c>
      <c r="M320" s="13">
        <v>1.0</v>
      </c>
      <c r="N320" s="13">
        <v>0.0</v>
      </c>
      <c r="O320" s="13">
        <v>8.0</v>
      </c>
      <c r="P320" s="14">
        <v>0.0</v>
      </c>
      <c r="Q320" s="15">
        <v>0.6768433860765729</v>
      </c>
      <c r="R320" s="16">
        <v>2.5781135531135533</v>
      </c>
      <c r="S320" s="13">
        <v>27.0</v>
      </c>
      <c r="T320" s="13">
        <v>8.0</v>
      </c>
      <c r="U320" s="13">
        <v>1.0</v>
      </c>
      <c r="V320" s="17">
        <f t="shared" si="1"/>
        <v>2</v>
      </c>
      <c r="W320" s="11">
        <f t="shared" si="2"/>
        <v>0.5</v>
      </c>
      <c r="X320" s="11">
        <f t="shared" si="3"/>
        <v>0.5</v>
      </c>
      <c r="Y320" s="11">
        <f t="shared" si="18"/>
        <v>2.578113553</v>
      </c>
      <c r="Z320" s="13">
        <v>0.0</v>
      </c>
      <c r="AA320" s="13">
        <v>0.0</v>
      </c>
      <c r="AB320" s="13">
        <v>4.0</v>
      </c>
      <c r="AC320" s="13">
        <v>0.0</v>
      </c>
      <c r="AD320" s="13">
        <v>4.0</v>
      </c>
      <c r="AE320" s="13">
        <v>0.0</v>
      </c>
      <c r="AF320" s="11">
        <f t="shared" si="5"/>
        <v>0</v>
      </c>
      <c r="AG320" s="12">
        <v>5.0</v>
      </c>
      <c r="AH320" s="12">
        <v>2.0</v>
      </c>
      <c r="AI320" s="12">
        <v>6.0</v>
      </c>
      <c r="AJ320" s="12">
        <v>4.0</v>
      </c>
      <c r="AK320" s="12">
        <v>11.0</v>
      </c>
      <c r="AL320" s="12">
        <v>6.0</v>
      </c>
      <c r="AM320" s="18">
        <f t="shared" si="17"/>
        <v>0.5454545455</v>
      </c>
      <c r="AN320" s="12">
        <v>2.0</v>
      </c>
      <c r="AO320" s="19">
        <v>0.0</v>
      </c>
      <c r="AP320" s="13">
        <v>0.0</v>
      </c>
      <c r="AQ320" s="17">
        <f t="shared" si="22"/>
        <v>3</v>
      </c>
      <c r="AR320" s="11">
        <f t="shared" si="8"/>
        <v>0.75</v>
      </c>
      <c r="AS320" s="17">
        <f t="shared" si="23"/>
        <v>1</v>
      </c>
      <c r="AT320" s="11">
        <f t="shared" si="10"/>
        <v>0.25</v>
      </c>
      <c r="AU320" s="13" t="s">
        <v>54</v>
      </c>
      <c r="AV320" s="13"/>
      <c r="AW320" s="13"/>
      <c r="AX320" s="13"/>
      <c r="AY320" s="13"/>
      <c r="AZ320" s="13"/>
      <c r="BA320" s="12">
        <f t="shared" si="12"/>
        <v>9</v>
      </c>
      <c r="BB320" s="13"/>
    </row>
    <row r="321" ht="12.75" customHeight="1">
      <c r="A321" s="13" t="s">
        <v>353</v>
      </c>
      <c r="B321" s="71" t="s">
        <v>363</v>
      </c>
      <c r="C321" s="10">
        <v>0.0</v>
      </c>
      <c r="D321" s="11">
        <v>0.6166666666666667</v>
      </c>
      <c r="E321" s="11">
        <v>0.0</v>
      </c>
      <c r="F321" s="13">
        <v>0.0</v>
      </c>
      <c r="G321" s="13">
        <v>2.0</v>
      </c>
      <c r="H321" s="13">
        <v>4.0</v>
      </c>
      <c r="I321" s="13">
        <v>15.0</v>
      </c>
      <c r="J321" s="13">
        <v>3.0</v>
      </c>
      <c r="K321" s="11">
        <v>0.5777777777777778</v>
      </c>
      <c r="L321" s="11">
        <v>2.3333333333333335</v>
      </c>
      <c r="M321" s="13">
        <v>1.0</v>
      </c>
      <c r="N321" s="13">
        <v>0.0</v>
      </c>
      <c r="O321" s="13">
        <v>8.0</v>
      </c>
      <c r="P321" s="14">
        <v>0.0</v>
      </c>
      <c r="Q321" s="15">
        <v>0.5777777777777778</v>
      </c>
      <c r="R321" s="16">
        <v>2.3333333333333335</v>
      </c>
      <c r="S321" s="13">
        <v>8.0</v>
      </c>
      <c r="T321" s="13">
        <v>16.0</v>
      </c>
      <c r="U321" s="13">
        <v>1.0</v>
      </c>
      <c r="V321" s="17">
        <f t="shared" si="1"/>
        <v>1</v>
      </c>
      <c r="W321" s="11">
        <f t="shared" si="2"/>
        <v>0.6666666667</v>
      </c>
      <c r="X321" s="11">
        <f t="shared" si="3"/>
        <v>0.3333333333</v>
      </c>
      <c r="Y321" s="11">
        <f t="shared" si="18"/>
        <v>2.333333333</v>
      </c>
      <c r="Z321" s="13">
        <v>0.0</v>
      </c>
      <c r="AA321" s="13">
        <v>0.0</v>
      </c>
      <c r="AB321" s="13">
        <v>0.0</v>
      </c>
      <c r="AC321" s="13">
        <v>0.0</v>
      </c>
      <c r="AD321" s="13">
        <v>0.0</v>
      </c>
      <c r="AE321" s="13">
        <v>0.0</v>
      </c>
      <c r="AF321" s="11" t="str">
        <f t="shared" si="5"/>
        <v>#DIV/0!</v>
      </c>
      <c r="AG321" s="12">
        <v>0.0</v>
      </c>
      <c r="AH321" s="12">
        <v>0.0</v>
      </c>
      <c r="AI321" s="12">
        <v>3.0</v>
      </c>
      <c r="AJ321" s="12">
        <v>0.0</v>
      </c>
      <c r="AK321" s="12">
        <v>3.0</v>
      </c>
      <c r="AL321" s="12">
        <v>0.0</v>
      </c>
      <c r="AM321" s="18">
        <f t="shared" si="17"/>
        <v>0</v>
      </c>
      <c r="AN321" s="12">
        <v>0.0</v>
      </c>
      <c r="AO321" s="19">
        <v>0.0</v>
      </c>
      <c r="AP321" s="13">
        <v>0.0</v>
      </c>
      <c r="AQ321" s="17">
        <f t="shared" si="22"/>
        <v>2</v>
      </c>
      <c r="AR321" s="11">
        <f t="shared" si="8"/>
        <v>0.6666666667</v>
      </c>
      <c r="AS321" s="17">
        <f t="shared" si="23"/>
        <v>1</v>
      </c>
      <c r="AT321" s="11">
        <f t="shared" si="10"/>
        <v>0.3333333333</v>
      </c>
      <c r="AU321" s="13" t="s">
        <v>56</v>
      </c>
      <c r="AV321" s="13"/>
      <c r="AW321" s="13"/>
      <c r="AX321" s="13"/>
      <c r="AY321" s="13"/>
      <c r="AZ321" s="13"/>
      <c r="BA321" s="12">
        <f t="shared" si="12"/>
        <v>4</v>
      </c>
      <c r="BB321" s="13"/>
    </row>
    <row r="322" ht="12.75" customHeight="1">
      <c r="A322" s="13" t="s">
        <v>353</v>
      </c>
      <c r="B322" s="8" t="s">
        <v>364</v>
      </c>
      <c r="C322" s="10">
        <v>1.4761904761904763</v>
      </c>
      <c r="D322" s="11">
        <v>11.35952380952381</v>
      </c>
      <c r="E322" s="11">
        <v>0.1299517920771327</v>
      </c>
      <c r="F322" s="13">
        <v>6.0</v>
      </c>
      <c r="G322" s="13">
        <v>2.0</v>
      </c>
      <c r="H322" s="13">
        <v>6.0</v>
      </c>
      <c r="I322" s="13">
        <v>56.0</v>
      </c>
      <c r="J322" s="13">
        <v>7.0</v>
      </c>
      <c r="K322" s="11">
        <v>0.2704081632653061</v>
      </c>
      <c r="L322" s="11">
        <v>0.8</v>
      </c>
      <c r="M322" s="13">
        <v>3.0</v>
      </c>
      <c r="N322" s="13">
        <v>0.0</v>
      </c>
      <c r="O322" s="13">
        <v>8.0</v>
      </c>
      <c r="P322" s="14">
        <v>0.0</v>
      </c>
      <c r="Q322" s="15">
        <v>0.4003599553424388</v>
      </c>
      <c r="R322" s="16">
        <v>2.276190476190476</v>
      </c>
      <c r="S322" s="13">
        <v>36.0</v>
      </c>
      <c r="T322" s="13">
        <v>5.0</v>
      </c>
      <c r="U322" s="13">
        <v>1.0</v>
      </c>
      <c r="V322" s="17">
        <f t="shared" si="1"/>
        <v>5</v>
      </c>
      <c r="W322" s="11">
        <f t="shared" si="2"/>
        <v>0.2857142857</v>
      </c>
      <c r="X322" s="11">
        <f t="shared" si="3"/>
        <v>0.7142857143</v>
      </c>
      <c r="Y322" s="11">
        <f t="shared" si="18"/>
        <v>2.276190476</v>
      </c>
      <c r="Z322" s="13">
        <v>2.0</v>
      </c>
      <c r="AA322" s="13">
        <v>0.0</v>
      </c>
      <c r="AB322" s="13">
        <v>7.0</v>
      </c>
      <c r="AC322" s="13">
        <v>1.0</v>
      </c>
      <c r="AD322" s="13">
        <v>9.0</v>
      </c>
      <c r="AE322" s="13">
        <v>1.0</v>
      </c>
      <c r="AF322" s="11">
        <f t="shared" si="5"/>
        <v>0.1111111111</v>
      </c>
      <c r="AG322" s="12">
        <v>5.0</v>
      </c>
      <c r="AH322" s="12">
        <v>2.0</v>
      </c>
      <c r="AI322" s="12">
        <v>6.0</v>
      </c>
      <c r="AJ322" s="12">
        <v>0.0</v>
      </c>
      <c r="AK322" s="12">
        <v>11.0</v>
      </c>
      <c r="AL322" s="12">
        <v>2.0</v>
      </c>
      <c r="AM322" s="18">
        <f t="shared" si="17"/>
        <v>0.1818181818</v>
      </c>
      <c r="AN322" s="12">
        <v>1.0</v>
      </c>
      <c r="AO322" s="19">
        <v>0.0</v>
      </c>
      <c r="AP322" s="13">
        <v>0.0</v>
      </c>
      <c r="AQ322" s="17">
        <f t="shared" si="22"/>
        <v>4</v>
      </c>
      <c r="AR322" s="11">
        <f t="shared" si="8"/>
        <v>0.5714285714</v>
      </c>
      <c r="AS322" s="17">
        <f t="shared" si="23"/>
        <v>2</v>
      </c>
      <c r="AT322" s="11">
        <f t="shared" si="10"/>
        <v>0.3333333333</v>
      </c>
      <c r="AU322" s="13" t="s">
        <v>56</v>
      </c>
      <c r="AV322" s="13"/>
      <c r="AW322" s="13"/>
      <c r="AX322" s="13"/>
      <c r="AY322" s="13"/>
      <c r="AZ322" s="13">
        <v>3.0</v>
      </c>
      <c r="BA322" s="12">
        <f t="shared" si="12"/>
        <v>9</v>
      </c>
      <c r="BB322" s="13"/>
    </row>
    <row r="323" ht="12.75" customHeight="1">
      <c r="A323" s="13" t="s">
        <v>353</v>
      </c>
      <c r="B323" s="50" t="s">
        <v>365</v>
      </c>
      <c r="C323" s="10">
        <v>0.26666666666666666</v>
      </c>
      <c r="D323" s="11">
        <v>1.6595238095238094</v>
      </c>
      <c r="E323" s="11">
        <v>0.16068866571018653</v>
      </c>
      <c r="F323" s="13">
        <v>2.0</v>
      </c>
      <c r="G323" s="13">
        <v>1.0</v>
      </c>
      <c r="H323" s="13">
        <v>4.0</v>
      </c>
      <c r="I323" s="13">
        <v>11.0</v>
      </c>
      <c r="J323" s="13">
        <v>2.0</v>
      </c>
      <c r="K323" s="11">
        <v>0.3181818181818182</v>
      </c>
      <c r="L323" s="11">
        <v>1.75</v>
      </c>
      <c r="M323" s="13">
        <v>1.0</v>
      </c>
      <c r="N323" s="13">
        <v>0.0</v>
      </c>
      <c r="O323" s="13">
        <v>8.0</v>
      </c>
      <c r="P323" s="14">
        <v>0.0</v>
      </c>
      <c r="Q323" s="15">
        <v>0.4788704838920047</v>
      </c>
      <c r="R323" s="16">
        <v>2.0166666666666666</v>
      </c>
      <c r="S323" s="13">
        <v>16.0</v>
      </c>
      <c r="T323" s="13">
        <v>12.0</v>
      </c>
      <c r="U323" s="13">
        <v>1.0</v>
      </c>
      <c r="V323" s="17">
        <f t="shared" si="1"/>
        <v>1</v>
      </c>
      <c r="W323" s="11">
        <f t="shared" si="2"/>
        <v>0.5</v>
      </c>
      <c r="X323" s="11">
        <f t="shared" si="3"/>
        <v>0.5</v>
      </c>
      <c r="Y323" s="11">
        <f t="shared" si="18"/>
        <v>2.016666667</v>
      </c>
      <c r="Z323" s="13">
        <v>0.0</v>
      </c>
      <c r="AA323" s="13">
        <v>0.0</v>
      </c>
      <c r="AB323" s="13">
        <v>0.0</v>
      </c>
      <c r="AC323" s="13">
        <v>0.0</v>
      </c>
      <c r="AD323" s="13">
        <v>0.0</v>
      </c>
      <c r="AE323" s="13">
        <v>0.0</v>
      </c>
      <c r="AF323" s="11" t="str">
        <f t="shared" si="5"/>
        <v>#DIV/0!</v>
      </c>
      <c r="AG323" s="12">
        <v>2.0</v>
      </c>
      <c r="AH323" s="12">
        <v>0.0</v>
      </c>
      <c r="AI323" s="12">
        <v>6.0</v>
      </c>
      <c r="AJ323" s="12">
        <v>1.0</v>
      </c>
      <c r="AK323" s="12">
        <v>8.0</v>
      </c>
      <c r="AL323" s="12">
        <v>1.0</v>
      </c>
      <c r="AM323" s="18">
        <f t="shared" si="17"/>
        <v>0.125</v>
      </c>
      <c r="AN323" s="12">
        <v>1.0</v>
      </c>
      <c r="AO323" s="19">
        <v>0.0</v>
      </c>
      <c r="AP323" s="13">
        <v>0.0</v>
      </c>
      <c r="AQ323" s="17">
        <f t="shared" si="22"/>
        <v>1</v>
      </c>
      <c r="AR323" s="11">
        <f t="shared" si="8"/>
        <v>0.5</v>
      </c>
      <c r="AS323" s="17">
        <f t="shared" si="23"/>
        <v>1</v>
      </c>
      <c r="AT323" s="11">
        <f t="shared" si="10"/>
        <v>0.5</v>
      </c>
      <c r="AU323" s="13" t="s">
        <v>56</v>
      </c>
      <c r="AV323" s="13"/>
      <c r="AW323" s="13"/>
      <c r="AX323" s="13"/>
      <c r="AY323" s="13"/>
      <c r="AZ323" s="13"/>
      <c r="BA323" s="12">
        <f t="shared" si="12"/>
        <v>4</v>
      </c>
      <c r="BB323" s="13"/>
    </row>
    <row r="324" ht="12.75" customHeight="1">
      <c r="A324" s="13" t="s">
        <v>353</v>
      </c>
      <c r="B324" s="71" t="s">
        <v>366</v>
      </c>
      <c r="C324" s="10">
        <v>0.0</v>
      </c>
      <c r="D324" s="11">
        <v>0.3666666666666667</v>
      </c>
      <c r="E324" s="11">
        <v>0.0</v>
      </c>
      <c r="F324" s="13">
        <v>0.0</v>
      </c>
      <c r="G324" s="13">
        <v>1.0</v>
      </c>
      <c r="H324" s="13">
        <v>4.0</v>
      </c>
      <c r="I324" s="13">
        <v>11.0</v>
      </c>
      <c r="J324" s="13">
        <v>2.0</v>
      </c>
      <c r="K324" s="11">
        <v>0.3181818181818182</v>
      </c>
      <c r="L324" s="11">
        <v>1.75</v>
      </c>
      <c r="M324" s="13">
        <v>1.0</v>
      </c>
      <c r="N324" s="13">
        <v>0.0</v>
      </c>
      <c r="O324" s="13">
        <v>8.0</v>
      </c>
      <c r="P324" s="14">
        <v>0.0</v>
      </c>
      <c r="Q324" s="15">
        <v>0.3181818181818182</v>
      </c>
      <c r="R324" s="16">
        <v>1.75</v>
      </c>
      <c r="S324" s="13">
        <v>6.0</v>
      </c>
      <c r="T324" s="13">
        <v>17.0</v>
      </c>
      <c r="U324" s="13">
        <v>1.0</v>
      </c>
      <c r="V324" s="17">
        <f t="shared" si="1"/>
        <v>1</v>
      </c>
      <c r="W324" s="11">
        <f t="shared" si="2"/>
        <v>0.5</v>
      </c>
      <c r="X324" s="11">
        <f t="shared" si="3"/>
        <v>0.5</v>
      </c>
      <c r="Y324" s="11">
        <f t="shared" si="18"/>
        <v>1.75</v>
      </c>
      <c r="Z324" s="13">
        <v>0.0</v>
      </c>
      <c r="AA324" s="13">
        <v>0.0</v>
      </c>
      <c r="AB324" s="13">
        <v>0.0</v>
      </c>
      <c r="AC324" s="13">
        <v>0.0</v>
      </c>
      <c r="AD324" s="13">
        <v>0.0</v>
      </c>
      <c r="AE324" s="13">
        <v>0.0</v>
      </c>
      <c r="AF324" s="11" t="str">
        <f t="shared" si="5"/>
        <v>#DIV/0!</v>
      </c>
      <c r="AG324" s="12">
        <v>0.0</v>
      </c>
      <c r="AH324" s="12">
        <v>0.0</v>
      </c>
      <c r="AI324" s="12">
        <v>2.0</v>
      </c>
      <c r="AJ324" s="12">
        <v>0.0</v>
      </c>
      <c r="AK324" s="12">
        <v>2.0</v>
      </c>
      <c r="AL324" s="12">
        <v>0.0</v>
      </c>
      <c r="AM324" s="18">
        <f t="shared" si="17"/>
        <v>0</v>
      </c>
      <c r="AN324" s="12">
        <v>0.0</v>
      </c>
      <c r="AO324" s="19">
        <v>0.0</v>
      </c>
      <c r="AP324" s="13">
        <v>0.0</v>
      </c>
      <c r="AQ324" s="17">
        <f t="shared" si="22"/>
        <v>1</v>
      </c>
      <c r="AR324" s="11">
        <f t="shared" si="8"/>
        <v>0.5</v>
      </c>
      <c r="AS324" s="17">
        <f t="shared" si="23"/>
        <v>1</v>
      </c>
      <c r="AT324" s="11">
        <f t="shared" si="10"/>
        <v>0.5</v>
      </c>
      <c r="AU324" s="13" t="s">
        <v>56</v>
      </c>
      <c r="AV324" s="13"/>
      <c r="AW324" s="13"/>
      <c r="AX324" s="13"/>
      <c r="AY324" s="13"/>
      <c r="AZ324" s="13"/>
      <c r="BA324" s="12">
        <f t="shared" si="12"/>
        <v>4</v>
      </c>
      <c r="BB324" s="13"/>
    </row>
    <row r="325" ht="12.75" customHeight="1">
      <c r="A325" s="13" t="s">
        <v>353</v>
      </c>
      <c r="B325" s="8" t="s">
        <v>367</v>
      </c>
      <c r="C325" s="10">
        <v>0.9178571428571429</v>
      </c>
      <c r="D325" s="11">
        <v>2.6595238095238094</v>
      </c>
      <c r="E325" s="11">
        <v>0.34512085944494186</v>
      </c>
      <c r="F325" s="13">
        <v>2.0</v>
      </c>
      <c r="G325" s="13">
        <v>0.0</v>
      </c>
      <c r="H325" s="13">
        <v>4.0</v>
      </c>
      <c r="I325" s="13">
        <v>11.0</v>
      </c>
      <c r="J325" s="13">
        <v>1.0</v>
      </c>
      <c r="K325" s="11">
        <v>-0.36363636363636365</v>
      </c>
      <c r="L325" s="11">
        <v>0.0</v>
      </c>
      <c r="M325" s="13">
        <v>0.0</v>
      </c>
      <c r="N325" s="13">
        <v>0.0</v>
      </c>
      <c r="O325" s="13">
        <v>8.0</v>
      </c>
      <c r="P325" s="14">
        <v>0.0</v>
      </c>
      <c r="Q325" s="15">
        <v>-0.018515504191421783</v>
      </c>
      <c r="R325" s="16">
        <v>0.9178571428571429</v>
      </c>
      <c r="S325" s="13">
        <v>19.0</v>
      </c>
      <c r="T325" s="13">
        <v>11.0</v>
      </c>
      <c r="U325" s="13">
        <v>1.0</v>
      </c>
      <c r="V325" s="17">
        <f t="shared" si="1"/>
        <v>1</v>
      </c>
      <c r="W325" s="11">
        <f t="shared" si="2"/>
        <v>0</v>
      </c>
      <c r="X325" s="11">
        <f t="shared" si="3"/>
        <v>1</v>
      </c>
      <c r="Y325" s="11">
        <f t="shared" si="18"/>
        <v>0.9178571429</v>
      </c>
      <c r="Z325" s="13">
        <v>0.0</v>
      </c>
      <c r="AA325" s="13">
        <v>0.0</v>
      </c>
      <c r="AB325" s="13">
        <v>1.0</v>
      </c>
      <c r="AC325" s="13">
        <v>0.0</v>
      </c>
      <c r="AD325" s="13">
        <v>1.0</v>
      </c>
      <c r="AE325" s="13">
        <v>0.0</v>
      </c>
      <c r="AF325" s="11">
        <f t="shared" si="5"/>
        <v>0</v>
      </c>
      <c r="AG325" s="12">
        <v>2.0</v>
      </c>
      <c r="AH325" s="12">
        <v>1.0</v>
      </c>
      <c r="AI325" s="12">
        <v>6.0</v>
      </c>
      <c r="AJ325" s="12">
        <v>3.0</v>
      </c>
      <c r="AK325" s="12">
        <v>8.0</v>
      </c>
      <c r="AL325" s="12">
        <v>4.0</v>
      </c>
      <c r="AM325" s="18">
        <f t="shared" si="17"/>
        <v>0.5</v>
      </c>
      <c r="AN325" s="12">
        <v>2.0</v>
      </c>
      <c r="AO325" s="19">
        <v>0.0</v>
      </c>
      <c r="AP325" s="13">
        <v>0.0</v>
      </c>
      <c r="AQ325" s="17">
        <f t="shared" si="22"/>
        <v>1</v>
      </c>
      <c r="AR325" s="11">
        <f t="shared" si="8"/>
        <v>1</v>
      </c>
      <c r="AS325" s="17">
        <f t="shared" si="23"/>
        <v>0</v>
      </c>
      <c r="AT325" s="11">
        <f t="shared" si="10"/>
        <v>0</v>
      </c>
      <c r="AU325" s="13" t="s">
        <v>56</v>
      </c>
      <c r="AV325" s="13"/>
      <c r="AW325" s="13"/>
      <c r="AX325" s="13"/>
      <c r="AY325" s="13"/>
      <c r="AZ325" s="13"/>
      <c r="BA325" s="12">
        <f t="shared" si="12"/>
        <v>4</v>
      </c>
      <c r="BB325" s="13"/>
    </row>
    <row r="326" ht="12.75" customHeight="1">
      <c r="A326" s="13" t="s">
        <v>353</v>
      </c>
      <c r="B326" s="50" t="s">
        <v>368</v>
      </c>
      <c r="C326" s="10">
        <v>0.5166666666666666</v>
      </c>
      <c r="D326" s="11">
        <v>1.0928571428571427</v>
      </c>
      <c r="E326" s="11">
        <v>0.4727668845315904</v>
      </c>
      <c r="F326" s="13">
        <v>1.0</v>
      </c>
      <c r="G326" s="13">
        <v>0.0</v>
      </c>
      <c r="H326" s="13">
        <v>0.0</v>
      </c>
      <c r="I326" s="13">
        <v>0.0</v>
      </c>
      <c r="J326" s="13">
        <v>0.0</v>
      </c>
      <c r="K326" s="11">
        <v>-1.0</v>
      </c>
      <c r="L326" s="11">
        <v>0.0</v>
      </c>
      <c r="M326" s="13">
        <v>0.0</v>
      </c>
      <c r="N326" s="13">
        <v>0.0</v>
      </c>
      <c r="O326" s="13">
        <v>8.0</v>
      </c>
      <c r="P326" s="14">
        <v>0.0</v>
      </c>
      <c r="Q326" s="15">
        <v>-0.5272331154684096</v>
      </c>
      <c r="R326" s="16">
        <v>0.5166666666666666</v>
      </c>
      <c r="S326" s="13">
        <v>12.0</v>
      </c>
      <c r="T326" s="13">
        <v>14.0</v>
      </c>
      <c r="U326" s="13">
        <v>1.0</v>
      </c>
      <c r="V326" s="17">
        <f t="shared" si="1"/>
        <v>0</v>
      </c>
      <c r="W326" s="11" t="str">
        <f t="shared" si="2"/>
        <v>#DIV/0!</v>
      </c>
      <c r="X326" s="11" t="str">
        <f t="shared" si="3"/>
        <v>#DIV/0!</v>
      </c>
      <c r="Y326" s="11">
        <f t="shared" si="18"/>
        <v>0.5166666667</v>
      </c>
      <c r="Z326" s="13">
        <v>0.0</v>
      </c>
      <c r="AA326" s="13">
        <v>0.0</v>
      </c>
      <c r="AB326" s="13">
        <v>0.0</v>
      </c>
      <c r="AC326" s="13">
        <v>0.0</v>
      </c>
      <c r="AD326" s="13">
        <v>0.0</v>
      </c>
      <c r="AE326" s="13">
        <v>0.0</v>
      </c>
      <c r="AF326" s="11" t="str">
        <f t="shared" si="5"/>
        <v>#DIV/0!</v>
      </c>
      <c r="AG326" s="12">
        <v>1.0</v>
      </c>
      <c r="AH326" s="12">
        <v>0.0</v>
      </c>
      <c r="AI326" s="12">
        <v>4.0</v>
      </c>
      <c r="AJ326" s="12">
        <v>2.0</v>
      </c>
      <c r="AK326" s="12">
        <v>5.0</v>
      </c>
      <c r="AL326" s="12">
        <v>2.0</v>
      </c>
      <c r="AM326" s="18">
        <f t="shared" si="17"/>
        <v>0.4</v>
      </c>
      <c r="AN326" s="12">
        <v>1.0</v>
      </c>
      <c r="AO326" s="19">
        <v>0.0</v>
      </c>
      <c r="AP326" s="13">
        <v>0.0</v>
      </c>
      <c r="AQ326" s="17">
        <f t="shared" si="22"/>
        <v>0</v>
      </c>
      <c r="AR326" s="11" t="str">
        <f t="shared" si="8"/>
        <v>#DIV/0!</v>
      </c>
      <c r="AS326" s="17">
        <f t="shared" si="23"/>
        <v>0</v>
      </c>
      <c r="AT326" s="11" t="str">
        <f t="shared" si="10"/>
        <v>#DIV/0!</v>
      </c>
      <c r="AU326" s="13" t="s">
        <v>56</v>
      </c>
      <c r="AV326" s="13"/>
      <c r="AW326" s="13"/>
      <c r="AX326" s="13"/>
      <c r="AY326" s="13"/>
      <c r="AZ326" s="13"/>
      <c r="BA326" s="12">
        <f t="shared" si="12"/>
        <v>0</v>
      </c>
      <c r="BB326" s="13"/>
    </row>
    <row r="327" ht="12.75" customHeight="1">
      <c r="A327" s="13" t="s">
        <v>353</v>
      </c>
      <c r="B327" s="50" t="s">
        <v>369</v>
      </c>
      <c r="C327" s="10">
        <v>0.16666666666666666</v>
      </c>
      <c r="D327" s="11">
        <v>1.2595238095238095</v>
      </c>
      <c r="E327" s="11">
        <v>0.1323251417769376</v>
      </c>
      <c r="F327" s="13">
        <v>3.0</v>
      </c>
      <c r="G327" s="13">
        <v>0.0</v>
      </c>
      <c r="H327" s="13">
        <v>5.0</v>
      </c>
      <c r="I327" s="13">
        <v>6.0</v>
      </c>
      <c r="J327" s="13">
        <v>1.0</v>
      </c>
      <c r="K327" s="11">
        <v>-0.8333333333333334</v>
      </c>
      <c r="L327" s="11">
        <v>0.0</v>
      </c>
      <c r="M327" s="13">
        <v>0.0</v>
      </c>
      <c r="N327" s="13">
        <v>0.0</v>
      </c>
      <c r="O327" s="13">
        <v>8.0</v>
      </c>
      <c r="P327" s="14">
        <v>0.0</v>
      </c>
      <c r="Q327" s="15">
        <v>-0.7010081915563957</v>
      </c>
      <c r="R327" s="16">
        <v>0.16666666666666666</v>
      </c>
      <c r="S327" s="13">
        <v>13.0</v>
      </c>
      <c r="T327" s="13">
        <v>13.0</v>
      </c>
      <c r="U327" s="13">
        <v>1.0</v>
      </c>
      <c r="V327" s="17">
        <f t="shared" si="1"/>
        <v>1</v>
      </c>
      <c r="W327" s="11">
        <f t="shared" si="2"/>
        <v>0</v>
      </c>
      <c r="X327" s="11">
        <f t="shared" si="3"/>
        <v>1</v>
      </c>
      <c r="Y327" s="11">
        <f t="shared" si="18"/>
        <v>0.1666666667</v>
      </c>
      <c r="Z327" s="13">
        <v>0.0</v>
      </c>
      <c r="AA327" s="13">
        <v>0.0</v>
      </c>
      <c r="AB327" s="13">
        <v>0.0</v>
      </c>
      <c r="AC327" s="13">
        <v>0.0</v>
      </c>
      <c r="AD327" s="13">
        <v>0.0</v>
      </c>
      <c r="AE327" s="13">
        <v>0.0</v>
      </c>
      <c r="AF327" s="11" t="str">
        <f t="shared" si="5"/>
        <v>#DIV/0!</v>
      </c>
      <c r="AG327" s="12">
        <v>1.0</v>
      </c>
      <c r="AH327" s="12">
        <v>0.0</v>
      </c>
      <c r="AI327" s="12">
        <v>5.0</v>
      </c>
      <c r="AJ327" s="12">
        <v>1.0</v>
      </c>
      <c r="AK327" s="12">
        <v>6.0</v>
      </c>
      <c r="AL327" s="12">
        <v>1.0</v>
      </c>
      <c r="AM327" s="18">
        <f t="shared" si="17"/>
        <v>0.1666666667</v>
      </c>
      <c r="AN327" s="12">
        <v>0.0</v>
      </c>
      <c r="AO327" s="19">
        <v>0.0</v>
      </c>
      <c r="AP327" s="13">
        <v>0.0</v>
      </c>
      <c r="AQ327" s="17">
        <f t="shared" si="22"/>
        <v>1</v>
      </c>
      <c r="AR327" s="11">
        <f t="shared" si="8"/>
        <v>1</v>
      </c>
      <c r="AS327" s="17">
        <f t="shared" si="23"/>
        <v>0</v>
      </c>
      <c r="AT327" s="11">
        <f t="shared" si="10"/>
        <v>0</v>
      </c>
      <c r="AU327" s="13" t="s">
        <v>56</v>
      </c>
      <c r="AV327" s="13"/>
      <c r="AW327" s="13"/>
      <c r="AX327" s="13"/>
      <c r="AY327" s="13"/>
      <c r="AZ327" s="13"/>
      <c r="BA327" s="12">
        <f t="shared" si="12"/>
        <v>5</v>
      </c>
      <c r="BB327" s="13"/>
    </row>
    <row r="328" ht="12.75" customHeight="1">
      <c r="A328" s="25" t="s">
        <v>353</v>
      </c>
      <c r="B328" s="72" t="s">
        <v>370</v>
      </c>
      <c r="C328" s="27">
        <v>0.0</v>
      </c>
      <c r="D328" s="28">
        <v>0.16666666666666666</v>
      </c>
      <c r="E328" s="28">
        <v>0.0</v>
      </c>
      <c r="F328" s="25">
        <v>0.0</v>
      </c>
      <c r="G328" s="25">
        <v>0.0</v>
      </c>
      <c r="H328" s="25">
        <v>5.0</v>
      </c>
      <c r="I328" s="25">
        <v>6.0</v>
      </c>
      <c r="J328" s="25">
        <v>1.0</v>
      </c>
      <c r="K328" s="28">
        <v>-0.8333333333333334</v>
      </c>
      <c r="L328" s="28">
        <v>0.0</v>
      </c>
      <c r="M328" s="25">
        <v>0.0</v>
      </c>
      <c r="N328" s="25">
        <v>0.0</v>
      </c>
      <c r="O328" s="25">
        <v>8.0</v>
      </c>
      <c r="P328" s="29">
        <v>0.0</v>
      </c>
      <c r="Q328" s="30">
        <v>-0.8333333333333334</v>
      </c>
      <c r="R328" s="31">
        <v>0.0</v>
      </c>
      <c r="S328" s="25">
        <v>3.0</v>
      </c>
      <c r="T328" s="25">
        <v>18.0</v>
      </c>
      <c r="U328" s="25">
        <v>1.0</v>
      </c>
      <c r="V328" s="32">
        <f t="shared" si="1"/>
        <v>1</v>
      </c>
      <c r="W328" s="28">
        <f t="shared" si="2"/>
        <v>0</v>
      </c>
      <c r="X328" s="28">
        <f t="shared" si="3"/>
        <v>1</v>
      </c>
      <c r="Y328" s="28">
        <f t="shared" si="18"/>
        <v>0</v>
      </c>
      <c r="Z328" s="25">
        <v>0.0</v>
      </c>
      <c r="AA328" s="25">
        <v>0.0</v>
      </c>
      <c r="AB328" s="25">
        <v>0.0</v>
      </c>
      <c r="AC328" s="25">
        <v>0.0</v>
      </c>
      <c r="AD328" s="25">
        <v>0.0</v>
      </c>
      <c r="AE328" s="25">
        <v>0.0</v>
      </c>
      <c r="AF328" s="28" t="str">
        <f t="shared" si="5"/>
        <v>#DIV/0!</v>
      </c>
      <c r="AG328" s="25">
        <v>0.0</v>
      </c>
      <c r="AH328" s="25">
        <v>0.0</v>
      </c>
      <c r="AI328" s="25">
        <v>1.0</v>
      </c>
      <c r="AJ328" s="25">
        <v>0.0</v>
      </c>
      <c r="AK328" s="25">
        <v>1.0</v>
      </c>
      <c r="AL328" s="25">
        <v>0.0</v>
      </c>
      <c r="AM328" s="33">
        <f t="shared" si="17"/>
        <v>0</v>
      </c>
      <c r="AN328" s="25">
        <v>0.0</v>
      </c>
      <c r="AO328" s="34">
        <v>0.0</v>
      </c>
      <c r="AP328" s="25">
        <v>0.0</v>
      </c>
      <c r="AQ328" s="32">
        <f t="shared" si="22"/>
        <v>1</v>
      </c>
      <c r="AR328" s="28">
        <f t="shared" si="8"/>
        <v>1</v>
      </c>
      <c r="AS328" s="32">
        <f t="shared" si="23"/>
        <v>0</v>
      </c>
      <c r="AT328" s="28">
        <f t="shared" si="10"/>
        <v>0</v>
      </c>
      <c r="AU328" s="25" t="s">
        <v>54</v>
      </c>
      <c r="AV328" s="25"/>
      <c r="AW328" s="25"/>
      <c r="AX328" s="25"/>
      <c r="AY328" s="25"/>
      <c r="AZ328" s="25"/>
      <c r="BA328" s="25">
        <f t="shared" si="12"/>
        <v>5</v>
      </c>
      <c r="BB328" s="25"/>
    </row>
    <row r="329" ht="12.75" customHeight="1">
      <c r="A329" s="8" t="s">
        <v>371</v>
      </c>
      <c r="B329" s="47" t="s">
        <v>329</v>
      </c>
      <c r="C329" s="10">
        <v>5.031746031746032</v>
      </c>
      <c r="D329" s="11">
        <v>11.732936507936508</v>
      </c>
      <c r="E329" s="11">
        <v>0.42885649541718807</v>
      </c>
      <c r="F329" s="13">
        <v>1.0</v>
      </c>
      <c r="G329" s="13">
        <v>8.0</v>
      </c>
      <c r="H329" s="13">
        <v>0.0</v>
      </c>
      <c r="I329" s="13">
        <v>99.0</v>
      </c>
      <c r="J329" s="13">
        <v>12.0</v>
      </c>
      <c r="K329" s="11">
        <v>0.6666666666666666</v>
      </c>
      <c r="L329" s="11">
        <v>4.666666666666667</v>
      </c>
      <c r="M329" s="13">
        <v>12.0</v>
      </c>
      <c r="N329" s="13">
        <v>8.0</v>
      </c>
      <c r="O329" s="13">
        <v>8.0</v>
      </c>
      <c r="P329" s="14">
        <v>1.0</v>
      </c>
      <c r="Q329" s="15">
        <v>2.095523162083855</v>
      </c>
      <c r="R329" s="16">
        <v>15.6984126984127</v>
      </c>
      <c r="S329" s="13">
        <v>39.0</v>
      </c>
      <c r="T329" s="12">
        <v>1.0</v>
      </c>
      <c r="U329" s="13">
        <v>2.0</v>
      </c>
      <c r="V329" s="17">
        <f t="shared" si="1"/>
        <v>4</v>
      </c>
      <c r="W329" s="11">
        <f t="shared" si="2"/>
        <v>0.6666666667</v>
      </c>
      <c r="X329" s="11">
        <f t="shared" si="3"/>
        <v>0.3333333333</v>
      </c>
      <c r="Y329" s="11">
        <f t="shared" si="18"/>
        <v>9.698412698</v>
      </c>
      <c r="Z329" s="13">
        <v>2.0</v>
      </c>
      <c r="AA329" s="13">
        <v>1.0</v>
      </c>
      <c r="AB329" s="13">
        <v>8.0</v>
      </c>
      <c r="AC329" s="13">
        <v>3.0</v>
      </c>
      <c r="AD329" s="13">
        <v>10.0</v>
      </c>
      <c r="AE329" s="13">
        <v>4.0</v>
      </c>
      <c r="AF329" s="11">
        <f t="shared" si="5"/>
        <v>0.4</v>
      </c>
      <c r="AG329" s="13">
        <v>6.0</v>
      </c>
      <c r="AH329" s="13">
        <v>4.0</v>
      </c>
      <c r="AI329" s="13">
        <v>6.0</v>
      </c>
      <c r="AJ329" s="13">
        <v>3.0</v>
      </c>
      <c r="AK329" s="13">
        <v>12.0</v>
      </c>
      <c r="AL329" s="13">
        <v>7.0</v>
      </c>
      <c r="AM329" s="18">
        <f t="shared" si="17"/>
        <v>0.5833333333</v>
      </c>
      <c r="AN329" s="19">
        <v>0.0</v>
      </c>
      <c r="AO329" s="19">
        <v>0.0</v>
      </c>
      <c r="AP329" s="13">
        <v>0.0</v>
      </c>
      <c r="AQ329" s="17">
        <f t="shared" si="22"/>
        <v>0</v>
      </c>
      <c r="AR329" s="11">
        <f t="shared" si="8"/>
        <v>0</v>
      </c>
      <c r="AS329" s="17">
        <f t="shared" si="23"/>
        <v>8</v>
      </c>
      <c r="AT329" s="11">
        <f t="shared" si="10"/>
        <v>0.8888888889</v>
      </c>
      <c r="AU329" s="13" t="s">
        <v>54</v>
      </c>
      <c r="AV329" s="13"/>
      <c r="AW329" s="13"/>
      <c r="AX329" s="13"/>
      <c r="AY329" s="13"/>
      <c r="AZ329" s="13"/>
      <c r="BA329" s="12">
        <f t="shared" si="12"/>
        <v>0</v>
      </c>
      <c r="BB329" s="13"/>
    </row>
    <row r="330" ht="12.75" customHeight="1">
      <c r="A330" s="22" t="s">
        <v>371</v>
      </c>
      <c r="B330" s="47" t="s">
        <v>323</v>
      </c>
      <c r="C330" s="10">
        <v>1.6472222222222221</v>
      </c>
      <c r="D330" s="11">
        <v>11.732936507936508</v>
      </c>
      <c r="E330" s="11">
        <v>0.14039300571583183</v>
      </c>
      <c r="F330" s="13">
        <v>2.0</v>
      </c>
      <c r="G330" s="13">
        <v>9.0</v>
      </c>
      <c r="H330" s="13">
        <v>2.0</v>
      </c>
      <c r="I330" s="13">
        <v>99.0</v>
      </c>
      <c r="J330" s="13">
        <v>12.0</v>
      </c>
      <c r="K330" s="11">
        <v>0.7483164983164983</v>
      </c>
      <c r="L330" s="11">
        <v>3.5</v>
      </c>
      <c r="M330" s="13">
        <v>10.0</v>
      </c>
      <c r="N330" s="13">
        <v>0.0</v>
      </c>
      <c r="O330" s="13">
        <v>8.0</v>
      </c>
      <c r="P330" s="14">
        <v>0.0</v>
      </c>
      <c r="Q330" s="15">
        <v>0.8887095040323301</v>
      </c>
      <c r="R330" s="16">
        <v>5.147222222222222</v>
      </c>
      <c r="S330" s="13">
        <v>39.0</v>
      </c>
      <c r="T330" s="12">
        <v>2.0</v>
      </c>
      <c r="U330" s="13">
        <v>2.0</v>
      </c>
      <c r="V330" s="17">
        <f t="shared" si="1"/>
        <v>3</v>
      </c>
      <c r="W330" s="11">
        <f t="shared" si="2"/>
        <v>0.75</v>
      </c>
      <c r="X330" s="11">
        <f t="shared" si="3"/>
        <v>0.25</v>
      </c>
      <c r="Y330" s="11">
        <f t="shared" si="18"/>
        <v>5.147222222</v>
      </c>
      <c r="Z330" s="13">
        <v>2.0</v>
      </c>
      <c r="AA330" s="13">
        <v>0.0</v>
      </c>
      <c r="AB330" s="13">
        <v>8.0</v>
      </c>
      <c r="AC330" s="13">
        <v>1.0</v>
      </c>
      <c r="AD330" s="13">
        <v>10.0</v>
      </c>
      <c r="AE330" s="13">
        <v>1.0</v>
      </c>
      <c r="AF330" s="11">
        <f t="shared" si="5"/>
        <v>0.1</v>
      </c>
      <c r="AG330" s="13">
        <v>6.0</v>
      </c>
      <c r="AH330" s="13">
        <v>3.0</v>
      </c>
      <c r="AI330" s="13">
        <v>6.0</v>
      </c>
      <c r="AJ330" s="13">
        <v>2.0</v>
      </c>
      <c r="AK330" s="13">
        <v>12.0</v>
      </c>
      <c r="AL330" s="13">
        <v>5.0</v>
      </c>
      <c r="AM330" s="18">
        <f t="shared" si="17"/>
        <v>0.4166666667</v>
      </c>
      <c r="AN330" s="19">
        <v>0.0</v>
      </c>
      <c r="AO330" s="19">
        <v>0.0</v>
      </c>
      <c r="AP330" s="13">
        <v>0.0</v>
      </c>
      <c r="AQ330" s="17">
        <f t="shared" si="22"/>
        <v>2</v>
      </c>
      <c r="AR330" s="11">
        <f t="shared" si="8"/>
        <v>0.1666666667</v>
      </c>
      <c r="AS330" s="17">
        <f t="shared" si="23"/>
        <v>9</v>
      </c>
      <c r="AT330" s="11">
        <f t="shared" si="10"/>
        <v>0.8181818182</v>
      </c>
      <c r="AU330" s="13" t="s">
        <v>56</v>
      </c>
      <c r="AV330" s="13"/>
      <c r="AW330" s="13"/>
      <c r="AX330" s="13"/>
      <c r="AY330" s="13"/>
      <c r="AZ330" s="13"/>
      <c r="BA330" s="12">
        <f t="shared" si="12"/>
        <v>2</v>
      </c>
      <c r="BB330" s="13"/>
    </row>
    <row r="331" ht="12.75" customHeight="1">
      <c r="A331" s="13" t="s">
        <v>371</v>
      </c>
      <c r="B331" s="47" t="s">
        <v>289</v>
      </c>
      <c r="C331" s="10">
        <v>3.0662698412698415</v>
      </c>
      <c r="D331" s="11">
        <v>9.732936507936508</v>
      </c>
      <c r="E331" s="11">
        <v>0.3150405675378155</v>
      </c>
      <c r="F331" s="13">
        <v>1.0</v>
      </c>
      <c r="G331" s="13">
        <v>5.0</v>
      </c>
      <c r="H331" s="13">
        <v>5.0</v>
      </c>
      <c r="I331" s="13">
        <v>82.0</v>
      </c>
      <c r="J331" s="13">
        <v>9.0</v>
      </c>
      <c r="K331" s="11">
        <v>0.5487804878048781</v>
      </c>
      <c r="L331" s="11">
        <v>1.728395061728395</v>
      </c>
      <c r="M331" s="13">
        <v>7.0</v>
      </c>
      <c r="N331" s="13">
        <v>0.0</v>
      </c>
      <c r="O331" s="13">
        <v>8.0</v>
      </c>
      <c r="P331" s="14">
        <v>0.0</v>
      </c>
      <c r="Q331" s="15">
        <v>0.8638210553426936</v>
      </c>
      <c r="R331" s="16">
        <v>4.794664902998236</v>
      </c>
      <c r="S331" s="13">
        <v>36.0</v>
      </c>
      <c r="T331" s="12">
        <v>6.0</v>
      </c>
      <c r="U331" s="13">
        <v>2.0</v>
      </c>
      <c r="V331" s="17">
        <f t="shared" si="1"/>
        <v>4</v>
      </c>
      <c r="W331" s="11">
        <f t="shared" si="2"/>
        <v>0.5555555556</v>
      </c>
      <c r="X331" s="11">
        <f t="shared" si="3"/>
        <v>0.4444444444</v>
      </c>
      <c r="Y331" s="11">
        <f t="shared" si="18"/>
        <v>4.794664903</v>
      </c>
      <c r="Z331" s="13">
        <v>1.0</v>
      </c>
      <c r="AA331" s="13">
        <v>1.0</v>
      </c>
      <c r="AB331" s="13">
        <v>7.0</v>
      </c>
      <c r="AC331" s="13">
        <v>1.0</v>
      </c>
      <c r="AD331" s="13">
        <v>8.0</v>
      </c>
      <c r="AE331" s="13">
        <v>2.0</v>
      </c>
      <c r="AF331" s="11">
        <f t="shared" si="5"/>
        <v>0.25</v>
      </c>
      <c r="AG331" s="13">
        <v>6.0</v>
      </c>
      <c r="AH331" s="13">
        <v>3.0</v>
      </c>
      <c r="AI331" s="13">
        <v>6.0</v>
      </c>
      <c r="AJ331" s="13">
        <v>5.0</v>
      </c>
      <c r="AK331" s="13">
        <v>12.0</v>
      </c>
      <c r="AL331" s="13">
        <v>8.0</v>
      </c>
      <c r="AM331" s="18">
        <f t="shared" si="17"/>
        <v>0.6666666667</v>
      </c>
      <c r="AN331" s="19">
        <v>0.0</v>
      </c>
      <c r="AO331" s="19">
        <v>0.0</v>
      </c>
      <c r="AP331" s="13">
        <v>0.0</v>
      </c>
      <c r="AQ331" s="17">
        <f t="shared" si="22"/>
        <v>2</v>
      </c>
      <c r="AR331" s="11">
        <f t="shared" si="8"/>
        <v>0.2222222222</v>
      </c>
      <c r="AS331" s="17">
        <f t="shared" si="23"/>
        <v>5</v>
      </c>
      <c r="AT331" s="11">
        <f t="shared" si="10"/>
        <v>0.625</v>
      </c>
      <c r="AU331" s="13" t="s">
        <v>56</v>
      </c>
      <c r="AV331" s="13"/>
      <c r="AW331" s="13"/>
      <c r="AX331" s="13"/>
      <c r="AY331" s="13"/>
      <c r="AZ331" s="13"/>
      <c r="BA331" s="12">
        <f t="shared" si="12"/>
        <v>5</v>
      </c>
      <c r="BB331" s="13"/>
    </row>
    <row r="332" ht="12.75" customHeight="1">
      <c r="A332" s="13" t="s">
        <v>371</v>
      </c>
      <c r="B332" s="47" t="s">
        <v>372</v>
      </c>
      <c r="C332" s="10">
        <v>2.466269841269841</v>
      </c>
      <c r="D332" s="11">
        <v>9.732936507936508</v>
      </c>
      <c r="E332" s="11">
        <v>0.25339421861621886</v>
      </c>
      <c r="F332" s="13">
        <v>1.0</v>
      </c>
      <c r="G332" s="13">
        <v>6.0</v>
      </c>
      <c r="H332" s="13">
        <v>2.0</v>
      </c>
      <c r="I332" s="13">
        <v>82.0</v>
      </c>
      <c r="J332" s="13">
        <v>9.0</v>
      </c>
      <c r="K332" s="11">
        <v>0.5919540229885057</v>
      </c>
      <c r="L332" s="11">
        <v>1.5272727272727273</v>
      </c>
      <c r="M332" s="13">
        <v>7.0</v>
      </c>
      <c r="N332" s="13">
        <v>0.0</v>
      </c>
      <c r="O332" s="13">
        <v>8.0</v>
      </c>
      <c r="P332" s="14">
        <v>0.0</v>
      </c>
      <c r="Q332" s="15">
        <v>0.8453482416047247</v>
      </c>
      <c r="R332" s="16">
        <v>3.9935425685425683</v>
      </c>
      <c r="S332" s="13">
        <v>36.0</v>
      </c>
      <c r="T332" s="13">
        <v>5.0</v>
      </c>
      <c r="U332" s="13">
        <v>2.0</v>
      </c>
      <c r="V332" s="17">
        <f t="shared" si="1"/>
        <v>3</v>
      </c>
      <c r="W332" s="11">
        <f t="shared" si="2"/>
        <v>0.6666666667</v>
      </c>
      <c r="X332" s="11">
        <f t="shared" si="3"/>
        <v>0.3333333333</v>
      </c>
      <c r="Y332" s="11">
        <f t="shared" si="18"/>
        <v>3.993542569</v>
      </c>
      <c r="Z332" s="13">
        <v>1.0</v>
      </c>
      <c r="AA332" s="13">
        <v>0.0</v>
      </c>
      <c r="AB332" s="13">
        <v>7.0</v>
      </c>
      <c r="AC332" s="13">
        <v>1.0</v>
      </c>
      <c r="AD332" s="13">
        <v>8.0</v>
      </c>
      <c r="AE332" s="13">
        <v>1.0</v>
      </c>
      <c r="AF332" s="11">
        <f t="shared" si="5"/>
        <v>0.125</v>
      </c>
      <c r="AG332" s="13">
        <v>6.0</v>
      </c>
      <c r="AH332" s="13">
        <v>5.0</v>
      </c>
      <c r="AI332" s="13">
        <v>6.0</v>
      </c>
      <c r="AJ332" s="13">
        <v>5.0</v>
      </c>
      <c r="AK332" s="13">
        <v>12.0</v>
      </c>
      <c r="AL332" s="13">
        <v>10.0</v>
      </c>
      <c r="AM332" s="18">
        <f t="shared" si="17"/>
        <v>0.8333333333</v>
      </c>
      <c r="AN332" s="19">
        <v>0.0</v>
      </c>
      <c r="AO332" s="19">
        <v>0.0</v>
      </c>
      <c r="AP332" s="13">
        <v>0.0</v>
      </c>
      <c r="AQ332" s="17">
        <f t="shared" si="22"/>
        <v>2</v>
      </c>
      <c r="AR332" s="11">
        <f t="shared" si="8"/>
        <v>0.2222222222</v>
      </c>
      <c r="AS332" s="17">
        <f t="shared" si="23"/>
        <v>6</v>
      </c>
      <c r="AT332" s="11">
        <f t="shared" si="10"/>
        <v>0.75</v>
      </c>
      <c r="AU332" s="13" t="s">
        <v>56</v>
      </c>
      <c r="AV332" s="13"/>
      <c r="AW332" s="13"/>
      <c r="AX332" s="13"/>
      <c r="AY332" s="13"/>
      <c r="AZ332" s="13"/>
      <c r="BA332" s="12">
        <f t="shared" si="12"/>
        <v>2</v>
      </c>
      <c r="BB332" s="13"/>
    </row>
    <row r="333" ht="12.75" customHeight="1">
      <c r="A333" s="13" t="s">
        <v>371</v>
      </c>
      <c r="B333" s="47" t="s">
        <v>306</v>
      </c>
      <c r="C333" s="10">
        <v>2.066269841269841</v>
      </c>
      <c r="D333" s="11">
        <v>7.732936507936508</v>
      </c>
      <c r="E333" s="11">
        <v>0.26720377687689223</v>
      </c>
      <c r="F333" s="13">
        <v>1.0</v>
      </c>
      <c r="G333" s="13">
        <v>6.0</v>
      </c>
      <c r="H333" s="13">
        <v>13.0</v>
      </c>
      <c r="I333" s="13">
        <v>76.0</v>
      </c>
      <c r="J333" s="13">
        <v>8.0</v>
      </c>
      <c r="K333" s="11">
        <v>0.7286184210526315</v>
      </c>
      <c r="L333" s="11">
        <v>1.2352941176470589</v>
      </c>
      <c r="M333" s="13">
        <v>4.0</v>
      </c>
      <c r="N333" s="13">
        <v>0.0</v>
      </c>
      <c r="O333" s="13">
        <v>8.0</v>
      </c>
      <c r="P333" s="14">
        <v>0.0</v>
      </c>
      <c r="Q333" s="15">
        <v>0.9958221979295238</v>
      </c>
      <c r="R333" s="16">
        <v>3.3015639589169</v>
      </c>
      <c r="S333" s="13">
        <v>33.0</v>
      </c>
      <c r="T333" s="12">
        <v>7.0</v>
      </c>
      <c r="U333" s="13">
        <v>2.0</v>
      </c>
      <c r="V333" s="17">
        <f t="shared" si="1"/>
        <v>2</v>
      </c>
      <c r="W333" s="11">
        <f t="shared" si="2"/>
        <v>0.75</v>
      </c>
      <c r="X333" s="11">
        <f t="shared" si="3"/>
        <v>0.25</v>
      </c>
      <c r="Y333" s="11">
        <f t="shared" si="18"/>
        <v>3.301563959</v>
      </c>
      <c r="Z333" s="13">
        <v>0.0</v>
      </c>
      <c r="AA333" s="13">
        <v>0.0</v>
      </c>
      <c r="AB333" s="13">
        <v>6.0</v>
      </c>
      <c r="AC333" s="13">
        <v>1.0</v>
      </c>
      <c r="AD333" s="13">
        <v>6.0</v>
      </c>
      <c r="AE333" s="13">
        <v>1.0</v>
      </c>
      <c r="AF333" s="11">
        <f t="shared" si="5"/>
        <v>0.1666666667</v>
      </c>
      <c r="AG333" s="13">
        <v>6.0</v>
      </c>
      <c r="AH333" s="13">
        <v>3.0</v>
      </c>
      <c r="AI333" s="13">
        <v>6.0</v>
      </c>
      <c r="AJ333" s="13">
        <v>5.0</v>
      </c>
      <c r="AK333" s="13">
        <v>12.0</v>
      </c>
      <c r="AL333" s="13">
        <v>8.0</v>
      </c>
      <c r="AM333" s="18">
        <f t="shared" si="17"/>
        <v>0.6666666667</v>
      </c>
      <c r="AN333" s="19">
        <v>0.0</v>
      </c>
      <c r="AO333" s="19">
        <v>0.0</v>
      </c>
      <c r="AP333" s="13">
        <v>0.0</v>
      </c>
      <c r="AQ333" s="17">
        <f t="shared" si="22"/>
        <v>4</v>
      </c>
      <c r="AR333" s="11">
        <f t="shared" si="8"/>
        <v>0.5</v>
      </c>
      <c r="AS333" s="17">
        <f t="shared" si="23"/>
        <v>3</v>
      </c>
      <c r="AT333" s="11">
        <f t="shared" si="10"/>
        <v>0.4285714286</v>
      </c>
      <c r="AU333" s="13" t="s">
        <v>56</v>
      </c>
      <c r="AV333" s="13"/>
      <c r="AW333" s="13"/>
      <c r="AX333" s="13"/>
      <c r="AY333" s="13"/>
      <c r="AZ333" s="13"/>
      <c r="BA333" s="12">
        <f t="shared" si="12"/>
        <v>13</v>
      </c>
      <c r="BB333" s="13"/>
    </row>
    <row r="334" ht="12.75" customHeight="1">
      <c r="A334" s="13" t="s">
        <v>371</v>
      </c>
      <c r="B334" s="47" t="s">
        <v>356</v>
      </c>
      <c r="C334" s="10">
        <v>1.2329365079365078</v>
      </c>
      <c r="D334" s="11">
        <v>5.732936507936508</v>
      </c>
      <c r="E334" s="11">
        <v>0.21506195057797461</v>
      </c>
      <c r="F334" s="13">
        <v>0.0</v>
      </c>
      <c r="G334" s="13">
        <v>3.0</v>
      </c>
      <c r="H334" s="13">
        <v>3.0</v>
      </c>
      <c r="I334" s="13">
        <v>61.0</v>
      </c>
      <c r="J334" s="13">
        <v>6.0</v>
      </c>
      <c r="K334" s="11">
        <v>0.49180327868852464</v>
      </c>
      <c r="L334" s="11">
        <v>2.0</v>
      </c>
      <c r="M334" s="13">
        <v>4.0</v>
      </c>
      <c r="N334" s="13">
        <v>0.0</v>
      </c>
      <c r="O334" s="13">
        <v>8.0</v>
      </c>
      <c r="P334" s="14">
        <v>0.0</v>
      </c>
      <c r="Q334" s="15">
        <v>0.7068652292664992</v>
      </c>
      <c r="R334" s="16">
        <v>3.2329365079365076</v>
      </c>
      <c r="S334" s="13">
        <v>30.0</v>
      </c>
      <c r="T334" s="13">
        <v>9.0</v>
      </c>
      <c r="U334" s="13">
        <v>2.0</v>
      </c>
      <c r="V334" s="17">
        <f t="shared" si="1"/>
        <v>3</v>
      </c>
      <c r="W334" s="11">
        <f t="shared" si="2"/>
        <v>0.5</v>
      </c>
      <c r="X334" s="11">
        <f t="shared" si="3"/>
        <v>0.5</v>
      </c>
      <c r="Y334" s="11">
        <f t="shared" si="18"/>
        <v>3.232936508</v>
      </c>
      <c r="Z334" s="13">
        <v>0.0</v>
      </c>
      <c r="AA334" s="13">
        <v>0.0</v>
      </c>
      <c r="AB334" s="13">
        <v>4.0</v>
      </c>
      <c r="AC334" s="13">
        <v>0.0</v>
      </c>
      <c r="AD334" s="13">
        <v>4.0</v>
      </c>
      <c r="AE334" s="13">
        <v>0.0</v>
      </c>
      <c r="AF334" s="11">
        <f t="shared" si="5"/>
        <v>0</v>
      </c>
      <c r="AG334" s="13">
        <v>6.0</v>
      </c>
      <c r="AH334" s="13">
        <v>4.0</v>
      </c>
      <c r="AI334" s="13">
        <v>6.0</v>
      </c>
      <c r="AJ334" s="13">
        <v>5.0</v>
      </c>
      <c r="AK334" s="13">
        <v>12.0</v>
      </c>
      <c r="AL334" s="13">
        <v>9.0</v>
      </c>
      <c r="AM334" s="18">
        <f t="shared" si="17"/>
        <v>0.75</v>
      </c>
      <c r="AN334" s="19">
        <v>0.0</v>
      </c>
      <c r="AO334" s="19">
        <v>0.0</v>
      </c>
      <c r="AP334" s="13">
        <v>0.0</v>
      </c>
      <c r="AQ334" s="17">
        <f t="shared" si="22"/>
        <v>2</v>
      </c>
      <c r="AR334" s="11">
        <f t="shared" si="8"/>
        <v>0.3333333333</v>
      </c>
      <c r="AS334" s="17">
        <f t="shared" si="23"/>
        <v>4</v>
      </c>
      <c r="AT334" s="11">
        <f t="shared" si="10"/>
        <v>0.6666666667</v>
      </c>
      <c r="AU334" s="13" t="s">
        <v>54</v>
      </c>
      <c r="AV334" s="13"/>
      <c r="AW334" s="13"/>
      <c r="AX334" s="13"/>
      <c r="AY334" s="13"/>
      <c r="AZ334" s="13">
        <v>2.0</v>
      </c>
      <c r="BA334" s="12">
        <f t="shared" si="12"/>
        <v>5</v>
      </c>
      <c r="BB334" s="13"/>
    </row>
    <row r="335" ht="12.75" customHeight="1">
      <c r="A335" s="13" t="s">
        <v>371</v>
      </c>
      <c r="B335" s="47" t="s">
        <v>307</v>
      </c>
      <c r="C335" s="10">
        <v>0.9567460317460317</v>
      </c>
      <c r="D335" s="11">
        <v>4.732936507936508</v>
      </c>
      <c r="E335" s="11">
        <v>0.20214639054246664</v>
      </c>
      <c r="F335" s="13">
        <v>1.0</v>
      </c>
      <c r="G335" s="13">
        <v>5.0</v>
      </c>
      <c r="H335" s="13">
        <v>5.0</v>
      </c>
      <c r="I335" s="13">
        <v>65.0</v>
      </c>
      <c r="J335" s="13">
        <v>7.0</v>
      </c>
      <c r="K335" s="11">
        <v>0.7032967032967034</v>
      </c>
      <c r="L335" s="11">
        <v>2.2222222222222223</v>
      </c>
      <c r="M335" s="13">
        <v>5.0</v>
      </c>
      <c r="N335" s="13">
        <v>0.0</v>
      </c>
      <c r="O335" s="13">
        <v>8.0</v>
      </c>
      <c r="P335" s="14">
        <v>0.0</v>
      </c>
      <c r="Q335" s="15">
        <v>0.90544309383917</v>
      </c>
      <c r="R335" s="16">
        <v>3.1789682539682538</v>
      </c>
      <c r="S335" s="13">
        <v>28.0</v>
      </c>
      <c r="T335" s="12">
        <v>10.0</v>
      </c>
      <c r="U335" s="13">
        <v>2.0</v>
      </c>
      <c r="V335" s="17">
        <f t="shared" si="1"/>
        <v>2</v>
      </c>
      <c r="W335" s="11">
        <f t="shared" si="2"/>
        <v>0.7142857143</v>
      </c>
      <c r="X335" s="11">
        <f t="shared" si="3"/>
        <v>0.2857142857</v>
      </c>
      <c r="Y335" s="11">
        <f t="shared" si="18"/>
        <v>3.178968254</v>
      </c>
      <c r="Z335" s="13">
        <v>0.0</v>
      </c>
      <c r="AA335" s="13">
        <v>0.0</v>
      </c>
      <c r="AB335" s="13">
        <v>3.0</v>
      </c>
      <c r="AC335" s="13">
        <v>0.0</v>
      </c>
      <c r="AD335" s="13">
        <v>3.0</v>
      </c>
      <c r="AE335" s="13">
        <v>0.0</v>
      </c>
      <c r="AF335" s="11">
        <f t="shared" si="5"/>
        <v>0</v>
      </c>
      <c r="AG335" s="13">
        <v>6.0</v>
      </c>
      <c r="AH335" s="13">
        <v>4.0</v>
      </c>
      <c r="AI335" s="13">
        <v>6.0</v>
      </c>
      <c r="AJ335" s="13">
        <v>3.0</v>
      </c>
      <c r="AK335" s="13">
        <v>12.0</v>
      </c>
      <c r="AL335" s="13">
        <v>7.0</v>
      </c>
      <c r="AM335" s="18">
        <f t="shared" si="17"/>
        <v>0.5833333333</v>
      </c>
      <c r="AN335" s="19">
        <v>0.0</v>
      </c>
      <c r="AO335" s="19">
        <v>0.0</v>
      </c>
      <c r="AP335" s="13">
        <v>0.0</v>
      </c>
      <c r="AQ335" s="17">
        <f t="shared" si="22"/>
        <v>2</v>
      </c>
      <c r="AR335" s="11">
        <f t="shared" si="8"/>
        <v>0.2857142857</v>
      </c>
      <c r="AS335" s="17">
        <f t="shared" si="23"/>
        <v>5</v>
      </c>
      <c r="AT335" s="11">
        <f t="shared" si="10"/>
        <v>0.7142857143</v>
      </c>
      <c r="AU335" s="13" t="s">
        <v>54</v>
      </c>
      <c r="AV335" s="13"/>
      <c r="AW335" s="13"/>
      <c r="AX335" s="13"/>
      <c r="AY335" s="13"/>
      <c r="AZ335" s="13"/>
      <c r="BA335" s="12">
        <f t="shared" si="12"/>
        <v>5</v>
      </c>
      <c r="BB335" s="13"/>
    </row>
    <row r="336" ht="12.75" customHeight="1">
      <c r="A336" s="22" t="s">
        <v>371</v>
      </c>
      <c r="B336" s="9" t="s">
        <v>373</v>
      </c>
      <c r="C336" s="10">
        <v>0.4095238095238095</v>
      </c>
      <c r="D336" s="11">
        <v>11.732936507936508</v>
      </c>
      <c r="E336" s="11">
        <v>0.03490377786045253</v>
      </c>
      <c r="F336" s="13">
        <v>2.0</v>
      </c>
      <c r="G336" s="13">
        <v>9.0</v>
      </c>
      <c r="H336" s="13">
        <v>6.0</v>
      </c>
      <c r="I336" s="13">
        <v>93.0</v>
      </c>
      <c r="J336" s="13">
        <v>11.0</v>
      </c>
      <c r="K336" s="11">
        <v>0.812316715542522</v>
      </c>
      <c r="L336" s="11">
        <v>2.290909090909091</v>
      </c>
      <c r="M336" s="13">
        <v>9.0</v>
      </c>
      <c r="N336" s="13">
        <v>0.0</v>
      </c>
      <c r="O336" s="13">
        <v>8.0</v>
      </c>
      <c r="P336" s="14">
        <v>0.0</v>
      </c>
      <c r="Q336" s="15">
        <v>0.8472204934029746</v>
      </c>
      <c r="R336" s="16">
        <v>2.7004329004329004</v>
      </c>
      <c r="S336" s="13">
        <v>39.0</v>
      </c>
      <c r="T336" s="13">
        <v>2.0</v>
      </c>
      <c r="U336" s="13">
        <v>1.0</v>
      </c>
      <c r="V336" s="17">
        <f t="shared" si="1"/>
        <v>2</v>
      </c>
      <c r="W336" s="11">
        <f t="shared" si="2"/>
        <v>0.8181818182</v>
      </c>
      <c r="X336" s="11">
        <f t="shared" si="3"/>
        <v>0.1818181818</v>
      </c>
      <c r="Y336" s="11">
        <f t="shared" si="18"/>
        <v>2.7004329</v>
      </c>
      <c r="Z336" s="13">
        <v>2.0</v>
      </c>
      <c r="AA336" s="13">
        <v>0.0</v>
      </c>
      <c r="AB336" s="13">
        <v>8.0</v>
      </c>
      <c r="AC336" s="13">
        <v>0.0</v>
      </c>
      <c r="AD336" s="13">
        <v>10.0</v>
      </c>
      <c r="AE336" s="13">
        <v>0.0</v>
      </c>
      <c r="AF336" s="11">
        <f t="shared" si="5"/>
        <v>0</v>
      </c>
      <c r="AG336" s="13">
        <v>6.0</v>
      </c>
      <c r="AH336" s="13">
        <v>1.0</v>
      </c>
      <c r="AI336" s="13">
        <v>6.0</v>
      </c>
      <c r="AJ336" s="13">
        <v>2.0</v>
      </c>
      <c r="AK336" s="13">
        <v>12.0</v>
      </c>
      <c r="AL336" s="13">
        <v>3.0</v>
      </c>
      <c r="AM336" s="18">
        <f t="shared" si="17"/>
        <v>0.25</v>
      </c>
      <c r="AN336" s="19">
        <v>0.0</v>
      </c>
      <c r="AO336" s="19">
        <v>0.0</v>
      </c>
      <c r="AP336" s="13">
        <v>0.0</v>
      </c>
      <c r="AQ336" s="17">
        <f t="shared" si="22"/>
        <v>2</v>
      </c>
      <c r="AR336" s="11">
        <f t="shared" si="8"/>
        <v>0.1818181818</v>
      </c>
      <c r="AS336" s="17">
        <f t="shared" si="23"/>
        <v>9</v>
      </c>
      <c r="AT336" s="11">
        <f t="shared" si="10"/>
        <v>0.8181818182</v>
      </c>
      <c r="AU336" s="13" t="s">
        <v>56</v>
      </c>
      <c r="AV336" s="13"/>
      <c r="AW336" s="13"/>
      <c r="AX336" s="13"/>
      <c r="AY336" s="13"/>
      <c r="AZ336" s="13"/>
      <c r="BA336" s="12">
        <f t="shared" si="12"/>
        <v>6</v>
      </c>
      <c r="BB336" s="13"/>
    </row>
    <row r="337" ht="12.75" customHeight="1">
      <c r="A337" s="13" t="s">
        <v>371</v>
      </c>
      <c r="B337" s="47" t="s">
        <v>207</v>
      </c>
      <c r="C337" s="10">
        <v>0.6138888888888888</v>
      </c>
      <c r="D337" s="11">
        <v>2.332936507936508</v>
      </c>
      <c r="E337" s="11">
        <v>0.2631399897941826</v>
      </c>
      <c r="F337" s="13">
        <v>1.0</v>
      </c>
      <c r="G337" s="13">
        <v>4.0</v>
      </c>
      <c r="H337" s="13">
        <v>7.0</v>
      </c>
      <c r="I337" s="13">
        <v>44.0</v>
      </c>
      <c r="J337" s="13">
        <v>5.0</v>
      </c>
      <c r="K337" s="11">
        <v>0.7681818181818182</v>
      </c>
      <c r="L337" s="11">
        <v>2.036363636363636</v>
      </c>
      <c r="M337" s="13">
        <v>4.0</v>
      </c>
      <c r="N337" s="13">
        <v>0.0</v>
      </c>
      <c r="O337" s="13">
        <v>8.0</v>
      </c>
      <c r="P337" s="14">
        <v>0.0</v>
      </c>
      <c r="Q337" s="15">
        <v>1.031321807976001</v>
      </c>
      <c r="R337" s="16">
        <v>2.650252525252525</v>
      </c>
      <c r="S337" s="13">
        <v>22.0</v>
      </c>
      <c r="T337" s="12">
        <v>12.0</v>
      </c>
      <c r="U337" s="13">
        <v>1.0</v>
      </c>
      <c r="V337" s="17">
        <f t="shared" si="1"/>
        <v>1</v>
      </c>
      <c r="W337" s="11">
        <f t="shared" si="2"/>
        <v>0.8</v>
      </c>
      <c r="X337" s="11">
        <f t="shared" si="3"/>
        <v>0.2</v>
      </c>
      <c r="Y337" s="11">
        <f t="shared" si="18"/>
        <v>2.650252525</v>
      </c>
      <c r="Z337" s="13">
        <v>0.0</v>
      </c>
      <c r="AA337" s="13">
        <v>0.0</v>
      </c>
      <c r="AB337" s="13">
        <v>5.0</v>
      </c>
      <c r="AC337" s="13">
        <v>1.0</v>
      </c>
      <c r="AD337" s="13">
        <v>5.0</v>
      </c>
      <c r="AE337" s="13">
        <v>1.0</v>
      </c>
      <c r="AF337" s="11">
        <f t="shared" si="5"/>
        <v>0.2</v>
      </c>
      <c r="AG337" s="13">
        <v>4.0</v>
      </c>
      <c r="AH337" s="13">
        <v>3.0</v>
      </c>
      <c r="AI337" s="13">
        <v>6.0</v>
      </c>
      <c r="AJ337" s="13">
        <v>2.0</v>
      </c>
      <c r="AK337" s="13">
        <v>10.0</v>
      </c>
      <c r="AL337" s="13">
        <v>5.0</v>
      </c>
      <c r="AM337" s="18">
        <f t="shared" si="17"/>
        <v>0.5</v>
      </c>
      <c r="AN337" s="19">
        <v>0.0</v>
      </c>
      <c r="AO337" s="19">
        <v>0.0</v>
      </c>
      <c r="AP337" s="13">
        <v>0.0</v>
      </c>
      <c r="AQ337" s="17">
        <f t="shared" si="22"/>
        <v>1</v>
      </c>
      <c r="AR337" s="11">
        <f t="shared" si="8"/>
        <v>0.2</v>
      </c>
      <c r="AS337" s="17">
        <f t="shared" si="23"/>
        <v>3</v>
      </c>
      <c r="AT337" s="11">
        <f t="shared" si="10"/>
        <v>0.75</v>
      </c>
      <c r="AU337" s="13" t="s">
        <v>56</v>
      </c>
      <c r="AV337" s="13"/>
      <c r="AW337" s="13"/>
      <c r="AX337" s="13"/>
      <c r="AY337" s="13"/>
      <c r="AZ337" s="13">
        <v>1.0</v>
      </c>
      <c r="BA337" s="12">
        <f t="shared" si="12"/>
        <v>8</v>
      </c>
      <c r="BB337" s="13"/>
    </row>
    <row r="338" ht="12.75" customHeight="1">
      <c r="A338" s="13" t="s">
        <v>371</v>
      </c>
      <c r="B338" s="9" t="s">
        <v>374</v>
      </c>
      <c r="C338" s="10">
        <v>1.976190476190476</v>
      </c>
      <c r="D338" s="11">
        <v>6.732936507936508</v>
      </c>
      <c r="E338" s="11">
        <v>0.29351093298756403</v>
      </c>
      <c r="F338" s="13">
        <v>0.0</v>
      </c>
      <c r="G338" s="13">
        <v>2.0</v>
      </c>
      <c r="H338" s="13">
        <v>8.0</v>
      </c>
      <c r="I338" s="13">
        <v>76.0</v>
      </c>
      <c r="J338" s="13">
        <v>8.0</v>
      </c>
      <c r="K338" s="11">
        <v>0.2368421052631579</v>
      </c>
      <c r="L338" s="11">
        <v>0.5833333333333334</v>
      </c>
      <c r="M338" s="13">
        <v>4.0</v>
      </c>
      <c r="N338" s="13">
        <v>0.0</v>
      </c>
      <c r="O338" s="13">
        <v>8.0</v>
      </c>
      <c r="P338" s="14">
        <v>0.0</v>
      </c>
      <c r="Q338" s="15">
        <v>0.530353038250722</v>
      </c>
      <c r="R338" s="16">
        <v>2.5595238095238093</v>
      </c>
      <c r="S338" s="13">
        <v>31.0</v>
      </c>
      <c r="T338" s="12">
        <v>8.0</v>
      </c>
      <c r="U338" s="13">
        <v>2.0</v>
      </c>
      <c r="V338" s="17">
        <f t="shared" si="1"/>
        <v>6</v>
      </c>
      <c r="W338" s="11">
        <f t="shared" si="2"/>
        <v>0.25</v>
      </c>
      <c r="X338" s="11">
        <f t="shared" si="3"/>
        <v>0.75</v>
      </c>
      <c r="Y338" s="11">
        <f t="shared" si="18"/>
        <v>2.55952381</v>
      </c>
      <c r="Z338" s="13">
        <v>0.0</v>
      </c>
      <c r="AA338" s="13">
        <v>0.0</v>
      </c>
      <c r="AB338" s="13">
        <v>1.0</v>
      </c>
      <c r="AC338" s="13">
        <v>0.0</v>
      </c>
      <c r="AD338" s="13">
        <v>1.0</v>
      </c>
      <c r="AE338" s="13">
        <v>0.0</v>
      </c>
      <c r="AF338" s="11">
        <f t="shared" si="5"/>
        <v>0</v>
      </c>
      <c r="AG338" s="13">
        <v>6.0</v>
      </c>
      <c r="AH338" s="13">
        <v>3.0</v>
      </c>
      <c r="AI338" s="13">
        <v>6.0</v>
      </c>
      <c r="AJ338" s="13">
        <v>3.0</v>
      </c>
      <c r="AK338" s="13">
        <v>12.0</v>
      </c>
      <c r="AL338" s="13">
        <v>6.0</v>
      </c>
      <c r="AM338" s="18">
        <f t="shared" si="17"/>
        <v>0.5</v>
      </c>
      <c r="AN338" s="19">
        <v>0.0</v>
      </c>
      <c r="AO338" s="19">
        <v>0.0</v>
      </c>
      <c r="AP338" s="13">
        <v>0.0</v>
      </c>
      <c r="AQ338" s="17">
        <f t="shared" si="22"/>
        <v>4</v>
      </c>
      <c r="AR338" s="11">
        <f t="shared" si="8"/>
        <v>0.5</v>
      </c>
      <c r="AS338" s="17">
        <f t="shared" si="23"/>
        <v>4</v>
      </c>
      <c r="AT338" s="11">
        <f t="shared" si="10"/>
        <v>0.5</v>
      </c>
      <c r="AU338" s="13" t="s">
        <v>54</v>
      </c>
      <c r="AV338" s="13"/>
      <c r="AW338" s="13"/>
      <c r="AX338" s="13"/>
      <c r="AY338" s="13"/>
      <c r="AZ338" s="13"/>
      <c r="BA338" s="12">
        <f t="shared" si="12"/>
        <v>8</v>
      </c>
      <c r="BB338" s="13"/>
    </row>
    <row r="339" ht="12.75" customHeight="1">
      <c r="A339" s="13" t="s">
        <v>371</v>
      </c>
      <c r="B339" s="9" t="s">
        <v>375</v>
      </c>
      <c r="C339" s="10">
        <v>0.1</v>
      </c>
      <c r="D339" s="11">
        <v>1.3329365079365079</v>
      </c>
      <c r="E339" s="11">
        <v>0.07502232807383151</v>
      </c>
      <c r="F339" s="13">
        <v>0.0</v>
      </c>
      <c r="G339" s="13">
        <v>3.0</v>
      </c>
      <c r="H339" s="13">
        <v>5.0</v>
      </c>
      <c r="I339" s="13">
        <v>39.0</v>
      </c>
      <c r="J339" s="13">
        <v>5.0</v>
      </c>
      <c r="K339" s="11">
        <v>0.5743589743589743</v>
      </c>
      <c r="L339" s="11">
        <v>1.8666666666666667</v>
      </c>
      <c r="M339" s="13">
        <v>3.0</v>
      </c>
      <c r="N339" s="13">
        <v>0.0</v>
      </c>
      <c r="O339" s="13">
        <v>8.0</v>
      </c>
      <c r="P339" s="14">
        <v>0.0</v>
      </c>
      <c r="Q339" s="15">
        <v>0.6493813024328058</v>
      </c>
      <c r="R339" s="16">
        <v>1.9666666666666668</v>
      </c>
      <c r="S339" s="13">
        <v>19.0</v>
      </c>
      <c r="T339" s="12">
        <v>13.0</v>
      </c>
      <c r="U339" s="13">
        <v>1.0</v>
      </c>
      <c r="V339" s="17">
        <f t="shared" si="1"/>
        <v>2</v>
      </c>
      <c r="W339" s="11">
        <f t="shared" si="2"/>
        <v>0.6</v>
      </c>
      <c r="X339" s="11">
        <f t="shared" si="3"/>
        <v>0.4</v>
      </c>
      <c r="Y339" s="11">
        <f t="shared" si="18"/>
        <v>1.966666667</v>
      </c>
      <c r="Z339" s="13">
        <v>0.0</v>
      </c>
      <c r="AA339" s="13">
        <v>0.0</v>
      </c>
      <c r="AB339" s="13">
        <v>0.0</v>
      </c>
      <c r="AC339" s="13">
        <v>0.0</v>
      </c>
      <c r="AD339" s="13">
        <v>0.0</v>
      </c>
      <c r="AE339" s="13">
        <v>0.0</v>
      </c>
      <c r="AF339" s="11" t="str">
        <f t="shared" si="5"/>
        <v>#DIV/0!</v>
      </c>
      <c r="AG339" s="13">
        <v>4.0</v>
      </c>
      <c r="AH339" s="13">
        <v>0.0</v>
      </c>
      <c r="AI339" s="13">
        <v>6.0</v>
      </c>
      <c r="AJ339" s="13">
        <v>1.0</v>
      </c>
      <c r="AK339" s="13">
        <v>10.0</v>
      </c>
      <c r="AL339" s="13">
        <v>1.0</v>
      </c>
      <c r="AM339" s="18">
        <f t="shared" si="17"/>
        <v>0.1</v>
      </c>
      <c r="AN339" s="19">
        <v>0.0</v>
      </c>
      <c r="AO339" s="19">
        <v>0.0</v>
      </c>
      <c r="AP339" s="13">
        <v>0.0</v>
      </c>
      <c r="AQ339" s="17">
        <f t="shared" si="22"/>
        <v>2</v>
      </c>
      <c r="AR339" s="11">
        <f t="shared" si="8"/>
        <v>0.4</v>
      </c>
      <c r="AS339" s="17">
        <f t="shared" si="23"/>
        <v>3</v>
      </c>
      <c r="AT339" s="11">
        <f t="shared" si="10"/>
        <v>0.6</v>
      </c>
      <c r="AU339" s="13" t="s">
        <v>56</v>
      </c>
      <c r="AV339" s="13"/>
      <c r="AW339" s="13"/>
      <c r="AX339" s="13"/>
      <c r="AY339" s="13"/>
      <c r="AZ339" s="13"/>
      <c r="BA339" s="12">
        <f t="shared" si="12"/>
        <v>5</v>
      </c>
      <c r="BB339" s="13"/>
    </row>
    <row r="340" ht="12.75" customHeight="1">
      <c r="A340" s="13" t="s">
        <v>371</v>
      </c>
      <c r="B340" s="9" t="s">
        <v>376</v>
      </c>
      <c r="C340" s="10">
        <v>0.1</v>
      </c>
      <c r="D340" s="11">
        <v>0.6900793650793651</v>
      </c>
      <c r="E340" s="11">
        <v>0.14491086831512365</v>
      </c>
      <c r="F340" s="13">
        <v>1.0</v>
      </c>
      <c r="G340" s="13">
        <v>2.0</v>
      </c>
      <c r="H340" s="13">
        <v>6.0</v>
      </c>
      <c r="I340" s="13">
        <v>26.0</v>
      </c>
      <c r="J340" s="13">
        <v>3.0</v>
      </c>
      <c r="K340" s="11">
        <v>0.5897435897435898</v>
      </c>
      <c r="L340" s="11">
        <v>1.8666666666666667</v>
      </c>
      <c r="M340" s="13">
        <v>2.0</v>
      </c>
      <c r="N340" s="13">
        <v>0.0</v>
      </c>
      <c r="O340" s="13">
        <v>8.0</v>
      </c>
      <c r="P340" s="14">
        <v>0.0</v>
      </c>
      <c r="Q340" s="15">
        <v>0.7346544580587134</v>
      </c>
      <c r="R340" s="16">
        <v>1.9666666666666668</v>
      </c>
      <c r="S340" s="13">
        <v>10.0</v>
      </c>
      <c r="T340" s="12">
        <v>16.0</v>
      </c>
      <c r="U340" s="13">
        <v>1.0</v>
      </c>
      <c r="V340" s="17">
        <f t="shared" si="1"/>
        <v>1</v>
      </c>
      <c r="W340" s="11">
        <f t="shared" si="2"/>
        <v>0.6666666667</v>
      </c>
      <c r="X340" s="11">
        <f t="shared" si="3"/>
        <v>0.3333333333</v>
      </c>
      <c r="Y340" s="11">
        <f t="shared" si="18"/>
        <v>1.966666667</v>
      </c>
      <c r="Z340" s="13">
        <v>0.0</v>
      </c>
      <c r="AA340" s="13">
        <v>0.0</v>
      </c>
      <c r="AB340" s="13">
        <v>0.0</v>
      </c>
      <c r="AC340" s="13">
        <v>0.0</v>
      </c>
      <c r="AD340" s="13">
        <v>0.0</v>
      </c>
      <c r="AE340" s="13">
        <v>0.0</v>
      </c>
      <c r="AF340" s="11" t="str">
        <f t="shared" si="5"/>
        <v>#DIV/0!</v>
      </c>
      <c r="AG340" s="13">
        <v>2.0</v>
      </c>
      <c r="AH340" s="13">
        <v>0.0</v>
      </c>
      <c r="AI340" s="13">
        <v>4.0</v>
      </c>
      <c r="AJ340" s="13">
        <v>1.0</v>
      </c>
      <c r="AK340" s="13">
        <v>6.0</v>
      </c>
      <c r="AL340" s="13">
        <v>1.0</v>
      </c>
      <c r="AM340" s="18">
        <f t="shared" si="17"/>
        <v>0.1666666667</v>
      </c>
      <c r="AN340" s="19">
        <v>0.0</v>
      </c>
      <c r="AO340" s="19">
        <v>0.0</v>
      </c>
      <c r="AP340" s="13">
        <v>0.0</v>
      </c>
      <c r="AQ340" s="17">
        <f t="shared" si="22"/>
        <v>1</v>
      </c>
      <c r="AR340" s="11">
        <f t="shared" si="8"/>
        <v>0.3333333333</v>
      </c>
      <c r="AS340" s="17">
        <f t="shared" si="23"/>
        <v>2</v>
      </c>
      <c r="AT340" s="11">
        <f t="shared" si="10"/>
        <v>0.6666666667</v>
      </c>
      <c r="AU340" s="13" t="s">
        <v>56</v>
      </c>
      <c r="AV340" s="13"/>
      <c r="AW340" s="13"/>
      <c r="AX340" s="13"/>
      <c r="AY340" s="13"/>
      <c r="AZ340" s="13"/>
      <c r="BA340" s="12">
        <f t="shared" si="12"/>
        <v>6</v>
      </c>
      <c r="BB340" s="13"/>
    </row>
    <row r="341" ht="12.75" customHeight="1">
      <c r="A341" s="13" t="s">
        <v>371</v>
      </c>
      <c r="B341" s="9" t="s">
        <v>377</v>
      </c>
      <c r="C341" s="10">
        <v>0.1</v>
      </c>
      <c r="D341" s="11">
        <v>0.9996031746031746</v>
      </c>
      <c r="E341" s="11">
        <v>0.1000396982929734</v>
      </c>
      <c r="F341" s="13">
        <v>0.0</v>
      </c>
      <c r="G341" s="13">
        <v>2.0</v>
      </c>
      <c r="H341" s="13">
        <v>4.0</v>
      </c>
      <c r="I341" s="13">
        <v>33.0</v>
      </c>
      <c r="J341" s="13">
        <v>4.0</v>
      </c>
      <c r="K341" s="11">
        <v>0.4696969696969697</v>
      </c>
      <c r="L341" s="11">
        <v>1.75</v>
      </c>
      <c r="M341" s="13">
        <v>3.0</v>
      </c>
      <c r="N341" s="13">
        <v>0.0</v>
      </c>
      <c r="O341" s="13">
        <v>8.0</v>
      </c>
      <c r="P341" s="14">
        <v>0.0</v>
      </c>
      <c r="Q341" s="15">
        <v>0.5697366679899432</v>
      </c>
      <c r="R341" s="16">
        <v>1.85</v>
      </c>
      <c r="S341" s="13">
        <v>16.0</v>
      </c>
      <c r="T341" s="12">
        <v>14.0</v>
      </c>
      <c r="U341" s="13">
        <v>1.0</v>
      </c>
      <c r="V341" s="17">
        <f t="shared" si="1"/>
        <v>2</v>
      </c>
      <c r="W341" s="11">
        <f t="shared" si="2"/>
        <v>0.5</v>
      </c>
      <c r="X341" s="11">
        <f t="shared" si="3"/>
        <v>0.5</v>
      </c>
      <c r="Y341" s="11">
        <f t="shared" si="18"/>
        <v>1.85</v>
      </c>
      <c r="Z341" s="13">
        <v>0.0</v>
      </c>
      <c r="AA341" s="13">
        <v>0.0</v>
      </c>
      <c r="AB341" s="13">
        <v>0.0</v>
      </c>
      <c r="AC341" s="13">
        <v>0.0</v>
      </c>
      <c r="AD341" s="13">
        <v>0.0</v>
      </c>
      <c r="AE341" s="13">
        <v>0.0</v>
      </c>
      <c r="AF341" s="11" t="str">
        <f t="shared" si="5"/>
        <v>#DIV/0!</v>
      </c>
      <c r="AG341" s="13">
        <v>3.0</v>
      </c>
      <c r="AH341" s="13">
        <v>0.0</v>
      </c>
      <c r="AI341" s="13">
        <v>5.0</v>
      </c>
      <c r="AJ341" s="13">
        <v>1.0</v>
      </c>
      <c r="AK341" s="13">
        <v>8.0</v>
      </c>
      <c r="AL341" s="13">
        <v>1.0</v>
      </c>
      <c r="AM341" s="18">
        <f t="shared" si="17"/>
        <v>0.125</v>
      </c>
      <c r="AN341" s="19">
        <v>0.0</v>
      </c>
      <c r="AO341" s="19">
        <v>0.0</v>
      </c>
      <c r="AP341" s="13">
        <v>0.0</v>
      </c>
      <c r="AQ341" s="17">
        <f t="shared" si="22"/>
        <v>1</v>
      </c>
      <c r="AR341" s="11">
        <f t="shared" si="8"/>
        <v>0.25</v>
      </c>
      <c r="AS341" s="17">
        <f t="shared" si="23"/>
        <v>3</v>
      </c>
      <c r="AT341" s="11">
        <f t="shared" si="10"/>
        <v>0.75</v>
      </c>
      <c r="AU341" s="13" t="s">
        <v>54</v>
      </c>
      <c r="AV341" s="13"/>
      <c r="AW341" s="13"/>
      <c r="AX341" s="13"/>
      <c r="AY341" s="13"/>
      <c r="AZ341" s="13"/>
      <c r="BA341" s="12">
        <f t="shared" si="12"/>
        <v>4</v>
      </c>
      <c r="BB341" s="13"/>
    </row>
    <row r="342" ht="12.75" customHeight="1">
      <c r="A342" s="13" t="s">
        <v>371</v>
      </c>
      <c r="B342" s="9" t="s">
        <v>378</v>
      </c>
      <c r="C342" s="10">
        <v>0.30000000000000004</v>
      </c>
      <c r="D342" s="11">
        <v>3.5329365079365083</v>
      </c>
      <c r="E342" s="11">
        <v>0.08491519712456476</v>
      </c>
      <c r="F342" s="13">
        <v>0.0</v>
      </c>
      <c r="G342" s="13">
        <v>3.0</v>
      </c>
      <c r="H342" s="13">
        <v>10.0</v>
      </c>
      <c r="I342" s="13">
        <v>62.0</v>
      </c>
      <c r="J342" s="13">
        <v>7.0</v>
      </c>
      <c r="K342" s="11">
        <v>0.4055299539170507</v>
      </c>
      <c r="L342" s="11">
        <v>0.8571428571428571</v>
      </c>
      <c r="M342" s="13">
        <v>5.0</v>
      </c>
      <c r="N342" s="13">
        <v>0.0</v>
      </c>
      <c r="O342" s="13">
        <v>8.0</v>
      </c>
      <c r="P342" s="14">
        <v>0.0</v>
      </c>
      <c r="Q342" s="15">
        <v>0.49044515104161546</v>
      </c>
      <c r="R342" s="16">
        <v>1.157142857142857</v>
      </c>
      <c r="S342" s="13">
        <v>25.0</v>
      </c>
      <c r="T342" s="12">
        <v>11.0</v>
      </c>
      <c r="U342" s="13">
        <v>1.0</v>
      </c>
      <c r="V342" s="17">
        <f t="shared" si="1"/>
        <v>4</v>
      </c>
      <c r="W342" s="11">
        <f t="shared" si="2"/>
        <v>0.4285714286</v>
      </c>
      <c r="X342" s="11">
        <f t="shared" si="3"/>
        <v>0.5714285714</v>
      </c>
      <c r="Y342" s="11">
        <f t="shared" si="18"/>
        <v>1.157142857</v>
      </c>
      <c r="Z342" s="13">
        <v>0.0</v>
      </c>
      <c r="AA342" s="13">
        <v>0.0</v>
      </c>
      <c r="AB342" s="13">
        <v>2.0</v>
      </c>
      <c r="AC342" s="13">
        <v>0.0</v>
      </c>
      <c r="AD342" s="13">
        <v>2.0</v>
      </c>
      <c r="AE342" s="13">
        <v>0.0</v>
      </c>
      <c r="AF342" s="11">
        <f t="shared" si="5"/>
        <v>0</v>
      </c>
      <c r="AG342" s="13">
        <v>5.0</v>
      </c>
      <c r="AH342" s="13">
        <v>1.0</v>
      </c>
      <c r="AI342" s="13">
        <v>6.0</v>
      </c>
      <c r="AJ342" s="13">
        <v>1.0</v>
      </c>
      <c r="AK342" s="13">
        <v>11.0</v>
      </c>
      <c r="AL342" s="13">
        <v>2.0</v>
      </c>
      <c r="AM342" s="18">
        <f t="shared" si="17"/>
        <v>0.1818181818</v>
      </c>
      <c r="AN342" s="19">
        <v>0.0</v>
      </c>
      <c r="AO342" s="19">
        <v>0.0</v>
      </c>
      <c r="AP342" s="13">
        <v>0.0</v>
      </c>
      <c r="AQ342" s="17">
        <f t="shared" si="22"/>
        <v>2</v>
      </c>
      <c r="AR342" s="11">
        <f t="shared" si="8"/>
        <v>0.2857142857</v>
      </c>
      <c r="AS342" s="17">
        <f t="shared" si="23"/>
        <v>5</v>
      </c>
      <c r="AT342" s="11">
        <f t="shared" si="10"/>
        <v>0.7142857143</v>
      </c>
      <c r="AU342" s="13" t="s">
        <v>54</v>
      </c>
      <c r="AV342" s="13"/>
      <c r="AW342" s="13"/>
      <c r="AX342" s="13"/>
      <c r="AY342" s="13"/>
      <c r="AZ342" s="13"/>
      <c r="BA342" s="12">
        <f t="shared" si="12"/>
        <v>10</v>
      </c>
      <c r="BB342" s="13"/>
    </row>
    <row r="343" ht="12.75" customHeight="1">
      <c r="A343" s="13" t="s">
        <v>371</v>
      </c>
      <c r="B343" s="9" t="s">
        <v>379</v>
      </c>
      <c r="C343" s="10">
        <v>0.7761904761904761</v>
      </c>
      <c r="D343" s="11">
        <v>11.732936507936508</v>
      </c>
      <c r="E343" s="11">
        <v>0.06615483478202049</v>
      </c>
      <c r="F343" s="13">
        <v>0.0</v>
      </c>
      <c r="G343" s="13">
        <v>2.0</v>
      </c>
      <c r="H343" s="13">
        <v>12.0</v>
      </c>
      <c r="I343" s="13">
        <v>93.0</v>
      </c>
      <c r="J343" s="13">
        <v>11.0</v>
      </c>
      <c r="K343" s="11">
        <v>0.17008797653958946</v>
      </c>
      <c r="L343" s="11">
        <v>0.3181818181818182</v>
      </c>
      <c r="M343" s="13">
        <v>5.0</v>
      </c>
      <c r="N343" s="13">
        <v>0.0</v>
      </c>
      <c r="O343" s="13">
        <v>8.0</v>
      </c>
      <c r="P343" s="14">
        <v>0.0</v>
      </c>
      <c r="Q343" s="15">
        <v>0.23624281132160996</v>
      </c>
      <c r="R343" s="16">
        <v>1.0943722943722942</v>
      </c>
      <c r="S343" s="13">
        <v>38.0</v>
      </c>
      <c r="T343" s="12">
        <v>4.0</v>
      </c>
      <c r="U343" s="13">
        <v>1.0</v>
      </c>
      <c r="V343" s="17">
        <f t="shared" si="1"/>
        <v>9</v>
      </c>
      <c r="W343" s="11">
        <f t="shared" si="2"/>
        <v>0.1818181818</v>
      </c>
      <c r="X343" s="11">
        <f t="shared" si="3"/>
        <v>0.8181818182</v>
      </c>
      <c r="Y343" s="11">
        <f t="shared" si="18"/>
        <v>1.094372294</v>
      </c>
      <c r="Z343" s="13">
        <v>2.0</v>
      </c>
      <c r="AA343" s="13">
        <v>0.0</v>
      </c>
      <c r="AB343" s="13">
        <v>8.0</v>
      </c>
      <c r="AC343" s="13">
        <v>0.0</v>
      </c>
      <c r="AD343" s="13">
        <v>10.0</v>
      </c>
      <c r="AE343" s="13">
        <v>0.0</v>
      </c>
      <c r="AF343" s="11">
        <f t="shared" si="5"/>
        <v>0</v>
      </c>
      <c r="AG343" s="13">
        <v>6.0</v>
      </c>
      <c r="AH343" s="13">
        <v>2.0</v>
      </c>
      <c r="AI343" s="13">
        <v>6.0</v>
      </c>
      <c r="AJ343" s="13">
        <v>3.0</v>
      </c>
      <c r="AK343" s="13">
        <v>12.0</v>
      </c>
      <c r="AL343" s="13">
        <v>5.0</v>
      </c>
      <c r="AM343" s="18">
        <f t="shared" si="17"/>
        <v>0.4166666667</v>
      </c>
      <c r="AN343" s="19">
        <v>0.0</v>
      </c>
      <c r="AO343" s="19">
        <v>0.0</v>
      </c>
      <c r="AP343" s="13">
        <v>0.0</v>
      </c>
      <c r="AQ343" s="17">
        <f t="shared" si="22"/>
        <v>6</v>
      </c>
      <c r="AR343" s="11">
        <f t="shared" si="8"/>
        <v>0.5454545455</v>
      </c>
      <c r="AS343" s="17">
        <f t="shared" si="23"/>
        <v>5</v>
      </c>
      <c r="AT343" s="11">
        <f t="shared" si="10"/>
        <v>0.4545454545</v>
      </c>
      <c r="AU343" s="13" t="s">
        <v>54</v>
      </c>
      <c r="AV343" s="13"/>
      <c r="AW343" s="13"/>
      <c r="AX343" s="13"/>
      <c r="AY343" s="13"/>
      <c r="AZ343" s="13"/>
      <c r="BA343" s="12">
        <f t="shared" si="12"/>
        <v>12</v>
      </c>
      <c r="BB343" s="13"/>
    </row>
    <row r="344" ht="12.75" customHeight="1">
      <c r="A344" s="13" t="s">
        <v>371</v>
      </c>
      <c r="B344" s="47" t="s">
        <v>320</v>
      </c>
      <c r="C344" s="10">
        <v>0.7567460317460316</v>
      </c>
      <c r="D344" s="11">
        <v>0.8567460317460317</v>
      </c>
      <c r="E344" s="11">
        <v>0.8832792959703565</v>
      </c>
      <c r="F344" s="13">
        <v>0.0</v>
      </c>
      <c r="G344" s="13">
        <v>0.0</v>
      </c>
      <c r="H344" s="13">
        <v>8.0</v>
      </c>
      <c r="I344" s="13">
        <v>19.0</v>
      </c>
      <c r="J344" s="13">
        <v>2.0</v>
      </c>
      <c r="K344" s="11">
        <v>-0.21052631578947367</v>
      </c>
      <c r="L344" s="11">
        <v>0.0</v>
      </c>
      <c r="M344" s="13">
        <v>1.0</v>
      </c>
      <c r="N344" s="13">
        <v>0.0</v>
      </c>
      <c r="O344" s="13">
        <v>8.0</v>
      </c>
      <c r="P344" s="14">
        <v>0.0</v>
      </c>
      <c r="Q344" s="15">
        <v>0.6727529801808828</v>
      </c>
      <c r="R344" s="16">
        <v>0.7567460317460316</v>
      </c>
      <c r="S344" s="13">
        <v>13.0</v>
      </c>
      <c r="T344" s="12">
        <v>15.0</v>
      </c>
      <c r="U344" s="13">
        <v>2.0</v>
      </c>
      <c r="V344" s="17">
        <f t="shared" si="1"/>
        <v>2</v>
      </c>
      <c r="W344" s="11">
        <f t="shared" si="2"/>
        <v>0</v>
      </c>
      <c r="X344" s="11">
        <f t="shared" si="3"/>
        <v>1</v>
      </c>
      <c r="Y344" s="11">
        <f t="shared" si="18"/>
        <v>0.7567460317</v>
      </c>
      <c r="Z344" s="13">
        <v>0.0</v>
      </c>
      <c r="AA344" s="13">
        <v>0.0</v>
      </c>
      <c r="AB344" s="13">
        <v>0.0</v>
      </c>
      <c r="AC344" s="13">
        <v>0.0</v>
      </c>
      <c r="AD344" s="13">
        <v>0.0</v>
      </c>
      <c r="AE344" s="13">
        <v>0.0</v>
      </c>
      <c r="AF344" s="11" t="str">
        <f t="shared" si="5"/>
        <v>#DIV/0!</v>
      </c>
      <c r="AG344" s="13">
        <v>3.0</v>
      </c>
      <c r="AH344" s="13">
        <v>3.0</v>
      </c>
      <c r="AI344" s="13">
        <v>4.0</v>
      </c>
      <c r="AJ344" s="13">
        <v>3.0</v>
      </c>
      <c r="AK344" s="13">
        <v>7.0</v>
      </c>
      <c r="AL344" s="13">
        <v>6.0</v>
      </c>
      <c r="AM344" s="18">
        <f t="shared" si="17"/>
        <v>0.8571428571</v>
      </c>
      <c r="AN344" s="19">
        <v>0.0</v>
      </c>
      <c r="AO344" s="19">
        <v>0.0</v>
      </c>
      <c r="AP344" s="13">
        <v>0.0</v>
      </c>
      <c r="AQ344" s="17">
        <f t="shared" si="22"/>
        <v>1</v>
      </c>
      <c r="AR344" s="11">
        <f t="shared" si="8"/>
        <v>0.5</v>
      </c>
      <c r="AS344" s="17">
        <f t="shared" si="23"/>
        <v>1</v>
      </c>
      <c r="AT344" s="11">
        <f t="shared" si="10"/>
        <v>0.5</v>
      </c>
      <c r="AU344" s="13" t="s">
        <v>54</v>
      </c>
      <c r="AV344" s="13"/>
      <c r="AW344" s="13"/>
      <c r="AX344" s="13"/>
      <c r="AY344" s="13"/>
      <c r="AZ344" s="13">
        <v>4.0</v>
      </c>
      <c r="BA344" s="12">
        <f t="shared" si="12"/>
        <v>12</v>
      </c>
      <c r="BB344" s="13"/>
    </row>
    <row r="345" ht="12.75" customHeight="1">
      <c r="A345" s="13" t="s">
        <v>371</v>
      </c>
      <c r="B345" s="9" t="s">
        <v>380</v>
      </c>
      <c r="C345" s="10">
        <v>0.1</v>
      </c>
      <c r="D345" s="11">
        <v>0.5472222222222223</v>
      </c>
      <c r="E345" s="11">
        <v>0.18274111675126903</v>
      </c>
      <c r="F345" s="13">
        <v>0.0</v>
      </c>
      <c r="G345" s="13">
        <v>1.0</v>
      </c>
      <c r="H345" s="13">
        <v>7.0</v>
      </c>
      <c r="I345" s="13">
        <v>19.0</v>
      </c>
      <c r="J345" s="13">
        <v>2.0</v>
      </c>
      <c r="K345" s="11">
        <v>0.14814814814814814</v>
      </c>
      <c r="L345" s="11">
        <v>0.49122807017543857</v>
      </c>
      <c r="M345" s="13">
        <v>0.0</v>
      </c>
      <c r="N345" s="13">
        <v>0.0</v>
      </c>
      <c r="O345" s="13">
        <v>8.0</v>
      </c>
      <c r="P345" s="14">
        <v>0.0</v>
      </c>
      <c r="Q345" s="15">
        <v>0.33088926489941717</v>
      </c>
      <c r="R345" s="16">
        <v>0.5912280701754385</v>
      </c>
      <c r="S345" s="13">
        <v>10.0</v>
      </c>
      <c r="T345" s="12">
        <v>17.0</v>
      </c>
      <c r="U345" s="13">
        <v>1.0</v>
      </c>
      <c r="V345" s="17">
        <f t="shared" si="1"/>
        <v>1</v>
      </c>
      <c r="W345" s="11">
        <f t="shared" si="2"/>
        <v>0.5</v>
      </c>
      <c r="X345" s="11">
        <f t="shared" si="3"/>
        <v>0.5</v>
      </c>
      <c r="Y345" s="11">
        <f t="shared" si="18"/>
        <v>0.5912280702</v>
      </c>
      <c r="Z345" s="13">
        <v>0.0</v>
      </c>
      <c r="AA345" s="13">
        <v>0.0</v>
      </c>
      <c r="AB345" s="13">
        <v>0.0</v>
      </c>
      <c r="AC345" s="13">
        <v>0.0</v>
      </c>
      <c r="AD345" s="13">
        <v>0.0</v>
      </c>
      <c r="AE345" s="13">
        <v>0.0</v>
      </c>
      <c r="AF345" s="11" t="str">
        <f t="shared" si="5"/>
        <v>#DIV/0!</v>
      </c>
      <c r="AG345" s="13">
        <v>2.0</v>
      </c>
      <c r="AH345" s="13">
        <v>0.0</v>
      </c>
      <c r="AI345" s="13">
        <v>3.0</v>
      </c>
      <c r="AJ345" s="13">
        <v>1.0</v>
      </c>
      <c r="AK345" s="13">
        <v>5.0</v>
      </c>
      <c r="AL345" s="13">
        <v>1.0</v>
      </c>
      <c r="AM345" s="18">
        <f t="shared" si="17"/>
        <v>0.2</v>
      </c>
      <c r="AN345" s="19">
        <v>0.0</v>
      </c>
      <c r="AO345" s="19">
        <v>0.0</v>
      </c>
      <c r="AP345" s="13">
        <v>0.0</v>
      </c>
      <c r="AQ345" s="17">
        <f t="shared" si="22"/>
        <v>2</v>
      </c>
      <c r="AR345" s="11">
        <f t="shared" si="8"/>
        <v>1</v>
      </c>
      <c r="AS345" s="17">
        <f t="shared" si="23"/>
        <v>0</v>
      </c>
      <c r="AT345" s="11">
        <f t="shared" si="10"/>
        <v>0</v>
      </c>
      <c r="AU345" s="13" t="s">
        <v>54</v>
      </c>
      <c r="BA345" s="12">
        <f t="shared" si="12"/>
        <v>7</v>
      </c>
    </row>
    <row r="346" ht="12.75" customHeight="1">
      <c r="A346" s="13" t="s">
        <v>371</v>
      </c>
      <c r="B346" s="47" t="s">
        <v>316</v>
      </c>
      <c r="C346" s="10">
        <v>0.1</v>
      </c>
      <c r="D346" s="11">
        <v>0.2</v>
      </c>
      <c r="E346" s="11">
        <v>0.5</v>
      </c>
      <c r="F346" s="13">
        <v>0.0</v>
      </c>
      <c r="G346" s="13">
        <v>0.0</v>
      </c>
      <c r="H346" s="13">
        <v>6.0</v>
      </c>
      <c r="I346" s="13">
        <v>10.0</v>
      </c>
      <c r="J346" s="13">
        <v>1.0</v>
      </c>
      <c r="K346" s="11">
        <v>-0.6</v>
      </c>
      <c r="L346" s="11">
        <v>0.0</v>
      </c>
      <c r="M346" s="13">
        <v>0.0</v>
      </c>
      <c r="N346" s="13">
        <v>0.0</v>
      </c>
      <c r="O346" s="13">
        <v>8.0</v>
      </c>
      <c r="P346" s="14">
        <v>0.0</v>
      </c>
      <c r="Q346" s="15">
        <v>-0.09999999999999998</v>
      </c>
      <c r="R346" s="16">
        <v>0.1</v>
      </c>
      <c r="S346" s="13">
        <v>3.0</v>
      </c>
      <c r="T346" s="13">
        <v>20.0</v>
      </c>
      <c r="U346" s="13">
        <v>2.0</v>
      </c>
      <c r="V346" s="17">
        <f t="shared" si="1"/>
        <v>1</v>
      </c>
      <c r="W346" s="11">
        <f t="shared" si="2"/>
        <v>0</v>
      </c>
      <c r="X346" s="11">
        <f t="shared" si="3"/>
        <v>1</v>
      </c>
      <c r="Y346" s="11">
        <f t="shared" si="18"/>
        <v>0.1</v>
      </c>
      <c r="Z346" s="13">
        <v>0.0</v>
      </c>
      <c r="AA346" s="13">
        <v>0.0</v>
      </c>
      <c r="AB346" s="13">
        <v>0.0</v>
      </c>
      <c r="AC346" s="13">
        <v>0.0</v>
      </c>
      <c r="AD346" s="13">
        <v>0.0</v>
      </c>
      <c r="AE346" s="13">
        <v>0.0</v>
      </c>
      <c r="AF346" s="11" t="str">
        <f t="shared" si="5"/>
        <v>#DIV/0!</v>
      </c>
      <c r="AG346" s="13">
        <v>1.0</v>
      </c>
      <c r="AH346" s="13">
        <v>1.0</v>
      </c>
      <c r="AI346" s="13">
        <v>1.0</v>
      </c>
      <c r="AJ346" s="13">
        <v>0.0</v>
      </c>
      <c r="AK346" s="13">
        <v>2.0</v>
      </c>
      <c r="AL346" s="13">
        <v>1.0</v>
      </c>
      <c r="AM346" s="18">
        <f t="shared" si="17"/>
        <v>0.5</v>
      </c>
      <c r="AN346" s="19">
        <v>0.0</v>
      </c>
      <c r="AO346" s="19">
        <v>0.0</v>
      </c>
      <c r="AP346" s="13">
        <v>0.0</v>
      </c>
      <c r="AQ346" s="17">
        <f t="shared" si="22"/>
        <v>1</v>
      </c>
      <c r="AR346" s="11">
        <f t="shared" si="8"/>
        <v>1</v>
      </c>
      <c r="AS346" s="17">
        <f t="shared" si="23"/>
        <v>0</v>
      </c>
      <c r="AT346" s="11">
        <f t="shared" si="10"/>
        <v>0</v>
      </c>
      <c r="AU346" s="13" t="s">
        <v>56</v>
      </c>
      <c r="BA346" s="12">
        <f t="shared" si="12"/>
        <v>6</v>
      </c>
    </row>
    <row r="347" ht="12.75" customHeight="1">
      <c r="A347" s="13" t="s">
        <v>371</v>
      </c>
      <c r="B347" s="9" t="s">
        <v>381</v>
      </c>
      <c r="C347" s="10">
        <v>0.1</v>
      </c>
      <c r="D347" s="11">
        <v>0.3111111111111111</v>
      </c>
      <c r="E347" s="11">
        <v>0.32142857142857145</v>
      </c>
      <c r="F347" s="13">
        <v>0.0</v>
      </c>
      <c r="G347" s="13">
        <v>0.0</v>
      </c>
      <c r="H347" s="13">
        <v>6.0</v>
      </c>
      <c r="I347" s="13">
        <v>10.0</v>
      </c>
      <c r="J347" s="13">
        <v>1.0</v>
      </c>
      <c r="K347" s="11">
        <v>-0.6</v>
      </c>
      <c r="L347" s="11">
        <v>0.0</v>
      </c>
      <c r="M347" s="13">
        <v>0.0</v>
      </c>
      <c r="N347" s="13">
        <v>0.0</v>
      </c>
      <c r="O347" s="13">
        <v>8.0</v>
      </c>
      <c r="P347" s="14">
        <v>0.0</v>
      </c>
      <c r="Q347" s="15">
        <v>-0.2785714285714285</v>
      </c>
      <c r="R347" s="16">
        <v>0.1</v>
      </c>
      <c r="S347" s="13">
        <v>5.0</v>
      </c>
      <c r="T347" s="12">
        <v>19.0</v>
      </c>
      <c r="U347" s="13">
        <v>1.0</v>
      </c>
      <c r="V347" s="17">
        <f t="shared" si="1"/>
        <v>1</v>
      </c>
      <c r="W347" s="11">
        <f t="shared" si="2"/>
        <v>0</v>
      </c>
      <c r="X347" s="11">
        <f t="shared" si="3"/>
        <v>1</v>
      </c>
      <c r="Y347" s="11">
        <f t="shared" si="18"/>
        <v>0.1</v>
      </c>
      <c r="Z347" s="13">
        <v>0.0</v>
      </c>
      <c r="AA347" s="13">
        <v>0.0</v>
      </c>
      <c r="AB347" s="13">
        <v>0.0</v>
      </c>
      <c r="AC347" s="13">
        <v>0.0</v>
      </c>
      <c r="AD347" s="13">
        <v>0.0</v>
      </c>
      <c r="AE347" s="13">
        <v>0.0</v>
      </c>
      <c r="AF347" s="11" t="str">
        <f t="shared" si="5"/>
        <v>#DIV/0!</v>
      </c>
      <c r="AG347" s="13">
        <v>1.0</v>
      </c>
      <c r="AH347" s="13">
        <v>0.0</v>
      </c>
      <c r="AI347" s="13">
        <v>2.0</v>
      </c>
      <c r="AJ347" s="13">
        <v>1.0</v>
      </c>
      <c r="AK347" s="13">
        <v>3.0</v>
      </c>
      <c r="AL347" s="13">
        <v>1.0</v>
      </c>
      <c r="AM347" s="18">
        <f t="shared" si="17"/>
        <v>0.3333333333</v>
      </c>
      <c r="AN347" s="19">
        <v>0.0</v>
      </c>
      <c r="AO347" s="19">
        <v>0.0</v>
      </c>
      <c r="AP347" s="13">
        <v>0.0</v>
      </c>
      <c r="AQ347" s="17">
        <f t="shared" si="22"/>
        <v>1</v>
      </c>
      <c r="AR347" s="11">
        <f t="shared" si="8"/>
        <v>1</v>
      </c>
      <c r="AS347" s="17">
        <f t="shared" si="23"/>
        <v>0</v>
      </c>
      <c r="AT347" s="11">
        <f t="shared" si="10"/>
        <v>0</v>
      </c>
      <c r="AU347" s="13" t="s">
        <v>56</v>
      </c>
      <c r="BA347" s="12">
        <f t="shared" si="12"/>
        <v>6</v>
      </c>
    </row>
    <row r="348" ht="12.75" customHeight="1">
      <c r="A348" s="25" t="s">
        <v>371</v>
      </c>
      <c r="B348" s="26" t="s">
        <v>382</v>
      </c>
      <c r="C348" s="27">
        <v>0.1</v>
      </c>
      <c r="D348" s="28">
        <v>0.4222222222222222</v>
      </c>
      <c r="E348" s="28">
        <v>0.2368421052631579</v>
      </c>
      <c r="F348" s="25">
        <v>0.0</v>
      </c>
      <c r="G348" s="25">
        <v>0.0</v>
      </c>
      <c r="H348" s="25">
        <v>3.0</v>
      </c>
      <c r="I348" s="25">
        <v>19.0</v>
      </c>
      <c r="J348" s="25">
        <v>2.0</v>
      </c>
      <c r="K348" s="28">
        <v>-0.07894736842105263</v>
      </c>
      <c r="L348" s="28">
        <v>0.0</v>
      </c>
      <c r="M348" s="25">
        <v>1.0</v>
      </c>
      <c r="N348" s="25">
        <v>0.0</v>
      </c>
      <c r="O348" s="25">
        <v>8.0</v>
      </c>
      <c r="P348" s="29">
        <v>0.0</v>
      </c>
      <c r="Q348" s="30">
        <v>0.15789473684210528</v>
      </c>
      <c r="R348" s="31">
        <v>0.1</v>
      </c>
      <c r="S348" s="25">
        <v>7.0</v>
      </c>
      <c r="T348" s="25">
        <v>18.0</v>
      </c>
      <c r="U348" s="25">
        <v>1.0</v>
      </c>
      <c r="V348" s="32">
        <f t="shared" si="1"/>
        <v>2</v>
      </c>
      <c r="W348" s="28">
        <f t="shared" si="2"/>
        <v>0</v>
      </c>
      <c r="X348" s="28">
        <f t="shared" si="3"/>
        <v>1</v>
      </c>
      <c r="Y348" s="28">
        <f t="shared" si="18"/>
        <v>0.1</v>
      </c>
      <c r="Z348" s="25">
        <v>0.0</v>
      </c>
      <c r="AA348" s="25">
        <v>0.0</v>
      </c>
      <c r="AB348" s="25">
        <v>0.0</v>
      </c>
      <c r="AC348" s="25">
        <v>0.0</v>
      </c>
      <c r="AD348" s="25">
        <v>0.0</v>
      </c>
      <c r="AE348" s="25">
        <v>0.0</v>
      </c>
      <c r="AF348" s="28" t="str">
        <f t="shared" si="5"/>
        <v>#DIV/0!</v>
      </c>
      <c r="AG348" s="25">
        <v>1.0</v>
      </c>
      <c r="AH348" s="25">
        <v>0.0</v>
      </c>
      <c r="AI348" s="25">
        <v>3.0</v>
      </c>
      <c r="AJ348" s="25">
        <v>1.0</v>
      </c>
      <c r="AK348" s="25">
        <v>4.0</v>
      </c>
      <c r="AL348" s="25">
        <v>1.0</v>
      </c>
      <c r="AM348" s="33">
        <f t="shared" si="17"/>
        <v>0.25</v>
      </c>
      <c r="AN348" s="34">
        <v>0.0</v>
      </c>
      <c r="AO348" s="34">
        <v>0.0</v>
      </c>
      <c r="AP348" s="25">
        <v>0.0</v>
      </c>
      <c r="AQ348" s="32">
        <f t="shared" si="22"/>
        <v>1</v>
      </c>
      <c r="AR348" s="28">
        <f t="shared" si="8"/>
        <v>0.5</v>
      </c>
      <c r="AS348" s="32">
        <f t="shared" si="23"/>
        <v>1</v>
      </c>
      <c r="AT348" s="28">
        <f t="shared" si="10"/>
        <v>0.5</v>
      </c>
      <c r="AU348" s="25" t="s">
        <v>56</v>
      </c>
      <c r="AV348" s="25"/>
      <c r="AW348" s="25"/>
      <c r="AX348" s="25"/>
      <c r="AY348" s="25"/>
      <c r="AZ348" s="25"/>
      <c r="BA348" s="25">
        <f t="shared" si="12"/>
        <v>3</v>
      </c>
      <c r="BB348" s="25"/>
    </row>
    <row r="349" ht="12.75" customHeight="1">
      <c r="A349" s="8" t="s">
        <v>383</v>
      </c>
      <c r="B349" s="8" t="s">
        <v>227</v>
      </c>
      <c r="C349" s="10">
        <v>2.912301587301587</v>
      </c>
      <c r="D349" s="11">
        <v>10.112301587301587</v>
      </c>
      <c r="E349" s="11">
        <v>0.28799591884785936</v>
      </c>
      <c r="F349" s="13">
        <v>0.0</v>
      </c>
      <c r="G349" s="13">
        <v>9.0</v>
      </c>
      <c r="H349" s="13">
        <v>2.0</v>
      </c>
      <c r="I349" s="13">
        <v>83.0</v>
      </c>
      <c r="J349" s="13">
        <v>11.0</v>
      </c>
      <c r="K349" s="11">
        <v>0.8159912376779846</v>
      </c>
      <c r="L349" s="11">
        <v>3.8181818181818183</v>
      </c>
      <c r="M349" s="13">
        <v>9.0</v>
      </c>
      <c r="N349" s="13">
        <v>7.0</v>
      </c>
      <c r="O349" s="13">
        <v>8.0</v>
      </c>
      <c r="P349" s="14">
        <v>0.875</v>
      </c>
      <c r="Q349" s="15">
        <v>1.978987156525844</v>
      </c>
      <c r="R349" s="16">
        <v>11.980483405483405</v>
      </c>
      <c r="S349" s="13">
        <v>39.5</v>
      </c>
      <c r="T349" s="13">
        <v>1.0</v>
      </c>
      <c r="U349" s="13">
        <v>3.0</v>
      </c>
      <c r="V349" s="17">
        <f t="shared" si="1"/>
        <v>2</v>
      </c>
      <c r="W349" s="11">
        <f t="shared" si="2"/>
        <v>0.8181818182</v>
      </c>
      <c r="X349" s="11">
        <f t="shared" si="3"/>
        <v>0.1818181818</v>
      </c>
      <c r="Y349" s="11">
        <f t="shared" si="18"/>
        <v>6.730483405</v>
      </c>
      <c r="Z349" s="12">
        <v>0.0</v>
      </c>
      <c r="AA349" s="12">
        <v>0.0</v>
      </c>
      <c r="AB349" s="12">
        <v>9.0</v>
      </c>
      <c r="AC349" s="12">
        <v>2.0</v>
      </c>
      <c r="AD349" s="13">
        <v>9.0</v>
      </c>
      <c r="AE349" s="13">
        <v>2.0</v>
      </c>
      <c r="AF349" s="11">
        <f t="shared" si="5"/>
        <v>0.2222222222</v>
      </c>
      <c r="AG349" s="13">
        <v>0.0</v>
      </c>
      <c r="AH349" s="13">
        <v>0.0</v>
      </c>
      <c r="AI349" s="13">
        <v>7.0</v>
      </c>
      <c r="AJ349" s="13">
        <v>6.0</v>
      </c>
      <c r="AK349" s="13">
        <v>7.0</v>
      </c>
      <c r="AL349" s="13">
        <v>6.0</v>
      </c>
      <c r="AM349" s="18">
        <f t="shared" si="17"/>
        <v>0.8571428571</v>
      </c>
      <c r="AN349" s="19">
        <v>0.0</v>
      </c>
      <c r="AO349" s="19">
        <v>0.0</v>
      </c>
      <c r="AP349" s="13">
        <v>0.0</v>
      </c>
      <c r="AQ349" s="17">
        <f t="shared" si="22"/>
        <v>2</v>
      </c>
      <c r="AR349" s="11">
        <f t="shared" si="8"/>
        <v>0.1818181818</v>
      </c>
      <c r="AS349" s="17">
        <f t="shared" si="23"/>
        <v>7</v>
      </c>
      <c r="AT349" s="11">
        <f t="shared" si="10"/>
        <v>0.7777777778</v>
      </c>
      <c r="AU349" s="13" t="s">
        <v>54</v>
      </c>
      <c r="AV349" s="13"/>
      <c r="AW349" s="13"/>
      <c r="AX349" s="13"/>
      <c r="AY349" s="13"/>
      <c r="AZ349" s="13"/>
      <c r="BA349" s="12">
        <f t="shared" si="12"/>
        <v>2</v>
      </c>
      <c r="BB349" s="13"/>
    </row>
    <row r="350" ht="12.75" customHeight="1">
      <c r="A350" s="22" t="s">
        <v>383</v>
      </c>
      <c r="B350" s="8" t="s">
        <v>349</v>
      </c>
      <c r="C350" s="10">
        <v>3.4027777777777777</v>
      </c>
      <c r="D350" s="11">
        <v>10.11230158763492</v>
      </c>
      <c r="E350" s="11">
        <v>0.33649884235440647</v>
      </c>
      <c r="F350" s="13">
        <v>2.0</v>
      </c>
      <c r="G350" s="13">
        <v>12.0</v>
      </c>
      <c r="H350" s="13">
        <v>4.0</v>
      </c>
      <c r="I350" s="13">
        <v>94.0</v>
      </c>
      <c r="J350" s="13">
        <v>13.0</v>
      </c>
      <c r="K350" s="11">
        <v>0.9198036006546645</v>
      </c>
      <c r="L350" s="11">
        <v>3.230769230769231</v>
      </c>
      <c r="M350" s="13">
        <v>10.0</v>
      </c>
      <c r="N350" s="13">
        <v>1.0</v>
      </c>
      <c r="O350" s="13">
        <v>8.0</v>
      </c>
      <c r="P350" s="14">
        <v>0.125</v>
      </c>
      <c r="Q350" s="15">
        <v>1.381302443009071</v>
      </c>
      <c r="R350" s="16">
        <v>7.3835470085470085</v>
      </c>
      <c r="S350" s="13">
        <v>39.5</v>
      </c>
      <c r="T350" s="13">
        <v>2.0</v>
      </c>
      <c r="U350" s="13">
        <v>2.0</v>
      </c>
      <c r="V350" s="17">
        <f t="shared" si="1"/>
        <v>1</v>
      </c>
      <c r="W350" s="11">
        <f t="shared" si="2"/>
        <v>0.9230769231</v>
      </c>
      <c r="X350" s="11">
        <f t="shared" si="3"/>
        <v>0.07692307692</v>
      </c>
      <c r="Y350" s="11">
        <f t="shared" si="18"/>
        <v>6.633547009</v>
      </c>
      <c r="Z350" s="12">
        <v>0.0</v>
      </c>
      <c r="AA350" s="12">
        <v>0.0</v>
      </c>
      <c r="AB350" s="12">
        <v>9.0</v>
      </c>
      <c r="AC350" s="12">
        <v>3.0</v>
      </c>
      <c r="AD350" s="13">
        <v>9.0</v>
      </c>
      <c r="AE350" s="13">
        <v>3.0</v>
      </c>
      <c r="AF350" s="11">
        <f t="shared" si="5"/>
        <v>0.3333333333</v>
      </c>
      <c r="AG350" s="13">
        <v>0.0</v>
      </c>
      <c r="AH350" s="13">
        <v>0.0</v>
      </c>
      <c r="AI350" s="13">
        <v>7.0</v>
      </c>
      <c r="AJ350" s="13">
        <v>3.0</v>
      </c>
      <c r="AK350" s="13">
        <v>7.0</v>
      </c>
      <c r="AL350" s="13">
        <v>3.0</v>
      </c>
      <c r="AM350" s="18">
        <f t="shared" si="17"/>
        <v>0.4285714286</v>
      </c>
      <c r="AN350" s="19">
        <v>0.0</v>
      </c>
      <c r="AO350" s="19">
        <v>0.0</v>
      </c>
      <c r="AP350" s="13">
        <v>0.0</v>
      </c>
      <c r="AQ350" s="17">
        <f t="shared" si="22"/>
        <v>3</v>
      </c>
      <c r="AR350" s="11">
        <f t="shared" si="8"/>
        <v>0.2307692308</v>
      </c>
      <c r="AS350" s="17">
        <f t="shared" si="23"/>
        <v>7</v>
      </c>
      <c r="AT350" s="11">
        <f t="shared" si="10"/>
        <v>0.7</v>
      </c>
      <c r="AU350" s="13" t="s">
        <v>56</v>
      </c>
      <c r="BA350" s="12">
        <f t="shared" si="12"/>
        <v>4</v>
      </c>
    </row>
    <row r="351" ht="12.75" customHeight="1">
      <c r="A351" s="22" t="s">
        <v>383</v>
      </c>
      <c r="B351" s="8" t="s">
        <v>61</v>
      </c>
      <c r="C351" s="10">
        <v>1.9123015873015872</v>
      </c>
      <c r="D351" s="11">
        <v>10.112301587301587</v>
      </c>
      <c r="E351" s="11">
        <v>0.18910646313228424</v>
      </c>
      <c r="F351" s="13">
        <v>0.0</v>
      </c>
      <c r="G351" s="13">
        <v>10.0</v>
      </c>
      <c r="H351" s="13">
        <v>4.0</v>
      </c>
      <c r="I351" s="13">
        <v>83.0</v>
      </c>
      <c r="J351" s="13">
        <v>11.0</v>
      </c>
      <c r="K351" s="11">
        <v>0.904709748083242</v>
      </c>
      <c r="L351" s="11">
        <v>3.1818181818181817</v>
      </c>
      <c r="M351" s="13">
        <v>6.0</v>
      </c>
      <c r="N351" s="13">
        <v>0.0</v>
      </c>
      <c r="O351" s="13">
        <v>8.0</v>
      </c>
      <c r="P351" s="14">
        <v>0.0</v>
      </c>
      <c r="Q351" s="15">
        <v>1.0938162112155263</v>
      </c>
      <c r="R351" s="16">
        <v>5.094119769119769</v>
      </c>
      <c r="S351" s="13">
        <v>39.5</v>
      </c>
      <c r="T351" s="13">
        <v>3.0</v>
      </c>
      <c r="U351" s="13">
        <v>2.0</v>
      </c>
      <c r="V351" s="17">
        <f t="shared" si="1"/>
        <v>1</v>
      </c>
      <c r="W351" s="11">
        <f t="shared" si="2"/>
        <v>0.9090909091</v>
      </c>
      <c r="X351" s="11">
        <f t="shared" si="3"/>
        <v>0.09090909091</v>
      </c>
      <c r="Y351" s="11">
        <f t="shared" si="18"/>
        <v>5.094119769</v>
      </c>
      <c r="Z351" s="12">
        <v>0.0</v>
      </c>
      <c r="AA351" s="12">
        <v>0.0</v>
      </c>
      <c r="AB351" s="12">
        <v>9.0</v>
      </c>
      <c r="AC351" s="12">
        <v>1.0</v>
      </c>
      <c r="AD351" s="13">
        <v>9.0</v>
      </c>
      <c r="AE351" s="13">
        <v>1.0</v>
      </c>
      <c r="AF351" s="11">
        <f t="shared" si="5"/>
        <v>0.1111111111</v>
      </c>
      <c r="AG351" s="13">
        <v>0.0</v>
      </c>
      <c r="AH351" s="13">
        <v>0.0</v>
      </c>
      <c r="AI351" s="13">
        <v>7.0</v>
      </c>
      <c r="AJ351" s="13">
        <v>6.0</v>
      </c>
      <c r="AK351" s="13">
        <v>7.0</v>
      </c>
      <c r="AL351" s="13">
        <v>6.0</v>
      </c>
      <c r="AM351" s="18">
        <f t="shared" si="17"/>
        <v>0.8571428571</v>
      </c>
      <c r="AN351" s="19">
        <v>0.0</v>
      </c>
      <c r="AO351" s="19">
        <v>0.0</v>
      </c>
      <c r="AP351" s="13">
        <v>0.0</v>
      </c>
      <c r="AQ351" s="17">
        <f t="shared" si="22"/>
        <v>5</v>
      </c>
      <c r="AR351" s="11">
        <f t="shared" si="8"/>
        <v>0.4545454545</v>
      </c>
      <c r="AS351" s="17">
        <f t="shared" si="23"/>
        <v>5</v>
      </c>
      <c r="AT351" s="11">
        <f t="shared" si="10"/>
        <v>0.5</v>
      </c>
      <c r="AU351" s="13" t="s">
        <v>54</v>
      </c>
      <c r="AZ351" s="12">
        <v>2.0</v>
      </c>
      <c r="BA351" s="12">
        <f t="shared" si="12"/>
        <v>6</v>
      </c>
    </row>
    <row r="352" ht="12.75" customHeight="1">
      <c r="A352" s="13" t="s">
        <v>383</v>
      </c>
      <c r="B352" s="8" t="s">
        <v>384</v>
      </c>
      <c r="C352" s="10">
        <v>3.2956349206349205</v>
      </c>
      <c r="D352" s="11">
        <v>8.74563492063492</v>
      </c>
      <c r="E352" s="11">
        <v>0.37683197967239895</v>
      </c>
      <c r="F352" s="13">
        <v>1.0</v>
      </c>
      <c r="G352" s="13">
        <v>4.0</v>
      </c>
      <c r="H352" s="13">
        <v>19.0</v>
      </c>
      <c r="I352" s="13">
        <v>56.0</v>
      </c>
      <c r="J352" s="13">
        <v>6.0</v>
      </c>
      <c r="K352" s="11">
        <v>0.6101190476190476</v>
      </c>
      <c r="L352" s="11">
        <v>0.8115942028985508</v>
      </c>
      <c r="M352" s="13">
        <v>1.0</v>
      </c>
      <c r="N352" s="13">
        <v>0.0</v>
      </c>
      <c r="O352" s="13">
        <v>8.0</v>
      </c>
      <c r="P352" s="14">
        <v>0.0</v>
      </c>
      <c r="Q352" s="15">
        <v>0.9869510272914466</v>
      </c>
      <c r="R352" s="16">
        <v>4.107229123533472</v>
      </c>
      <c r="S352" s="13">
        <v>36.5</v>
      </c>
      <c r="T352" s="13">
        <v>6.0</v>
      </c>
      <c r="U352" s="13">
        <v>2.0</v>
      </c>
      <c r="V352" s="17">
        <f t="shared" si="1"/>
        <v>2</v>
      </c>
      <c r="W352" s="11">
        <f t="shared" si="2"/>
        <v>0.6666666667</v>
      </c>
      <c r="X352" s="11">
        <f t="shared" si="3"/>
        <v>0.3333333333</v>
      </c>
      <c r="Y352" s="11">
        <f t="shared" si="18"/>
        <v>4.107229124</v>
      </c>
      <c r="Z352" s="12">
        <v>0.0</v>
      </c>
      <c r="AA352" s="12">
        <v>0.0</v>
      </c>
      <c r="AB352" s="12">
        <v>4.0</v>
      </c>
      <c r="AC352" s="12">
        <v>0.0</v>
      </c>
      <c r="AD352" s="13">
        <v>4.0</v>
      </c>
      <c r="AE352" s="13">
        <v>0.0</v>
      </c>
      <c r="AF352" s="11">
        <f t="shared" si="5"/>
        <v>0</v>
      </c>
      <c r="AG352" s="13">
        <v>0.0</v>
      </c>
      <c r="AH352" s="13">
        <v>0.0</v>
      </c>
      <c r="AI352" s="13">
        <v>5.0</v>
      </c>
      <c r="AJ352" s="13">
        <v>4.0</v>
      </c>
      <c r="AK352" s="13">
        <v>5.0</v>
      </c>
      <c r="AL352" s="13">
        <v>4.0</v>
      </c>
      <c r="AM352" s="18">
        <f t="shared" si="17"/>
        <v>0.8</v>
      </c>
      <c r="AN352" s="19">
        <v>0.0</v>
      </c>
      <c r="AO352" s="19">
        <v>0.0</v>
      </c>
      <c r="AP352" s="13">
        <v>16.0</v>
      </c>
      <c r="AQ352" s="17">
        <f t="shared" si="22"/>
        <v>5</v>
      </c>
      <c r="AR352" s="11">
        <f t="shared" si="8"/>
        <v>0.8333333333</v>
      </c>
      <c r="AS352" s="17">
        <f t="shared" si="23"/>
        <v>1</v>
      </c>
      <c r="AT352" s="11">
        <f t="shared" si="10"/>
        <v>0.1666666667</v>
      </c>
      <c r="AU352" s="13" t="s">
        <v>56</v>
      </c>
      <c r="BA352" s="12">
        <f t="shared" si="12"/>
        <v>19</v>
      </c>
    </row>
    <row r="353" ht="12.75" customHeight="1">
      <c r="A353" s="13" t="s">
        <v>383</v>
      </c>
      <c r="B353" s="50" t="s">
        <v>385</v>
      </c>
      <c r="C353" s="10">
        <v>0.5666666666666667</v>
      </c>
      <c r="D353" s="11">
        <v>6.612301587634921</v>
      </c>
      <c r="E353" s="11">
        <v>0.08569885374350435</v>
      </c>
      <c r="F353" s="13">
        <v>0.0</v>
      </c>
      <c r="G353" s="13">
        <v>9.0</v>
      </c>
      <c r="H353" s="13">
        <v>4.0</v>
      </c>
      <c r="I353" s="13">
        <v>85.0</v>
      </c>
      <c r="J353" s="13">
        <v>10.0</v>
      </c>
      <c r="K353" s="11">
        <v>0.8952941176470588</v>
      </c>
      <c r="L353" s="11">
        <v>3.15</v>
      </c>
      <c r="M353" s="13">
        <v>8.0</v>
      </c>
      <c r="N353" s="13">
        <v>0.0</v>
      </c>
      <c r="O353" s="13">
        <v>8.0</v>
      </c>
      <c r="P353" s="14">
        <v>0.0</v>
      </c>
      <c r="Q353" s="15">
        <v>0.9809929713905632</v>
      </c>
      <c r="R353" s="16">
        <v>3.716666666666667</v>
      </c>
      <c r="S353" s="13">
        <v>30.5</v>
      </c>
      <c r="T353" s="13">
        <v>9.0</v>
      </c>
      <c r="U353" s="13">
        <v>1.0</v>
      </c>
      <c r="V353" s="17">
        <f t="shared" si="1"/>
        <v>1</v>
      </c>
      <c r="W353" s="11">
        <f t="shared" si="2"/>
        <v>0.9</v>
      </c>
      <c r="X353" s="11">
        <f t="shared" si="3"/>
        <v>0.1</v>
      </c>
      <c r="Y353" s="11">
        <f t="shared" si="18"/>
        <v>3.716666667</v>
      </c>
      <c r="Z353" s="12">
        <v>0.0</v>
      </c>
      <c r="AA353" s="12">
        <v>0.0</v>
      </c>
      <c r="AB353" s="12">
        <v>5.0</v>
      </c>
      <c r="AC353" s="12">
        <v>0.0</v>
      </c>
      <c r="AD353" s="13">
        <v>5.0</v>
      </c>
      <c r="AE353" s="13">
        <v>0.0</v>
      </c>
      <c r="AF353" s="11">
        <f t="shared" si="5"/>
        <v>0</v>
      </c>
      <c r="AG353" s="13">
        <v>0.0</v>
      </c>
      <c r="AH353" s="13">
        <v>0.0</v>
      </c>
      <c r="AI353" s="13">
        <v>7.0</v>
      </c>
      <c r="AJ353" s="13">
        <v>3.0</v>
      </c>
      <c r="AK353" s="13">
        <v>7.0</v>
      </c>
      <c r="AL353" s="13">
        <v>3.0</v>
      </c>
      <c r="AM353" s="18">
        <f t="shared" si="17"/>
        <v>0.4285714286</v>
      </c>
      <c r="AN353" s="19">
        <v>0.0</v>
      </c>
      <c r="AO353" s="19">
        <v>0.0</v>
      </c>
      <c r="AP353" s="13">
        <v>1.0</v>
      </c>
      <c r="AQ353" s="17">
        <f t="shared" si="22"/>
        <v>2</v>
      </c>
      <c r="AR353" s="11">
        <f t="shared" si="8"/>
        <v>0.2</v>
      </c>
      <c r="AS353" s="17">
        <f t="shared" si="23"/>
        <v>8</v>
      </c>
      <c r="AT353" s="11">
        <f t="shared" si="10"/>
        <v>0.8</v>
      </c>
      <c r="AU353" s="13" t="s">
        <v>54</v>
      </c>
      <c r="BA353" s="12">
        <f t="shared" si="12"/>
        <v>4</v>
      </c>
    </row>
    <row r="354" ht="12.75" customHeight="1">
      <c r="A354" s="13" t="s">
        <v>383</v>
      </c>
      <c r="B354" s="50" t="s">
        <v>386</v>
      </c>
      <c r="C354" s="10">
        <v>1.75</v>
      </c>
      <c r="D354" s="11">
        <v>3.378968253968254</v>
      </c>
      <c r="E354" s="11">
        <v>0.5179095713446858</v>
      </c>
      <c r="F354" s="13">
        <v>0.0</v>
      </c>
      <c r="G354" s="13">
        <v>3.0</v>
      </c>
      <c r="H354" s="13">
        <v>8.0</v>
      </c>
      <c r="I354" s="13">
        <v>34.0</v>
      </c>
      <c r="J354" s="13">
        <v>4.0</v>
      </c>
      <c r="K354" s="11">
        <v>0.6911764705882353</v>
      </c>
      <c r="L354" s="11">
        <v>1.75</v>
      </c>
      <c r="M354" s="13">
        <v>2.0</v>
      </c>
      <c r="N354" s="13">
        <v>0.0</v>
      </c>
      <c r="O354" s="13">
        <v>8.0</v>
      </c>
      <c r="P354" s="14">
        <v>0.0</v>
      </c>
      <c r="Q354" s="15">
        <v>1.2090860419329212</v>
      </c>
      <c r="R354" s="16">
        <v>3.5</v>
      </c>
      <c r="S354" s="13">
        <v>19.5</v>
      </c>
      <c r="T354" s="13">
        <v>13.0</v>
      </c>
      <c r="U354" s="13">
        <v>1.0</v>
      </c>
      <c r="V354" s="17">
        <f t="shared" si="1"/>
        <v>1</v>
      </c>
      <c r="W354" s="11">
        <f t="shared" si="2"/>
        <v>0.75</v>
      </c>
      <c r="X354" s="11">
        <f t="shared" si="3"/>
        <v>0.25</v>
      </c>
      <c r="Y354" s="11">
        <f t="shared" si="18"/>
        <v>3.5</v>
      </c>
      <c r="Z354" s="12">
        <v>0.0</v>
      </c>
      <c r="AA354" s="12">
        <v>0.0</v>
      </c>
      <c r="AB354" s="12">
        <v>0.0</v>
      </c>
      <c r="AC354" s="12">
        <v>0.0</v>
      </c>
      <c r="AD354" s="13">
        <v>0.0</v>
      </c>
      <c r="AE354" s="13">
        <v>0.0</v>
      </c>
      <c r="AF354" s="11" t="str">
        <f t="shared" si="5"/>
        <v>#DIV/0!</v>
      </c>
      <c r="AG354" s="13">
        <v>0.0</v>
      </c>
      <c r="AH354" s="13">
        <v>0.0</v>
      </c>
      <c r="AI354" s="13">
        <v>3.0</v>
      </c>
      <c r="AJ354" s="13">
        <v>0.0</v>
      </c>
      <c r="AK354" s="13">
        <v>3.0</v>
      </c>
      <c r="AL354" s="13">
        <v>0.0</v>
      </c>
      <c r="AM354" s="18">
        <f t="shared" si="17"/>
        <v>0</v>
      </c>
      <c r="AN354" s="19">
        <v>0.0</v>
      </c>
      <c r="AO354" s="19">
        <v>0.0</v>
      </c>
      <c r="AP354" s="13">
        <v>11.0</v>
      </c>
      <c r="AQ354" s="17">
        <f t="shared" si="22"/>
        <v>2</v>
      </c>
      <c r="AR354" s="11">
        <f t="shared" si="8"/>
        <v>0.5</v>
      </c>
      <c r="AS354" s="17">
        <f t="shared" si="23"/>
        <v>2</v>
      </c>
      <c r="AT354" s="11">
        <f t="shared" si="10"/>
        <v>0.5</v>
      </c>
      <c r="AU354" s="13" t="s">
        <v>54</v>
      </c>
      <c r="BA354" s="12">
        <f t="shared" si="12"/>
        <v>8</v>
      </c>
    </row>
    <row r="355" ht="12.75" customHeight="1">
      <c r="A355" s="13" t="s">
        <v>383</v>
      </c>
      <c r="B355" s="50" t="s">
        <v>387</v>
      </c>
      <c r="C355" s="10">
        <v>1.2</v>
      </c>
      <c r="D355" s="11">
        <v>7.612301587634921</v>
      </c>
      <c r="E355" s="11">
        <v>0.15763957670164117</v>
      </c>
      <c r="F355" s="13">
        <v>0.0</v>
      </c>
      <c r="G355" s="13">
        <v>7.0</v>
      </c>
      <c r="H355" s="13">
        <v>4.0</v>
      </c>
      <c r="I355" s="13">
        <v>102.0</v>
      </c>
      <c r="J355" s="13">
        <v>13.0</v>
      </c>
      <c r="K355" s="11">
        <v>0.5354449472096531</v>
      </c>
      <c r="L355" s="11">
        <v>1.8846153846153846</v>
      </c>
      <c r="M355" s="13">
        <v>9.0</v>
      </c>
      <c r="N355" s="13">
        <v>0.0</v>
      </c>
      <c r="O355" s="13">
        <v>8.0</v>
      </c>
      <c r="P355" s="14">
        <v>0.0</v>
      </c>
      <c r="Q355" s="15">
        <v>0.6930845239112943</v>
      </c>
      <c r="R355" s="16">
        <v>3.0846153846153843</v>
      </c>
      <c r="S355" s="13">
        <v>33.5</v>
      </c>
      <c r="T355" s="13">
        <v>8.0</v>
      </c>
      <c r="U355" s="13">
        <v>1.0</v>
      </c>
      <c r="V355" s="17">
        <f t="shared" si="1"/>
        <v>6</v>
      </c>
      <c r="W355" s="11">
        <f t="shared" si="2"/>
        <v>0.5384615385</v>
      </c>
      <c r="X355" s="11">
        <f t="shared" si="3"/>
        <v>0.4615384615</v>
      </c>
      <c r="Y355" s="11">
        <f t="shared" si="18"/>
        <v>3.084615385</v>
      </c>
      <c r="Z355" s="12">
        <v>0.0</v>
      </c>
      <c r="AA355" s="12">
        <v>0.0</v>
      </c>
      <c r="AB355" s="12">
        <v>6.0</v>
      </c>
      <c r="AC355" s="12">
        <v>1.0</v>
      </c>
      <c r="AD355" s="13">
        <v>6.0</v>
      </c>
      <c r="AE355" s="13">
        <v>1.0</v>
      </c>
      <c r="AF355" s="11">
        <f t="shared" si="5"/>
        <v>0.1666666667</v>
      </c>
      <c r="AG355" s="13">
        <v>0.0</v>
      </c>
      <c r="AH355" s="13">
        <v>0.0</v>
      </c>
      <c r="AI355" s="13">
        <v>7.0</v>
      </c>
      <c r="AJ355" s="13">
        <v>1.0</v>
      </c>
      <c r="AK355" s="13">
        <v>7.0</v>
      </c>
      <c r="AL355" s="13">
        <v>1.0</v>
      </c>
      <c r="AM355" s="18">
        <f t="shared" si="17"/>
        <v>0.1428571429</v>
      </c>
      <c r="AN355" s="19">
        <v>0.0</v>
      </c>
      <c r="AO355" s="19">
        <v>0.0</v>
      </c>
      <c r="AP355" s="13">
        <v>1.0</v>
      </c>
      <c r="AQ355" s="17">
        <f t="shared" si="22"/>
        <v>4</v>
      </c>
      <c r="AR355" s="11">
        <f t="shared" si="8"/>
        <v>0.3076923077</v>
      </c>
      <c r="AS355" s="17">
        <f t="shared" si="23"/>
        <v>8</v>
      </c>
      <c r="AT355" s="11">
        <f t="shared" si="10"/>
        <v>0.6666666667</v>
      </c>
      <c r="AU355" s="13" t="s">
        <v>56</v>
      </c>
      <c r="BA355" s="12">
        <f t="shared" si="12"/>
        <v>4</v>
      </c>
    </row>
    <row r="356" ht="12.75" customHeight="1">
      <c r="A356" s="13" t="s">
        <v>383</v>
      </c>
      <c r="B356" s="50" t="s">
        <v>388</v>
      </c>
      <c r="C356" s="10">
        <v>0.25</v>
      </c>
      <c r="D356" s="11">
        <v>1.5456349206349205</v>
      </c>
      <c r="E356" s="11">
        <v>0.16174582798459566</v>
      </c>
      <c r="F356" s="13">
        <v>0.0</v>
      </c>
      <c r="G356" s="13">
        <v>4.0</v>
      </c>
      <c r="H356" s="13">
        <v>4.0</v>
      </c>
      <c r="I356" s="13">
        <v>40.0</v>
      </c>
      <c r="J356" s="13">
        <v>5.0</v>
      </c>
      <c r="K356" s="11">
        <v>0.78</v>
      </c>
      <c r="L356" s="11">
        <v>2.8</v>
      </c>
      <c r="M356" s="13">
        <v>3.0</v>
      </c>
      <c r="N356" s="13">
        <v>0.0</v>
      </c>
      <c r="O356" s="13">
        <v>8.0</v>
      </c>
      <c r="P356" s="14">
        <v>0.0</v>
      </c>
      <c r="Q356" s="15">
        <v>0.9417458279845957</v>
      </c>
      <c r="R356" s="16">
        <v>3.05</v>
      </c>
      <c r="S356" s="13">
        <v>14.5</v>
      </c>
      <c r="T356" s="13">
        <v>15.0</v>
      </c>
      <c r="U356" s="13">
        <v>1.0</v>
      </c>
      <c r="V356" s="17">
        <f t="shared" si="1"/>
        <v>1</v>
      </c>
      <c r="W356" s="11">
        <f t="shared" si="2"/>
        <v>0.8</v>
      </c>
      <c r="X356" s="11">
        <f t="shared" si="3"/>
        <v>0.2</v>
      </c>
      <c r="Y356" s="11">
        <f t="shared" si="18"/>
        <v>3.05</v>
      </c>
      <c r="Z356" s="12">
        <v>0.0</v>
      </c>
      <c r="AA356" s="12">
        <v>0.0</v>
      </c>
      <c r="AB356" s="12">
        <v>0.0</v>
      </c>
      <c r="AC356" s="12">
        <v>0.0</v>
      </c>
      <c r="AD356" s="13">
        <v>0.0</v>
      </c>
      <c r="AE356" s="13">
        <v>0.0</v>
      </c>
      <c r="AF356" s="11" t="str">
        <f t="shared" si="5"/>
        <v>#DIV/0!</v>
      </c>
      <c r="AG356" s="13">
        <v>0.0</v>
      </c>
      <c r="AH356" s="13">
        <v>0.0</v>
      </c>
      <c r="AI356" s="13">
        <v>4.0</v>
      </c>
      <c r="AJ356" s="13">
        <v>0.0</v>
      </c>
      <c r="AK356" s="13">
        <v>4.0</v>
      </c>
      <c r="AL356" s="13">
        <v>0.0</v>
      </c>
      <c r="AM356" s="18">
        <f t="shared" si="17"/>
        <v>0</v>
      </c>
      <c r="AN356" s="19">
        <v>0.0</v>
      </c>
      <c r="AO356" s="19">
        <v>0.0</v>
      </c>
      <c r="AP356" s="13">
        <v>4.0</v>
      </c>
      <c r="AQ356" s="17">
        <f t="shared" si="22"/>
        <v>2</v>
      </c>
      <c r="AR356" s="11">
        <f t="shared" si="8"/>
        <v>0.4</v>
      </c>
      <c r="AS356" s="17">
        <f t="shared" si="23"/>
        <v>3</v>
      </c>
      <c r="AT356" s="11">
        <f t="shared" si="10"/>
        <v>0.6</v>
      </c>
      <c r="AU356" s="13" t="s">
        <v>54</v>
      </c>
      <c r="BA356" s="12">
        <f t="shared" si="12"/>
        <v>4</v>
      </c>
    </row>
    <row r="357" ht="12.75" customHeight="1">
      <c r="A357" s="13" t="s">
        <v>383</v>
      </c>
      <c r="B357" s="50" t="s">
        <v>389</v>
      </c>
      <c r="C357" s="10">
        <v>1.7</v>
      </c>
      <c r="D357" s="11">
        <v>4.112301587634921</v>
      </c>
      <c r="E357" s="11">
        <v>0.4133938048492472</v>
      </c>
      <c r="F357" s="13">
        <v>0.0</v>
      </c>
      <c r="G357" s="13">
        <v>6.0</v>
      </c>
      <c r="H357" s="13">
        <v>10.0</v>
      </c>
      <c r="I357" s="13">
        <v>72.0</v>
      </c>
      <c r="J357" s="13">
        <v>9.0</v>
      </c>
      <c r="K357" s="11">
        <v>0.6512345679012346</v>
      </c>
      <c r="L357" s="11">
        <v>1.3333333333333333</v>
      </c>
      <c r="M357" s="13">
        <v>6.0</v>
      </c>
      <c r="N357" s="13">
        <v>0.0</v>
      </c>
      <c r="O357" s="13">
        <v>8.0</v>
      </c>
      <c r="P357" s="14">
        <v>0.0</v>
      </c>
      <c r="Q357" s="15">
        <v>1.0646283727504817</v>
      </c>
      <c r="R357" s="16">
        <v>3.033333333333333</v>
      </c>
      <c r="S357" s="13">
        <v>27.5</v>
      </c>
      <c r="T357" s="13">
        <v>10.0</v>
      </c>
      <c r="U357" s="13">
        <v>1.0</v>
      </c>
      <c r="V357" s="17">
        <f t="shared" si="1"/>
        <v>3</v>
      </c>
      <c r="W357" s="11">
        <f t="shared" si="2"/>
        <v>0.6666666667</v>
      </c>
      <c r="X357" s="11">
        <f t="shared" si="3"/>
        <v>0.3333333333</v>
      </c>
      <c r="Y357" s="11">
        <f t="shared" si="18"/>
        <v>3.033333333</v>
      </c>
      <c r="Z357" s="12">
        <v>0.0</v>
      </c>
      <c r="AA357" s="12">
        <v>0.0</v>
      </c>
      <c r="AB357" s="12">
        <v>2.0</v>
      </c>
      <c r="AC357" s="12">
        <v>1.0</v>
      </c>
      <c r="AD357" s="13">
        <v>2.0</v>
      </c>
      <c r="AE357" s="13">
        <v>1.0</v>
      </c>
      <c r="AF357" s="11">
        <f t="shared" si="5"/>
        <v>0.5</v>
      </c>
      <c r="AG357" s="13">
        <v>0.0</v>
      </c>
      <c r="AH357" s="13">
        <v>0.0</v>
      </c>
      <c r="AI357" s="13">
        <v>7.0</v>
      </c>
      <c r="AJ357" s="13">
        <v>1.0</v>
      </c>
      <c r="AK357" s="13">
        <v>7.0</v>
      </c>
      <c r="AL357" s="13">
        <v>1.0</v>
      </c>
      <c r="AM357" s="18">
        <f t="shared" si="17"/>
        <v>0.1428571429</v>
      </c>
      <c r="AN357" s="19">
        <v>0.0</v>
      </c>
      <c r="AO357" s="19">
        <v>0.0</v>
      </c>
      <c r="AP357" s="13">
        <v>5.0</v>
      </c>
      <c r="AQ357" s="17">
        <f t="shared" si="22"/>
        <v>3</v>
      </c>
      <c r="AR357" s="11">
        <f t="shared" si="8"/>
        <v>0.3333333333</v>
      </c>
      <c r="AS357" s="17">
        <f t="shared" si="23"/>
        <v>5</v>
      </c>
      <c r="AT357" s="11">
        <f t="shared" si="10"/>
        <v>0.625</v>
      </c>
      <c r="AU357" s="13" t="s">
        <v>54</v>
      </c>
      <c r="AV357" s="13"/>
      <c r="AW357" s="13"/>
      <c r="AX357" s="13"/>
      <c r="AY357" s="13"/>
      <c r="AZ357" s="13"/>
      <c r="BA357" s="12">
        <f t="shared" si="12"/>
        <v>10</v>
      </c>
      <c r="BB357" s="13"/>
    </row>
    <row r="358" ht="12.75" customHeight="1">
      <c r="A358" s="13" t="s">
        <v>383</v>
      </c>
      <c r="B358" s="8" t="s">
        <v>258</v>
      </c>
      <c r="C358" s="10">
        <v>1.878968253968254</v>
      </c>
      <c r="D358" s="11">
        <v>8.61230158763492</v>
      </c>
      <c r="E358" s="11">
        <v>0.218172602857519</v>
      </c>
      <c r="F358" s="13">
        <v>1.0</v>
      </c>
      <c r="G358" s="13">
        <v>5.0</v>
      </c>
      <c r="H358" s="13">
        <v>10.0</v>
      </c>
      <c r="I358" s="13">
        <v>68.0</v>
      </c>
      <c r="J358" s="13">
        <v>9.0</v>
      </c>
      <c r="K358" s="11">
        <v>0.5392156862745098</v>
      </c>
      <c r="L358" s="11">
        <v>1.1111111111111112</v>
      </c>
      <c r="M358" s="13">
        <v>6.0</v>
      </c>
      <c r="N358" s="13">
        <v>0.0</v>
      </c>
      <c r="O358" s="13">
        <v>8.0</v>
      </c>
      <c r="P358" s="14">
        <v>0.0</v>
      </c>
      <c r="Q358" s="15">
        <v>0.7573882891320287</v>
      </c>
      <c r="R358" s="16">
        <v>2.990079365079365</v>
      </c>
      <c r="S358" s="13">
        <v>38.5</v>
      </c>
      <c r="T358" s="13">
        <v>4.0</v>
      </c>
      <c r="U358" s="13">
        <v>3.0</v>
      </c>
      <c r="V358" s="17">
        <f t="shared" si="1"/>
        <v>4</v>
      </c>
      <c r="W358" s="11">
        <f t="shared" si="2"/>
        <v>0.5555555556</v>
      </c>
      <c r="X358" s="11">
        <f t="shared" si="3"/>
        <v>0.4444444444</v>
      </c>
      <c r="Y358" s="11">
        <f t="shared" si="18"/>
        <v>2.990079365</v>
      </c>
      <c r="Z358" s="12">
        <v>0.0</v>
      </c>
      <c r="AA358" s="12">
        <v>0.0</v>
      </c>
      <c r="AB358" s="12">
        <v>5.0</v>
      </c>
      <c r="AC358" s="12">
        <v>0.0</v>
      </c>
      <c r="AD358" s="13">
        <v>5.0</v>
      </c>
      <c r="AE358" s="13">
        <v>0.0</v>
      </c>
      <c r="AF358" s="11">
        <f t="shared" si="5"/>
        <v>0</v>
      </c>
      <c r="AG358" s="13">
        <v>0.0</v>
      </c>
      <c r="AH358" s="13">
        <v>0.0</v>
      </c>
      <c r="AI358" s="13">
        <v>7.0</v>
      </c>
      <c r="AJ358" s="13">
        <v>3.0</v>
      </c>
      <c r="AK358" s="13">
        <v>7.0</v>
      </c>
      <c r="AL358" s="13">
        <v>3.0</v>
      </c>
      <c r="AM358" s="18">
        <f t="shared" si="17"/>
        <v>0.4285714286</v>
      </c>
      <c r="AN358" s="19">
        <v>0.0</v>
      </c>
      <c r="AO358" s="19">
        <v>0.0</v>
      </c>
      <c r="AP358" s="13">
        <v>12.0</v>
      </c>
      <c r="AQ358" s="17">
        <f t="shared" si="22"/>
        <v>3</v>
      </c>
      <c r="AR358" s="11">
        <f t="shared" si="8"/>
        <v>0.3333333333</v>
      </c>
      <c r="AS358" s="17">
        <f t="shared" si="23"/>
        <v>6</v>
      </c>
      <c r="AT358" s="11">
        <f t="shared" si="10"/>
        <v>0.6666666667</v>
      </c>
      <c r="AU358" s="13" t="s">
        <v>56</v>
      </c>
      <c r="AV358" s="20">
        <v>22641.0</v>
      </c>
      <c r="AW358" s="13"/>
      <c r="AX358" s="13"/>
      <c r="AY358" s="13"/>
      <c r="AZ358" s="13"/>
      <c r="BA358" s="12">
        <f t="shared" si="12"/>
        <v>10</v>
      </c>
      <c r="BB358" s="13"/>
    </row>
    <row r="359" ht="12.75" customHeight="1">
      <c r="A359" s="13" t="s">
        <v>383</v>
      </c>
      <c r="B359" s="50" t="s">
        <v>390</v>
      </c>
      <c r="C359" s="10">
        <v>0.5666666666666667</v>
      </c>
      <c r="D359" s="11">
        <v>8.61230158763492</v>
      </c>
      <c r="E359" s="11">
        <v>0.06579735520180298</v>
      </c>
      <c r="F359" s="13">
        <v>0.0</v>
      </c>
      <c r="G359" s="13">
        <v>8.0</v>
      </c>
      <c r="H359" s="13">
        <v>6.0</v>
      </c>
      <c r="I359" s="13">
        <v>96.0</v>
      </c>
      <c r="J359" s="13">
        <v>12.0</v>
      </c>
      <c r="K359" s="11">
        <v>0.6614583333333334</v>
      </c>
      <c r="L359" s="11">
        <v>1.8666666666666667</v>
      </c>
      <c r="M359" s="13">
        <v>9.0</v>
      </c>
      <c r="N359" s="13">
        <v>0.0</v>
      </c>
      <c r="O359" s="13">
        <v>8.0</v>
      </c>
      <c r="P359" s="14">
        <v>0.0</v>
      </c>
      <c r="Q359" s="15">
        <v>0.7272556885351363</v>
      </c>
      <c r="R359" s="16">
        <v>2.4333333333333336</v>
      </c>
      <c r="S359" s="13">
        <v>36.5</v>
      </c>
      <c r="T359" s="13">
        <v>7.0</v>
      </c>
      <c r="U359" s="13">
        <v>1.0</v>
      </c>
      <c r="V359" s="17">
        <f t="shared" si="1"/>
        <v>4</v>
      </c>
      <c r="W359" s="11">
        <f t="shared" si="2"/>
        <v>0.6666666667</v>
      </c>
      <c r="X359" s="11">
        <f t="shared" si="3"/>
        <v>0.3333333333</v>
      </c>
      <c r="Y359" s="11">
        <f t="shared" si="18"/>
        <v>2.433333333</v>
      </c>
      <c r="Z359" s="12">
        <v>0.0</v>
      </c>
      <c r="AA359" s="12">
        <v>0.0</v>
      </c>
      <c r="AB359" s="12">
        <v>7.0</v>
      </c>
      <c r="AC359" s="12">
        <v>0.0</v>
      </c>
      <c r="AD359" s="13">
        <v>7.0</v>
      </c>
      <c r="AE359" s="13">
        <v>0.0</v>
      </c>
      <c r="AF359" s="11">
        <f t="shared" si="5"/>
        <v>0</v>
      </c>
      <c r="AG359" s="13">
        <v>0.0</v>
      </c>
      <c r="AH359" s="13">
        <v>0.0</v>
      </c>
      <c r="AI359" s="13">
        <v>7.0</v>
      </c>
      <c r="AJ359" s="13">
        <v>3.0</v>
      </c>
      <c r="AK359" s="13">
        <v>7.0</v>
      </c>
      <c r="AL359" s="13">
        <v>3.0</v>
      </c>
      <c r="AM359" s="18">
        <f t="shared" si="17"/>
        <v>0.4285714286</v>
      </c>
      <c r="AN359" s="19">
        <v>0.0</v>
      </c>
      <c r="AO359" s="19">
        <v>0.0</v>
      </c>
      <c r="AP359" s="13">
        <v>1.0</v>
      </c>
      <c r="AQ359" s="17">
        <f t="shared" si="22"/>
        <v>3</v>
      </c>
      <c r="AR359" s="11">
        <f t="shared" si="8"/>
        <v>0.25</v>
      </c>
      <c r="AS359" s="17">
        <f t="shared" si="23"/>
        <v>9</v>
      </c>
      <c r="AT359" s="11">
        <f t="shared" si="10"/>
        <v>0.75</v>
      </c>
      <c r="AU359" s="13" t="s">
        <v>54</v>
      </c>
      <c r="AV359" s="13"/>
      <c r="AW359" s="13"/>
      <c r="AX359" s="13"/>
      <c r="AY359" s="13"/>
      <c r="AZ359" s="13"/>
      <c r="BA359" s="12">
        <f t="shared" si="12"/>
        <v>6</v>
      </c>
      <c r="BB359" s="13"/>
    </row>
    <row r="360" ht="12.75" customHeight="1">
      <c r="A360" s="13" t="s">
        <v>383</v>
      </c>
      <c r="B360" s="50" t="s">
        <v>391</v>
      </c>
      <c r="C360" s="10">
        <v>1.3666666666666667</v>
      </c>
      <c r="D360" s="11">
        <v>9.11230158763492</v>
      </c>
      <c r="E360" s="11">
        <v>0.14998040325192774</v>
      </c>
      <c r="F360" s="13">
        <v>0.0</v>
      </c>
      <c r="G360" s="13">
        <v>8.0</v>
      </c>
      <c r="H360" s="13">
        <v>13.0</v>
      </c>
      <c r="I360" s="13">
        <v>101.0</v>
      </c>
      <c r="J360" s="13">
        <v>13.0</v>
      </c>
      <c r="K360" s="11">
        <v>0.6054836252856055</v>
      </c>
      <c r="L360" s="11">
        <v>1.0135746606334841</v>
      </c>
      <c r="M360" s="13">
        <v>6.0</v>
      </c>
      <c r="N360" s="13">
        <v>0.0</v>
      </c>
      <c r="O360" s="13">
        <v>8.0</v>
      </c>
      <c r="P360" s="14">
        <v>0.0</v>
      </c>
      <c r="Q360" s="15">
        <v>0.7554640285375332</v>
      </c>
      <c r="R360" s="16">
        <v>2.380241327300151</v>
      </c>
      <c r="S360" s="13">
        <v>37.5</v>
      </c>
      <c r="T360" s="13">
        <v>5.0</v>
      </c>
      <c r="U360" s="13">
        <v>1.0</v>
      </c>
      <c r="V360" s="17">
        <f t="shared" si="1"/>
        <v>5</v>
      </c>
      <c r="W360" s="11">
        <f t="shared" si="2"/>
        <v>0.6153846154</v>
      </c>
      <c r="X360" s="11">
        <f t="shared" si="3"/>
        <v>0.3846153846</v>
      </c>
      <c r="Y360" s="11">
        <f t="shared" si="18"/>
        <v>2.380241327</v>
      </c>
      <c r="Z360" s="12">
        <v>0.0</v>
      </c>
      <c r="AA360" s="12">
        <v>0.0</v>
      </c>
      <c r="AB360" s="12">
        <v>8.0</v>
      </c>
      <c r="AC360" s="12">
        <v>1.0</v>
      </c>
      <c r="AD360" s="13">
        <v>8.0</v>
      </c>
      <c r="AE360" s="13">
        <v>1.0</v>
      </c>
      <c r="AF360" s="11">
        <f t="shared" si="5"/>
        <v>0.125</v>
      </c>
      <c r="AG360" s="13">
        <v>0.0</v>
      </c>
      <c r="AH360" s="13">
        <v>0.0</v>
      </c>
      <c r="AI360" s="13">
        <v>7.0</v>
      </c>
      <c r="AJ360" s="13">
        <v>2.0</v>
      </c>
      <c r="AK360" s="13">
        <v>7.0</v>
      </c>
      <c r="AL360" s="13">
        <v>2.0</v>
      </c>
      <c r="AM360" s="18">
        <f t="shared" si="17"/>
        <v>0.2857142857</v>
      </c>
      <c r="AN360" s="19">
        <v>0.0</v>
      </c>
      <c r="AO360" s="19">
        <v>0.0</v>
      </c>
      <c r="AP360" s="13">
        <v>0.0</v>
      </c>
      <c r="AQ360" s="17">
        <f t="shared" si="22"/>
        <v>7</v>
      </c>
      <c r="AR360" s="11">
        <f t="shared" si="8"/>
        <v>0.5384615385</v>
      </c>
      <c r="AS360" s="17">
        <f t="shared" si="23"/>
        <v>5</v>
      </c>
      <c r="AT360" s="11">
        <f t="shared" si="10"/>
        <v>0.4166666667</v>
      </c>
      <c r="AU360" s="13" t="s">
        <v>56</v>
      </c>
      <c r="AV360" s="13"/>
      <c r="AW360" s="13"/>
      <c r="AX360" s="13"/>
      <c r="AY360" s="13"/>
      <c r="AZ360" s="13"/>
      <c r="BA360" s="12">
        <f t="shared" si="12"/>
        <v>13</v>
      </c>
      <c r="BB360" s="13"/>
    </row>
    <row r="361" ht="12.75" customHeight="1">
      <c r="A361" s="13" t="s">
        <v>383</v>
      </c>
      <c r="B361" s="8" t="s">
        <v>341</v>
      </c>
      <c r="C361" s="10">
        <v>0.25396825396825395</v>
      </c>
      <c r="D361" s="11">
        <v>1.4123015873015872</v>
      </c>
      <c r="E361" s="11">
        <v>0.1798257937622928</v>
      </c>
      <c r="F361" s="13">
        <v>2.0</v>
      </c>
      <c r="G361" s="13">
        <v>2.0</v>
      </c>
      <c r="H361" s="13">
        <v>5.0</v>
      </c>
      <c r="I361" s="13">
        <v>24.0</v>
      </c>
      <c r="J361" s="13">
        <v>3.0</v>
      </c>
      <c r="K361" s="11">
        <v>0.5972222222222222</v>
      </c>
      <c r="L361" s="11">
        <v>2.074074074074074</v>
      </c>
      <c r="M361" s="13">
        <v>2.0</v>
      </c>
      <c r="N361" s="13">
        <v>0.0</v>
      </c>
      <c r="O361" s="13">
        <v>8.0</v>
      </c>
      <c r="P361" s="14">
        <v>0.0</v>
      </c>
      <c r="Q361" s="15">
        <v>0.777048015984515</v>
      </c>
      <c r="R361" s="16">
        <v>2.328042328042328</v>
      </c>
      <c r="S361" s="13">
        <v>17.5</v>
      </c>
      <c r="T361" s="13">
        <v>14.0</v>
      </c>
      <c r="U361" s="13">
        <v>2.0</v>
      </c>
      <c r="V361" s="17">
        <f t="shared" si="1"/>
        <v>1</v>
      </c>
      <c r="W361" s="11">
        <f t="shared" si="2"/>
        <v>0.6666666667</v>
      </c>
      <c r="X361" s="11">
        <f t="shared" si="3"/>
        <v>0.3333333333</v>
      </c>
      <c r="Y361" s="11">
        <f t="shared" si="18"/>
        <v>2.328042328</v>
      </c>
      <c r="Z361" s="12">
        <v>0.0</v>
      </c>
      <c r="AA361" s="12">
        <v>0.0</v>
      </c>
      <c r="AB361" s="12">
        <v>0.0</v>
      </c>
      <c r="AC361" s="12">
        <v>0.0</v>
      </c>
      <c r="AD361" s="13">
        <v>0.0</v>
      </c>
      <c r="AE361" s="13">
        <v>0.0</v>
      </c>
      <c r="AF361" s="11" t="str">
        <f t="shared" si="5"/>
        <v>#DIV/0!</v>
      </c>
      <c r="AG361" s="13">
        <v>0.0</v>
      </c>
      <c r="AH361" s="13">
        <v>0.0</v>
      </c>
      <c r="AI361" s="13">
        <v>6.0</v>
      </c>
      <c r="AJ361" s="13">
        <v>2.0</v>
      </c>
      <c r="AK361" s="13">
        <v>6.0</v>
      </c>
      <c r="AL361" s="13">
        <v>2.0</v>
      </c>
      <c r="AM361" s="18">
        <f t="shared" si="17"/>
        <v>0.3333333333</v>
      </c>
      <c r="AN361" s="19">
        <v>0.0</v>
      </c>
      <c r="AO361" s="19">
        <v>0.0</v>
      </c>
      <c r="AP361" s="13">
        <v>1.0</v>
      </c>
      <c r="AQ361" s="17">
        <f t="shared" si="22"/>
        <v>1</v>
      </c>
      <c r="AR361" s="11">
        <f t="shared" si="8"/>
        <v>0.3333333333</v>
      </c>
      <c r="AS361" s="17">
        <f t="shared" si="23"/>
        <v>2</v>
      </c>
      <c r="AT361" s="11">
        <f t="shared" si="10"/>
        <v>0.6666666667</v>
      </c>
      <c r="AU361" s="13" t="s">
        <v>56</v>
      </c>
      <c r="AV361" s="13"/>
      <c r="AW361" s="13"/>
      <c r="AX361" s="13"/>
      <c r="AY361" s="13"/>
      <c r="AZ361" s="13"/>
      <c r="BA361" s="12">
        <f t="shared" si="12"/>
        <v>5</v>
      </c>
      <c r="BB361" s="13"/>
    </row>
    <row r="362" ht="12.75" customHeight="1">
      <c r="A362" s="13" t="s">
        <v>383</v>
      </c>
      <c r="B362" s="8" t="s">
        <v>110</v>
      </c>
      <c r="C362" s="10">
        <v>0.9123015873015872</v>
      </c>
      <c r="D362" s="11">
        <v>2.6123015873015873</v>
      </c>
      <c r="E362" s="11">
        <v>0.34923287255050883</v>
      </c>
      <c r="F362" s="13">
        <v>0.0</v>
      </c>
      <c r="G362" s="13">
        <v>1.0</v>
      </c>
      <c r="H362" s="13">
        <v>7.0</v>
      </c>
      <c r="I362" s="13">
        <v>29.0</v>
      </c>
      <c r="J362" s="13">
        <v>3.0</v>
      </c>
      <c r="K362" s="11">
        <v>0.2528735632183908</v>
      </c>
      <c r="L362" s="11">
        <v>0.8484848484848485</v>
      </c>
      <c r="M362" s="13">
        <v>2.0</v>
      </c>
      <c r="N362" s="13">
        <v>0.0</v>
      </c>
      <c r="O362" s="13">
        <v>8.0</v>
      </c>
      <c r="P362" s="14">
        <v>0.0</v>
      </c>
      <c r="Q362" s="15">
        <v>0.6021064357688997</v>
      </c>
      <c r="R362" s="16">
        <v>1.7607864357864358</v>
      </c>
      <c r="S362" s="13">
        <v>25.5</v>
      </c>
      <c r="T362" s="13">
        <v>11.0</v>
      </c>
      <c r="U362" s="13">
        <v>2.0</v>
      </c>
      <c r="V362" s="17">
        <f t="shared" si="1"/>
        <v>2</v>
      </c>
      <c r="W362" s="11">
        <f t="shared" si="2"/>
        <v>0.3333333333</v>
      </c>
      <c r="X362" s="11">
        <f t="shared" si="3"/>
        <v>0.6666666667</v>
      </c>
      <c r="Y362" s="11">
        <f t="shared" si="18"/>
        <v>1.760786436</v>
      </c>
      <c r="Z362" s="12">
        <v>0.0</v>
      </c>
      <c r="AA362" s="12">
        <v>0.0</v>
      </c>
      <c r="AB362" s="12">
        <v>1.0</v>
      </c>
      <c r="AC362" s="12">
        <v>0.0</v>
      </c>
      <c r="AD362" s="13">
        <v>1.0</v>
      </c>
      <c r="AE362" s="13">
        <v>0.0</v>
      </c>
      <c r="AF362" s="11">
        <f t="shared" si="5"/>
        <v>0</v>
      </c>
      <c r="AG362" s="13">
        <v>0.0</v>
      </c>
      <c r="AH362" s="13">
        <v>0.0</v>
      </c>
      <c r="AI362" s="13">
        <v>7.0</v>
      </c>
      <c r="AJ362" s="13">
        <v>6.0</v>
      </c>
      <c r="AK362" s="13">
        <v>7.0</v>
      </c>
      <c r="AL362" s="13">
        <v>6.0</v>
      </c>
      <c r="AM362" s="18">
        <f t="shared" si="17"/>
        <v>0.8571428571</v>
      </c>
      <c r="AN362" s="19">
        <v>0.0</v>
      </c>
      <c r="AO362" s="19">
        <v>0.0</v>
      </c>
      <c r="AP362" s="13">
        <v>4.0</v>
      </c>
      <c r="AQ362" s="17">
        <f t="shared" si="22"/>
        <v>1</v>
      </c>
      <c r="AR362" s="11">
        <f t="shared" si="8"/>
        <v>0.3333333333</v>
      </c>
      <c r="AS362" s="17">
        <f t="shared" si="23"/>
        <v>2</v>
      </c>
      <c r="AT362" s="11">
        <f t="shared" si="10"/>
        <v>0.6666666667</v>
      </c>
      <c r="AU362" s="13" t="s">
        <v>54</v>
      </c>
      <c r="BA362" s="12">
        <f t="shared" si="12"/>
        <v>7</v>
      </c>
    </row>
    <row r="363" ht="12.75" customHeight="1">
      <c r="A363" s="13" t="s">
        <v>383</v>
      </c>
      <c r="B363" s="50" t="s">
        <v>392</v>
      </c>
      <c r="C363" s="10">
        <v>0.5456349206349206</v>
      </c>
      <c r="D363" s="11">
        <v>2.1123015876349207</v>
      </c>
      <c r="E363" s="11">
        <v>0.258312981360702</v>
      </c>
      <c r="F363" s="13">
        <v>1.0</v>
      </c>
      <c r="G363" s="13">
        <v>2.0</v>
      </c>
      <c r="H363" s="13">
        <v>11.0</v>
      </c>
      <c r="I363" s="13">
        <v>29.0</v>
      </c>
      <c r="J363" s="13">
        <v>4.0</v>
      </c>
      <c r="K363" s="11">
        <v>0.4051724137931034</v>
      </c>
      <c r="L363" s="11">
        <v>0.9333333333333333</v>
      </c>
      <c r="M363" s="13">
        <v>1.0</v>
      </c>
      <c r="N363" s="13">
        <v>0.0</v>
      </c>
      <c r="O363" s="13">
        <v>8.0</v>
      </c>
      <c r="P363" s="14">
        <v>0.0</v>
      </c>
      <c r="Q363" s="15">
        <v>0.6634853951538054</v>
      </c>
      <c r="R363" s="16">
        <v>1.478968253968254</v>
      </c>
      <c r="S363" s="13">
        <v>19.5</v>
      </c>
      <c r="T363" s="13">
        <v>12.0</v>
      </c>
      <c r="U363" s="13">
        <v>1.0</v>
      </c>
      <c r="V363" s="17">
        <f t="shared" si="1"/>
        <v>2</v>
      </c>
      <c r="W363" s="11">
        <f t="shared" si="2"/>
        <v>0.5</v>
      </c>
      <c r="X363" s="11">
        <f t="shared" si="3"/>
        <v>0.5</v>
      </c>
      <c r="Y363" s="11">
        <f t="shared" si="18"/>
        <v>1.478968254</v>
      </c>
      <c r="Z363" s="12">
        <v>0.0</v>
      </c>
      <c r="AA363" s="12">
        <v>0.0</v>
      </c>
      <c r="AB363" s="12">
        <v>0.0</v>
      </c>
      <c r="AC363" s="12">
        <v>0.0</v>
      </c>
      <c r="AD363" s="13">
        <v>0.0</v>
      </c>
      <c r="AE363" s="13">
        <v>0.0</v>
      </c>
      <c r="AF363" s="11" t="str">
        <f t="shared" si="5"/>
        <v>#DIV/0!</v>
      </c>
      <c r="AG363" s="13">
        <v>0.0</v>
      </c>
      <c r="AH363" s="13">
        <v>0.0</v>
      </c>
      <c r="AI363" s="13">
        <v>7.0</v>
      </c>
      <c r="AJ363" s="13">
        <v>4.0</v>
      </c>
      <c r="AK363" s="13">
        <v>7.0</v>
      </c>
      <c r="AL363" s="13">
        <v>4.0</v>
      </c>
      <c r="AM363" s="18">
        <f t="shared" si="17"/>
        <v>0.5714285714</v>
      </c>
      <c r="AN363" s="19">
        <v>0.0</v>
      </c>
      <c r="AO363" s="19">
        <v>0.0</v>
      </c>
      <c r="AP363" s="13">
        <v>1.0</v>
      </c>
      <c r="AQ363" s="17">
        <f t="shared" si="22"/>
        <v>3</v>
      </c>
      <c r="AR363" s="11">
        <f t="shared" si="8"/>
        <v>0.75</v>
      </c>
      <c r="AS363" s="17">
        <f t="shared" si="23"/>
        <v>1</v>
      </c>
      <c r="AT363" s="11">
        <f t="shared" si="10"/>
        <v>0.25</v>
      </c>
      <c r="AU363" s="13" t="s">
        <v>56</v>
      </c>
      <c r="BA363" s="12">
        <f t="shared" si="12"/>
        <v>11</v>
      </c>
    </row>
    <row r="364" ht="12.75" customHeight="1">
      <c r="A364" s="13" t="s">
        <v>383</v>
      </c>
      <c r="B364" s="8" t="s">
        <v>343</v>
      </c>
      <c r="C364" s="10">
        <v>0.2361111111111111</v>
      </c>
      <c r="D364" s="11">
        <v>0.2361111111111111</v>
      </c>
      <c r="E364" s="11">
        <v>1.0</v>
      </c>
      <c r="F364" s="13">
        <v>0.0</v>
      </c>
      <c r="G364" s="13">
        <v>1.0</v>
      </c>
      <c r="H364" s="13">
        <v>0.0</v>
      </c>
      <c r="I364" s="13">
        <v>10.0</v>
      </c>
      <c r="J364" s="13">
        <v>1.0</v>
      </c>
      <c r="K364" s="11">
        <v>0.26315789473684215</v>
      </c>
      <c r="L364" s="11">
        <v>1.0769230769230769</v>
      </c>
      <c r="M364" s="13">
        <v>1.0</v>
      </c>
      <c r="N364" s="13">
        <v>0.0</v>
      </c>
      <c r="O364" s="13">
        <v>8.0</v>
      </c>
      <c r="P364" s="14">
        <v>0.0</v>
      </c>
      <c r="Q364" s="15">
        <v>1.263157894736842</v>
      </c>
      <c r="R364" s="16">
        <v>1.313034188034188</v>
      </c>
      <c r="S364" s="13">
        <v>7.5</v>
      </c>
      <c r="T364" s="13">
        <v>19.0</v>
      </c>
      <c r="U364" s="13">
        <v>2.0</v>
      </c>
      <c r="V364" s="17">
        <f t="shared" si="1"/>
        <v>0</v>
      </c>
      <c r="W364" s="11">
        <f t="shared" si="2"/>
        <v>1</v>
      </c>
      <c r="X364" s="11">
        <f t="shared" si="3"/>
        <v>0</v>
      </c>
      <c r="Y364" s="11">
        <f t="shared" si="18"/>
        <v>1.313034188</v>
      </c>
      <c r="Z364" s="12">
        <v>0.0</v>
      </c>
      <c r="AA364" s="12">
        <v>0.0</v>
      </c>
      <c r="AB364" s="12">
        <v>0.0</v>
      </c>
      <c r="AC364" s="12">
        <v>0.0</v>
      </c>
      <c r="AD364" s="13">
        <v>0.0</v>
      </c>
      <c r="AE364" s="13">
        <v>0.0</v>
      </c>
      <c r="AF364" s="11" t="str">
        <f t="shared" si="5"/>
        <v>#DIV/0!</v>
      </c>
      <c r="AG364" s="13">
        <v>0.0</v>
      </c>
      <c r="AH364" s="13">
        <v>0.0</v>
      </c>
      <c r="AI364" s="13">
        <v>2.0</v>
      </c>
      <c r="AJ364" s="13">
        <v>2.0</v>
      </c>
      <c r="AK364" s="13">
        <v>2.0</v>
      </c>
      <c r="AL364" s="13">
        <v>2.0</v>
      </c>
      <c r="AM364" s="18">
        <f t="shared" si="17"/>
        <v>1</v>
      </c>
      <c r="AN364" s="19">
        <v>0.0</v>
      </c>
      <c r="AO364" s="19">
        <v>0.0</v>
      </c>
      <c r="AP364" s="13">
        <v>0.0</v>
      </c>
      <c r="AQ364" s="17">
        <f t="shared" si="22"/>
        <v>0</v>
      </c>
      <c r="AR364" s="11">
        <f t="shared" si="8"/>
        <v>0</v>
      </c>
      <c r="AS364" s="17">
        <f t="shared" si="23"/>
        <v>1</v>
      </c>
      <c r="AT364" s="11">
        <f t="shared" si="10"/>
        <v>1</v>
      </c>
      <c r="AU364" s="13" t="s">
        <v>54</v>
      </c>
      <c r="BA364" s="12">
        <f t="shared" si="12"/>
        <v>0</v>
      </c>
    </row>
    <row r="365" ht="12.75" customHeight="1">
      <c r="A365" s="13" t="s">
        <v>383</v>
      </c>
      <c r="B365" s="8" t="s">
        <v>393</v>
      </c>
      <c r="C365" s="10">
        <v>1.25</v>
      </c>
      <c r="D365" s="11">
        <v>2.0</v>
      </c>
      <c r="E365" s="11">
        <v>0.625</v>
      </c>
      <c r="F365" s="13">
        <v>0.0</v>
      </c>
      <c r="G365" s="13">
        <v>0.0</v>
      </c>
      <c r="H365" s="13">
        <v>6.0</v>
      </c>
      <c r="I365" s="13">
        <v>10.0</v>
      </c>
      <c r="J365" s="13">
        <v>1.0</v>
      </c>
      <c r="K365" s="11">
        <v>-0.6</v>
      </c>
      <c r="L365" s="11">
        <v>0.0</v>
      </c>
      <c r="M365" s="13">
        <v>0.0</v>
      </c>
      <c r="N365" s="13">
        <v>0.0</v>
      </c>
      <c r="O365" s="13">
        <v>8.0</v>
      </c>
      <c r="P365" s="14">
        <v>0.0</v>
      </c>
      <c r="Q365" s="15">
        <v>0.025000000000000022</v>
      </c>
      <c r="R365" s="16">
        <v>1.25</v>
      </c>
      <c r="S365" s="13">
        <v>11.5</v>
      </c>
      <c r="T365" s="13">
        <v>16.0</v>
      </c>
      <c r="U365" s="13">
        <v>3.0</v>
      </c>
      <c r="V365" s="17">
        <f t="shared" si="1"/>
        <v>1</v>
      </c>
      <c r="W365" s="11">
        <f t="shared" si="2"/>
        <v>0</v>
      </c>
      <c r="X365" s="11">
        <f t="shared" si="3"/>
        <v>1</v>
      </c>
      <c r="Y365" s="11">
        <f t="shared" si="18"/>
        <v>1.25</v>
      </c>
      <c r="Z365" s="12">
        <v>0.0</v>
      </c>
      <c r="AA365" s="12">
        <v>0.0</v>
      </c>
      <c r="AB365" s="12">
        <v>0.0</v>
      </c>
      <c r="AC365" s="12">
        <v>0.0</v>
      </c>
      <c r="AD365" s="13">
        <v>0.0</v>
      </c>
      <c r="AE365" s="13">
        <v>0.0</v>
      </c>
      <c r="AF365" s="11" t="str">
        <f t="shared" si="5"/>
        <v>#DIV/0!</v>
      </c>
      <c r="AG365" s="13">
        <v>0.0</v>
      </c>
      <c r="AH365" s="13">
        <v>0.0</v>
      </c>
      <c r="AI365" s="13">
        <v>0.0</v>
      </c>
      <c r="AJ365" s="13">
        <v>0.0</v>
      </c>
      <c r="AK365" s="13">
        <v>0.0</v>
      </c>
      <c r="AL365" s="13">
        <v>0.0</v>
      </c>
      <c r="AM365" s="18" t="str">
        <f t="shared" si="17"/>
        <v>#DIV/0!</v>
      </c>
      <c r="AN365" s="19">
        <v>0.0</v>
      </c>
      <c r="AO365" s="19">
        <v>0.0</v>
      </c>
      <c r="AP365" s="13">
        <v>10.0</v>
      </c>
      <c r="AQ365" s="17">
        <f t="shared" si="22"/>
        <v>1</v>
      </c>
      <c r="AR365" s="11">
        <f t="shared" si="8"/>
        <v>1</v>
      </c>
      <c r="AS365" s="17">
        <f t="shared" si="23"/>
        <v>0</v>
      </c>
      <c r="AT365" s="11">
        <f t="shared" si="10"/>
        <v>0</v>
      </c>
      <c r="AU365" s="13" t="s">
        <v>56</v>
      </c>
      <c r="AV365" s="13"/>
      <c r="AW365" s="13"/>
      <c r="AX365" s="13"/>
      <c r="AY365" s="13"/>
      <c r="AZ365" s="13"/>
      <c r="BA365" s="12">
        <f t="shared" si="12"/>
        <v>6</v>
      </c>
      <c r="BB365" s="13"/>
    </row>
    <row r="366" ht="12.75" customHeight="1">
      <c r="A366" s="13" t="s">
        <v>383</v>
      </c>
      <c r="B366" s="50" t="s">
        <v>394</v>
      </c>
      <c r="C366" s="10">
        <v>0.0</v>
      </c>
      <c r="D366" s="11">
        <v>0.7361111111111112</v>
      </c>
      <c r="E366" s="11">
        <v>0.0</v>
      </c>
      <c r="F366" s="13">
        <v>0.0</v>
      </c>
      <c r="G366" s="13">
        <v>1.0</v>
      </c>
      <c r="H366" s="13">
        <v>5.0</v>
      </c>
      <c r="I366" s="13">
        <v>27.0</v>
      </c>
      <c r="J366" s="13">
        <v>3.0</v>
      </c>
      <c r="K366" s="11">
        <v>0.271604938271605</v>
      </c>
      <c r="L366" s="11">
        <v>1.037037037037037</v>
      </c>
      <c r="M366" s="13">
        <v>2.0</v>
      </c>
      <c r="N366" s="13">
        <v>0.0</v>
      </c>
      <c r="O366" s="13">
        <v>8.0</v>
      </c>
      <c r="P366" s="14">
        <v>0.0</v>
      </c>
      <c r="Q366" s="15">
        <v>0.271604938271605</v>
      </c>
      <c r="R366" s="16">
        <v>1.037037037037037</v>
      </c>
      <c r="S366" s="13">
        <v>7.5</v>
      </c>
      <c r="T366" s="13">
        <v>18.0</v>
      </c>
      <c r="U366" s="13">
        <v>1.0</v>
      </c>
      <c r="V366" s="17">
        <f t="shared" si="1"/>
        <v>2</v>
      </c>
      <c r="W366" s="11">
        <f t="shared" si="2"/>
        <v>0.3333333333</v>
      </c>
      <c r="X366" s="11">
        <f t="shared" si="3"/>
        <v>0.6666666667</v>
      </c>
      <c r="Y366" s="11">
        <f t="shared" si="18"/>
        <v>1.037037037</v>
      </c>
      <c r="Z366" s="12">
        <v>0.0</v>
      </c>
      <c r="AA366" s="12">
        <v>0.0</v>
      </c>
      <c r="AB366" s="12">
        <v>0.0</v>
      </c>
      <c r="AC366" s="12">
        <v>0.0</v>
      </c>
      <c r="AD366" s="13">
        <v>0.0</v>
      </c>
      <c r="AE366" s="13">
        <v>0.0</v>
      </c>
      <c r="AF366" s="11" t="str">
        <f t="shared" si="5"/>
        <v>#DIV/0!</v>
      </c>
      <c r="AG366" s="13">
        <v>0.0</v>
      </c>
      <c r="AH366" s="13">
        <v>0.0</v>
      </c>
      <c r="AI366" s="13">
        <v>2.0</v>
      </c>
      <c r="AJ366" s="13">
        <v>0.0</v>
      </c>
      <c r="AK366" s="13">
        <v>2.0</v>
      </c>
      <c r="AL366" s="13">
        <v>0.0</v>
      </c>
      <c r="AM366" s="18">
        <f t="shared" si="17"/>
        <v>0</v>
      </c>
      <c r="AN366" s="19">
        <v>0.0</v>
      </c>
      <c r="AO366" s="19">
        <v>0.0</v>
      </c>
      <c r="AP366" s="13">
        <v>1.0</v>
      </c>
      <c r="AQ366" s="17">
        <f t="shared" si="22"/>
        <v>1</v>
      </c>
      <c r="AR366" s="11">
        <f t="shared" si="8"/>
        <v>0.3333333333</v>
      </c>
      <c r="AS366" s="17">
        <f t="shared" si="23"/>
        <v>2</v>
      </c>
      <c r="AT366" s="11">
        <f t="shared" si="10"/>
        <v>0.6666666667</v>
      </c>
      <c r="AU366" s="13" t="s">
        <v>56</v>
      </c>
      <c r="BA366" s="12">
        <f t="shared" si="12"/>
        <v>5</v>
      </c>
    </row>
    <row r="367" ht="12.75" customHeight="1">
      <c r="A367" s="13" t="s">
        <v>383</v>
      </c>
      <c r="B367" s="50" t="s">
        <v>395</v>
      </c>
      <c r="C367" s="10">
        <v>0.5</v>
      </c>
      <c r="D367" s="11">
        <v>1.6111111111111112</v>
      </c>
      <c r="E367" s="11">
        <v>0.3103448275862069</v>
      </c>
      <c r="F367" s="13">
        <v>0.0</v>
      </c>
      <c r="G367" s="13">
        <v>0.0</v>
      </c>
      <c r="H367" s="13">
        <v>10.0</v>
      </c>
      <c r="I367" s="13">
        <v>19.0</v>
      </c>
      <c r="J367" s="13">
        <v>2.0</v>
      </c>
      <c r="K367" s="11">
        <v>-0.2631578947368421</v>
      </c>
      <c r="L367" s="11">
        <v>0.0</v>
      </c>
      <c r="M367" s="13">
        <v>0.0</v>
      </c>
      <c r="N367" s="13">
        <v>0.0</v>
      </c>
      <c r="O367" s="13">
        <v>8.0</v>
      </c>
      <c r="P367" s="14">
        <v>0.0</v>
      </c>
      <c r="Q367" s="15">
        <v>0.047186932849364815</v>
      </c>
      <c r="R367" s="16">
        <v>0.5</v>
      </c>
      <c r="S367" s="13">
        <v>9.5</v>
      </c>
      <c r="T367" s="13">
        <v>17.0</v>
      </c>
      <c r="U367" s="13">
        <v>1.0</v>
      </c>
      <c r="V367" s="17">
        <f t="shared" si="1"/>
        <v>2</v>
      </c>
      <c r="W367" s="11">
        <f t="shared" si="2"/>
        <v>0</v>
      </c>
      <c r="X367" s="11">
        <f t="shared" si="3"/>
        <v>1</v>
      </c>
      <c r="Y367" s="11">
        <f t="shared" si="18"/>
        <v>0.5</v>
      </c>
      <c r="Z367" s="12">
        <v>0.0</v>
      </c>
      <c r="AA367" s="12">
        <v>0.0</v>
      </c>
      <c r="AB367" s="12">
        <v>0.0</v>
      </c>
      <c r="AC367" s="12">
        <v>0.0</v>
      </c>
      <c r="AD367" s="13">
        <v>0.0</v>
      </c>
      <c r="AE367" s="13">
        <v>0.0</v>
      </c>
      <c r="AF367" s="11" t="str">
        <f t="shared" si="5"/>
        <v>#DIV/0!</v>
      </c>
      <c r="AG367" s="13">
        <v>0.0</v>
      </c>
      <c r="AH367" s="13">
        <v>0.0</v>
      </c>
      <c r="AI367" s="13">
        <v>1.0</v>
      </c>
      <c r="AJ367" s="13">
        <v>0.0</v>
      </c>
      <c r="AK367" s="13">
        <v>1.0</v>
      </c>
      <c r="AL367" s="13">
        <v>0.0</v>
      </c>
      <c r="AM367" s="18">
        <f t="shared" si="17"/>
        <v>0</v>
      </c>
      <c r="AN367" s="19">
        <v>0.0</v>
      </c>
      <c r="AO367" s="19">
        <v>0.0</v>
      </c>
      <c r="AP367" s="13">
        <v>6.0</v>
      </c>
      <c r="AQ367" s="17">
        <f t="shared" si="22"/>
        <v>2</v>
      </c>
      <c r="AR367" s="11">
        <f t="shared" si="8"/>
        <v>1</v>
      </c>
      <c r="AS367" s="17">
        <f t="shared" si="23"/>
        <v>0</v>
      </c>
      <c r="AT367" s="11">
        <f t="shared" si="10"/>
        <v>0</v>
      </c>
      <c r="AU367" s="13" t="s">
        <v>56</v>
      </c>
      <c r="BA367" s="12">
        <f t="shared" si="12"/>
        <v>10</v>
      </c>
    </row>
    <row r="368" ht="12.75" customHeight="1">
      <c r="A368" s="25" t="s">
        <v>383</v>
      </c>
      <c r="B368" s="44" t="s">
        <v>277</v>
      </c>
      <c r="C368" s="27">
        <v>0.0</v>
      </c>
      <c r="D368" s="28">
        <v>0.5</v>
      </c>
      <c r="E368" s="28">
        <v>0.0</v>
      </c>
      <c r="F368" s="25">
        <v>0.0</v>
      </c>
      <c r="G368" s="25">
        <v>0.0</v>
      </c>
      <c r="H368" s="25">
        <v>0.0</v>
      </c>
      <c r="I368" s="25">
        <v>10.0</v>
      </c>
      <c r="J368" s="25">
        <v>1.0</v>
      </c>
      <c r="K368" s="28">
        <v>0.0</v>
      </c>
      <c r="L368" s="28">
        <v>0.0</v>
      </c>
      <c r="M368" s="25">
        <v>1.0</v>
      </c>
      <c r="N368" s="25">
        <v>0.0</v>
      </c>
      <c r="O368" s="25">
        <v>8.0</v>
      </c>
      <c r="P368" s="29">
        <v>0.0</v>
      </c>
      <c r="Q368" s="30">
        <v>0.0</v>
      </c>
      <c r="R368" s="31">
        <v>0.0</v>
      </c>
      <c r="S368" s="25">
        <v>4.5</v>
      </c>
      <c r="T368" s="25">
        <v>20.0</v>
      </c>
      <c r="U368" s="25">
        <v>4.0</v>
      </c>
      <c r="V368" s="32">
        <f t="shared" si="1"/>
        <v>1</v>
      </c>
      <c r="W368" s="28">
        <f t="shared" si="2"/>
        <v>0</v>
      </c>
      <c r="X368" s="28">
        <f t="shared" si="3"/>
        <v>1</v>
      </c>
      <c r="Y368" s="28">
        <f t="shared" si="18"/>
        <v>0</v>
      </c>
      <c r="Z368" s="25">
        <v>0.0</v>
      </c>
      <c r="AA368" s="25">
        <v>0.0</v>
      </c>
      <c r="AB368" s="25">
        <v>0.0</v>
      </c>
      <c r="AC368" s="25">
        <v>0.0</v>
      </c>
      <c r="AD368" s="25">
        <v>0.0</v>
      </c>
      <c r="AE368" s="25">
        <v>0.0</v>
      </c>
      <c r="AF368" s="28" t="str">
        <f t="shared" si="5"/>
        <v>#DIV/0!</v>
      </c>
      <c r="AG368" s="25">
        <v>0.0</v>
      </c>
      <c r="AH368" s="25">
        <v>0.0</v>
      </c>
      <c r="AI368" s="25">
        <v>0.0</v>
      </c>
      <c r="AJ368" s="25">
        <v>0.0</v>
      </c>
      <c r="AK368" s="25">
        <v>0.0</v>
      </c>
      <c r="AL368" s="25">
        <v>0.0</v>
      </c>
      <c r="AM368" s="33" t="str">
        <f t="shared" si="17"/>
        <v>#DIV/0!</v>
      </c>
      <c r="AN368" s="34">
        <v>0.0</v>
      </c>
      <c r="AO368" s="34">
        <v>0.0</v>
      </c>
      <c r="AP368" s="25">
        <v>4.0</v>
      </c>
      <c r="AQ368" s="32">
        <f t="shared" si="22"/>
        <v>0</v>
      </c>
      <c r="AR368" s="28">
        <f t="shared" si="8"/>
        <v>0</v>
      </c>
      <c r="AS368" s="32">
        <f t="shared" si="23"/>
        <v>1</v>
      </c>
      <c r="AT368" s="28">
        <f t="shared" si="10"/>
        <v>1</v>
      </c>
      <c r="AU368" s="25" t="s">
        <v>54</v>
      </c>
      <c r="AV368" s="35">
        <v>23403.0</v>
      </c>
      <c r="AW368" s="25"/>
      <c r="AX368" s="25"/>
      <c r="AY368" s="25"/>
      <c r="AZ368" s="25"/>
      <c r="BA368" s="25">
        <f t="shared" si="12"/>
        <v>0</v>
      </c>
      <c r="BB368" s="25"/>
    </row>
    <row r="369" ht="12.75" customHeight="1">
      <c r="A369" s="8" t="s">
        <v>396</v>
      </c>
      <c r="B369" s="37" t="s">
        <v>397</v>
      </c>
      <c r="C369" s="10">
        <v>2.28452380952381</v>
      </c>
      <c r="D369" s="11">
        <v>12.942857142857143</v>
      </c>
      <c r="E369" s="11">
        <v>0.17650846210448862</v>
      </c>
      <c r="F369" s="13">
        <v>2.0</v>
      </c>
      <c r="G369" s="13">
        <v>10.0</v>
      </c>
      <c r="H369" s="13">
        <v>5.0</v>
      </c>
      <c r="I369" s="13">
        <v>70.0</v>
      </c>
      <c r="J369" s="13">
        <v>10.0</v>
      </c>
      <c r="K369" s="11">
        <v>0.9928571428571429</v>
      </c>
      <c r="L369" s="11">
        <v>3.111111111111111</v>
      </c>
      <c r="M369" s="13">
        <v>7.0</v>
      </c>
      <c r="N369" s="13">
        <v>8.0</v>
      </c>
      <c r="O369" s="13">
        <v>9.0</v>
      </c>
      <c r="P369" s="14">
        <v>0.8888888888888888</v>
      </c>
      <c r="Q369" s="15">
        <v>2.0582544938505203</v>
      </c>
      <c r="R369" s="16">
        <v>10.728968253968254</v>
      </c>
      <c r="S369" s="13">
        <v>39.0</v>
      </c>
      <c r="T369" s="13">
        <v>1.0</v>
      </c>
      <c r="U369" s="13">
        <v>1.0</v>
      </c>
      <c r="V369" s="17">
        <f t="shared" si="1"/>
        <v>0</v>
      </c>
      <c r="W369" s="11">
        <f t="shared" si="2"/>
        <v>1</v>
      </c>
      <c r="X369" s="11">
        <f t="shared" si="3"/>
        <v>0</v>
      </c>
      <c r="Y369" s="11">
        <f t="shared" si="18"/>
        <v>5.395634921</v>
      </c>
      <c r="Z369" s="12">
        <v>1.0</v>
      </c>
      <c r="AA369" s="12">
        <v>1.0</v>
      </c>
      <c r="AB369" s="12">
        <v>9.0</v>
      </c>
      <c r="AC369" s="12">
        <v>0.0</v>
      </c>
      <c r="AD369" s="12">
        <v>10.0</v>
      </c>
      <c r="AE369" s="12">
        <v>1.0</v>
      </c>
      <c r="AF369" s="11">
        <f t="shared" si="5"/>
        <v>0.1</v>
      </c>
      <c r="AG369" s="13">
        <v>7.0</v>
      </c>
      <c r="AH369" s="13">
        <v>3.0</v>
      </c>
      <c r="AI369" s="13">
        <v>6.0</v>
      </c>
      <c r="AJ369" s="13">
        <v>2.0</v>
      </c>
      <c r="AK369" s="13">
        <v>13.0</v>
      </c>
      <c r="AL369" s="13">
        <v>5.0</v>
      </c>
      <c r="AM369" s="18">
        <f t="shared" si="17"/>
        <v>0.3846153846</v>
      </c>
      <c r="AN369" s="13">
        <v>2.0</v>
      </c>
      <c r="AO369" s="19">
        <v>0.0</v>
      </c>
      <c r="AP369" s="13">
        <v>0.0</v>
      </c>
      <c r="AQ369" s="19">
        <v>0.0</v>
      </c>
      <c r="AR369" s="11">
        <f t="shared" si="8"/>
        <v>0</v>
      </c>
      <c r="AS369" s="17">
        <f t="shared" si="23"/>
        <v>6</v>
      </c>
      <c r="AT369" s="11">
        <f t="shared" si="10"/>
        <v>0.6</v>
      </c>
      <c r="AU369" s="13" t="s">
        <v>54</v>
      </c>
      <c r="BA369" s="12">
        <f t="shared" si="12"/>
        <v>5</v>
      </c>
    </row>
    <row r="370" ht="12.75" customHeight="1">
      <c r="A370" s="22" t="s">
        <v>396</v>
      </c>
      <c r="B370" s="37" t="s">
        <v>398</v>
      </c>
      <c r="C370" s="10">
        <v>3.53452380952381</v>
      </c>
      <c r="D370" s="11">
        <v>12.942857142857143</v>
      </c>
      <c r="E370" s="11">
        <v>0.2730868285504047</v>
      </c>
      <c r="F370" s="13">
        <v>1.0</v>
      </c>
      <c r="G370" s="13">
        <v>9.0</v>
      </c>
      <c r="H370" s="13">
        <v>4.0</v>
      </c>
      <c r="I370" s="13">
        <v>70.0</v>
      </c>
      <c r="J370" s="13">
        <v>10.0</v>
      </c>
      <c r="K370" s="11">
        <v>0.8942857142857144</v>
      </c>
      <c r="L370" s="11">
        <v>3.15</v>
      </c>
      <c r="M370" s="13">
        <v>7.0</v>
      </c>
      <c r="N370" s="13">
        <v>1.0</v>
      </c>
      <c r="O370" s="13">
        <v>9.0</v>
      </c>
      <c r="P370" s="14">
        <v>0.1111111111111111</v>
      </c>
      <c r="Q370" s="15">
        <v>1.2784836539472302</v>
      </c>
      <c r="R370" s="16">
        <v>7.351190476190477</v>
      </c>
      <c r="S370" s="13">
        <v>39.0</v>
      </c>
      <c r="T370" s="13">
        <v>2.0</v>
      </c>
      <c r="U370" s="13">
        <v>1.0</v>
      </c>
      <c r="V370" s="17">
        <f t="shared" si="1"/>
        <v>1</v>
      </c>
      <c r="W370" s="11">
        <f t="shared" si="2"/>
        <v>0.9</v>
      </c>
      <c r="X370" s="11">
        <f t="shared" si="3"/>
        <v>0.1</v>
      </c>
      <c r="Y370" s="11">
        <f t="shared" si="18"/>
        <v>6.68452381</v>
      </c>
      <c r="Z370" s="12">
        <v>1.0</v>
      </c>
      <c r="AA370" s="12">
        <v>0.0</v>
      </c>
      <c r="AB370" s="12">
        <v>9.0</v>
      </c>
      <c r="AC370" s="12">
        <v>2.0</v>
      </c>
      <c r="AD370" s="12">
        <v>10.0</v>
      </c>
      <c r="AE370" s="12">
        <v>2.0</v>
      </c>
      <c r="AF370" s="11">
        <f t="shared" si="5"/>
        <v>0.2</v>
      </c>
      <c r="AG370" s="13">
        <v>7.0</v>
      </c>
      <c r="AH370" s="13">
        <v>3.0</v>
      </c>
      <c r="AI370" s="13">
        <v>6.0</v>
      </c>
      <c r="AJ370" s="13">
        <v>3.0</v>
      </c>
      <c r="AK370" s="13">
        <v>13.0</v>
      </c>
      <c r="AL370" s="13">
        <v>6.0</v>
      </c>
      <c r="AM370" s="18">
        <f t="shared" si="17"/>
        <v>0.4615384615</v>
      </c>
      <c r="AN370" s="13">
        <v>2.0</v>
      </c>
      <c r="AO370" s="19">
        <v>0.0</v>
      </c>
      <c r="AP370" s="13">
        <v>0.0</v>
      </c>
      <c r="AQ370" s="17">
        <f t="shared" ref="AQ370:AQ386" si="24">J370-M370</f>
        <v>3</v>
      </c>
      <c r="AR370" s="11">
        <f t="shared" si="8"/>
        <v>0.3</v>
      </c>
      <c r="AS370" s="17">
        <f t="shared" si="23"/>
        <v>5</v>
      </c>
      <c r="AT370" s="11">
        <f t="shared" si="10"/>
        <v>0.625</v>
      </c>
      <c r="AU370" s="13" t="s">
        <v>54</v>
      </c>
      <c r="BA370" s="12">
        <f t="shared" si="12"/>
        <v>4</v>
      </c>
    </row>
    <row r="371" ht="12.75" customHeight="1">
      <c r="A371" s="13" t="s">
        <v>396</v>
      </c>
      <c r="B371" s="73" t="s">
        <v>399</v>
      </c>
      <c r="C371" s="10">
        <v>3.5416666666666665</v>
      </c>
      <c r="D371" s="11">
        <v>8.942857142857143</v>
      </c>
      <c r="E371" s="11">
        <v>0.3960330138445154</v>
      </c>
      <c r="F371" s="13">
        <v>1.0</v>
      </c>
      <c r="G371" s="13">
        <v>6.0</v>
      </c>
      <c r="H371" s="13">
        <v>4.0</v>
      </c>
      <c r="I371" s="13">
        <v>73.0</v>
      </c>
      <c r="J371" s="13">
        <v>10.0</v>
      </c>
      <c r="K371" s="11">
        <v>0.5945205479452055</v>
      </c>
      <c r="L371" s="11">
        <v>2.1</v>
      </c>
      <c r="M371" s="13">
        <v>8.0</v>
      </c>
      <c r="N371" s="13">
        <v>0.0</v>
      </c>
      <c r="O371" s="13">
        <v>9.0</v>
      </c>
      <c r="P371" s="14">
        <v>0.0</v>
      </c>
      <c r="Q371" s="15">
        <v>0.9905535617897209</v>
      </c>
      <c r="R371" s="16">
        <v>5.641666666666667</v>
      </c>
      <c r="S371" s="13">
        <v>33.0</v>
      </c>
      <c r="T371" s="13">
        <v>6.0</v>
      </c>
      <c r="U371" s="13">
        <v>1.0</v>
      </c>
      <c r="V371" s="17">
        <f t="shared" si="1"/>
        <v>4</v>
      </c>
      <c r="W371" s="11">
        <f t="shared" si="2"/>
        <v>0.6</v>
      </c>
      <c r="X371" s="11">
        <f t="shared" si="3"/>
        <v>0.4</v>
      </c>
      <c r="Y371" s="11">
        <f t="shared" si="18"/>
        <v>5.641666667</v>
      </c>
      <c r="Z371" s="12">
        <v>0.0</v>
      </c>
      <c r="AA371" s="12">
        <v>0.0</v>
      </c>
      <c r="AB371" s="12">
        <v>6.0</v>
      </c>
      <c r="AC371" s="12">
        <v>3.0</v>
      </c>
      <c r="AD371" s="12">
        <v>6.0</v>
      </c>
      <c r="AE371" s="12">
        <v>3.0</v>
      </c>
      <c r="AF371" s="11">
        <f t="shared" si="5"/>
        <v>0.5</v>
      </c>
      <c r="AG371" s="13">
        <v>7.0</v>
      </c>
      <c r="AH371" s="13">
        <v>1.0</v>
      </c>
      <c r="AI371" s="13">
        <v>6.0</v>
      </c>
      <c r="AJ371" s="13">
        <v>1.0</v>
      </c>
      <c r="AK371" s="13">
        <v>13.0</v>
      </c>
      <c r="AL371" s="13">
        <v>2.0</v>
      </c>
      <c r="AM371" s="18">
        <f t="shared" si="17"/>
        <v>0.1538461538</v>
      </c>
      <c r="AN371" s="13">
        <v>1.0</v>
      </c>
      <c r="AO371" s="19">
        <v>0.0</v>
      </c>
      <c r="AP371" s="13">
        <v>0.0</v>
      </c>
      <c r="AQ371" s="17">
        <f t="shared" si="24"/>
        <v>2</v>
      </c>
      <c r="AR371" s="11">
        <f t="shared" si="8"/>
        <v>0.2</v>
      </c>
      <c r="AS371" s="17">
        <f t="shared" si="23"/>
        <v>5</v>
      </c>
      <c r="AT371" s="11">
        <f t="shared" si="10"/>
        <v>0.7142857143</v>
      </c>
      <c r="AU371" s="13" t="s">
        <v>56</v>
      </c>
      <c r="AV371" s="13"/>
      <c r="AW371" s="13"/>
      <c r="AX371" s="13"/>
      <c r="AY371" s="13"/>
      <c r="AZ371" s="13"/>
      <c r="BA371" s="12">
        <f t="shared" si="12"/>
        <v>4</v>
      </c>
      <c r="BB371" s="13"/>
    </row>
    <row r="372" ht="12.75" customHeight="1">
      <c r="A372" s="13" t="s">
        <v>396</v>
      </c>
      <c r="B372" s="73" t="s">
        <v>400</v>
      </c>
      <c r="C372" s="10">
        <v>4.408333333333333</v>
      </c>
      <c r="D372" s="11">
        <v>11.942857142857143</v>
      </c>
      <c r="E372" s="11">
        <v>0.3691188197767145</v>
      </c>
      <c r="F372" s="13">
        <v>0.0</v>
      </c>
      <c r="G372" s="13">
        <v>6.0</v>
      </c>
      <c r="H372" s="13">
        <v>8.0</v>
      </c>
      <c r="I372" s="13">
        <v>82.0</v>
      </c>
      <c r="J372" s="13">
        <v>12.0</v>
      </c>
      <c r="K372" s="11">
        <v>0.491869918699187</v>
      </c>
      <c r="L372" s="11">
        <v>1.1666666666666667</v>
      </c>
      <c r="M372" s="13">
        <v>7.0</v>
      </c>
      <c r="N372" s="13">
        <v>0.0</v>
      </c>
      <c r="O372" s="13">
        <v>9.0</v>
      </c>
      <c r="P372" s="14">
        <v>0.0</v>
      </c>
      <c r="Q372" s="15">
        <v>0.8609887384759015</v>
      </c>
      <c r="R372" s="16">
        <v>5.575</v>
      </c>
      <c r="S372" s="13">
        <v>37.0</v>
      </c>
      <c r="T372" s="13">
        <v>4.0</v>
      </c>
      <c r="U372" s="13">
        <v>1.0</v>
      </c>
      <c r="V372" s="17">
        <f t="shared" si="1"/>
        <v>6</v>
      </c>
      <c r="W372" s="11">
        <f t="shared" si="2"/>
        <v>0.5</v>
      </c>
      <c r="X372" s="11">
        <f t="shared" si="3"/>
        <v>0.5</v>
      </c>
      <c r="Y372" s="11">
        <f t="shared" si="18"/>
        <v>5.575</v>
      </c>
      <c r="Z372" s="12">
        <v>1.0</v>
      </c>
      <c r="AA372" s="12">
        <v>0.0</v>
      </c>
      <c r="AB372" s="12">
        <v>8.0</v>
      </c>
      <c r="AC372" s="12">
        <v>3.0</v>
      </c>
      <c r="AD372" s="12">
        <v>9.0</v>
      </c>
      <c r="AE372" s="12">
        <v>3.0</v>
      </c>
      <c r="AF372" s="11">
        <f t="shared" si="5"/>
        <v>0.3333333333</v>
      </c>
      <c r="AG372" s="13">
        <v>7.0</v>
      </c>
      <c r="AH372" s="13">
        <v>4.0</v>
      </c>
      <c r="AI372" s="13">
        <v>6.0</v>
      </c>
      <c r="AJ372" s="13">
        <v>1.0</v>
      </c>
      <c r="AK372" s="13">
        <v>13.0</v>
      </c>
      <c r="AL372" s="13">
        <v>5.0</v>
      </c>
      <c r="AM372" s="18">
        <f t="shared" si="17"/>
        <v>0.3846153846</v>
      </c>
      <c r="AN372" s="13">
        <v>1.0</v>
      </c>
      <c r="AO372" s="19">
        <v>0.0</v>
      </c>
      <c r="AP372" s="13">
        <v>0.0</v>
      </c>
      <c r="AQ372" s="17">
        <f t="shared" si="24"/>
        <v>5</v>
      </c>
      <c r="AR372" s="11">
        <f t="shared" si="8"/>
        <v>0.4166666667</v>
      </c>
      <c r="AS372" s="17">
        <f t="shared" si="23"/>
        <v>4</v>
      </c>
      <c r="AT372" s="11">
        <f t="shared" si="10"/>
        <v>0.4444444444</v>
      </c>
      <c r="AU372" s="13" t="s">
        <v>54</v>
      </c>
      <c r="AV372" s="13"/>
      <c r="AW372" s="13"/>
      <c r="AX372" s="13"/>
      <c r="AY372" s="13"/>
      <c r="AZ372" s="13"/>
      <c r="BA372" s="12">
        <f t="shared" si="12"/>
        <v>8</v>
      </c>
      <c r="BB372" s="13"/>
    </row>
    <row r="373" ht="12.75" customHeight="1">
      <c r="A373" s="13" t="s">
        <v>396</v>
      </c>
      <c r="B373" s="73" t="s">
        <v>401</v>
      </c>
      <c r="C373" s="10">
        <v>1.625</v>
      </c>
      <c r="D373" s="11">
        <v>12.942857142857143</v>
      </c>
      <c r="E373" s="11">
        <v>0.12555187637969095</v>
      </c>
      <c r="F373" s="13">
        <v>1.0</v>
      </c>
      <c r="G373" s="13">
        <v>9.0</v>
      </c>
      <c r="H373" s="13">
        <v>2.0</v>
      </c>
      <c r="I373" s="13">
        <v>85.0</v>
      </c>
      <c r="J373" s="13">
        <v>13.0</v>
      </c>
      <c r="K373" s="11">
        <v>0.6904977375565611</v>
      </c>
      <c r="L373" s="11">
        <v>3.230769230769231</v>
      </c>
      <c r="M373" s="13">
        <v>10.0</v>
      </c>
      <c r="N373" s="13">
        <v>0.0</v>
      </c>
      <c r="O373" s="13">
        <v>9.0</v>
      </c>
      <c r="P373" s="14">
        <v>0.0</v>
      </c>
      <c r="Q373" s="15">
        <v>0.8160496139362521</v>
      </c>
      <c r="R373" s="16">
        <v>4.855769230769231</v>
      </c>
      <c r="S373" s="13">
        <v>38.0</v>
      </c>
      <c r="T373" s="13">
        <v>3.0</v>
      </c>
      <c r="U373" s="13">
        <v>1.0</v>
      </c>
      <c r="V373" s="17">
        <f t="shared" si="1"/>
        <v>4</v>
      </c>
      <c r="W373" s="11">
        <f t="shared" si="2"/>
        <v>0.6923076923</v>
      </c>
      <c r="X373" s="11">
        <f t="shared" si="3"/>
        <v>0.3076923077</v>
      </c>
      <c r="Y373" s="11">
        <f t="shared" si="18"/>
        <v>4.855769231</v>
      </c>
      <c r="Z373" s="12">
        <v>1.0</v>
      </c>
      <c r="AA373" s="12">
        <v>0.0</v>
      </c>
      <c r="AB373" s="12">
        <v>9.0</v>
      </c>
      <c r="AC373" s="12">
        <v>1.0</v>
      </c>
      <c r="AD373" s="12">
        <v>10.0</v>
      </c>
      <c r="AE373" s="12">
        <v>1.0</v>
      </c>
      <c r="AF373" s="11">
        <f t="shared" si="5"/>
        <v>0.1</v>
      </c>
      <c r="AG373" s="13">
        <v>7.0</v>
      </c>
      <c r="AH373" s="13">
        <v>1.0</v>
      </c>
      <c r="AI373" s="13">
        <v>6.0</v>
      </c>
      <c r="AJ373" s="13">
        <v>1.0</v>
      </c>
      <c r="AK373" s="13">
        <v>13.0</v>
      </c>
      <c r="AL373" s="13">
        <v>2.0</v>
      </c>
      <c r="AM373" s="18">
        <f t="shared" si="17"/>
        <v>0.1538461538</v>
      </c>
      <c r="AN373" s="13">
        <v>1.0</v>
      </c>
      <c r="AO373" s="19">
        <v>0.0</v>
      </c>
      <c r="AP373" s="13">
        <v>0.0</v>
      </c>
      <c r="AQ373" s="17">
        <f t="shared" si="24"/>
        <v>3</v>
      </c>
      <c r="AR373" s="11">
        <f t="shared" si="8"/>
        <v>0.2307692308</v>
      </c>
      <c r="AS373" s="17">
        <f t="shared" si="23"/>
        <v>9</v>
      </c>
      <c r="AT373" s="11">
        <f t="shared" si="10"/>
        <v>0.75</v>
      </c>
      <c r="AU373" s="13" t="s">
        <v>56</v>
      </c>
      <c r="AV373" s="13"/>
      <c r="AW373" s="13"/>
      <c r="AX373" s="13"/>
      <c r="AY373" s="13"/>
      <c r="AZ373" s="13"/>
      <c r="BA373" s="12">
        <f t="shared" si="12"/>
        <v>2</v>
      </c>
      <c r="BB373" s="13"/>
    </row>
    <row r="374" ht="12.75" customHeight="1">
      <c r="A374" s="13" t="s">
        <v>396</v>
      </c>
      <c r="B374" s="74" t="s">
        <v>402</v>
      </c>
      <c r="C374" s="10">
        <v>1.7595238095238093</v>
      </c>
      <c r="D374" s="11">
        <v>7.609523809523809</v>
      </c>
      <c r="E374" s="11">
        <v>0.23122653316645805</v>
      </c>
      <c r="F374" s="13">
        <v>1.0</v>
      </c>
      <c r="G374" s="13">
        <v>5.0</v>
      </c>
      <c r="H374" s="13">
        <v>9.0</v>
      </c>
      <c r="I374" s="13">
        <v>58.0</v>
      </c>
      <c r="J374" s="13">
        <v>7.0</v>
      </c>
      <c r="K374" s="11">
        <v>0.6921182266009852</v>
      </c>
      <c r="L374" s="11">
        <v>1.5384615384615385</v>
      </c>
      <c r="M374" s="13">
        <v>4.0</v>
      </c>
      <c r="N374" s="13">
        <v>0.0</v>
      </c>
      <c r="O374" s="13">
        <v>9.0</v>
      </c>
      <c r="P374" s="14">
        <v>0.0</v>
      </c>
      <c r="Q374" s="15">
        <v>0.9233447597674432</v>
      </c>
      <c r="R374" s="16">
        <v>3.297985347985348</v>
      </c>
      <c r="S374" s="13">
        <v>30.0</v>
      </c>
      <c r="T374" s="13">
        <v>7.0</v>
      </c>
      <c r="U374" s="13">
        <v>1.0</v>
      </c>
      <c r="V374" s="17">
        <f t="shared" si="1"/>
        <v>2</v>
      </c>
      <c r="W374" s="11">
        <f t="shared" si="2"/>
        <v>0.7142857143</v>
      </c>
      <c r="X374" s="11">
        <f t="shared" si="3"/>
        <v>0.2857142857</v>
      </c>
      <c r="Y374" s="11">
        <f t="shared" si="18"/>
        <v>3.297985348</v>
      </c>
      <c r="Z374" s="12">
        <v>0.0</v>
      </c>
      <c r="AA374" s="12">
        <v>0.0</v>
      </c>
      <c r="AB374" s="12">
        <v>5.0</v>
      </c>
      <c r="AC374" s="12">
        <v>0.0</v>
      </c>
      <c r="AD374" s="12">
        <v>5.0</v>
      </c>
      <c r="AE374" s="12">
        <v>0.0</v>
      </c>
      <c r="AF374" s="11">
        <f t="shared" si="5"/>
        <v>0</v>
      </c>
      <c r="AG374" s="13">
        <v>6.0</v>
      </c>
      <c r="AH374" s="13">
        <v>5.0</v>
      </c>
      <c r="AI374" s="13">
        <v>6.0</v>
      </c>
      <c r="AJ374" s="13">
        <v>3.0</v>
      </c>
      <c r="AK374" s="13">
        <v>12.0</v>
      </c>
      <c r="AL374" s="13">
        <v>8.0</v>
      </c>
      <c r="AM374" s="18">
        <f t="shared" si="17"/>
        <v>0.6666666667</v>
      </c>
      <c r="AN374" s="13">
        <v>1.0</v>
      </c>
      <c r="AO374" s="19">
        <v>0.0</v>
      </c>
      <c r="AP374" s="13">
        <v>0.0</v>
      </c>
      <c r="AQ374" s="17">
        <f t="shared" si="24"/>
        <v>3</v>
      </c>
      <c r="AR374" s="11">
        <f t="shared" si="8"/>
        <v>0.4285714286</v>
      </c>
      <c r="AS374" s="17">
        <f t="shared" si="23"/>
        <v>4</v>
      </c>
      <c r="AT374" s="11">
        <f t="shared" si="10"/>
        <v>0.5714285714</v>
      </c>
      <c r="AU374" s="13" t="s">
        <v>56</v>
      </c>
      <c r="AV374" s="13"/>
      <c r="AW374" s="13"/>
      <c r="AX374" s="13"/>
      <c r="AY374" s="13"/>
      <c r="AZ374" s="13"/>
      <c r="BA374" s="12">
        <f t="shared" si="12"/>
        <v>9</v>
      </c>
      <c r="BB374" s="13"/>
    </row>
    <row r="375" ht="12.75" customHeight="1">
      <c r="A375" s="13" t="s">
        <v>396</v>
      </c>
      <c r="B375" s="37" t="s">
        <v>403</v>
      </c>
      <c r="C375" s="10">
        <v>1.3261904761904764</v>
      </c>
      <c r="D375" s="11">
        <v>10.942857142857143</v>
      </c>
      <c r="E375" s="11">
        <v>0.12119234116623152</v>
      </c>
      <c r="F375" s="13">
        <v>1.0</v>
      </c>
      <c r="G375" s="13">
        <v>5.0</v>
      </c>
      <c r="H375" s="13">
        <v>5.0</v>
      </c>
      <c r="I375" s="13">
        <v>63.0</v>
      </c>
      <c r="J375" s="13">
        <v>8.0</v>
      </c>
      <c r="K375" s="11">
        <v>0.6150793650793651</v>
      </c>
      <c r="L375" s="11">
        <v>1.9444444444444444</v>
      </c>
      <c r="M375" s="13">
        <v>5.0</v>
      </c>
      <c r="N375" s="13">
        <v>0.0</v>
      </c>
      <c r="O375" s="13">
        <v>9.0</v>
      </c>
      <c r="P375" s="14">
        <v>0.0</v>
      </c>
      <c r="Q375" s="15">
        <v>0.7362717062455967</v>
      </c>
      <c r="R375" s="16">
        <v>3.2706349206349206</v>
      </c>
      <c r="S375" s="13">
        <v>36.0</v>
      </c>
      <c r="T375" s="13">
        <v>5.0</v>
      </c>
      <c r="U375" s="13">
        <v>1.0</v>
      </c>
      <c r="V375" s="17">
        <f t="shared" si="1"/>
        <v>3</v>
      </c>
      <c r="W375" s="11">
        <f t="shared" si="2"/>
        <v>0.625</v>
      </c>
      <c r="X375" s="11">
        <f t="shared" si="3"/>
        <v>0.375</v>
      </c>
      <c r="Y375" s="11">
        <f t="shared" si="18"/>
        <v>3.270634921</v>
      </c>
      <c r="Z375" s="12">
        <v>1.0</v>
      </c>
      <c r="AA375" s="12">
        <v>0.0</v>
      </c>
      <c r="AB375" s="12">
        <v>7.0</v>
      </c>
      <c r="AC375" s="12">
        <v>0.0</v>
      </c>
      <c r="AD375" s="12">
        <v>8.0</v>
      </c>
      <c r="AE375" s="12">
        <v>0.0</v>
      </c>
      <c r="AF375" s="11">
        <f t="shared" si="5"/>
        <v>0</v>
      </c>
      <c r="AG375" s="13">
        <v>7.0</v>
      </c>
      <c r="AH375" s="13">
        <v>2.0</v>
      </c>
      <c r="AI375" s="13">
        <v>6.0</v>
      </c>
      <c r="AJ375" s="13">
        <v>3.0</v>
      </c>
      <c r="AK375" s="13">
        <v>13.0</v>
      </c>
      <c r="AL375" s="13">
        <v>5.0</v>
      </c>
      <c r="AM375" s="18">
        <f t="shared" si="17"/>
        <v>0.3846153846</v>
      </c>
      <c r="AN375" s="13">
        <v>3.0</v>
      </c>
      <c r="AO375" s="19">
        <v>0.0</v>
      </c>
      <c r="AP375" s="13">
        <v>0.0</v>
      </c>
      <c r="AQ375" s="17">
        <f t="shared" si="24"/>
        <v>3</v>
      </c>
      <c r="AR375" s="11">
        <f t="shared" si="8"/>
        <v>0.375</v>
      </c>
      <c r="AS375" s="17">
        <f t="shared" si="23"/>
        <v>5</v>
      </c>
      <c r="AT375" s="11">
        <f t="shared" si="10"/>
        <v>0.625</v>
      </c>
      <c r="AU375" s="13" t="s">
        <v>56</v>
      </c>
      <c r="AV375" s="13"/>
      <c r="AW375" s="13"/>
      <c r="AX375" s="13"/>
      <c r="AY375" s="13"/>
      <c r="AZ375" s="13"/>
      <c r="BA375" s="12">
        <f t="shared" si="12"/>
        <v>5</v>
      </c>
      <c r="BB375" s="13"/>
    </row>
    <row r="376" ht="12.75" customHeight="1">
      <c r="A376" s="13" t="s">
        <v>396</v>
      </c>
      <c r="B376" s="74" t="s">
        <v>404</v>
      </c>
      <c r="C376" s="10">
        <v>1.5095238095238093</v>
      </c>
      <c r="D376" s="11">
        <v>5.359523809523809</v>
      </c>
      <c r="E376" s="11">
        <v>0.28165259884495775</v>
      </c>
      <c r="F376" s="13">
        <v>0.0</v>
      </c>
      <c r="G376" s="13">
        <v>3.0</v>
      </c>
      <c r="H376" s="13">
        <v>8.0</v>
      </c>
      <c r="I376" s="13">
        <v>43.0</v>
      </c>
      <c r="J376" s="13">
        <v>5.0</v>
      </c>
      <c r="K376" s="11">
        <v>0.5627906976744186</v>
      </c>
      <c r="L376" s="11">
        <v>1.4</v>
      </c>
      <c r="M376" s="13">
        <v>2.0</v>
      </c>
      <c r="N376" s="13">
        <v>0.0</v>
      </c>
      <c r="O376" s="13">
        <v>9.0</v>
      </c>
      <c r="P376" s="14">
        <v>0.0</v>
      </c>
      <c r="Q376" s="15">
        <v>0.8444432965193763</v>
      </c>
      <c r="R376" s="16">
        <v>2.909523809523809</v>
      </c>
      <c r="S376" s="13">
        <v>25.0</v>
      </c>
      <c r="T376" s="13">
        <v>9.0</v>
      </c>
      <c r="U376" s="13">
        <v>1.0</v>
      </c>
      <c r="V376" s="17">
        <f t="shared" si="1"/>
        <v>2</v>
      </c>
      <c r="W376" s="11">
        <f t="shared" si="2"/>
        <v>0.6</v>
      </c>
      <c r="X376" s="11">
        <f t="shared" si="3"/>
        <v>0.4</v>
      </c>
      <c r="Y376" s="11">
        <f t="shared" si="18"/>
        <v>2.90952381</v>
      </c>
      <c r="Z376" s="12">
        <v>0.0</v>
      </c>
      <c r="AA376" s="12">
        <v>0.0</v>
      </c>
      <c r="AB376" s="12">
        <v>3.0</v>
      </c>
      <c r="AC376" s="12">
        <v>0.0</v>
      </c>
      <c r="AD376" s="12">
        <v>3.0</v>
      </c>
      <c r="AE376" s="12">
        <v>0.0</v>
      </c>
      <c r="AF376" s="11">
        <f t="shared" si="5"/>
        <v>0</v>
      </c>
      <c r="AG376" s="13">
        <v>5.0</v>
      </c>
      <c r="AH376" s="13">
        <v>4.0</v>
      </c>
      <c r="AI376" s="13">
        <v>6.0</v>
      </c>
      <c r="AJ376" s="13">
        <v>3.0</v>
      </c>
      <c r="AK376" s="13">
        <v>11.0</v>
      </c>
      <c r="AL376" s="13">
        <v>7.0</v>
      </c>
      <c r="AM376" s="18">
        <f t="shared" si="17"/>
        <v>0.6363636364</v>
      </c>
      <c r="AN376" s="13">
        <v>1.0</v>
      </c>
      <c r="AO376" s="19">
        <v>0.0</v>
      </c>
      <c r="AP376" s="13">
        <v>0.0</v>
      </c>
      <c r="AQ376" s="17">
        <f t="shared" si="24"/>
        <v>3</v>
      </c>
      <c r="AR376" s="11">
        <f t="shared" si="8"/>
        <v>0.6</v>
      </c>
      <c r="AS376" s="17">
        <f t="shared" si="23"/>
        <v>2</v>
      </c>
      <c r="AT376" s="11">
        <f t="shared" si="10"/>
        <v>0.4</v>
      </c>
      <c r="AU376" s="13" t="s">
        <v>54</v>
      </c>
      <c r="BA376" s="12">
        <f t="shared" si="12"/>
        <v>8</v>
      </c>
    </row>
    <row r="377" ht="12.75" customHeight="1">
      <c r="A377" s="13" t="s">
        <v>396</v>
      </c>
      <c r="B377" s="74" t="s">
        <v>405</v>
      </c>
      <c r="C377" s="10">
        <v>1.7166666666666666</v>
      </c>
      <c r="D377" s="11">
        <v>6.609523809523809</v>
      </c>
      <c r="E377" s="11">
        <v>0.25972622478386165</v>
      </c>
      <c r="F377" s="13">
        <v>0.0</v>
      </c>
      <c r="G377" s="13">
        <v>2.0</v>
      </c>
      <c r="H377" s="13">
        <v>9.0</v>
      </c>
      <c r="I377" s="13">
        <v>51.0</v>
      </c>
      <c r="J377" s="13">
        <v>6.0</v>
      </c>
      <c r="K377" s="11">
        <v>0.30392156862745096</v>
      </c>
      <c r="L377" s="11">
        <v>0.717948717948718</v>
      </c>
      <c r="M377" s="13">
        <v>2.0</v>
      </c>
      <c r="N377" s="13">
        <v>0.0</v>
      </c>
      <c r="O377" s="13">
        <v>9.0</v>
      </c>
      <c r="P377" s="14">
        <v>0.0</v>
      </c>
      <c r="Q377" s="15">
        <v>0.5636477934113127</v>
      </c>
      <c r="R377" s="16">
        <v>2.4346153846153844</v>
      </c>
      <c r="S377" s="13">
        <v>28.0</v>
      </c>
      <c r="T377" s="13">
        <v>8.0</v>
      </c>
      <c r="U377" s="13">
        <v>1.0</v>
      </c>
      <c r="V377" s="17">
        <f t="shared" si="1"/>
        <v>4</v>
      </c>
      <c r="W377" s="11">
        <f t="shared" si="2"/>
        <v>0.3333333333</v>
      </c>
      <c r="X377" s="11">
        <f t="shared" si="3"/>
        <v>0.6666666667</v>
      </c>
      <c r="Y377" s="11">
        <f t="shared" si="18"/>
        <v>2.434615385</v>
      </c>
      <c r="Z377" s="12">
        <v>0.0</v>
      </c>
      <c r="AA377" s="12">
        <v>0.0</v>
      </c>
      <c r="AB377" s="12">
        <v>4.0</v>
      </c>
      <c r="AC377" s="12">
        <v>0.0</v>
      </c>
      <c r="AD377" s="12">
        <v>4.0</v>
      </c>
      <c r="AE377" s="12">
        <v>0.0</v>
      </c>
      <c r="AF377" s="11">
        <f t="shared" si="5"/>
        <v>0</v>
      </c>
      <c r="AG377" s="13">
        <v>6.0</v>
      </c>
      <c r="AH377" s="13">
        <v>4.0</v>
      </c>
      <c r="AI377" s="13">
        <v>6.0</v>
      </c>
      <c r="AJ377" s="13">
        <v>3.0</v>
      </c>
      <c r="AK377" s="13">
        <v>12.0</v>
      </c>
      <c r="AL377" s="13">
        <v>7.0</v>
      </c>
      <c r="AM377" s="18">
        <f t="shared" si="17"/>
        <v>0.5833333333</v>
      </c>
      <c r="AN377" s="13">
        <v>1.0</v>
      </c>
      <c r="AO377" s="19">
        <v>0.0</v>
      </c>
      <c r="AP377" s="13">
        <v>0.0</v>
      </c>
      <c r="AQ377" s="17">
        <f t="shared" si="24"/>
        <v>4</v>
      </c>
      <c r="AR377" s="11">
        <f t="shared" si="8"/>
        <v>0.6666666667</v>
      </c>
      <c r="AS377" s="17">
        <f t="shared" si="23"/>
        <v>2</v>
      </c>
      <c r="AT377" s="11">
        <f t="shared" si="10"/>
        <v>0.3333333333</v>
      </c>
      <c r="AU377" s="13" t="s">
        <v>54</v>
      </c>
      <c r="AV377" s="13"/>
      <c r="AW377" s="13"/>
      <c r="AX377" s="13"/>
      <c r="AY377" s="13"/>
      <c r="AZ377" s="13"/>
      <c r="BA377" s="12">
        <f t="shared" si="12"/>
        <v>9</v>
      </c>
      <c r="BB377" s="13"/>
    </row>
    <row r="378" ht="12.75" customHeight="1">
      <c r="A378" s="13" t="s">
        <v>396</v>
      </c>
      <c r="B378" s="37" t="s">
        <v>406</v>
      </c>
      <c r="C378" s="10">
        <v>0.825</v>
      </c>
      <c r="D378" s="11">
        <v>2.8261904761904764</v>
      </c>
      <c r="E378" s="11">
        <v>0.2919123841617523</v>
      </c>
      <c r="F378" s="13">
        <v>1.0</v>
      </c>
      <c r="G378" s="13">
        <v>1.0</v>
      </c>
      <c r="H378" s="13">
        <v>6.0</v>
      </c>
      <c r="I378" s="13">
        <v>18.0</v>
      </c>
      <c r="J378" s="13">
        <v>2.0</v>
      </c>
      <c r="K378" s="11">
        <v>0.33333333333333337</v>
      </c>
      <c r="L378" s="11">
        <v>1.4</v>
      </c>
      <c r="M378" s="13">
        <v>1.0</v>
      </c>
      <c r="N378" s="13">
        <v>0.0</v>
      </c>
      <c r="O378" s="13">
        <v>9.0</v>
      </c>
      <c r="P378" s="14">
        <v>0.0</v>
      </c>
      <c r="Q378" s="15">
        <v>0.6252457174950856</v>
      </c>
      <c r="R378" s="16">
        <v>2.2249999999999996</v>
      </c>
      <c r="S378" s="13">
        <v>19.0</v>
      </c>
      <c r="T378" s="13">
        <v>11.0</v>
      </c>
      <c r="U378" s="13">
        <v>1.0</v>
      </c>
      <c r="V378" s="17">
        <f t="shared" si="1"/>
        <v>1</v>
      </c>
      <c r="W378" s="11">
        <f t="shared" si="2"/>
        <v>0.5</v>
      </c>
      <c r="X378" s="11">
        <f t="shared" si="3"/>
        <v>0.5</v>
      </c>
      <c r="Y378" s="11">
        <f t="shared" si="18"/>
        <v>2.225</v>
      </c>
      <c r="Z378" s="12">
        <v>0.0</v>
      </c>
      <c r="AA378" s="12">
        <v>0.0</v>
      </c>
      <c r="AB378" s="12">
        <v>1.0</v>
      </c>
      <c r="AC378" s="12">
        <v>0.0</v>
      </c>
      <c r="AD378" s="12">
        <v>1.0</v>
      </c>
      <c r="AE378" s="12">
        <v>0.0</v>
      </c>
      <c r="AF378" s="11">
        <f t="shared" si="5"/>
        <v>0</v>
      </c>
      <c r="AG378" s="13">
        <v>3.0</v>
      </c>
      <c r="AH378" s="13">
        <v>0.0</v>
      </c>
      <c r="AI378" s="13">
        <v>6.0</v>
      </c>
      <c r="AJ378" s="13">
        <v>3.0</v>
      </c>
      <c r="AK378" s="13">
        <v>9.0</v>
      </c>
      <c r="AL378" s="13">
        <v>3.0</v>
      </c>
      <c r="AM378" s="18">
        <f t="shared" si="17"/>
        <v>0.3333333333</v>
      </c>
      <c r="AN378" s="13">
        <v>2.0</v>
      </c>
      <c r="AO378" s="19">
        <v>0.0</v>
      </c>
      <c r="AP378" s="13">
        <v>0.0</v>
      </c>
      <c r="AQ378" s="17">
        <f t="shared" si="24"/>
        <v>1</v>
      </c>
      <c r="AR378" s="11">
        <f t="shared" si="8"/>
        <v>0.5</v>
      </c>
      <c r="AS378" s="17">
        <f t="shared" si="23"/>
        <v>1</v>
      </c>
      <c r="AT378" s="11">
        <f t="shared" si="10"/>
        <v>0.5</v>
      </c>
      <c r="AU378" s="13" t="s">
        <v>56</v>
      </c>
      <c r="AV378" s="13"/>
      <c r="AW378" s="13"/>
      <c r="AX378" s="13"/>
      <c r="AY378" s="13"/>
      <c r="AZ378" s="13"/>
      <c r="BA378" s="12">
        <f t="shared" si="12"/>
        <v>6</v>
      </c>
      <c r="BB378" s="13"/>
    </row>
    <row r="379" ht="12.75" customHeight="1">
      <c r="A379" s="13" t="s">
        <v>396</v>
      </c>
      <c r="B379" s="73" t="s">
        <v>407</v>
      </c>
      <c r="C379" s="10">
        <v>0.0</v>
      </c>
      <c r="D379" s="11">
        <v>0.3666666666666667</v>
      </c>
      <c r="E379" s="11">
        <v>0.0</v>
      </c>
      <c r="F379" s="13">
        <v>0.0</v>
      </c>
      <c r="G379" s="13">
        <v>1.0</v>
      </c>
      <c r="H379" s="13">
        <v>3.0</v>
      </c>
      <c r="I379" s="13">
        <v>11.0</v>
      </c>
      <c r="J379" s="13">
        <v>2.0</v>
      </c>
      <c r="K379" s="11">
        <v>0.36363636363636365</v>
      </c>
      <c r="L379" s="11">
        <v>2.0</v>
      </c>
      <c r="M379" s="13">
        <v>1.0</v>
      </c>
      <c r="N379" s="13">
        <v>0.0</v>
      </c>
      <c r="O379" s="13">
        <v>9.0</v>
      </c>
      <c r="P379" s="14">
        <v>0.0</v>
      </c>
      <c r="Q379" s="15">
        <v>0.36363636363636365</v>
      </c>
      <c r="R379" s="16">
        <v>2.0</v>
      </c>
      <c r="S379" s="13">
        <v>6.0</v>
      </c>
      <c r="T379" s="13">
        <v>17.0</v>
      </c>
      <c r="U379" s="13">
        <v>1.0</v>
      </c>
      <c r="V379" s="17">
        <f t="shared" si="1"/>
        <v>1</v>
      </c>
      <c r="W379" s="11">
        <f t="shared" si="2"/>
        <v>0.5</v>
      </c>
      <c r="X379" s="11">
        <f t="shared" si="3"/>
        <v>0.5</v>
      </c>
      <c r="Y379" s="11">
        <f t="shared" si="18"/>
        <v>2</v>
      </c>
      <c r="Z379" s="12">
        <v>0.0</v>
      </c>
      <c r="AA379" s="12">
        <v>0.0</v>
      </c>
      <c r="AB379" s="12">
        <v>0.0</v>
      </c>
      <c r="AC379" s="12">
        <v>0.0</v>
      </c>
      <c r="AD379" s="12">
        <v>0.0</v>
      </c>
      <c r="AE379" s="12">
        <v>0.0</v>
      </c>
      <c r="AF379" s="11" t="str">
        <f t="shared" si="5"/>
        <v>#DIV/0!</v>
      </c>
      <c r="AG379" s="13">
        <v>0.0</v>
      </c>
      <c r="AH379" s="13">
        <v>0.0</v>
      </c>
      <c r="AI379" s="13">
        <v>2.0</v>
      </c>
      <c r="AJ379" s="13">
        <v>0.0</v>
      </c>
      <c r="AK379" s="13">
        <v>2.0</v>
      </c>
      <c r="AL379" s="13">
        <v>0.0</v>
      </c>
      <c r="AM379" s="18">
        <f t="shared" si="17"/>
        <v>0</v>
      </c>
      <c r="AN379" s="13">
        <v>0.0</v>
      </c>
      <c r="AO379" s="19">
        <v>0.0</v>
      </c>
      <c r="AP379" s="13">
        <v>0.0</v>
      </c>
      <c r="AQ379" s="17">
        <f t="shared" si="24"/>
        <v>1</v>
      </c>
      <c r="AR379" s="11">
        <f t="shared" si="8"/>
        <v>0.5</v>
      </c>
      <c r="AS379" s="17">
        <f t="shared" si="23"/>
        <v>1</v>
      </c>
      <c r="AT379" s="11">
        <f t="shared" si="10"/>
        <v>0.5</v>
      </c>
      <c r="AU379" s="13" t="s">
        <v>54</v>
      </c>
      <c r="BA379" s="12">
        <f t="shared" si="12"/>
        <v>3</v>
      </c>
    </row>
    <row r="380" ht="12.75" customHeight="1">
      <c r="A380" s="13" t="s">
        <v>396</v>
      </c>
      <c r="B380" s="74" t="s">
        <v>408</v>
      </c>
      <c r="C380" s="10">
        <v>0.6833333333333332</v>
      </c>
      <c r="D380" s="11">
        <v>1.8261904761904764</v>
      </c>
      <c r="E380" s="11">
        <v>0.3741851368970012</v>
      </c>
      <c r="F380" s="13">
        <v>3.0</v>
      </c>
      <c r="G380" s="13">
        <v>1.0</v>
      </c>
      <c r="H380" s="13">
        <v>8.0</v>
      </c>
      <c r="I380" s="13">
        <v>13.0</v>
      </c>
      <c r="J380" s="13">
        <v>2.0</v>
      </c>
      <c r="K380" s="11">
        <v>0.1923076923076923</v>
      </c>
      <c r="L380" s="11">
        <v>1.1666666666666667</v>
      </c>
      <c r="M380" s="13">
        <v>0.0</v>
      </c>
      <c r="N380" s="13">
        <v>0.0</v>
      </c>
      <c r="O380" s="13">
        <v>9.0</v>
      </c>
      <c r="P380" s="14">
        <v>0.0</v>
      </c>
      <c r="Q380" s="15">
        <v>0.5664928292046936</v>
      </c>
      <c r="R380" s="16">
        <v>1.85</v>
      </c>
      <c r="S380" s="13">
        <v>16.0</v>
      </c>
      <c r="T380" s="13">
        <v>12.0</v>
      </c>
      <c r="U380" s="13">
        <v>1.0</v>
      </c>
      <c r="V380" s="17">
        <f t="shared" si="1"/>
        <v>1</v>
      </c>
      <c r="W380" s="11">
        <f t="shared" si="2"/>
        <v>0.5</v>
      </c>
      <c r="X380" s="11">
        <f t="shared" si="3"/>
        <v>0.5</v>
      </c>
      <c r="Y380" s="11">
        <f t="shared" si="18"/>
        <v>1.85</v>
      </c>
      <c r="Z380" s="12">
        <v>0.0</v>
      </c>
      <c r="AA380" s="12">
        <v>0.0</v>
      </c>
      <c r="AB380" s="12">
        <v>0.0</v>
      </c>
      <c r="AC380" s="12">
        <v>0.0</v>
      </c>
      <c r="AD380" s="12">
        <v>0.0</v>
      </c>
      <c r="AE380" s="12">
        <v>0.0</v>
      </c>
      <c r="AF380" s="11" t="str">
        <f t="shared" si="5"/>
        <v>#DIV/0!</v>
      </c>
      <c r="AG380" s="13">
        <v>3.0</v>
      </c>
      <c r="AH380" s="13">
        <v>1.0</v>
      </c>
      <c r="AI380" s="13">
        <v>6.0</v>
      </c>
      <c r="AJ380" s="13">
        <v>2.0</v>
      </c>
      <c r="AK380" s="13">
        <v>9.0</v>
      </c>
      <c r="AL380" s="13">
        <v>3.0</v>
      </c>
      <c r="AM380" s="18">
        <f t="shared" si="17"/>
        <v>0.3333333333</v>
      </c>
      <c r="AN380" s="13">
        <v>1.0</v>
      </c>
      <c r="AO380" s="19">
        <v>0.0</v>
      </c>
      <c r="AP380" s="13">
        <v>0.0</v>
      </c>
      <c r="AQ380" s="17">
        <f t="shared" si="24"/>
        <v>2</v>
      </c>
      <c r="AR380" s="11">
        <f t="shared" si="8"/>
        <v>1</v>
      </c>
      <c r="AS380" s="17">
        <f t="shared" si="23"/>
        <v>0</v>
      </c>
      <c r="AT380" s="11">
        <f t="shared" si="10"/>
        <v>0</v>
      </c>
      <c r="AU380" s="13" t="s">
        <v>56</v>
      </c>
      <c r="BA380" s="12">
        <f t="shared" si="12"/>
        <v>8</v>
      </c>
    </row>
    <row r="381" ht="12.75" customHeight="1">
      <c r="A381" s="13" t="s">
        <v>396</v>
      </c>
      <c r="B381" s="73" t="s">
        <v>409</v>
      </c>
      <c r="C381" s="10">
        <v>0.125</v>
      </c>
      <c r="D381" s="11">
        <v>1.1166666666666667</v>
      </c>
      <c r="E381" s="11">
        <v>0.11194029850746269</v>
      </c>
      <c r="F381" s="13">
        <v>0.0</v>
      </c>
      <c r="G381" s="13">
        <v>2.0</v>
      </c>
      <c r="H381" s="13">
        <v>7.0</v>
      </c>
      <c r="I381" s="13">
        <v>15.0</v>
      </c>
      <c r="J381" s="13">
        <v>3.0</v>
      </c>
      <c r="K381" s="11">
        <v>0.5111111111111111</v>
      </c>
      <c r="L381" s="11">
        <v>1.696969696969697</v>
      </c>
      <c r="M381" s="13">
        <v>0.0</v>
      </c>
      <c r="N381" s="13">
        <v>0.0</v>
      </c>
      <c r="O381" s="13">
        <v>9.0</v>
      </c>
      <c r="P381" s="14">
        <v>0.0</v>
      </c>
      <c r="Q381" s="15">
        <v>0.6230514096185737</v>
      </c>
      <c r="R381" s="16">
        <v>1.821969696969697</v>
      </c>
      <c r="S381" s="13">
        <v>11.0</v>
      </c>
      <c r="T381" s="13">
        <v>15.0</v>
      </c>
      <c r="U381" s="13">
        <v>1.0</v>
      </c>
      <c r="V381" s="17">
        <f t="shared" si="1"/>
        <v>1</v>
      </c>
      <c r="W381" s="11">
        <f t="shared" si="2"/>
        <v>0.6666666667</v>
      </c>
      <c r="X381" s="11">
        <f t="shared" si="3"/>
        <v>0.3333333333</v>
      </c>
      <c r="Y381" s="11">
        <f t="shared" si="18"/>
        <v>1.821969697</v>
      </c>
      <c r="Z381" s="12">
        <v>0.0</v>
      </c>
      <c r="AA381" s="12">
        <v>0.0</v>
      </c>
      <c r="AB381" s="12">
        <v>0.0</v>
      </c>
      <c r="AC381" s="12">
        <v>0.0</v>
      </c>
      <c r="AD381" s="12">
        <v>0.0</v>
      </c>
      <c r="AE381" s="12">
        <v>0.0</v>
      </c>
      <c r="AF381" s="11" t="str">
        <f t="shared" si="5"/>
        <v>#DIV/0!</v>
      </c>
      <c r="AG381" s="13">
        <v>1.0</v>
      </c>
      <c r="AH381" s="13">
        <v>0.0</v>
      </c>
      <c r="AI381" s="13">
        <v>4.0</v>
      </c>
      <c r="AJ381" s="13">
        <v>0.0</v>
      </c>
      <c r="AK381" s="13">
        <v>5.0</v>
      </c>
      <c r="AL381" s="13">
        <v>0.0</v>
      </c>
      <c r="AM381" s="18">
        <f t="shared" si="17"/>
        <v>0</v>
      </c>
      <c r="AN381" s="13">
        <v>1.0</v>
      </c>
      <c r="AO381" s="19">
        <v>0.0</v>
      </c>
      <c r="AP381" s="13">
        <v>0.0</v>
      </c>
      <c r="AQ381" s="17">
        <f t="shared" si="24"/>
        <v>3</v>
      </c>
      <c r="AR381" s="11">
        <f t="shared" si="8"/>
        <v>1</v>
      </c>
      <c r="AS381" s="17">
        <f t="shared" si="23"/>
        <v>0</v>
      </c>
      <c r="AT381" s="11">
        <f t="shared" si="10"/>
        <v>0</v>
      </c>
      <c r="AU381" s="13" t="s">
        <v>56</v>
      </c>
      <c r="AV381" s="13"/>
      <c r="AW381" s="13"/>
      <c r="AX381" s="13"/>
      <c r="AY381" s="13"/>
      <c r="AZ381" s="13"/>
      <c r="BA381" s="12">
        <f t="shared" si="12"/>
        <v>7</v>
      </c>
      <c r="BB381" s="13"/>
    </row>
    <row r="382" ht="12.75" customHeight="1">
      <c r="A382" s="13" t="s">
        <v>396</v>
      </c>
      <c r="B382" s="74" t="s">
        <v>410</v>
      </c>
      <c r="C382" s="10">
        <v>0.7166666666666666</v>
      </c>
      <c r="D382" s="11">
        <v>4.026190476190476</v>
      </c>
      <c r="E382" s="11">
        <v>0.17800118273211116</v>
      </c>
      <c r="F382" s="13">
        <v>3.0</v>
      </c>
      <c r="G382" s="13">
        <v>1.0</v>
      </c>
      <c r="H382" s="13">
        <v>8.0</v>
      </c>
      <c r="I382" s="13">
        <v>34.0</v>
      </c>
      <c r="J382" s="13">
        <v>4.0</v>
      </c>
      <c r="K382" s="11">
        <v>0.19117647058823528</v>
      </c>
      <c r="L382" s="11">
        <v>0.5833333333333334</v>
      </c>
      <c r="M382" s="13">
        <v>2.0</v>
      </c>
      <c r="N382" s="13">
        <v>0.0</v>
      </c>
      <c r="O382" s="13">
        <v>9.0</v>
      </c>
      <c r="P382" s="14">
        <v>0.0</v>
      </c>
      <c r="Q382" s="15">
        <v>0.36917765332034647</v>
      </c>
      <c r="R382" s="16">
        <v>1.2999999999999998</v>
      </c>
      <c r="S382" s="13">
        <v>22.0</v>
      </c>
      <c r="T382" s="13">
        <v>10.0</v>
      </c>
      <c r="U382" s="13">
        <v>1.0</v>
      </c>
      <c r="V382" s="17">
        <f t="shared" si="1"/>
        <v>3</v>
      </c>
      <c r="W382" s="11">
        <f t="shared" si="2"/>
        <v>0.25</v>
      </c>
      <c r="X382" s="11">
        <f t="shared" si="3"/>
        <v>0.75</v>
      </c>
      <c r="Y382" s="11">
        <f t="shared" si="18"/>
        <v>1.3</v>
      </c>
      <c r="Z382" s="12">
        <v>0.0</v>
      </c>
      <c r="AA382" s="12">
        <v>0.0</v>
      </c>
      <c r="AB382" s="12">
        <v>2.0</v>
      </c>
      <c r="AC382" s="12">
        <v>0.0</v>
      </c>
      <c r="AD382" s="12">
        <v>2.0</v>
      </c>
      <c r="AE382" s="12">
        <v>0.0</v>
      </c>
      <c r="AF382" s="11">
        <f t="shared" si="5"/>
        <v>0</v>
      </c>
      <c r="AG382" s="13">
        <v>4.0</v>
      </c>
      <c r="AH382" s="13">
        <v>1.0</v>
      </c>
      <c r="AI382" s="13">
        <v>6.0</v>
      </c>
      <c r="AJ382" s="13">
        <v>2.0</v>
      </c>
      <c r="AK382" s="13">
        <v>10.0</v>
      </c>
      <c r="AL382" s="13">
        <v>3.0</v>
      </c>
      <c r="AM382" s="18">
        <f t="shared" si="17"/>
        <v>0.3</v>
      </c>
      <c r="AN382" s="13">
        <v>1.0</v>
      </c>
      <c r="AO382" s="19">
        <v>0.0</v>
      </c>
      <c r="AP382" s="13">
        <v>0.0</v>
      </c>
      <c r="AQ382" s="17">
        <f t="shared" si="24"/>
        <v>2</v>
      </c>
      <c r="AR382" s="11">
        <f t="shared" si="8"/>
        <v>0.5</v>
      </c>
      <c r="AS382" s="17">
        <f t="shared" si="23"/>
        <v>2</v>
      </c>
      <c r="AT382" s="11">
        <f t="shared" si="10"/>
        <v>0.5</v>
      </c>
      <c r="AU382" s="13" t="s">
        <v>56</v>
      </c>
      <c r="AV382" s="13"/>
      <c r="AW382" s="13"/>
      <c r="AX382" s="13"/>
      <c r="AY382" s="13"/>
      <c r="AZ382" s="13"/>
      <c r="BA382" s="12">
        <f t="shared" si="12"/>
        <v>8</v>
      </c>
      <c r="BB382" s="13"/>
    </row>
    <row r="383" ht="12.75" customHeight="1">
      <c r="A383" s="13" t="s">
        <v>396</v>
      </c>
      <c r="B383" s="37" t="s">
        <v>411</v>
      </c>
      <c r="C383" s="10">
        <v>0.726190476190476</v>
      </c>
      <c r="D383" s="11">
        <v>1.4261904761904762</v>
      </c>
      <c r="E383" s="11">
        <v>0.5091819699499164</v>
      </c>
      <c r="F383" s="13">
        <v>1.0</v>
      </c>
      <c r="G383" s="13">
        <v>0.0</v>
      </c>
      <c r="H383" s="13">
        <v>4.0</v>
      </c>
      <c r="I383" s="13">
        <v>7.0</v>
      </c>
      <c r="J383" s="13">
        <v>1.0</v>
      </c>
      <c r="K383" s="11">
        <v>-0.5714285714285714</v>
      </c>
      <c r="L383" s="11">
        <v>0.0</v>
      </c>
      <c r="M383" s="13">
        <v>0.0</v>
      </c>
      <c r="N383" s="13">
        <v>0.0</v>
      </c>
      <c r="O383" s="13">
        <v>9.0</v>
      </c>
      <c r="P383" s="14">
        <v>0.0</v>
      </c>
      <c r="Q383" s="15">
        <v>-0.06224660147865502</v>
      </c>
      <c r="R383" s="16">
        <v>0.726190476190476</v>
      </c>
      <c r="S383" s="13">
        <v>14.0</v>
      </c>
      <c r="T383" s="13">
        <v>14.0</v>
      </c>
      <c r="U383" s="13">
        <v>1.0</v>
      </c>
      <c r="V383" s="17">
        <f t="shared" si="1"/>
        <v>1</v>
      </c>
      <c r="W383" s="11">
        <f t="shared" si="2"/>
        <v>0</v>
      </c>
      <c r="X383" s="11">
        <f t="shared" si="3"/>
        <v>1</v>
      </c>
      <c r="Y383" s="11">
        <f t="shared" si="18"/>
        <v>0.7261904762</v>
      </c>
      <c r="Z383" s="12">
        <v>0.0</v>
      </c>
      <c r="AA383" s="12">
        <v>0.0</v>
      </c>
      <c r="AB383" s="12">
        <v>0.0</v>
      </c>
      <c r="AC383" s="12">
        <v>0.0</v>
      </c>
      <c r="AD383" s="12">
        <v>0.0</v>
      </c>
      <c r="AE383" s="12">
        <v>0.0</v>
      </c>
      <c r="AF383" s="11" t="str">
        <f t="shared" si="5"/>
        <v>#DIV/0!</v>
      </c>
      <c r="AG383" s="13">
        <v>2.0</v>
      </c>
      <c r="AH383" s="13">
        <v>1.0</v>
      </c>
      <c r="AI383" s="13">
        <v>5.0</v>
      </c>
      <c r="AJ383" s="13">
        <v>1.0</v>
      </c>
      <c r="AK383" s="13">
        <v>7.0</v>
      </c>
      <c r="AL383" s="13">
        <v>2.0</v>
      </c>
      <c r="AM383" s="18">
        <f t="shared" si="17"/>
        <v>0.2857142857</v>
      </c>
      <c r="AN383" s="13">
        <v>3.0</v>
      </c>
      <c r="AO383" s="19">
        <v>0.0</v>
      </c>
      <c r="AP383" s="13">
        <v>0.0</v>
      </c>
      <c r="AQ383" s="17">
        <f t="shared" si="24"/>
        <v>1</v>
      </c>
      <c r="AR383" s="11">
        <f t="shared" si="8"/>
        <v>1</v>
      </c>
      <c r="AS383" s="17">
        <f t="shared" si="23"/>
        <v>0</v>
      </c>
      <c r="AT383" s="11">
        <f t="shared" si="10"/>
        <v>0</v>
      </c>
      <c r="AU383" s="13" t="s">
        <v>54</v>
      </c>
      <c r="BA383" s="12">
        <f t="shared" si="12"/>
        <v>4</v>
      </c>
    </row>
    <row r="384" ht="12.75" customHeight="1">
      <c r="A384" s="13" t="s">
        <v>396</v>
      </c>
      <c r="B384" s="37" t="s">
        <v>412</v>
      </c>
      <c r="C384" s="10">
        <v>0.5511904761904762</v>
      </c>
      <c r="D384" s="11">
        <v>1.4261904761904762</v>
      </c>
      <c r="E384" s="11">
        <v>0.38647746243739567</v>
      </c>
      <c r="F384" s="13">
        <v>2.0</v>
      </c>
      <c r="G384" s="13">
        <v>0.0</v>
      </c>
      <c r="H384" s="13">
        <v>0.0</v>
      </c>
      <c r="I384" s="13">
        <v>7.0</v>
      </c>
      <c r="J384" s="13">
        <v>1.0</v>
      </c>
      <c r="K384" s="11">
        <v>-0.46153846153846156</v>
      </c>
      <c r="L384" s="11">
        <v>0.0</v>
      </c>
      <c r="M384" s="13">
        <v>1.0</v>
      </c>
      <c r="N384" s="13">
        <v>0.0</v>
      </c>
      <c r="O384" s="13">
        <v>9.0</v>
      </c>
      <c r="P384" s="14">
        <v>0.0</v>
      </c>
      <c r="Q384" s="15">
        <v>-0.0750609991010659</v>
      </c>
      <c r="R384" s="16">
        <v>0.5511904761904762</v>
      </c>
      <c r="S384" s="13">
        <v>14.0</v>
      </c>
      <c r="T384" s="13">
        <v>13.0</v>
      </c>
      <c r="U384" s="13">
        <v>1.0</v>
      </c>
      <c r="V384" s="17">
        <f t="shared" si="1"/>
        <v>1</v>
      </c>
      <c r="W384" s="11">
        <f t="shared" si="2"/>
        <v>0</v>
      </c>
      <c r="X384" s="11">
        <f t="shared" si="3"/>
        <v>1</v>
      </c>
      <c r="Y384" s="11">
        <f t="shared" si="18"/>
        <v>0.5511904762</v>
      </c>
      <c r="Z384" s="12">
        <v>0.0</v>
      </c>
      <c r="AA384" s="12">
        <v>0.0</v>
      </c>
      <c r="AB384" s="12">
        <v>0.0</v>
      </c>
      <c r="AC384" s="12">
        <v>0.0</v>
      </c>
      <c r="AD384" s="12">
        <v>0.0</v>
      </c>
      <c r="AE384" s="12">
        <v>0.0</v>
      </c>
      <c r="AF384" s="11" t="str">
        <f t="shared" si="5"/>
        <v>#DIV/0!</v>
      </c>
      <c r="AG384" s="13">
        <v>2.0</v>
      </c>
      <c r="AH384" s="13">
        <v>1.0</v>
      </c>
      <c r="AI384" s="13">
        <v>5.0</v>
      </c>
      <c r="AJ384" s="13">
        <v>1.0</v>
      </c>
      <c r="AK384" s="13">
        <v>7.0</v>
      </c>
      <c r="AL384" s="13">
        <v>2.0</v>
      </c>
      <c r="AM384" s="18">
        <f t="shared" si="17"/>
        <v>0.2857142857</v>
      </c>
      <c r="AN384" s="13">
        <v>2.0</v>
      </c>
      <c r="AO384" s="19">
        <v>0.0</v>
      </c>
      <c r="AP384" s="13">
        <v>0.0</v>
      </c>
      <c r="AQ384" s="17">
        <f t="shared" si="24"/>
        <v>0</v>
      </c>
      <c r="AR384" s="11">
        <f t="shared" si="8"/>
        <v>0</v>
      </c>
      <c r="AS384" s="17">
        <f t="shared" si="23"/>
        <v>1</v>
      </c>
      <c r="AT384" s="11">
        <f t="shared" si="10"/>
        <v>1</v>
      </c>
      <c r="AU384" s="13" t="s">
        <v>56</v>
      </c>
      <c r="BA384" s="12">
        <f t="shared" si="12"/>
        <v>0</v>
      </c>
    </row>
    <row r="385" ht="12.75" customHeight="1">
      <c r="A385" s="13" t="s">
        <v>396</v>
      </c>
      <c r="B385" s="74" t="s">
        <v>413</v>
      </c>
      <c r="C385" s="10">
        <v>0.16666666666666666</v>
      </c>
      <c r="D385" s="11">
        <v>0.6166666666666667</v>
      </c>
      <c r="E385" s="11">
        <v>0.27027027027027023</v>
      </c>
      <c r="F385" s="13">
        <v>1.0</v>
      </c>
      <c r="G385" s="13">
        <v>0.0</v>
      </c>
      <c r="H385" s="13">
        <v>2.0</v>
      </c>
      <c r="I385" s="13">
        <v>6.0</v>
      </c>
      <c r="J385" s="13">
        <v>1.0</v>
      </c>
      <c r="K385" s="11">
        <v>-0.3333333333333333</v>
      </c>
      <c r="L385" s="11">
        <v>0.0</v>
      </c>
      <c r="M385" s="13">
        <v>0.0</v>
      </c>
      <c r="N385" s="13">
        <v>0.0</v>
      </c>
      <c r="O385" s="13">
        <v>9.0</v>
      </c>
      <c r="P385" s="14">
        <v>0.0</v>
      </c>
      <c r="Q385" s="15">
        <v>-0.06306306306306309</v>
      </c>
      <c r="R385" s="16">
        <v>0.16666666666666666</v>
      </c>
      <c r="S385" s="13">
        <v>8.0</v>
      </c>
      <c r="T385" s="13">
        <v>16.0</v>
      </c>
      <c r="U385" s="13">
        <v>1.0</v>
      </c>
      <c r="V385" s="17">
        <f t="shared" si="1"/>
        <v>1</v>
      </c>
      <c r="W385" s="11">
        <f t="shared" si="2"/>
        <v>0</v>
      </c>
      <c r="X385" s="11">
        <f t="shared" si="3"/>
        <v>1</v>
      </c>
      <c r="Y385" s="11">
        <f t="shared" si="18"/>
        <v>0.1666666667</v>
      </c>
      <c r="Z385" s="12">
        <v>0.0</v>
      </c>
      <c r="AA385" s="12">
        <v>0.0</v>
      </c>
      <c r="AB385" s="12">
        <v>0.0</v>
      </c>
      <c r="AC385" s="12">
        <v>0.0</v>
      </c>
      <c r="AD385" s="12">
        <v>0.0</v>
      </c>
      <c r="AE385" s="12">
        <v>0.0</v>
      </c>
      <c r="AF385" s="11" t="str">
        <f t="shared" si="5"/>
        <v>#DIV/0!</v>
      </c>
      <c r="AG385" s="13">
        <v>0.0</v>
      </c>
      <c r="AH385" s="13">
        <v>0.0</v>
      </c>
      <c r="AI385" s="13">
        <v>3.0</v>
      </c>
      <c r="AJ385" s="13">
        <v>1.0</v>
      </c>
      <c r="AK385" s="13">
        <v>3.0</v>
      </c>
      <c r="AL385" s="13">
        <v>1.0</v>
      </c>
      <c r="AM385" s="18">
        <f t="shared" si="17"/>
        <v>0.3333333333</v>
      </c>
      <c r="AN385" s="13">
        <v>0.0</v>
      </c>
      <c r="AO385" s="19">
        <v>0.0</v>
      </c>
      <c r="AP385" s="13">
        <v>0.0</v>
      </c>
      <c r="AQ385" s="17">
        <f t="shared" si="24"/>
        <v>1</v>
      </c>
      <c r="AR385" s="11">
        <f t="shared" si="8"/>
        <v>1</v>
      </c>
      <c r="AS385" s="17">
        <f t="shared" si="23"/>
        <v>0</v>
      </c>
      <c r="AT385" s="11">
        <f t="shared" si="10"/>
        <v>0</v>
      </c>
      <c r="AU385" s="13" t="s">
        <v>54</v>
      </c>
      <c r="BA385" s="12">
        <f t="shared" si="12"/>
        <v>2</v>
      </c>
    </row>
    <row r="386" ht="12.75" customHeight="1">
      <c r="A386" s="25" t="s">
        <v>396</v>
      </c>
      <c r="B386" s="75" t="s">
        <v>414</v>
      </c>
      <c r="C386" s="27">
        <v>0.0</v>
      </c>
      <c r="D386" s="28">
        <v>0.16666666666666666</v>
      </c>
      <c r="E386" s="28">
        <v>0.0</v>
      </c>
      <c r="F386" s="25">
        <v>0.0</v>
      </c>
      <c r="G386" s="25">
        <v>0.0</v>
      </c>
      <c r="H386" s="25">
        <v>4.0</v>
      </c>
      <c r="I386" s="25">
        <v>6.0</v>
      </c>
      <c r="J386" s="25">
        <v>1.0</v>
      </c>
      <c r="K386" s="28">
        <v>-0.6666666666666666</v>
      </c>
      <c r="L386" s="28">
        <v>0.0</v>
      </c>
      <c r="M386" s="25">
        <v>0.0</v>
      </c>
      <c r="N386" s="25">
        <v>0.0</v>
      </c>
      <c r="O386" s="25">
        <v>9.0</v>
      </c>
      <c r="P386" s="29">
        <v>0.0</v>
      </c>
      <c r="Q386" s="30">
        <v>-0.6666666666666666</v>
      </c>
      <c r="R386" s="31">
        <v>0.0</v>
      </c>
      <c r="S386" s="25">
        <v>3.0</v>
      </c>
      <c r="T386" s="25">
        <v>18.0</v>
      </c>
      <c r="U386" s="25">
        <v>1.0</v>
      </c>
      <c r="V386" s="32">
        <f t="shared" si="1"/>
        <v>1</v>
      </c>
      <c r="W386" s="28">
        <f t="shared" si="2"/>
        <v>0</v>
      </c>
      <c r="X386" s="28">
        <f t="shared" si="3"/>
        <v>1</v>
      </c>
      <c r="Y386" s="28">
        <f t="shared" si="18"/>
        <v>0</v>
      </c>
      <c r="Z386" s="25">
        <v>0.0</v>
      </c>
      <c r="AA386" s="25">
        <v>0.0</v>
      </c>
      <c r="AB386" s="25">
        <v>0.0</v>
      </c>
      <c r="AC386" s="25">
        <v>0.0</v>
      </c>
      <c r="AD386" s="25">
        <v>0.0</v>
      </c>
      <c r="AE386" s="25">
        <v>0.0</v>
      </c>
      <c r="AF386" s="28" t="str">
        <f t="shared" si="5"/>
        <v>#DIV/0!</v>
      </c>
      <c r="AG386" s="25">
        <v>0.0</v>
      </c>
      <c r="AH386" s="25">
        <v>0.0</v>
      </c>
      <c r="AI386" s="25">
        <v>1.0</v>
      </c>
      <c r="AJ386" s="25">
        <v>0.0</v>
      </c>
      <c r="AK386" s="25">
        <v>1.0</v>
      </c>
      <c r="AL386" s="25">
        <v>0.0</v>
      </c>
      <c r="AM386" s="33">
        <f t="shared" si="17"/>
        <v>0</v>
      </c>
      <c r="AN386" s="25">
        <v>0.0</v>
      </c>
      <c r="AO386" s="34">
        <v>0.0</v>
      </c>
      <c r="AP386" s="25">
        <v>0.0</v>
      </c>
      <c r="AQ386" s="32">
        <f t="shared" si="24"/>
        <v>1</v>
      </c>
      <c r="AR386" s="28">
        <f t="shared" si="8"/>
        <v>1</v>
      </c>
      <c r="AS386" s="32">
        <f t="shared" si="23"/>
        <v>0</v>
      </c>
      <c r="AT386" s="28">
        <f t="shared" si="10"/>
        <v>0</v>
      </c>
      <c r="AU386" s="25" t="s">
        <v>54</v>
      </c>
      <c r="AV386" s="25"/>
      <c r="AW386" s="25"/>
      <c r="AX386" s="25"/>
      <c r="AY386" s="25"/>
      <c r="AZ386" s="25"/>
      <c r="BA386" s="25">
        <f t="shared" si="12"/>
        <v>4</v>
      </c>
      <c r="BB386" s="25"/>
    </row>
    <row r="387" ht="12.75" customHeight="1">
      <c r="A387" s="8" t="s">
        <v>415</v>
      </c>
      <c r="B387" s="76" t="s">
        <v>416</v>
      </c>
      <c r="C387" s="10">
        <v>3.0706349206349204</v>
      </c>
      <c r="D387" s="11">
        <v>13.820634920634921</v>
      </c>
      <c r="E387" s="11">
        <v>0.22217755828643618</v>
      </c>
      <c r="F387" s="13">
        <v>0.0</v>
      </c>
      <c r="G387" s="13">
        <v>7.0</v>
      </c>
      <c r="H387" s="13">
        <v>0.0</v>
      </c>
      <c r="I387" s="13">
        <v>69.0</v>
      </c>
      <c r="J387" s="13">
        <v>9.0</v>
      </c>
      <c r="K387" s="11">
        <v>0.7777777777777778</v>
      </c>
      <c r="L387" s="11">
        <v>5.444444444444445</v>
      </c>
      <c r="M387" s="12">
        <v>9.0</v>
      </c>
      <c r="N387" s="13">
        <v>5.0</v>
      </c>
      <c r="O387" s="13">
        <v>8.0</v>
      </c>
      <c r="P387" s="14">
        <v>0.625</v>
      </c>
      <c r="Q387" s="15">
        <v>1.624955336064214</v>
      </c>
      <c r="R387" s="16">
        <v>12.265079365079366</v>
      </c>
      <c r="S387" s="13">
        <v>39.5</v>
      </c>
      <c r="T387" s="13">
        <v>1.0</v>
      </c>
      <c r="U387" s="13">
        <v>1.0</v>
      </c>
      <c r="V387" s="17">
        <f t="shared" si="1"/>
        <v>2</v>
      </c>
      <c r="W387" s="11">
        <f t="shared" si="2"/>
        <v>0.7777777778</v>
      </c>
      <c r="X387" s="11">
        <f t="shared" si="3"/>
        <v>0.2222222222</v>
      </c>
      <c r="Y387" s="11">
        <f t="shared" si="18"/>
        <v>8.515079365</v>
      </c>
      <c r="Z387" s="12">
        <v>3.0</v>
      </c>
      <c r="AA387" s="12">
        <v>1.0</v>
      </c>
      <c r="AB387" s="12">
        <v>9.0</v>
      </c>
      <c r="AC387" s="12">
        <v>1.0</v>
      </c>
      <c r="AD387" s="12">
        <v>12.0</v>
      </c>
      <c r="AE387" s="12">
        <v>2.0</v>
      </c>
      <c r="AF387" s="11">
        <f t="shared" si="5"/>
        <v>0.1666666667</v>
      </c>
      <c r="AG387" s="12">
        <v>4.0</v>
      </c>
      <c r="AH387" s="12">
        <v>2.0</v>
      </c>
      <c r="AI387" s="12">
        <v>6.0</v>
      </c>
      <c r="AJ387" s="12">
        <v>5.0</v>
      </c>
      <c r="AK387" s="12">
        <v>10.0</v>
      </c>
      <c r="AL387" s="12">
        <v>7.0</v>
      </c>
      <c r="AM387" s="18">
        <f t="shared" si="17"/>
        <v>0.7</v>
      </c>
      <c r="AN387" s="19">
        <v>0.0</v>
      </c>
      <c r="AO387" s="19">
        <v>0.0</v>
      </c>
      <c r="AP387" s="12">
        <v>3.0</v>
      </c>
      <c r="AQ387" s="19">
        <v>0.0</v>
      </c>
      <c r="AR387" s="11">
        <f t="shared" si="8"/>
        <v>0</v>
      </c>
      <c r="AS387" s="17">
        <f t="shared" si="23"/>
        <v>7</v>
      </c>
      <c r="AT387" s="11">
        <f t="shared" si="10"/>
        <v>0.875</v>
      </c>
      <c r="AU387" s="13" t="s">
        <v>56</v>
      </c>
      <c r="BA387" s="12">
        <f t="shared" si="12"/>
        <v>0</v>
      </c>
    </row>
    <row r="388" ht="12.75" customHeight="1">
      <c r="A388" s="22" t="s">
        <v>415</v>
      </c>
      <c r="B388" s="37" t="s">
        <v>417</v>
      </c>
      <c r="C388" s="10">
        <v>1.4166666666666665</v>
      </c>
      <c r="D388" s="11">
        <v>14.36230158730159</v>
      </c>
      <c r="E388" s="11">
        <v>0.09863785814936588</v>
      </c>
      <c r="F388" s="13">
        <v>0.0</v>
      </c>
      <c r="G388" s="13">
        <v>9.0</v>
      </c>
      <c r="H388" s="13">
        <v>2.0</v>
      </c>
      <c r="I388" s="13">
        <v>97.0</v>
      </c>
      <c r="J388" s="13">
        <v>13.0</v>
      </c>
      <c r="K388" s="11">
        <v>0.6907216494845361</v>
      </c>
      <c r="L388" s="11">
        <v>3.230769230769231</v>
      </c>
      <c r="M388" s="12">
        <v>10.0</v>
      </c>
      <c r="N388" s="13">
        <v>2.0</v>
      </c>
      <c r="O388" s="13">
        <v>8.0</v>
      </c>
      <c r="P388" s="14">
        <v>0.25</v>
      </c>
      <c r="Q388" s="15">
        <v>1.039359507633902</v>
      </c>
      <c r="R388" s="16">
        <v>6.147435897435898</v>
      </c>
      <c r="S388" s="13">
        <v>39.5</v>
      </c>
      <c r="T388" s="13">
        <v>2.0</v>
      </c>
      <c r="U388" s="13">
        <v>1.0</v>
      </c>
      <c r="V388" s="17">
        <f t="shared" si="1"/>
        <v>4</v>
      </c>
      <c r="W388" s="11">
        <f t="shared" si="2"/>
        <v>0.6923076923</v>
      </c>
      <c r="X388" s="11">
        <f t="shared" si="3"/>
        <v>0.3076923077</v>
      </c>
      <c r="Y388" s="11">
        <f t="shared" si="18"/>
        <v>4.647435897</v>
      </c>
      <c r="Z388" s="12">
        <v>3.0</v>
      </c>
      <c r="AA388" s="12">
        <v>0.0</v>
      </c>
      <c r="AB388" s="12">
        <v>9.0</v>
      </c>
      <c r="AC388" s="12">
        <v>1.0</v>
      </c>
      <c r="AD388" s="12">
        <v>12.0</v>
      </c>
      <c r="AE388" s="12">
        <v>1.0</v>
      </c>
      <c r="AF388" s="11">
        <f t="shared" si="5"/>
        <v>0.08333333333</v>
      </c>
      <c r="AG388" s="12">
        <v>4.0</v>
      </c>
      <c r="AH388" s="12">
        <v>1.0</v>
      </c>
      <c r="AI388" s="12">
        <v>6.0</v>
      </c>
      <c r="AJ388" s="12">
        <v>1.0</v>
      </c>
      <c r="AK388" s="12">
        <v>10.0</v>
      </c>
      <c r="AL388" s="12">
        <v>2.0</v>
      </c>
      <c r="AM388" s="18">
        <f t="shared" si="17"/>
        <v>0.2</v>
      </c>
      <c r="AN388" s="19">
        <v>0.0</v>
      </c>
      <c r="AO388" s="19">
        <v>0.0</v>
      </c>
      <c r="AP388" s="12">
        <v>2.0</v>
      </c>
      <c r="AQ388" s="17">
        <f t="shared" ref="AQ388:AQ470" si="25">J388-M388</f>
        <v>3</v>
      </c>
      <c r="AR388" s="11">
        <f t="shared" si="8"/>
        <v>0.2307692308</v>
      </c>
      <c r="AS388" s="17">
        <f t="shared" si="23"/>
        <v>9</v>
      </c>
      <c r="AT388" s="11">
        <f t="shared" si="10"/>
        <v>0.75</v>
      </c>
      <c r="AU388" s="13" t="s">
        <v>56</v>
      </c>
      <c r="BA388" s="12">
        <f t="shared" si="12"/>
        <v>2</v>
      </c>
    </row>
    <row r="389" ht="12.75" customHeight="1">
      <c r="A389" s="13" t="s">
        <v>415</v>
      </c>
      <c r="B389" s="76" t="s">
        <v>418</v>
      </c>
      <c r="C389" s="10">
        <v>4.769444444444444</v>
      </c>
      <c r="D389" s="11">
        <v>14.320634920634921</v>
      </c>
      <c r="E389" s="11">
        <v>0.33304699623143424</v>
      </c>
      <c r="F389" s="13">
        <v>2.0</v>
      </c>
      <c r="G389" s="13">
        <v>4.0</v>
      </c>
      <c r="H389" s="13">
        <v>13.0</v>
      </c>
      <c r="I389" s="13">
        <v>82.0</v>
      </c>
      <c r="J389" s="13">
        <v>11.0</v>
      </c>
      <c r="K389" s="11">
        <v>0.34922394678492236</v>
      </c>
      <c r="L389" s="11">
        <v>0.5989304812834224</v>
      </c>
      <c r="M389" s="12">
        <v>4.0</v>
      </c>
      <c r="N389" s="13">
        <v>0.0</v>
      </c>
      <c r="O389" s="13">
        <v>8.0</v>
      </c>
      <c r="P389" s="14">
        <v>0.0</v>
      </c>
      <c r="Q389" s="15">
        <v>0.6822709430163566</v>
      </c>
      <c r="R389" s="16">
        <v>5.368374925727866</v>
      </c>
      <c r="S389" s="13">
        <v>38.5</v>
      </c>
      <c r="T389" s="13">
        <v>4.0</v>
      </c>
      <c r="U389" s="13">
        <v>1.0</v>
      </c>
      <c r="V389" s="17">
        <f t="shared" si="1"/>
        <v>7</v>
      </c>
      <c r="W389" s="11">
        <f t="shared" si="2"/>
        <v>0.3636363636</v>
      </c>
      <c r="X389" s="11">
        <f t="shared" si="3"/>
        <v>0.6363636364</v>
      </c>
      <c r="Y389" s="11">
        <f t="shared" si="18"/>
        <v>5.368374926</v>
      </c>
      <c r="Z389" s="12">
        <v>3.0</v>
      </c>
      <c r="AA389" s="12">
        <v>1.0</v>
      </c>
      <c r="AB389" s="12">
        <v>9.0</v>
      </c>
      <c r="AC389" s="12">
        <v>3.0</v>
      </c>
      <c r="AD389" s="12">
        <v>12.0</v>
      </c>
      <c r="AE389" s="12">
        <v>4.0</v>
      </c>
      <c r="AF389" s="11">
        <f t="shared" si="5"/>
        <v>0.3333333333</v>
      </c>
      <c r="AG389" s="12">
        <v>4.0</v>
      </c>
      <c r="AH389" s="12">
        <v>2.0</v>
      </c>
      <c r="AI389" s="12">
        <v>6.0</v>
      </c>
      <c r="AJ389" s="12">
        <v>2.0</v>
      </c>
      <c r="AK389" s="12">
        <v>10.0</v>
      </c>
      <c r="AL389" s="12">
        <v>4.0</v>
      </c>
      <c r="AM389" s="18">
        <f t="shared" si="17"/>
        <v>0.4</v>
      </c>
      <c r="AN389" s="19">
        <v>0.0</v>
      </c>
      <c r="AO389" s="19">
        <v>0.0</v>
      </c>
      <c r="AP389" s="12">
        <v>3.0</v>
      </c>
      <c r="AQ389" s="17">
        <f t="shared" si="25"/>
        <v>7</v>
      </c>
      <c r="AR389" s="11">
        <f t="shared" si="8"/>
        <v>0.6363636364</v>
      </c>
      <c r="AS389" s="17">
        <f t="shared" si="23"/>
        <v>0</v>
      </c>
      <c r="AT389" s="11">
        <f t="shared" si="10"/>
        <v>0</v>
      </c>
      <c r="AU389" s="13" t="s">
        <v>54</v>
      </c>
      <c r="AZ389" s="12">
        <v>3.0</v>
      </c>
      <c r="BA389" s="12">
        <f t="shared" si="12"/>
        <v>16</v>
      </c>
    </row>
    <row r="390" ht="12.75" customHeight="1">
      <c r="A390" s="13" t="s">
        <v>415</v>
      </c>
      <c r="B390" s="76" t="s">
        <v>419</v>
      </c>
      <c r="C390" s="10">
        <v>2.4444444444444446</v>
      </c>
      <c r="D390" s="11">
        <v>11.320634920634921</v>
      </c>
      <c r="E390" s="11">
        <v>0.21592821088053843</v>
      </c>
      <c r="F390" s="13">
        <v>1.0</v>
      </c>
      <c r="G390" s="13">
        <v>5.0</v>
      </c>
      <c r="H390" s="13">
        <v>2.0</v>
      </c>
      <c r="I390" s="13">
        <v>73.0</v>
      </c>
      <c r="J390" s="13">
        <v>9.0</v>
      </c>
      <c r="K390" s="11">
        <v>0.5525114155251142</v>
      </c>
      <c r="L390" s="11">
        <v>2.5925925925925926</v>
      </c>
      <c r="M390" s="12">
        <v>7.0</v>
      </c>
      <c r="N390" s="13">
        <v>0.0</v>
      </c>
      <c r="O390" s="13">
        <v>8.0</v>
      </c>
      <c r="P390" s="14">
        <v>0.0</v>
      </c>
      <c r="Q390" s="15">
        <v>0.7684396264056526</v>
      </c>
      <c r="R390" s="16">
        <v>5.037037037037037</v>
      </c>
      <c r="S390" s="13">
        <v>35.5</v>
      </c>
      <c r="T390" s="13">
        <v>6.0</v>
      </c>
      <c r="U390" s="13">
        <v>1.0</v>
      </c>
      <c r="V390" s="17">
        <f t="shared" si="1"/>
        <v>4</v>
      </c>
      <c r="W390" s="11">
        <f t="shared" si="2"/>
        <v>0.5555555556</v>
      </c>
      <c r="X390" s="11">
        <f t="shared" si="3"/>
        <v>0.4444444444</v>
      </c>
      <c r="Y390" s="11">
        <f t="shared" si="18"/>
        <v>5.037037037</v>
      </c>
      <c r="Z390" s="12">
        <v>2.0</v>
      </c>
      <c r="AA390" s="12">
        <v>0.0</v>
      </c>
      <c r="AB390" s="12">
        <v>7.0</v>
      </c>
      <c r="AC390" s="12">
        <v>1.0</v>
      </c>
      <c r="AD390" s="12">
        <v>9.0</v>
      </c>
      <c r="AE390" s="12">
        <v>1.0</v>
      </c>
      <c r="AF390" s="11">
        <f t="shared" si="5"/>
        <v>0.1111111111</v>
      </c>
      <c r="AG390" s="12">
        <v>4.0</v>
      </c>
      <c r="AH390" s="12">
        <v>2.0</v>
      </c>
      <c r="AI390" s="12">
        <v>6.0</v>
      </c>
      <c r="AJ390" s="12">
        <v>3.0</v>
      </c>
      <c r="AK390" s="12">
        <v>10.0</v>
      </c>
      <c r="AL390" s="12">
        <v>5.0</v>
      </c>
      <c r="AM390" s="18">
        <f t="shared" si="17"/>
        <v>0.5</v>
      </c>
      <c r="AN390" s="19">
        <v>0.0</v>
      </c>
      <c r="AO390" s="19">
        <v>0.0</v>
      </c>
      <c r="AP390" s="12">
        <v>4.0</v>
      </c>
      <c r="AQ390" s="17">
        <f t="shared" si="25"/>
        <v>2</v>
      </c>
      <c r="AR390" s="11">
        <f t="shared" si="8"/>
        <v>0.2222222222</v>
      </c>
      <c r="AS390" s="17">
        <f t="shared" si="23"/>
        <v>6</v>
      </c>
      <c r="AT390" s="11">
        <f t="shared" si="10"/>
        <v>0.75</v>
      </c>
      <c r="AU390" s="13" t="s">
        <v>54</v>
      </c>
      <c r="AZ390" s="12">
        <v>4.0</v>
      </c>
      <c r="BA390" s="12">
        <f t="shared" si="12"/>
        <v>6</v>
      </c>
    </row>
    <row r="391" ht="12.75" customHeight="1">
      <c r="A391" s="13" t="s">
        <v>415</v>
      </c>
      <c r="B391" s="76" t="s">
        <v>420</v>
      </c>
      <c r="C391" s="10">
        <v>2.570634920634921</v>
      </c>
      <c r="D391" s="11">
        <v>4.737301587301587</v>
      </c>
      <c r="E391" s="11">
        <v>0.5426369576143408</v>
      </c>
      <c r="F391" s="13">
        <v>1.0</v>
      </c>
      <c r="G391" s="13">
        <v>2.0</v>
      </c>
      <c r="H391" s="13">
        <v>5.0</v>
      </c>
      <c r="I391" s="13">
        <v>30.0</v>
      </c>
      <c r="J391" s="13">
        <v>3.0</v>
      </c>
      <c r="K391" s="11">
        <v>0.611111111111111</v>
      </c>
      <c r="L391" s="11">
        <v>2.074074074074074</v>
      </c>
      <c r="M391" s="12">
        <v>2.0</v>
      </c>
      <c r="N391" s="13">
        <v>0.0</v>
      </c>
      <c r="O391" s="13">
        <v>8.0</v>
      </c>
      <c r="P391" s="14">
        <v>0.0</v>
      </c>
      <c r="Q391" s="15">
        <v>1.1537480687254518</v>
      </c>
      <c r="R391" s="16">
        <v>4.644708994708995</v>
      </c>
      <c r="S391" s="13">
        <v>24.5</v>
      </c>
      <c r="T391" s="13">
        <v>10.0</v>
      </c>
      <c r="U391" s="13">
        <v>1.0</v>
      </c>
      <c r="V391" s="17">
        <f t="shared" si="1"/>
        <v>1</v>
      </c>
      <c r="W391" s="11">
        <f t="shared" si="2"/>
        <v>0.6666666667</v>
      </c>
      <c r="X391" s="11">
        <f t="shared" si="3"/>
        <v>0.3333333333</v>
      </c>
      <c r="Y391" s="11">
        <f t="shared" si="18"/>
        <v>4.644708995</v>
      </c>
      <c r="Z391" s="12">
        <v>0.0</v>
      </c>
      <c r="AA391" s="12">
        <v>0.0</v>
      </c>
      <c r="AB391" s="12">
        <v>3.0</v>
      </c>
      <c r="AC391" s="12">
        <v>1.0</v>
      </c>
      <c r="AD391" s="12">
        <v>3.0</v>
      </c>
      <c r="AE391" s="12">
        <v>1.0</v>
      </c>
      <c r="AF391" s="11">
        <f t="shared" si="5"/>
        <v>0.3333333333</v>
      </c>
      <c r="AG391" s="12">
        <v>2.0</v>
      </c>
      <c r="AH391" s="12">
        <v>2.0</v>
      </c>
      <c r="AI391" s="12">
        <v>6.0</v>
      </c>
      <c r="AJ391" s="12">
        <v>5.0</v>
      </c>
      <c r="AK391" s="12">
        <v>8.0</v>
      </c>
      <c r="AL391" s="12">
        <v>7.0</v>
      </c>
      <c r="AM391" s="18">
        <f t="shared" si="17"/>
        <v>0.875</v>
      </c>
      <c r="AN391" s="19">
        <v>0.0</v>
      </c>
      <c r="AO391" s="19">
        <v>0.0</v>
      </c>
      <c r="AP391" s="12">
        <v>3.0</v>
      </c>
      <c r="AQ391" s="17">
        <f t="shared" si="25"/>
        <v>1</v>
      </c>
      <c r="AR391" s="11">
        <f t="shared" si="8"/>
        <v>0.3333333333</v>
      </c>
      <c r="AS391" s="17">
        <f t="shared" si="23"/>
        <v>1</v>
      </c>
      <c r="AT391" s="11">
        <f t="shared" si="10"/>
        <v>0.5</v>
      </c>
      <c r="AU391" s="13" t="s">
        <v>54</v>
      </c>
      <c r="BA391" s="12">
        <f t="shared" si="12"/>
        <v>5</v>
      </c>
    </row>
    <row r="392" ht="12.75" customHeight="1">
      <c r="A392" s="22" t="s">
        <v>415</v>
      </c>
      <c r="B392" s="76" t="s">
        <v>421</v>
      </c>
      <c r="C392" s="10">
        <v>0.6944444444444444</v>
      </c>
      <c r="D392" s="11">
        <v>13.820634920634921</v>
      </c>
      <c r="E392" s="11">
        <v>0.05024692775927414</v>
      </c>
      <c r="F392" s="13">
        <v>4.0</v>
      </c>
      <c r="G392" s="13">
        <v>7.0</v>
      </c>
      <c r="H392" s="13">
        <v>3.0</v>
      </c>
      <c r="I392" s="13">
        <v>82.0</v>
      </c>
      <c r="J392" s="13">
        <v>11.0</v>
      </c>
      <c r="K392" s="11">
        <v>0.6330376940133038</v>
      </c>
      <c r="L392" s="11">
        <v>2.5454545454545454</v>
      </c>
      <c r="M392" s="12">
        <v>8.0</v>
      </c>
      <c r="N392" s="13">
        <v>1.0</v>
      </c>
      <c r="O392" s="13">
        <v>8.0</v>
      </c>
      <c r="P392" s="14">
        <v>0.125</v>
      </c>
      <c r="Q392" s="15">
        <v>0.8082846217725779</v>
      </c>
      <c r="R392" s="16">
        <v>3.9898989898989896</v>
      </c>
      <c r="S392" s="13">
        <v>39.5</v>
      </c>
      <c r="T392" s="13">
        <v>3.0</v>
      </c>
      <c r="U392" s="13">
        <v>1.0</v>
      </c>
      <c r="V392" s="17">
        <f t="shared" si="1"/>
        <v>4</v>
      </c>
      <c r="W392" s="11">
        <f t="shared" si="2"/>
        <v>0.6363636364</v>
      </c>
      <c r="X392" s="11">
        <f t="shared" si="3"/>
        <v>0.3636363636</v>
      </c>
      <c r="Y392" s="11">
        <f t="shared" si="18"/>
        <v>3.23989899</v>
      </c>
      <c r="Z392" s="12">
        <v>3.0</v>
      </c>
      <c r="AA392" s="12">
        <v>0.0</v>
      </c>
      <c r="AB392" s="12">
        <v>9.0</v>
      </c>
      <c r="AC392" s="12">
        <v>0.0</v>
      </c>
      <c r="AD392" s="12">
        <v>12.0</v>
      </c>
      <c r="AE392" s="12">
        <v>0.0</v>
      </c>
      <c r="AF392" s="11">
        <f t="shared" si="5"/>
        <v>0</v>
      </c>
      <c r="AG392" s="12">
        <v>4.0</v>
      </c>
      <c r="AH392" s="12">
        <v>1.0</v>
      </c>
      <c r="AI392" s="12">
        <v>6.0</v>
      </c>
      <c r="AJ392" s="12">
        <v>3.0</v>
      </c>
      <c r="AK392" s="12">
        <v>10.0</v>
      </c>
      <c r="AL392" s="12">
        <v>4.0</v>
      </c>
      <c r="AM392" s="18">
        <f t="shared" si="17"/>
        <v>0.4</v>
      </c>
      <c r="AN392" s="19">
        <v>0.0</v>
      </c>
      <c r="AO392" s="19">
        <v>0.0</v>
      </c>
      <c r="AP392" s="12">
        <v>0.0</v>
      </c>
      <c r="AQ392" s="17">
        <f t="shared" si="25"/>
        <v>3</v>
      </c>
      <c r="AR392" s="11">
        <f t="shared" si="8"/>
        <v>0.2727272727</v>
      </c>
      <c r="AS392" s="17">
        <f t="shared" si="23"/>
        <v>8</v>
      </c>
      <c r="AT392" s="11">
        <f t="shared" si="10"/>
        <v>0.7272727273</v>
      </c>
      <c r="AU392" s="13" t="s">
        <v>56</v>
      </c>
      <c r="BA392" s="12">
        <f t="shared" si="12"/>
        <v>3</v>
      </c>
    </row>
    <row r="393" ht="12.75" customHeight="1">
      <c r="A393" s="13" t="s">
        <v>415</v>
      </c>
      <c r="B393" s="37" t="s">
        <v>422</v>
      </c>
      <c r="C393" s="10">
        <v>1.1761904761904762</v>
      </c>
      <c r="D393" s="11">
        <v>6.028968253968254</v>
      </c>
      <c r="E393" s="11">
        <v>0.19508984400710852</v>
      </c>
      <c r="F393" s="13">
        <v>0.0</v>
      </c>
      <c r="G393" s="13">
        <v>3.0</v>
      </c>
      <c r="H393" s="13">
        <v>2.0</v>
      </c>
      <c r="I393" s="13">
        <v>54.0</v>
      </c>
      <c r="J393" s="13">
        <v>6.0</v>
      </c>
      <c r="K393" s="11">
        <v>0.49382716049382713</v>
      </c>
      <c r="L393" s="11">
        <v>2.3333333333333335</v>
      </c>
      <c r="M393" s="12">
        <v>4.0</v>
      </c>
      <c r="N393" s="13">
        <v>0.0</v>
      </c>
      <c r="O393" s="13">
        <v>8.0</v>
      </c>
      <c r="P393" s="14">
        <v>0.0</v>
      </c>
      <c r="Q393" s="15">
        <v>0.6889170045009356</v>
      </c>
      <c r="R393" s="16">
        <v>3.5095238095238095</v>
      </c>
      <c r="S393" s="13">
        <v>26.5</v>
      </c>
      <c r="T393" s="13">
        <v>9.0</v>
      </c>
      <c r="U393" s="13">
        <v>1.0</v>
      </c>
      <c r="V393" s="17">
        <f t="shared" si="1"/>
        <v>3</v>
      </c>
      <c r="W393" s="11">
        <f t="shared" si="2"/>
        <v>0.5</v>
      </c>
      <c r="X393" s="11">
        <f t="shared" si="3"/>
        <v>0.5</v>
      </c>
      <c r="Y393" s="11">
        <f t="shared" si="18"/>
        <v>3.50952381</v>
      </c>
      <c r="Z393" s="12">
        <v>0.0</v>
      </c>
      <c r="AA393" s="12">
        <v>0.0</v>
      </c>
      <c r="AB393" s="12">
        <v>4.0</v>
      </c>
      <c r="AC393" s="12">
        <v>0.0</v>
      </c>
      <c r="AD393" s="12">
        <v>4.0</v>
      </c>
      <c r="AE393" s="12">
        <v>0.0</v>
      </c>
      <c r="AF393" s="11">
        <f t="shared" si="5"/>
        <v>0</v>
      </c>
      <c r="AG393" s="12">
        <v>3.0</v>
      </c>
      <c r="AH393" s="12">
        <v>1.0</v>
      </c>
      <c r="AI393" s="12">
        <v>6.0</v>
      </c>
      <c r="AJ393" s="12">
        <v>3.0</v>
      </c>
      <c r="AK393" s="12">
        <v>9.0</v>
      </c>
      <c r="AL393" s="12">
        <v>4.0</v>
      </c>
      <c r="AM393" s="18">
        <f t="shared" si="17"/>
        <v>0.4444444444</v>
      </c>
      <c r="AN393" s="19">
        <v>0.0</v>
      </c>
      <c r="AO393" s="19">
        <v>0.0</v>
      </c>
      <c r="AP393" s="12">
        <v>1.0</v>
      </c>
      <c r="AQ393" s="17">
        <f t="shared" si="25"/>
        <v>2</v>
      </c>
      <c r="AR393" s="11">
        <f t="shared" si="8"/>
        <v>0.3333333333</v>
      </c>
      <c r="AS393" s="17">
        <f t="shared" si="23"/>
        <v>4</v>
      </c>
      <c r="AT393" s="11">
        <f t="shared" si="10"/>
        <v>0.6666666667</v>
      </c>
      <c r="AU393" s="13" t="s">
        <v>54</v>
      </c>
      <c r="BA393" s="12">
        <f t="shared" si="12"/>
        <v>2</v>
      </c>
    </row>
    <row r="394" ht="12.75" customHeight="1">
      <c r="A394" s="13" t="s">
        <v>415</v>
      </c>
      <c r="B394" s="76" t="s">
        <v>423</v>
      </c>
      <c r="C394" s="10">
        <v>2.8206349206349204</v>
      </c>
      <c r="D394" s="11">
        <v>7.987301587301587</v>
      </c>
      <c r="E394" s="11">
        <v>0.3531399046104928</v>
      </c>
      <c r="F394" s="13">
        <v>0.0</v>
      </c>
      <c r="G394" s="13">
        <v>1.0</v>
      </c>
      <c r="H394" s="13">
        <v>10.0</v>
      </c>
      <c r="I394" s="13">
        <v>47.0</v>
      </c>
      <c r="J394" s="13">
        <v>5.0</v>
      </c>
      <c r="K394" s="11">
        <v>0.1574468085106383</v>
      </c>
      <c r="L394" s="11">
        <v>0.4</v>
      </c>
      <c r="M394" s="12">
        <v>3.0</v>
      </c>
      <c r="N394" s="13">
        <v>0.0</v>
      </c>
      <c r="O394" s="13">
        <v>8.0</v>
      </c>
      <c r="P394" s="14">
        <v>0.0</v>
      </c>
      <c r="Q394" s="15">
        <v>0.5105867131211311</v>
      </c>
      <c r="R394" s="16">
        <v>3.2206349206349203</v>
      </c>
      <c r="S394" s="13">
        <v>29.5</v>
      </c>
      <c r="T394" s="13">
        <v>8.0</v>
      </c>
      <c r="U394" s="13">
        <v>1.0</v>
      </c>
      <c r="V394" s="17">
        <f t="shared" si="1"/>
        <v>4</v>
      </c>
      <c r="W394" s="11">
        <f t="shared" si="2"/>
        <v>0.2</v>
      </c>
      <c r="X394" s="11">
        <f t="shared" si="3"/>
        <v>0.8</v>
      </c>
      <c r="Y394" s="11">
        <f t="shared" si="18"/>
        <v>3.220634921</v>
      </c>
      <c r="Z394" s="12">
        <v>1.0</v>
      </c>
      <c r="AA394" s="12">
        <v>0.0</v>
      </c>
      <c r="AB394" s="12">
        <v>5.0</v>
      </c>
      <c r="AC394" s="12">
        <v>1.0</v>
      </c>
      <c r="AD394" s="12">
        <v>6.0</v>
      </c>
      <c r="AE394" s="12">
        <v>1.0</v>
      </c>
      <c r="AF394" s="11">
        <f t="shared" si="5"/>
        <v>0.1666666667</v>
      </c>
      <c r="AG394" s="12">
        <v>3.0</v>
      </c>
      <c r="AH394" s="12">
        <v>3.0</v>
      </c>
      <c r="AI394" s="12">
        <v>6.0</v>
      </c>
      <c r="AJ394" s="12">
        <v>5.0</v>
      </c>
      <c r="AK394" s="12">
        <v>9.0</v>
      </c>
      <c r="AL394" s="12">
        <v>8.0</v>
      </c>
      <c r="AM394" s="18">
        <f t="shared" si="17"/>
        <v>0.8888888889</v>
      </c>
      <c r="AN394" s="19">
        <v>0.0</v>
      </c>
      <c r="AO394" s="19">
        <v>0.0</v>
      </c>
      <c r="AP394" s="12">
        <v>0.0</v>
      </c>
      <c r="AQ394" s="17">
        <f t="shared" si="25"/>
        <v>2</v>
      </c>
      <c r="AR394" s="11">
        <f t="shared" si="8"/>
        <v>0.4</v>
      </c>
      <c r="AS394" s="17">
        <f t="shared" si="23"/>
        <v>2</v>
      </c>
      <c r="AT394" s="11">
        <f t="shared" si="10"/>
        <v>0.5</v>
      </c>
      <c r="AU394" s="13" t="s">
        <v>54</v>
      </c>
      <c r="AV394" s="13"/>
      <c r="AW394" s="13"/>
      <c r="AX394" s="13"/>
      <c r="AY394" s="13"/>
      <c r="AZ394" s="13"/>
      <c r="BA394" s="12">
        <f t="shared" si="12"/>
        <v>10</v>
      </c>
      <c r="BB394" s="13"/>
    </row>
    <row r="395" ht="12.75" customHeight="1">
      <c r="A395" s="13" t="s">
        <v>415</v>
      </c>
      <c r="B395" s="37" t="s">
        <v>424</v>
      </c>
      <c r="C395" s="10">
        <v>0.9261904761904762</v>
      </c>
      <c r="D395" s="11">
        <v>9.528968253968255</v>
      </c>
      <c r="E395" s="11">
        <v>0.09719735143463956</v>
      </c>
      <c r="F395" s="13">
        <v>0.0</v>
      </c>
      <c r="G395" s="13">
        <v>4.0</v>
      </c>
      <c r="H395" s="13">
        <v>4.0</v>
      </c>
      <c r="I395" s="13">
        <v>69.0</v>
      </c>
      <c r="J395" s="13">
        <v>8.0</v>
      </c>
      <c r="K395" s="11">
        <v>0.4927536231884058</v>
      </c>
      <c r="L395" s="11">
        <v>1.75</v>
      </c>
      <c r="M395" s="12">
        <v>6.0</v>
      </c>
      <c r="N395" s="13">
        <v>0.0</v>
      </c>
      <c r="O395" s="13">
        <v>8.0</v>
      </c>
      <c r="P395" s="14">
        <v>0.0</v>
      </c>
      <c r="Q395" s="15">
        <v>0.5899509746230454</v>
      </c>
      <c r="R395" s="16">
        <v>2.6761904761904765</v>
      </c>
      <c r="S395" s="13">
        <v>32.5</v>
      </c>
      <c r="T395" s="13">
        <v>7.0</v>
      </c>
      <c r="U395" s="13">
        <v>1.0</v>
      </c>
      <c r="V395" s="17">
        <f t="shared" si="1"/>
        <v>4</v>
      </c>
      <c r="W395" s="11">
        <f t="shared" si="2"/>
        <v>0.5</v>
      </c>
      <c r="X395" s="11">
        <f t="shared" si="3"/>
        <v>0.5</v>
      </c>
      <c r="Y395" s="11">
        <f t="shared" si="18"/>
        <v>2.676190476</v>
      </c>
      <c r="Z395" s="12">
        <v>2.0</v>
      </c>
      <c r="AA395" s="12">
        <v>0.0</v>
      </c>
      <c r="AB395" s="12">
        <v>6.0</v>
      </c>
      <c r="AC395" s="12">
        <v>0.0</v>
      </c>
      <c r="AD395" s="12">
        <v>8.0</v>
      </c>
      <c r="AE395" s="12">
        <v>0.0</v>
      </c>
      <c r="AF395" s="11">
        <f t="shared" si="5"/>
        <v>0</v>
      </c>
      <c r="AG395" s="12">
        <v>3.0</v>
      </c>
      <c r="AH395" s="12">
        <v>2.0</v>
      </c>
      <c r="AI395" s="12">
        <v>6.0</v>
      </c>
      <c r="AJ395" s="12">
        <v>3.0</v>
      </c>
      <c r="AK395" s="12">
        <v>9.0</v>
      </c>
      <c r="AL395" s="12">
        <v>5.0</v>
      </c>
      <c r="AM395" s="18">
        <f t="shared" si="17"/>
        <v>0.5555555556</v>
      </c>
      <c r="AN395" s="19">
        <v>0.0</v>
      </c>
      <c r="AO395" s="19">
        <v>0.0</v>
      </c>
      <c r="AP395" s="12">
        <v>2.0</v>
      </c>
      <c r="AQ395" s="17">
        <f t="shared" si="25"/>
        <v>2</v>
      </c>
      <c r="AR395" s="11">
        <f t="shared" si="8"/>
        <v>0.25</v>
      </c>
      <c r="AS395" s="17">
        <f t="shared" si="23"/>
        <v>6</v>
      </c>
      <c r="AT395" s="11">
        <f t="shared" si="10"/>
        <v>0.75</v>
      </c>
      <c r="AU395" s="13" t="s">
        <v>54</v>
      </c>
      <c r="AV395" s="13"/>
      <c r="AW395" s="13"/>
      <c r="AX395" s="13"/>
      <c r="AY395" s="13"/>
      <c r="AZ395" s="13"/>
      <c r="BA395" s="12">
        <f t="shared" si="12"/>
        <v>4</v>
      </c>
      <c r="BB395" s="13"/>
    </row>
    <row r="396" ht="12.75" customHeight="1">
      <c r="A396" s="13" t="s">
        <v>415</v>
      </c>
      <c r="B396" s="37" t="s">
        <v>425</v>
      </c>
      <c r="C396" s="10">
        <v>1.3666666666666667</v>
      </c>
      <c r="D396" s="11">
        <v>13.36230158730159</v>
      </c>
      <c r="E396" s="11">
        <v>0.10227778932676031</v>
      </c>
      <c r="F396" s="13">
        <v>0.0</v>
      </c>
      <c r="G396" s="13">
        <v>8.0</v>
      </c>
      <c r="H396" s="13">
        <v>16.0</v>
      </c>
      <c r="I396" s="13">
        <v>93.0</v>
      </c>
      <c r="J396" s="13">
        <v>12.0</v>
      </c>
      <c r="K396" s="11">
        <v>0.6523297491039427</v>
      </c>
      <c r="L396" s="11">
        <v>0.9333333333333333</v>
      </c>
      <c r="M396" s="12">
        <v>6.0</v>
      </c>
      <c r="N396" s="13">
        <v>0.0</v>
      </c>
      <c r="O396" s="13">
        <v>8.0</v>
      </c>
      <c r="P396" s="14">
        <v>0.0</v>
      </c>
      <c r="Q396" s="15">
        <v>0.754607538430703</v>
      </c>
      <c r="R396" s="16">
        <v>2.3</v>
      </c>
      <c r="S396" s="13">
        <v>37.5</v>
      </c>
      <c r="T396" s="13">
        <v>5.0</v>
      </c>
      <c r="U396" s="13">
        <v>1.0</v>
      </c>
      <c r="V396" s="17">
        <f t="shared" si="1"/>
        <v>4</v>
      </c>
      <c r="W396" s="11">
        <f t="shared" si="2"/>
        <v>0.6666666667</v>
      </c>
      <c r="X396" s="11">
        <f t="shared" si="3"/>
        <v>0.3333333333</v>
      </c>
      <c r="Y396" s="11">
        <f t="shared" si="18"/>
        <v>2.3</v>
      </c>
      <c r="Z396" s="12">
        <v>3.0</v>
      </c>
      <c r="AA396" s="12">
        <v>0.0</v>
      </c>
      <c r="AB396" s="12">
        <v>8.0</v>
      </c>
      <c r="AC396" s="12">
        <v>1.0</v>
      </c>
      <c r="AD396" s="12">
        <v>11.0</v>
      </c>
      <c r="AE396" s="12">
        <v>1.0</v>
      </c>
      <c r="AF396" s="11">
        <f t="shared" si="5"/>
        <v>0.09090909091</v>
      </c>
      <c r="AG396" s="12">
        <v>4.0</v>
      </c>
      <c r="AH396" s="12">
        <v>1.0</v>
      </c>
      <c r="AI396" s="12">
        <v>6.0</v>
      </c>
      <c r="AJ396" s="12">
        <v>1.0</v>
      </c>
      <c r="AK396" s="12">
        <v>10.0</v>
      </c>
      <c r="AL396" s="12">
        <v>2.0</v>
      </c>
      <c r="AM396" s="18">
        <f t="shared" si="17"/>
        <v>0.2</v>
      </c>
      <c r="AN396" s="19">
        <v>0.0</v>
      </c>
      <c r="AO396" s="19">
        <v>0.0</v>
      </c>
      <c r="AP396" s="12">
        <v>1.0</v>
      </c>
      <c r="AQ396" s="17">
        <f t="shared" si="25"/>
        <v>6</v>
      </c>
      <c r="AR396" s="11">
        <f t="shared" si="8"/>
        <v>0.5</v>
      </c>
      <c r="AS396" s="17">
        <f t="shared" si="23"/>
        <v>5</v>
      </c>
      <c r="AT396" s="11">
        <f t="shared" si="10"/>
        <v>0.4545454545</v>
      </c>
      <c r="AU396" s="13" t="s">
        <v>56</v>
      </c>
      <c r="AV396" s="13"/>
      <c r="AW396" s="13"/>
      <c r="AX396" s="13"/>
      <c r="AY396" s="13"/>
      <c r="AZ396" s="13"/>
      <c r="BA396" s="12">
        <f t="shared" si="12"/>
        <v>16</v>
      </c>
      <c r="BB396" s="13"/>
    </row>
    <row r="397" ht="12.75" customHeight="1">
      <c r="A397" s="13" t="s">
        <v>415</v>
      </c>
      <c r="B397" s="76" t="s">
        <v>426</v>
      </c>
      <c r="C397" s="10">
        <v>0.3611111111111111</v>
      </c>
      <c r="D397" s="11">
        <v>0.6706349206349207</v>
      </c>
      <c r="E397" s="11">
        <v>0.5384615384615384</v>
      </c>
      <c r="F397" s="13">
        <v>1.0</v>
      </c>
      <c r="G397" s="13">
        <v>1.0</v>
      </c>
      <c r="H397" s="13">
        <v>4.0</v>
      </c>
      <c r="I397" s="13">
        <v>16.0</v>
      </c>
      <c r="J397" s="13">
        <v>2.0</v>
      </c>
      <c r="K397" s="11">
        <v>0.375</v>
      </c>
      <c r="L397" s="11">
        <v>1.75</v>
      </c>
      <c r="M397" s="12">
        <v>0.0</v>
      </c>
      <c r="N397" s="13">
        <v>0.0</v>
      </c>
      <c r="O397" s="13">
        <v>8.0</v>
      </c>
      <c r="P397" s="14">
        <v>0.0</v>
      </c>
      <c r="Q397" s="15">
        <v>0.9134615384615384</v>
      </c>
      <c r="R397" s="16">
        <v>2.111111111111111</v>
      </c>
      <c r="S397" s="13">
        <v>13.5</v>
      </c>
      <c r="T397" s="13">
        <v>14.0</v>
      </c>
      <c r="U397" s="13">
        <v>1.0</v>
      </c>
      <c r="V397" s="17">
        <f t="shared" si="1"/>
        <v>1</v>
      </c>
      <c r="W397" s="11">
        <f t="shared" si="2"/>
        <v>0.5</v>
      </c>
      <c r="X397" s="11">
        <f t="shared" si="3"/>
        <v>0.5</v>
      </c>
      <c r="Y397" s="11">
        <f t="shared" si="18"/>
        <v>2.111111111</v>
      </c>
      <c r="Z397" s="12">
        <v>0.0</v>
      </c>
      <c r="AA397" s="12">
        <v>0.0</v>
      </c>
      <c r="AB397" s="12">
        <v>0.0</v>
      </c>
      <c r="AC397" s="12">
        <v>0.0</v>
      </c>
      <c r="AD397" s="12">
        <v>0.0</v>
      </c>
      <c r="AE397" s="12">
        <v>0.0</v>
      </c>
      <c r="AF397" s="11" t="str">
        <f t="shared" si="5"/>
        <v>#DIV/0!</v>
      </c>
      <c r="AG397" s="12">
        <v>0.0</v>
      </c>
      <c r="AH397" s="12">
        <v>0.0</v>
      </c>
      <c r="AI397" s="12">
        <v>5.0</v>
      </c>
      <c r="AJ397" s="12">
        <v>3.0</v>
      </c>
      <c r="AK397" s="12">
        <v>5.0</v>
      </c>
      <c r="AL397" s="12">
        <v>3.0</v>
      </c>
      <c r="AM397" s="18">
        <f t="shared" si="17"/>
        <v>0.6</v>
      </c>
      <c r="AN397" s="19">
        <v>0.0</v>
      </c>
      <c r="AO397" s="19">
        <v>0.0</v>
      </c>
      <c r="AP397" s="12">
        <v>0.0</v>
      </c>
      <c r="AQ397" s="17">
        <f t="shared" si="25"/>
        <v>2</v>
      </c>
      <c r="AR397" s="11">
        <f t="shared" si="8"/>
        <v>1</v>
      </c>
      <c r="AS397" s="17">
        <f t="shared" si="23"/>
        <v>0</v>
      </c>
      <c r="AT397" s="11">
        <f t="shared" si="10"/>
        <v>0</v>
      </c>
      <c r="AU397" s="13" t="s">
        <v>56</v>
      </c>
      <c r="AV397" s="13"/>
      <c r="AW397" s="13"/>
      <c r="AX397" s="13"/>
      <c r="AY397" s="13"/>
      <c r="AZ397" s="13"/>
      <c r="BA397" s="12">
        <f t="shared" si="12"/>
        <v>4</v>
      </c>
      <c r="BB397" s="13"/>
    </row>
    <row r="398" ht="12.75" customHeight="1">
      <c r="A398" s="13" t="s">
        <v>415</v>
      </c>
      <c r="B398" s="37" t="s">
        <v>427</v>
      </c>
      <c r="C398" s="10">
        <v>0.47619047619047616</v>
      </c>
      <c r="D398" s="11">
        <v>3.078968253968254</v>
      </c>
      <c r="E398" s="11">
        <v>0.15465910555483953</v>
      </c>
      <c r="F398" s="13">
        <v>0.0</v>
      </c>
      <c r="G398" s="13">
        <v>2.0</v>
      </c>
      <c r="H398" s="13">
        <v>6.0</v>
      </c>
      <c r="I398" s="13">
        <v>35.0</v>
      </c>
      <c r="J398" s="13">
        <v>4.0</v>
      </c>
      <c r="K398" s="11">
        <v>0.45714285714285713</v>
      </c>
      <c r="L398" s="11">
        <v>1.4</v>
      </c>
      <c r="M398" s="12">
        <v>2.0</v>
      </c>
      <c r="N398" s="13">
        <v>0.0</v>
      </c>
      <c r="O398" s="13">
        <v>8.0</v>
      </c>
      <c r="P398" s="14">
        <v>0.0</v>
      </c>
      <c r="Q398" s="15">
        <v>0.6118019626976967</v>
      </c>
      <c r="R398" s="16">
        <v>1.8761904761904762</v>
      </c>
      <c r="S398" s="13">
        <v>21.5</v>
      </c>
      <c r="T398" s="13">
        <v>11.0</v>
      </c>
      <c r="U398" s="13">
        <v>1.0</v>
      </c>
      <c r="V398" s="17">
        <f t="shared" si="1"/>
        <v>2</v>
      </c>
      <c r="W398" s="11">
        <f t="shared" si="2"/>
        <v>0.5</v>
      </c>
      <c r="X398" s="11">
        <f t="shared" si="3"/>
        <v>0.5</v>
      </c>
      <c r="Y398" s="11">
        <f t="shared" si="18"/>
        <v>1.876190476</v>
      </c>
      <c r="Z398" s="12">
        <v>0.0</v>
      </c>
      <c r="AA398" s="12">
        <v>0.0</v>
      </c>
      <c r="AB398" s="12">
        <v>2.0</v>
      </c>
      <c r="AC398" s="12">
        <v>0.0</v>
      </c>
      <c r="AD398" s="12">
        <v>2.0</v>
      </c>
      <c r="AE398" s="12">
        <v>0.0</v>
      </c>
      <c r="AF398" s="11">
        <f t="shared" si="5"/>
        <v>0</v>
      </c>
      <c r="AG398" s="12">
        <v>1.0</v>
      </c>
      <c r="AH398" s="12">
        <v>0.0</v>
      </c>
      <c r="AI398" s="12">
        <v>6.0</v>
      </c>
      <c r="AJ398" s="12">
        <v>3.0</v>
      </c>
      <c r="AK398" s="12">
        <v>7.0</v>
      </c>
      <c r="AL398" s="12">
        <v>3.0</v>
      </c>
      <c r="AM398" s="18">
        <f t="shared" si="17"/>
        <v>0.4285714286</v>
      </c>
      <c r="AN398" s="19">
        <v>0.0</v>
      </c>
      <c r="AO398" s="19">
        <v>0.0</v>
      </c>
      <c r="AP398" s="12">
        <v>1.0</v>
      </c>
      <c r="AQ398" s="17">
        <f t="shared" si="25"/>
        <v>2</v>
      </c>
      <c r="AR398" s="11">
        <f t="shared" si="8"/>
        <v>0.5</v>
      </c>
      <c r="AS398" s="17">
        <f t="shared" si="23"/>
        <v>2</v>
      </c>
      <c r="AT398" s="11">
        <f t="shared" si="10"/>
        <v>0.5</v>
      </c>
      <c r="AU398" s="13" t="s">
        <v>54</v>
      </c>
      <c r="AV398" s="13"/>
      <c r="AW398" s="13"/>
      <c r="AX398" s="13"/>
      <c r="AY398" s="13"/>
      <c r="AZ398" s="13"/>
      <c r="BA398" s="12">
        <f t="shared" si="12"/>
        <v>6</v>
      </c>
      <c r="BB398" s="13"/>
    </row>
    <row r="399" ht="12.75" customHeight="1">
      <c r="A399" s="13" t="s">
        <v>415</v>
      </c>
      <c r="B399" s="76" t="s">
        <v>428</v>
      </c>
      <c r="C399" s="10">
        <v>0.878968253968254</v>
      </c>
      <c r="D399" s="11">
        <v>2.3373015873015874</v>
      </c>
      <c r="E399" s="11">
        <v>0.3760611205432937</v>
      </c>
      <c r="F399" s="13">
        <v>2.0</v>
      </c>
      <c r="G399" s="13">
        <v>1.0</v>
      </c>
      <c r="H399" s="13">
        <v>2.0</v>
      </c>
      <c r="I399" s="13">
        <v>9.0</v>
      </c>
      <c r="J399" s="13">
        <v>1.0</v>
      </c>
      <c r="K399" s="11">
        <v>-0.2777777777777778</v>
      </c>
      <c r="L399" s="11">
        <v>0.7777777777777778</v>
      </c>
      <c r="M399" s="12">
        <v>0.0</v>
      </c>
      <c r="N399" s="13">
        <v>0.0</v>
      </c>
      <c r="O399" s="13">
        <v>8.0</v>
      </c>
      <c r="P399" s="14">
        <v>0.0</v>
      </c>
      <c r="Q399" s="15">
        <v>0.5427277872099604</v>
      </c>
      <c r="R399" s="16">
        <v>1.6567460317460316</v>
      </c>
      <c r="S399" s="13">
        <v>18.5</v>
      </c>
      <c r="T399" s="13">
        <v>12.0</v>
      </c>
      <c r="U399" s="13">
        <v>1.0</v>
      </c>
      <c r="V399" s="17">
        <f t="shared" si="1"/>
        <v>0</v>
      </c>
      <c r="W399" s="11">
        <f t="shared" si="2"/>
        <v>1</v>
      </c>
      <c r="X399" s="11">
        <f t="shared" si="3"/>
        <v>0</v>
      </c>
      <c r="Y399" s="11">
        <f t="shared" si="18"/>
        <v>1.656746032</v>
      </c>
      <c r="Z399" s="12">
        <v>0.0</v>
      </c>
      <c r="AA399" s="12">
        <v>0.0</v>
      </c>
      <c r="AB399" s="12">
        <v>1.0</v>
      </c>
      <c r="AC399" s="12">
        <v>0.0</v>
      </c>
      <c r="AD399" s="12">
        <v>1.0</v>
      </c>
      <c r="AE399" s="12">
        <v>0.0</v>
      </c>
      <c r="AF399" s="11">
        <f t="shared" si="5"/>
        <v>0</v>
      </c>
      <c r="AG399" s="12">
        <v>0.0</v>
      </c>
      <c r="AH399" s="12">
        <v>0.0</v>
      </c>
      <c r="AI399" s="12">
        <v>6.0</v>
      </c>
      <c r="AJ399" s="12">
        <v>3.0</v>
      </c>
      <c r="AK399" s="12">
        <v>6.0</v>
      </c>
      <c r="AL399" s="12">
        <v>3.0</v>
      </c>
      <c r="AM399" s="18">
        <f t="shared" si="17"/>
        <v>0.5</v>
      </c>
      <c r="AN399" s="19">
        <v>0.0</v>
      </c>
      <c r="AO399" s="19">
        <v>0.0</v>
      </c>
      <c r="AP399" s="12">
        <v>0.0</v>
      </c>
      <c r="AQ399" s="17">
        <f t="shared" si="25"/>
        <v>1</v>
      </c>
      <c r="AR399" s="11">
        <f t="shared" si="8"/>
        <v>1</v>
      </c>
      <c r="AS399" s="17">
        <f t="shared" si="23"/>
        <v>0</v>
      </c>
      <c r="AT399" s="11">
        <f t="shared" si="10"/>
        <v>0</v>
      </c>
      <c r="AU399" s="13" t="s">
        <v>56</v>
      </c>
      <c r="BA399" s="12">
        <f t="shared" si="12"/>
        <v>2</v>
      </c>
    </row>
    <row r="400" ht="12.75" customHeight="1">
      <c r="A400" s="13" t="s">
        <v>415</v>
      </c>
      <c r="B400" s="37" t="s">
        <v>429</v>
      </c>
      <c r="C400" s="10">
        <v>0.0</v>
      </c>
      <c r="D400" s="11">
        <v>0.9027777777777778</v>
      </c>
      <c r="E400" s="11">
        <v>0.0</v>
      </c>
      <c r="F400" s="13">
        <v>0.0</v>
      </c>
      <c r="G400" s="13">
        <v>1.0</v>
      </c>
      <c r="H400" s="13">
        <v>5.0</v>
      </c>
      <c r="I400" s="13">
        <v>24.0</v>
      </c>
      <c r="J400" s="13">
        <v>3.0</v>
      </c>
      <c r="K400" s="11">
        <v>0.2638888888888889</v>
      </c>
      <c r="L400" s="11">
        <v>1.037037037037037</v>
      </c>
      <c r="M400" s="12">
        <v>2.0</v>
      </c>
      <c r="N400" s="13">
        <v>0.0</v>
      </c>
      <c r="O400" s="13">
        <v>8.0</v>
      </c>
      <c r="P400" s="14">
        <v>0.0</v>
      </c>
      <c r="Q400" s="15">
        <v>0.2638888888888889</v>
      </c>
      <c r="R400" s="16">
        <v>1.037037037037037</v>
      </c>
      <c r="S400" s="13">
        <v>8.5</v>
      </c>
      <c r="T400" s="13">
        <v>16.0</v>
      </c>
      <c r="U400" s="13">
        <v>1.0</v>
      </c>
      <c r="V400" s="17">
        <f t="shared" si="1"/>
        <v>2</v>
      </c>
      <c r="W400" s="11">
        <f t="shared" si="2"/>
        <v>0.3333333333</v>
      </c>
      <c r="X400" s="11">
        <f t="shared" si="3"/>
        <v>0.6666666667</v>
      </c>
      <c r="Y400" s="11">
        <f t="shared" si="18"/>
        <v>1.037037037</v>
      </c>
      <c r="Z400" s="12">
        <v>0.0</v>
      </c>
      <c r="AA400" s="12">
        <v>0.0</v>
      </c>
      <c r="AB400" s="12">
        <v>0.0</v>
      </c>
      <c r="AC400" s="12">
        <v>0.0</v>
      </c>
      <c r="AD400" s="12">
        <v>0.0</v>
      </c>
      <c r="AE400" s="12">
        <v>0.0</v>
      </c>
      <c r="AF400" s="11" t="str">
        <f t="shared" si="5"/>
        <v>#DIV/0!</v>
      </c>
      <c r="AG400" s="12">
        <v>0.0</v>
      </c>
      <c r="AH400" s="12">
        <v>0.0</v>
      </c>
      <c r="AI400" s="12">
        <v>3.0</v>
      </c>
      <c r="AJ400" s="12">
        <v>0.0</v>
      </c>
      <c r="AK400" s="12">
        <v>3.0</v>
      </c>
      <c r="AL400" s="12">
        <v>0.0</v>
      </c>
      <c r="AM400" s="18">
        <f t="shared" si="17"/>
        <v>0</v>
      </c>
      <c r="AN400" s="19">
        <v>0.0</v>
      </c>
      <c r="AO400" s="19">
        <v>0.0</v>
      </c>
      <c r="AP400" s="12">
        <v>1.0</v>
      </c>
      <c r="AQ400" s="17">
        <f t="shared" si="25"/>
        <v>1</v>
      </c>
      <c r="AR400" s="11">
        <f t="shared" si="8"/>
        <v>0.3333333333</v>
      </c>
      <c r="AS400" s="17">
        <f t="shared" si="23"/>
        <v>2</v>
      </c>
      <c r="AT400" s="11">
        <f t="shared" si="10"/>
        <v>0.6666666667</v>
      </c>
      <c r="AU400" s="13" t="s">
        <v>54</v>
      </c>
      <c r="BA400" s="12">
        <f t="shared" si="12"/>
        <v>5</v>
      </c>
    </row>
    <row r="401" ht="12.75" customHeight="1">
      <c r="A401" s="13" t="s">
        <v>415</v>
      </c>
      <c r="B401" s="37" t="s">
        <v>430</v>
      </c>
      <c r="C401" s="10">
        <v>0.16666666666666666</v>
      </c>
      <c r="D401" s="11">
        <v>0.8789682539682538</v>
      </c>
      <c r="E401" s="11">
        <v>0.18961625282167044</v>
      </c>
      <c r="F401" s="13">
        <v>1.0</v>
      </c>
      <c r="G401" s="13">
        <v>1.0</v>
      </c>
      <c r="H401" s="13">
        <v>8.0</v>
      </c>
      <c r="I401" s="13">
        <v>37.0</v>
      </c>
      <c r="J401" s="13">
        <v>5.0</v>
      </c>
      <c r="K401" s="11">
        <v>0.15675675675675677</v>
      </c>
      <c r="L401" s="11">
        <v>0.4666666666666667</v>
      </c>
      <c r="M401" s="12">
        <v>1.0</v>
      </c>
      <c r="N401" s="13">
        <v>0.0</v>
      </c>
      <c r="O401" s="13">
        <v>8.0</v>
      </c>
      <c r="P401" s="14">
        <v>0.0</v>
      </c>
      <c r="Q401" s="15">
        <v>0.3463730095784272</v>
      </c>
      <c r="R401" s="16">
        <v>0.6333333333333333</v>
      </c>
      <c r="S401" s="13">
        <v>15.5</v>
      </c>
      <c r="T401" s="13">
        <v>13.0</v>
      </c>
      <c r="U401" s="13">
        <v>1.0</v>
      </c>
      <c r="V401" s="17">
        <f t="shared" si="1"/>
        <v>4</v>
      </c>
      <c r="W401" s="11">
        <f t="shared" si="2"/>
        <v>0.2</v>
      </c>
      <c r="X401" s="11">
        <f t="shared" si="3"/>
        <v>0.8</v>
      </c>
      <c r="Y401" s="11">
        <f t="shared" si="18"/>
        <v>0.6333333333</v>
      </c>
      <c r="Z401" s="12">
        <v>0.0</v>
      </c>
      <c r="AA401" s="12">
        <v>0.0</v>
      </c>
      <c r="AB401" s="12">
        <v>0.0</v>
      </c>
      <c r="AC401" s="12">
        <v>0.0</v>
      </c>
      <c r="AD401" s="12">
        <v>0.0</v>
      </c>
      <c r="AE401" s="12">
        <v>0.0</v>
      </c>
      <c r="AF401" s="11" t="str">
        <f t="shared" si="5"/>
        <v>#DIV/0!</v>
      </c>
      <c r="AG401" s="12">
        <v>0.0</v>
      </c>
      <c r="AH401" s="12">
        <v>0.0</v>
      </c>
      <c r="AI401" s="12">
        <v>6.0</v>
      </c>
      <c r="AJ401" s="12">
        <v>1.0</v>
      </c>
      <c r="AK401" s="12">
        <v>6.0</v>
      </c>
      <c r="AL401" s="12">
        <v>1.0</v>
      </c>
      <c r="AM401" s="18">
        <f t="shared" si="17"/>
        <v>0.1666666667</v>
      </c>
      <c r="AN401" s="19">
        <v>0.0</v>
      </c>
      <c r="AO401" s="19">
        <v>0.0</v>
      </c>
      <c r="AP401" s="12">
        <v>0.0</v>
      </c>
      <c r="AQ401" s="17">
        <f t="shared" si="25"/>
        <v>4</v>
      </c>
      <c r="AR401" s="11">
        <f t="shared" si="8"/>
        <v>0.8</v>
      </c>
      <c r="AS401" s="17">
        <f t="shared" si="23"/>
        <v>1</v>
      </c>
      <c r="AT401" s="11">
        <f t="shared" si="10"/>
        <v>0.2</v>
      </c>
      <c r="AU401" s="13" t="s">
        <v>54</v>
      </c>
      <c r="BA401" s="12">
        <f t="shared" si="12"/>
        <v>8</v>
      </c>
    </row>
    <row r="402" ht="12.75" customHeight="1">
      <c r="A402" s="13" t="s">
        <v>415</v>
      </c>
      <c r="B402" s="76" t="s">
        <v>431</v>
      </c>
      <c r="C402" s="10">
        <v>0.3611111111111111</v>
      </c>
      <c r="D402" s="11">
        <v>0.5277777777777778</v>
      </c>
      <c r="E402" s="11">
        <v>0.6842105263157895</v>
      </c>
      <c r="F402" s="13">
        <v>0.0</v>
      </c>
      <c r="G402" s="13">
        <v>0.0</v>
      </c>
      <c r="H402" s="13">
        <v>5.0</v>
      </c>
      <c r="I402" s="13">
        <v>9.0</v>
      </c>
      <c r="J402" s="13">
        <v>1.0</v>
      </c>
      <c r="K402" s="11">
        <v>-0.5555555555555556</v>
      </c>
      <c r="L402" s="11">
        <v>0.0</v>
      </c>
      <c r="M402" s="12">
        <v>0.0</v>
      </c>
      <c r="N402" s="13">
        <v>0.0</v>
      </c>
      <c r="O402" s="13">
        <v>8.0</v>
      </c>
      <c r="P402" s="14">
        <v>0.0</v>
      </c>
      <c r="Q402" s="15">
        <v>0.1286549707602339</v>
      </c>
      <c r="R402" s="16">
        <v>0.3611111111111111</v>
      </c>
      <c r="S402" s="13">
        <v>10.5</v>
      </c>
      <c r="T402" s="13">
        <v>15.0</v>
      </c>
      <c r="U402" s="13">
        <v>1.0</v>
      </c>
      <c r="V402" s="17">
        <f t="shared" si="1"/>
        <v>1</v>
      </c>
      <c r="W402" s="11">
        <f t="shared" si="2"/>
        <v>0</v>
      </c>
      <c r="X402" s="11">
        <f t="shared" si="3"/>
        <v>1</v>
      </c>
      <c r="Y402" s="11">
        <f t="shared" si="18"/>
        <v>0.3611111111</v>
      </c>
      <c r="Z402" s="12">
        <v>0.0</v>
      </c>
      <c r="AA402" s="12">
        <v>0.0</v>
      </c>
      <c r="AB402" s="12">
        <v>0.0</v>
      </c>
      <c r="AC402" s="12">
        <v>0.0</v>
      </c>
      <c r="AD402" s="12">
        <v>0.0</v>
      </c>
      <c r="AE402" s="12">
        <v>0.0</v>
      </c>
      <c r="AF402" s="11" t="str">
        <f t="shared" si="5"/>
        <v>#DIV/0!</v>
      </c>
      <c r="AG402" s="12">
        <v>0.0</v>
      </c>
      <c r="AH402" s="12">
        <v>0.0</v>
      </c>
      <c r="AI402" s="12">
        <v>4.0</v>
      </c>
      <c r="AJ402" s="12">
        <v>3.0</v>
      </c>
      <c r="AK402" s="12">
        <v>4.0</v>
      </c>
      <c r="AL402" s="12">
        <v>3.0</v>
      </c>
      <c r="AM402" s="18">
        <f t="shared" si="17"/>
        <v>0.75</v>
      </c>
      <c r="AN402" s="19">
        <v>0.0</v>
      </c>
      <c r="AO402" s="19">
        <v>0.0</v>
      </c>
      <c r="AP402" s="12">
        <v>1.0</v>
      </c>
      <c r="AQ402" s="17">
        <f t="shared" si="25"/>
        <v>1</v>
      </c>
      <c r="AR402" s="11">
        <f t="shared" si="8"/>
        <v>1</v>
      </c>
      <c r="AS402" s="17">
        <f t="shared" si="23"/>
        <v>0</v>
      </c>
      <c r="AT402" s="11">
        <f t="shared" si="10"/>
        <v>0</v>
      </c>
      <c r="AU402" s="13" t="s">
        <v>54</v>
      </c>
      <c r="BA402" s="12">
        <f t="shared" si="12"/>
        <v>5</v>
      </c>
    </row>
    <row r="403" ht="12.75" customHeight="1">
      <c r="A403" s="13" t="s">
        <v>415</v>
      </c>
      <c r="B403" s="37" t="s">
        <v>432</v>
      </c>
      <c r="C403" s="10">
        <v>0.0</v>
      </c>
      <c r="D403" s="11">
        <v>0.1111111111111111</v>
      </c>
      <c r="E403" s="11">
        <v>0.0</v>
      </c>
      <c r="F403" s="13">
        <v>0.0</v>
      </c>
      <c r="G403" s="13">
        <v>0.0</v>
      </c>
      <c r="H403" s="13">
        <v>5.0</v>
      </c>
      <c r="I403" s="13">
        <v>9.0</v>
      </c>
      <c r="J403" s="13">
        <v>1.0</v>
      </c>
      <c r="K403" s="11">
        <v>-0.5555555555555556</v>
      </c>
      <c r="L403" s="11">
        <v>0.0</v>
      </c>
      <c r="M403" s="12">
        <v>0.0</v>
      </c>
      <c r="N403" s="13">
        <v>0.0</v>
      </c>
      <c r="O403" s="13">
        <v>8.0</v>
      </c>
      <c r="P403" s="14">
        <v>0.0</v>
      </c>
      <c r="Q403" s="15">
        <v>-0.5555555555555556</v>
      </c>
      <c r="R403" s="16">
        <v>0.0</v>
      </c>
      <c r="S403" s="13">
        <v>3.5</v>
      </c>
      <c r="T403" s="13">
        <v>18.0</v>
      </c>
      <c r="U403" s="13">
        <v>1.0</v>
      </c>
      <c r="V403" s="17">
        <f t="shared" si="1"/>
        <v>1</v>
      </c>
      <c r="W403" s="11">
        <f t="shared" si="2"/>
        <v>0</v>
      </c>
      <c r="X403" s="11">
        <f t="shared" si="3"/>
        <v>1</v>
      </c>
      <c r="Y403" s="11">
        <f t="shared" si="18"/>
        <v>0</v>
      </c>
      <c r="Z403" s="12">
        <v>0.0</v>
      </c>
      <c r="AA403" s="12">
        <v>0.0</v>
      </c>
      <c r="AB403" s="12">
        <v>0.0</v>
      </c>
      <c r="AC403" s="12">
        <v>0.0</v>
      </c>
      <c r="AD403" s="12">
        <v>0.0</v>
      </c>
      <c r="AE403" s="12">
        <v>0.0</v>
      </c>
      <c r="AF403" s="11" t="str">
        <f t="shared" si="5"/>
        <v>#DIV/0!</v>
      </c>
      <c r="AG403" s="12">
        <v>0.0</v>
      </c>
      <c r="AH403" s="12">
        <v>0.0</v>
      </c>
      <c r="AI403" s="12">
        <v>1.0</v>
      </c>
      <c r="AJ403" s="12">
        <v>0.0</v>
      </c>
      <c r="AK403" s="12">
        <v>1.0</v>
      </c>
      <c r="AL403" s="12">
        <v>0.0</v>
      </c>
      <c r="AM403" s="18">
        <f t="shared" si="17"/>
        <v>0</v>
      </c>
      <c r="AN403" s="19">
        <v>0.0</v>
      </c>
      <c r="AO403" s="19">
        <v>0.0</v>
      </c>
      <c r="AP403" s="12">
        <v>0.0</v>
      </c>
      <c r="AQ403" s="17">
        <f t="shared" si="25"/>
        <v>1</v>
      </c>
      <c r="AR403" s="11">
        <f t="shared" si="8"/>
        <v>1</v>
      </c>
      <c r="AS403" s="17">
        <f t="shared" si="23"/>
        <v>0</v>
      </c>
      <c r="AT403" s="11">
        <f t="shared" si="10"/>
        <v>0</v>
      </c>
      <c r="AU403" s="13" t="s">
        <v>56</v>
      </c>
      <c r="BA403" s="12">
        <f t="shared" si="12"/>
        <v>5</v>
      </c>
    </row>
    <row r="404" ht="12.75" customHeight="1">
      <c r="A404" s="25" t="s">
        <v>415</v>
      </c>
      <c r="B404" s="67" t="s">
        <v>433</v>
      </c>
      <c r="C404" s="27">
        <v>0.0</v>
      </c>
      <c r="D404" s="28">
        <v>0.7361111111111112</v>
      </c>
      <c r="E404" s="28">
        <v>0.0</v>
      </c>
      <c r="F404" s="25">
        <v>0.0</v>
      </c>
      <c r="G404" s="25">
        <v>0.0</v>
      </c>
      <c r="H404" s="25">
        <v>4.0</v>
      </c>
      <c r="I404" s="25">
        <v>17.0</v>
      </c>
      <c r="J404" s="25">
        <v>2.0</v>
      </c>
      <c r="K404" s="28">
        <v>-0.11764705882352941</v>
      </c>
      <c r="L404" s="28">
        <v>0.0</v>
      </c>
      <c r="M404" s="25">
        <v>1.0</v>
      </c>
      <c r="N404" s="25">
        <v>0.0</v>
      </c>
      <c r="O404" s="25">
        <v>8.0</v>
      </c>
      <c r="P404" s="29">
        <v>0.0</v>
      </c>
      <c r="Q404" s="30">
        <v>-0.11764705882352941</v>
      </c>
      <c r="R404" s="31">
        <v>0.0</v>
      </c>
      <c r="S404" s="25">
        <v>6.5</v>
      </c>
      <c r="T404" s="25">
        <v>17.0</v>
      </c>
      <c r="U404" s="25">
        <v>1.0</v>
      </c>
      <c r="V404" s="32">
        <f t="shared" si="1"/>
        <v>2</v>
      </c>
      <c r="W404" s="28">
        <f t="shared" si="2"/>
        <v>0</v>
      </c>
      <c r="X404" s="28">
        <f t="shared" si="3"/>
        <v>1</v>
      </c>
      <c r="Y404" s="28">
        <f t="shared" si="18"/>
        <v>0</v>
      </c>
      <c r="Z404" s="25">
        <v>0.0</v>
      </c>
      <c r="AA404" s="25">
        <v>0.0</v>
      </c>
      <c r="AB404" s="25">
        <v>0.0</v>
      </c>
      <c r="AC404" s="25">
        <v>0.0</v>
      </c>
      <c r="AD404" s="25">
        <v>0.0</v>
      </c>
      <c r="AE404" s="25">
        <v>0.0</v>
      </c>
      <c r="AF404" s="28" t="str">
        <f t="shared" si="5"/>
        <v>#DIV/0!</v>
      </c>
      <c r="AG404" s="25">
        <v>0.0</v>
      </c>
      <c r="AH404" s="25">
        <v>0.0</v>
      </c>
      <c r="AI404" s="25">
        <v>2.0</v>
      </c>
      <c r="AJ404" s="25">
        <v>0.0</v>
      </c>
      <c r="AK404" s="25">
        <v>2.0</v>
      </c>
      <c r="AL404" s="25">
        <v>0.0</v>
      </c>
      <c r="AM404" s="33">
        <f t="shared" si="17"/>
        <v>0</v>
      </c>
      <c r="AN404" s="34">
        <v>0.0</v>
      </c>
      <c r="AO404" s="34">
        <v>0.0</v>
      </c>
      <c r="AP404" s="25">
        <v>2.0</v>
      </c>
      <c r="AQ404" s="32">
        <f t="shared" si="25"/>
        <v>1</v>
      </c>
      <c r="AR404" s="28">
        <f t="shared" si="8"/>
        <v>0.5</v>
      </c>
      <c r="AS404" s="32">
        <f t="shared" si="23"/>
        <v>1</v>
      </c>
      <c r="AT404" s="28">
        <f t="shared" si="10"/>
        <v>0.5</v>
      </c>
      <c r="AU404" s="25" t="s">
        <v>56</v>
      </c>
      <c r="AV404" s="25"/>
      <c r="AW404" s="25"/>
      <c r="AX404" s="25"/>
      <c r="AY404" s="25"/>
      <c r="AZ404" s="25"/>
      <c r="BA404" s="25">
        <f t="shared" si="12"/>
        <v>4</v>
      </c>
      <c r="BB404" s="25"/>
    </row>
    <row r="405" ht="12.75" customHeight="1">
      <c r="A405" s="8" t="s">
        <v>434</v>
      </c>
      <c r="B405" s="8" t="s">
        <v>435</v>
      </c>
      <c r="C405" s="10">
        <v>2.8666666666666667</v>
      </c>
      <c r="D405" s="11">
        <v>13.292857142857143</v>
      </c>
      <c r="E405" s="18">
        <v>0.215654665950206</v>
      </c>
      <c r="F405" s="12">
        <v>0.0</v>
      </c>
      <c r="G405" s="13">
        <v>11.0</v>
      </c>
      <c r="H405" s="13">
        <v>0.0</v>
      </c>
      <c r="I405" s="13">
        <v>74.0</v>
      </c>
      <c r="J405" s="13">
        <v>11.0</v>
      </c>
      <c r="K405" s="11">
        <v>1.0</v>
      </c>
      <c r="L405" s="11">
        <v>7.0</v>
      </c>
      <c r="M405" s="12">
        <v>9.0</v>
      </c>
      <c r="N405" s="13">
        <v>5.0</v>
      </c>
      <c r="O405" s="13">
        <v>7.0</v>
      </c>
      <c r="P405" s="10">
        <v>0.7142857142857143</v>
      </c>
      <c r="Q405" s="15">
        <v>1.9299403802359203</v>
      </c>
      <c r="R405" s="16">
        <v>14.152380952380952</v>
      </c>
      <c r="S405" s="13">
        <v>39.0</v>
      </c>
      <c r="T405" s="13">
        <v>1.0</v>
      </c>
      <c r="U405" s="13">
        <v>1.0</v>
      </c>
      <c r="V405" s="17">
        <f t="shared" si="1"/>
        <v>0</v>
      </c>
      <c r="W405" s="11">
        <f t="shared" si="2"/>
        <v>1</v>
      </c>
      <c r="X405" s="11">
        <f t="shared" si="3"/>
        <v>0</v>
      </c>
      <c r="Y405" s="11">
        <f t="shared" si="18"/>
        <v>9.866666667</v>
      </c>
      <c r="Z405" s="13">
        <v>3.0</v>
      </c>
      <c r="AA405" s="13">
        <v>1.0</v>
      </c>
      <c r="AB405" s="13">
        <v>8.0</v>
      </c>
      <c r="AC405" s="13">
        <v>1.0</v>
      </c>
      <c r="AD405" s="13">
        <v>11.0</v>
      </c>
      <c r="AE405" s="13">
        <v>2.0</v>
      </c>
      <c r="AF405" s="11">
        <f t="shared" si="5"/>
        <v>0.1818181818</v>
      </c>
      <c r="AG405" s="12">
        <v>6.0</v>
      </c>
      <c r="AH405" s="12">
        <v>2.0</v>
      </c>
      <c r="AI405" s="12">
        <v>6.0</v>
      </c>
      <c r="AJ405" s="12">
        <v>3.0</v>
      </c>
      <c r="AK405" s="12">
        <v>12.0</v>
      </c>
      <c r="AL405" s="12">
        <v>5.0</v>
      </c>
      <c r="AM405" s="18">
        <f t="shared" si="17"/>
        <v>0.4166666667</v>
      </c>
      <c r="AN405" s="19">
        <v>0.0</v>
      </c>
      <c r="AO405" s="19">
        <v>0.0</v>
      </c>
      <c r="AP405" s="13">
        <v>0.0</v>
      </c>
      <c r="AQ405" s="17">
        <f t="shared" si="25"/>
        <v>2</v>
      </c>
      <c r="AR405" s="11">
        <f t="shared" si="8"/>
        <v>0.1818181818</v>
      </c>
      <c r="AS405" s="17">
        <f t="shared" si="23"/>
        <v>7</v>
      </c>
      <c r="AT405" s="11">
        <f t="shared" si="10"/>
        <v>0.7</v>
      </c>
      <c r="AU405" s="13" t="s">
        <v>54</v>
      </c>
      <c r="AV405" s="20">
        <v>26980.0</v>
      </c>
      <c r="AW405" s="20">
        <v>37083.0</v>
      </c>
      <c r="AX405" s="21">
        <f t="shared" ref="AX405:AX420" si="26">(AW405-AV405)/365.25</f>
        <v>27.6605065</v>
      </c>
      <c r="BA405" s="12">
        <f t="shared" si="12"/>
        <v>0</v>
      </c>
    </row>
    <row r="406" ht="12.75" customHeight="1">
      <c r="A406" s="22" t="s">
        <v>434</v>
      </c>
      <c r="B406" s="8" t="s">
        <v>436</v>
      </c>
      <c r="C406" s="10">
        <v>2.8666666666666667</v>
      </c>
      <c r="D406" s="11">
        <v>13.292857142857143</v>
      </c>
      <c r="E406" s="18">
        <v>0.215654665950206</v>
      </c>
      <c r="F406" s="12">
        <v>0.0</v>
      </c>
      <c r="G406" s="13">
        <v>11.0</v>
      </c>
      <c r="H406" s="13">
        <v>1.0</v>
      </c>
      <c r="I406" s="13">
        <v>74.0</v>
      </c>
      <c r="J406" s="13">
        <v>11.0</v>
      </c>
      <c r="K406" s="11">
        <v>0.9987714987714987</v>
      </c>
      <c r="L406" s="11">
        <v>5.6</v>
      </c>
      <c r="M406" s="12">
        <v>9.0</v>
      </c>
      <c r="N406" s="13">
        <v>2.0</v>
      </c>
      <c r="O406" s="13">
        <v>7.0</v>
      </c>
      <c r="P406" s="10">
        <v>0.2857142857142857</v>
      </c>
      <c r="Q406" s="15">
        <v>1.5001404504359903</v>
      </c>
      <c r="R406" s="16">
        <v>10.18095238095238</v>
      </c>
      <c r="S406" s="13">
        <v>39.0</v>
      </c>
      <c r="T406" s="13">
        <v>2.0</v>
      </c>
      <c r="U406" s="13">
        <v>1.0</v>
      </c>
      <c r="V406" s="17">
        <f t="shared" si="1"/>
        <v>0</v>
      </c>
      <c r="W406" s="11">
        <f t="shared" si="2"/>
        <v>1</v>
      </c>
      <c r="X406" s="11">
        <f t="shared" si="3"/>
        <v>0</v>
      </c>
      <c r="Y406" s="11">
        <f t="shared" si="18"/>
        <v>8.466666667</v>
      </c>
      <c r="Z406" s="13">
        <v>3.0</v>
      </c>
      <c r="AA406" s="13">
        <v>0.0</v>
      </c>
      <c r="AB406" s="13">
        <v>8.0</v>
      </c>
      <c r="AC406" s="13">
        <v>2.0</v>
      </c>
      <c r="AD406" s="13">
        <v>11.0</v>
      </c>
      <c r="AE406" s="13">
        <v>2.0</v>
      </c>
      <c r="AF406" s="11">
        <f t="shared" si="5"/>
        <v>0.1818181818</v>
      </c>
      <c r="AG406" s="12">
        <v>6.0</v>
      </c>
      <c r="AH406" s="12">
        <v>2.0</v>
      </c>
      <c r="AI406" s="12">
        <v>6.0</v>
      </c>
      <c r="AJ406" s="12">
        <v>3.0</v>
      </c>
      <c r="AK406" s="12">
        <v>12.0</v>
      </c>
      <c r="AL406" s="12">
        <v>5.0</v>
      </c>
      <c r="AM406" s="18">
        <f t="shared" si="17"/>
        <v>0.4166666667</v>
      </c>
      <c r="AN406" s="19">
        <v>0.0</v>
      </c>
      <c r="AO406" s="19">
        <v>0.0</v>
      </c>
      <c r="AP406" s="13">
        <v>0.0</v>
      </c>
      <c r="AQ406" s="17">
        <f t="shared" si="25"/>
        <v>2</v>
      </c>
      <c r="AR406" s="11">
        <f t="shared" si="8"/>
        <v>0.1818181818</v>
      </c>
      <c r="AS406" s="17">
        <f t="shared" si="23"/>
        <v>7</v>
      </c>
      <c r="AT406" s="11">
        <f t="shared" si="10"/>
        <v>0.7777777778</v>
      </c>
      <c r="AU406" s="13" t="s">
        <v>56</v>
      </c>
      <c r="AV406" s="20">
        <v>20350.0</v>
      </c>
      <c r="AW406" s="20">
        <v>37083.0</v>
      </c>
      <c r="AX406" s="21">
        <f t="shared" si="26"/>
        <v>45.81245722</v>
      </c>
      <c r="BA406" s="12">
        <f t="shared" si="12"/>
        <v>1</v>
      </c>
    </row>
    <row r="407" ht="12.75" customHeight="1">
      <c r="A407" s="13" t="s">
        <v>434</v>
      </c>
      <c r="B407" s="8" t="s">
        <v>437</v>
      </c>
      <c r="C407" s="10">
        <v>5.866666666666667</v>
      </c>
      <c r="D407" s="11">
        <v>13.292857142857143</v>
      </c>
      <c r="E407" s="18">
        <v>0.4413397814794914</v>
      </c>
      <c r="F407" s="12">
        <v>0.0</v>
      </c>
      <c r="G407" s="13">
        <v>9.0</v>
      </c>
      <c r="H407" s="13">
        <v>10.0</v>
      </c>
      <c r="I407" s="13">
        <v>74.0</v>
      </c>
      <c r="J407" s="13">
        <v>11.0</v>
      </c>
      <c r="K407" s="11">
        <v>0.8058968058968059</v>
      </c>
      <c r="L407" s="11">
        <v>1.6363636363636365</v>
      </c>
      <c r="M407" s="12">
        <v>6.0</v>
      </c>
      <c r="N407" s="13">
        <v>0.0</v>
      </c>
      <c r="O407" s="13">
        <v>7.0</v>
      </c>
      <c r="P407" s="14">
        <v>0.0</v>
      </c>
      <c r="Q407" s="15">
        <v>1.2472365873762974</v>
      </c>
      <c r="R407" s="16">
        <v>7.503030303030304</v>
      </c>
      <c r="S407" s="13">
        <v>38.0</v>
      </c>
      <c r="T407" s="13">
        <v>3.0</v>
      </c>
      <c r="U407" s="13">
        <v>1.0</v>
      </c>
      <c r="V407" s="17">
        <f t="shared" si="1"/>
        <v>2</v>
      </c>
      <c r="W407" s="11">
        <f t="shared" si="2"/>
        <v>0.8181818182</v>
      </c>
      <c r="X407" s="11">
        <f t="shared" si="3"/>
        <v>0.1818181818</v>
      </c>
      <c r="Y407" s="11">
        <f t="shared" si="18"/>
        <v>7.503030303</v>
      </c>
      <c r="Z407" s="13">
        <v>3.0</v>
      </c>
      <c r="AA407" s="13">
        <v>2.0</v>
      </c>
      <c r="AB407" s="13">
        <v>8.0</v>
      </c>
      <c r="AC407" s="13">
        <v>3.0</v>
      </c>
      <c r="AD407" s="13">
        <v>11.0</v>
      </c>
      <c r="AE407" s="13">
        <v>5.0</v>
      </c>
      <c r="AF407" s="11">
        <f t="shared" si="5"/>
        <v>0.4545454545</v>
      </c>
      <c r="AG407" s="12">
        <v>6.0</v>
      </c>
      <c r="AH407" s="12">
        <v>2.0</v>
      </c>
      <c r="AI407" s="12">
        <v>6.0</v>
      </c>
      <c r="AJ407" s="12">
        <v>3.0</v>
      </c>
      <c r="AK407" s="12">
        <v>12.0</v>
      </c>
      <c r="AL407" s="12">
        <v>5.0</v>
      </c>
      <c r="AM407" s="18">
        <f t="shared" si="17"/>
        <v>0.4166666667</v>
      </c>
      <c r="AN407" s="19">
        <v>0.0</v>
      </c>
      <c r="AO407" s="19">
        <v>0.0</v>
      </c>
      <c r="AP407" s="13">
        <v>0.0</v>
      </c>
      <c r="AQ407" s="17">
        <f t="shared" si="25"/>
        <v>5</v>
      </c>
      <c r="AR407" s="11">
        <f t="shared" si="8"/>
        <v>0.4545454545</v>
      </c>
      <c r="AS407" s="17">
        <f t="shared" si="23"/>
        <v>1</v>
      </c>
      <c r="AT407" s="11">
        <f t="shared" si="10"/>
        <v>0.125</v>
      </c>
      <c r="AU407" s="13" t="s">
        <v>54</v>
      </c>
      <c r="AV407" s="20">
        <v>23180.0</v>
      </c>
      <c r="AW407" s="20">
        <v>37083.0</v>
      </c>
      <c r="AX407" s="21">
        <f t="shared" si="26"/>
        <v>38.06433949</v>
      </c>
      <c r="BA407" s="12">
        <f t="shared" si="12"/>
        <v>10</v>
      </c>
    </row>
    <row r="408" ht="12.75" customHeight="1">
      <c r="A408" s="13" t="s">
        <v>434</v>
      </c>
      <c r="B408" s="8" t="s">
        <v>438</v>
      </c>
      <c r="C408" s="10">
        <v>1.6666666666666665</v>
      </c>
      <c r="D408" s="11">
        <v>12.292857142857143</v>
      </c>
      <c r="E408" s="18">
        <v>0.1355800890954871</v>
      </c>
      <c r="F408" s="12">
        <v>1.0</v>
      </c>
      <c r="G408" s="13">
        <v>7.0</v>
      </c>
      <c r="H408" s="13">
        <v>7.0</v>
      </c>
      <c r="I408" s="13">
        <v>71.0</v>
      </c>
      <c r="J408" s="13">
        <v>10.0</v>
      </c>
      <c r="K408" s="11">
        <v>0.6901408450704225</v>
      </c>
      <c r="L408" s="11">
        <v>1.7818181818181817</v>
      </c>
      <c r="M408" s="12">
        <v>6.0</v>
      </c>
      <c r="N408" s="13">
        <v>0.0</v>
      </c>
      <c r="O408" s="13">
        <v>7.0</v>
      </c>
      <c r="P408" s="14">
        <v>0.0</v>
      </c>
      <c r="Q408" s="15">
        <v>0.8257209341659096</v>
      </c>
      <c r="R408" s="16">
        <v>3.4484848484848483</v>
      </c>
      <c r="S408" s="13">
        <v>37.0</v>
      </c>
      <c r="T408" s="13">
        <v>4.0</v>
      </c>
      <c r="U408" s="13">
        <v>1.0</v>
      </c>
      <c r="V408" s="17">
        <f t="shared" si="1"/>
        <v>3</v>
      </c>
      <c r="W408" s="11">
        <f t="shared" si="2"/>
        <v>0.7</v>
      </c>
      <c r="X408" s="11">
        <f t="shared" si="3"/>
        <v>0.3</v>
      </c>
      <c r="Y408" s="11">
        <f t="shared" si="18"/>
        <v>3.448484848</v>
      </c>
      <c r="Z408" s="13">
        <v>3.0</v>
      </c>
      <c r="AA408" s="13">
        <v>0.0</v>
      </c>
      <c r="AB408" s="13">
        <v>7.0</v>
      </c>
      <c r="AC408" s="13">
        <v>1.0</v>
      </c>
      <c r="AD408" s="13">
        <v>10.0</v>
      </c>
      <c r="AE408" s="13">
        <v>1.0</v>
      </c>
      <c r="AF408" s="11">
        <f t="shared" si="5"/>
        <v>0.1</v>
      </c>
      <c r="AG408" s="12">
        <v>6.0</v>
      </c>
      <c r="AH408" s="12">
        <v>1.0</v>
      </c>
      <c r="AI408" s="12">
        <v>6.0</v>
      </c>
      <c r="AJ408" s="12">
        <v>3.0</v>
      </c>
      <c r="AK408" s="12">
        <v>12.0</v>
      </c>
      <c r="AL408" s="12">
        <v>4.0</v>
      </c>
      <c r="AM408" s="18">
        <f t="shared" si="17"/>
        <v>0.3333333333</v>
      </c>
      <c r="AN408" s="19">
        <v>0.0</v>
      </c>
      <c r="AO408" s="19">
        <v>0.0</v>
      </c>
      <c r="AP408" s="13">
        <v>0.0</v>
      </c>
      <c r="AQ408" s="17">
        <f t="shared" si="25"/>
        <v>4</v>
      </c>
      <c r="AR408" s="11">
        <f t="shared" si="8"/>
        <v>0.4</v>
      </c>
      <c r="AS408" s="17">
        <f t="shared" si="23"/>
        <v>5</v>
      </c>
      <c r="AT408" s="11">
        <f t="shared" si="10"/>
        <v>0.5555555556</v>
      </c>
      <c r="AU408" s="13" t="s">
        <v>54</v>
      </c>
      <c r="AV408" s="20">
        <v>20392.0</v>
      </c>
      <c r="AW408" s="20">
        <v>37083.0</v>
      </c>
      <c r="AX408" s="21">
        <f t="shared" si="26"/>
        <v>45.69746749</v>
      </c>
      <c r="BA408" s="12">
        <f t="shared" si="12"/>
        <v>7</v>
      </c>
    </row>
    <row r="409" ht="12.75" customHeight="1">
      <c r="A409" s="13" t="s">
        <v>434</v>
      </c>
      <c r="B409" s="50" t="s">
        <v>439</v>
      </c>
      <c r="C409" s="10">
        <v>1.9023809523809523</v>
      </c>
      <c r="D409" s="11">
        <v>11.269047619047619</v>
      </c>
      <c r="E409" s="18">
        <v>0.16881470526093387</v>
      </c>
      <c r="F409" s="12">
        <v>2.0</v>
      </c>
      <c r="G409" s="13">
        <v>3.0</v>
      </c>
      <c r="H409" s="13">
        <v>4.0</v>
      </c>
      <c r="I409" s="13">
        <v>66.0</v>
      </c>
      <c r="J409" s="13">
        <v>9.0</v>
      </c>
      <c r="K409" s="11">
        <v>0.3265993265993266</v>
      </c>
      <c r="L409" s="11">
        <v>1.1666666666666667</v>
      </c>
      <c r="M409" s="12">
        <v>7.0</v>
      </c>
      <c r="N409" s="13">
        <v>0.0</v>
      </c>
      <c r="O409" s="13">
        <v>7.0</v>
      </c>
      <c r="P409" s="14">
        <v>0.0</v>
      </c>
      <c r="Q409" s="15">
        <v>0.49541403186026045</v>
      </c>
      <c r="R409" s="16">
        <v>3.069047619047619</v>
      </c>
      <c r="S409" s="13">
        <v>36.0</v>
      </c>
      <c r="T409" s="13">
        <v>5.0</v>
      </c>
      <c r="U409" s="13">
        <v>1.0</v>
      </c>
      <c r="V409" s="17">
        <f t="shared" si="1"/>
        <v>6</v>
      </c>
      <c r="W409" s="11">
        <f t="shared" si="2"/>
        <v>0.3333333333</v>
      </c>
      <c r="X409" s="11">
        <f t="shared" si="3"/>
        <v>0.6666666667</v>
      </c>
      <c r="Y409" s="11">
        <f t="shared" si="18"/>
        <v>3.069047619</v>
      </c>
      <c r="Z409" s="13">
        <v>3.0</v>
      </c>
      <c r="AA409" s="13">
        <v>0.0</v>
      </c>
      <c r="AB409" s="13">
        <v>6.0</v>
      </c>
      <c r="AC409" s="13">
        <v>1.0</v>
      </c>
      <c r="AD409" s="13">
        <v>9.0</v>
      </c>
      <c r="AE409" s="13">
        <v>1.0</v>
      </c>
      <c r="AF409" s="11">
        <f t="shared" si="5"/>
        <v>0.1111111111</v>
      </c>
      <c r="AG409" s="12">
        <v>6.0</v>
      </c>
      <c r="AH409" s="12">
        <v>3.0</v>
      </c>
      <c r="AI409" s="12">
        <v>6.0</v>
      </c>
      <c r="AJ409" s="12">
        <v>3.0</v>
      </c>
      <c r="AK409" s="12">
        <v>12.0</v>
      </c>
      <c r="AL409" s="12">
        <v>6.0</v>
      </c>
      <c r="AM409" s="18">
        <f t="shared" si="17"/>
        <v>0.5</v>
      </c>
      <c r="AN409" s="19">
        <v>0.0</v>
      </c>
      <c r="AO409" s="19">
        <v>0.0</v>
      </c>
      <c r="AP409" s="13">
        <v>0.0</v>
      </c>
      <c r="AQ409" s="17">
        <f t="shared" si="25"/>
        <v>2</v>
      </c>
      <c r="AR409" s="11">
        <f t="shared" si="8"/>
        <v>0.2222222222</v>
      </c>
      <c r="AS409" s="17">
        <f t="shared" si="23"/>
        <v>6</v>
      </c>
      <c r="AT409" s="11">
        <f t="shared" si="10"/>
        <v>0.75</v>
      </c>
      <c r="AU409" s="13" t="s">
        <v>56</v>
      </c>
      <c r="AW409" s="20">
        <v>37083.0</v>
      </c>
      <c r="AX409" s="21">
        <f t="shared" si="26"/>
        <v>101.5277207</v>
      </c>
      <c r="BA409" s="12">
        <f t="shared" si="12"/>
        <v>4</v>
      </c>
    </row>
    <row r="410" ht="12.75" customHeight="1">
      <c r="A410" s="13" t="s">
        <v>434</v>
      </c>
      <c r="B410" s="50" t="s">
        <v>440</v>
      </c>
      <c r="C410" s="10">
        <v>0.9023809523809523</v>
      </c>
      <c r="D410" s="11">
        <v>9.269047619047619</v>
      </c>
      <c r="E410" s="18">
        <v>0.09735422553300796</v>
      </c>
      <c r="F410" s="12">
        <v>1.0</v>
      </c>
      <c r="G410" s="13">
        <v>5.0</v>
      </c>
      <c r="H410" s="13">
        <v>4.0</v>
      </c>
      <c r="I410" s="13">
        <v>61.0</v>
      </c>
      <c r="J410" s="13">
        <v>8.0</v>
      </c>
      <c r="K410" s="11">
        <v>0.6168032786885246</v>
      </c>
      <c r="L410" s="11">
        <v>2.1875</v>
      </c>
      <c r="M410" s="12">
        <v>6.0</v>
      </c>
      <c r="N410" s="13">
        <v>0.0</v>
      </c>
      <c r="O410" s="13">
        <v>7.0</v>
      </c>
      <c r="P410" s="14">
        <v>0.0</v>
      </c>
      <c r="Q410" s="15">
        <v>0.7141575042215326</v>
      </c>
      <c r="R410" s="16">
        <v>3.0898809523809523</v>
      </c>
      <c r="S410" s="13">
        <v>33.0</v>
      </c>
      <c r="T410" s="13">
        <v>6.0</v>
      </c>
      <c r="U410" s="13">
        <v>1.0</v>
      </c>
      <c r="V410" s="17">
        <f t="shared" si="1"/>
        <v>3</v>
      </c>
      <c r="W410" s="11">
        <f t="shared" si="2"/>
        <v>0.625</v>
      </c>
      <c r="X410" s="11">
        <f t="shared" si="3"/>
        <v>0.375</v>
      </c>
      <c r="Y410" s="11">
        <f t="shared" si="18"/>
        <v>3.089880952</v>
      </c>
      <c r="Z410" s="13">
        <v>2.0</v>
      </c>
      <c r="AA410" s="13">
        <v>0.0</v>
      </c>
      <c r="AB410" s="13">
        <v>5.0</v>
      </c>
      <c r="AC410" s="13">
        <v>0.0</v>
      </c>
      <c r="AD410" s="13">
        <v>7.0</v>
      </c>
      <c r="AE410" s="13">
        <v>0.0</v>
      </c>
      <c r="AF410" s="11">
        <f t="shared" si="5"/>
        <v>0</v>
      </c>
      <c r="AG410" s="12">
        <v>6.0</v>
      </c>
      <c r="AH410" s="12">
        <v>3.0</v>
      </c>
      <c r="AI410" s="12">
        <v>6.0</v>
      </c>
      <c r="AJ410" s="12">
        <v>3.0</v>
      </c>
      <c r="AK410" s="12">
        <v>12.0</v>
      </c>
      <c r="AL410" s="12">
        <v>6.0</v>
      </c>
      <c r="AM410" s="18">
        <f t="shared" si="17"/>
        <v>0.5</v>
      </c>
      <c r="AN410" s="19">
        <v>0.0</v>
      </c>
      <c r="AO410" s="19">
        <v>0.0</v>
      </c>
      <c r="AP410" s="13">
        <v>0.0</v>
      </c>
      <c r="AQ410" s="17">
        <f t="shared" si="25"/>
        <v>2</v>
      </c>
      <c r="AR410" s="11">
        <f t="shared" si="8"/>
        <v>0.25</v>
      </c>
      <c r="AS410" s="17">
        <f t="shared" si="23"/>
        <v>6</v>
      </c>
      <c r="AT410" s="11">
        <f t="shared" si="10"/>
        <v>0.75</v>
      </c>
      <c r="AU410" s="13" t="s">
        <v>56</v>
      </c>
      <c r="AV410" s="20">
        <v>26636.0</v>
      </c>
      <c r="AW410" s="20">
        <v>37083.0</v>
      </c>
      <c r="AX410" s="21">
        <f t="shared" si="26"/>
        <v>28.60232717</v>
      </c>
      <c r="BA410" s="12">
        <f t="shared" si="12"/>
        <v>4</v>
      </c>
    </row>
    <row r="411" ht="12.75" customHeight="1">
      <c r="A411" s="13" t="s">
        <v>434</v>
      </c>
      <c r="B411" s="50" t="s">
        <v>441</v>
      </c>
      <c r="C411" s="10">
        <v>1.4023809523809523</v>
      </c>
      <c r="D411" s="11">
        <v>7.269047619047619</v>
      </c>
      <c r="E411" s="18">
        <v>0.1929249918113331</v>
      </c>
      <c r="F411" s="12">
        <v>0.0</v>
      </c>
      <c r="G411" s="13">
        <v>3.0</v>
      </c>
      <c r="H411" s="13">
        <v>9.0</v>
      </c>
      <c r="I411" s="13">
        <v>55.0</v>
      </c>
      <c r="J411" s="13">
        <v>7.0</v>
      </c>
      <c r="K411" s="11">
        <v>0.4051948051948052</v>
      </c>
      <c r="L411" s="11">
        <v>0.9230769230769231</v>
      </c>
      <c r="M411" s="12">
        <v>3.0</v>
      </c>
      <c r="N411" s="13">
        <v>0.0</v>
      </c>
      <c r="O411" s="13">
        <v>7.0</v>
      </c>
      <c r="P411" s="14">
        <v>0.0</v>
      </c>
      <c r="Q411" s="15">
        <v>0.5981197970061383</v>
      </c>
      <c r="R411" s="16">
        <v>2.325457875457875</v>
      </c>
      <c r="S411" s="13">
        <v>30.0</v>
      </c>
      <c r="T411" s="13">
        <v>7.0</v>
      </c>
      <c r="U411" s="13">
        <v>1.0</v>
      </c>
      <c r="V411" s="17">
        <f t="shared" si="1"/>
        <v>4</v>
      </c>
      <c r="W411" s="11">
        <f t="shared" si="2"/>
        <v>0.4285714286</v>
      </c>
      <c r="X411" s="11">
        <f t="shared" si="3"/>
        <v>0.5714285714</v>
      </c>
      <c r="Y411" s="11">
        <f t="shared" si="18"/>
        <v>2.325457875</v>
      </c>
      <c r="Z411" s="13">
        <v>1.0</v>
      </c>
      <c r="AA411" s="13">
        <v>0.0</v>
      </c>
      <c r="AB411" s="13">
        <v>4.0</v>
      </c>
      <c r="AC411" s="13">
        <v>0.0</v>
      </c>
      <c r="AD411" s="13">
        <v>5.0</v>
      </c>
      <c r="AE411" s="13">
        <v>0.0</v>
      </c>
      <c r="AF411" s="11">
        <f t="shared" si="5"/>
        <v>0</v>
      </c>
      <c r="AG411" s="12">
        <v>6.0</v>
      </c>
      <c r="AH411" s="12">
        <v>4.0</v>
      </c>
      <c r="AI411" s="12">
        <v>6.0</v>
      </c>
      <c r="AJ411" s="12">
        <v>3.0</v>
      </c>
      <c r="AK411" s="12">
        <v>12.0</v>
      </c>
      <c r="AL411" s="12">
        <v>7.0</v>
      </c>
      <c r="AM411" s="18">
        <f t="shared" si="17"/>
        <v>0.5833333333</v>
      </c>
      <c r="AN411" s="19">
        <v>0.0</v>
      </c>
      <c r="AO411" s="19">
        <v>0.0</v>
      </c>
      <c r="AP411" s="13">
        <v>0.0</v>
      </c>
      <c r="AQ411" s="17">
        <f t="shared" si="25"/>
        <v>4</v>
      </c>
      <c r="AR411" s="11">
        <f t="shared" si="8"/>
        <v>0.5714285714</v>
      </c>
      <c r="AS411" s="17">
        <f t="shared" si="23"/>
        <v>3</v>
      </c>
      <c r="AT411" s="11">
        <f t="shared" si="10"/>
        <v>0.4285714286</v>
      </c>
      <c r="AU411" s="13" t="s">
        <v>54</v>
      </c>
      <c r="AV411" s="20">
        <v>21388.0</v>
      </c>
      <c r="AW411" s="20">
        <v>37083.0</v>
      </c>
      <c r="AX411" s="21">
        <f t="shared" si="26"/>
        <v>42.9705681</v>
      </c>
      <c r="BA411" s="12">
        <f t="shared" si="12"/>
        <v>9</v>
      </c>
    </row>
    <row r="412" ht="12.75" customHeight="1">
      <c r="A412" s="13" t="s">
        <v>434</v>
      </c>
      <c r="B412" s="50" t="s">
        <v>442</v>
      </c>
      <c r="C412" s="10">
        <v>1.4023809523809523</v>
      </c>
      <c r="D412" s="11">
        <v>6.269047619047619</v>
      </c>
      <c r="E412" s="18">
        <v>0.22369920243068742</v>
      </c>
      <c r="F412" s="12">
        <v>1.0</v>
      </c>
      <c r="G412" s="13">
        <v>4.0</v>
      </c>
      <c r="H412" s="13">
        <v>6.0</v>
      </c>
      <c r="I412" s="13">
        <v>48.0</v>
      </c>
      <c r="J412" s="13">
        <v>6.0</v>
      </c>
      <c r="K412" s="11">
        <v>0.6458333333333334</v>
      </c>
      <c r="L412" s="11">
        <v>1.8666666666666667</v>
      </c>
      <c r="M412" s="12">
        <v>4.0</v>
      </c>
      <c r="N412" s="13">
        <v>0.0</v>
      </c>
      <c r="O412" s="13">
        <v>7.0</v>
      </c>
      <c r="P412" s="14">
        <v>0.0</v>
      </c>
      <c r="Q412" s="15">
        <v>0.8695325357640208</v>
      </c>
      <c r="R412" s="16">
        <v>3.269047619047619</v>
      </c>
      <c r="S412" s="13">
        <v>27.0</v>
      </c>
      <c r="T412" s="13">
        <v>8.0</v>
      </c>
      <c r="U412" s="13">
        <v>1.0</v>
      </c>
      <c r="V412" s="17">
        <f t="shared" si="1"/>
        <v>2</v>
      </c>
      <c r="W412" s="11">
        <f t="shared" si="2"/>
        <v>0.6666666667</v>
      </c>
      <c r="X412" s="11">
        <f t="shared" si="3"/>
        <v>0.3333333333</v>
      </c>
      <c r="Y412" s="11">
        <f t="shared" si="18"/>
        <v>3.269047619</v>
      </c>
      <c r="Z412" s="13">
        <v>1.0</v>
      </c>
      <c r="AA412" s="13">
        <v>0.0</v>
      </c>
      <c r="AB412" s="13">
        <v>3.0</v>
      </c>
      <c r="AC412" s="13">
        <v>0.0</v>
      </c>
      <c r="AD412" s="13">
        <v>4.0</v>
      </c>
      <c r="AE412" s="13">
        <v>0.0</v>
      </c>
      <c r="AF412" s="11">
        <f t="shared" si="5"/>
        <v>0</v>
      </c>
      <c r="AG412" s="12">
        <v>6.0</v>
      </c>
      <c r="AH412" s="12">
        <v>4.0</v>
      </c>
      <c r="AI412" s="12">
        <v>6.0</v>
      </c>
      <c r="AJ412" s="12">
        <v>3.0</v>
      </c>
      <c r="AK412" s="12">
        <v>12.0</v>
      </c>
      <c r="AL412" s="12">
        <v>7.0</v>
      </c>
      <c r="AM412" s="18">
        <f t="shared" si="17"/>
        <v>0.5833333333</v>
      </c>
      <c r="AN412" s="19">
        <v>0.0</v>
      </c>
      <c r="AO412" s="19">
        <v>0.0</v>
      </c>
      <c r="AP412" s="13">
        <v>0.0</v>
      </c>
      <c r="AQ412" s="17">
        <f t="shared" si="25"/>
        <v>2</v>
      </c>
      <c r="AR412" s="11">
        <f t="shared" si="8"/>
        <v>0.3333333333</v>
      </c>
      <c r="AS412" s="17">
        <f t="shared" si="23"/>
        <v>4</v>
      </c>
      <c r="AT412" s="11">
        <f t="shared" si="10"/>
        <v>0.6666666667</v>
      </c>
      <c r="AU412" s="13" t="s">
        <v>54</v>
      </c>
      <c r="AV412" s="20">
        <v>27781.0</v>
      </c>
      <c r="AW412" s="20">
        <v>37083.0</v>
      </c>
      <c r="AX412" s="21">
        <f t="shared" si="26"/>
        <v>25.46748802</v>
      </c>
      <c r="BA412" s="12">
        <f t="shared" si="12"/>
        <v>6</v>
      </c>
    </row>
    <row r="413" ht="12.75" customHeight="1">
      <c r="A413" s="13" t="s">
        <v>434</v>
      </c>
      <c r="B413" s="8" t="s">
        <v>443</v>
      </c>
      <c r="C413" s="10">
        <v>0.8666666666666667</v>
      </c>
      <c r="D413" s="11">
        <v>4.792857142857143</v>
      </c>
      <c r="E413" s="18">
        <v>0.1808246398410333</v>
      </c>
      <c r="F413" s="12">
        <v>1.0</v>
      </c>
      <c r="G413" s="13">
        <v>4.0</v>
      </c>
      <c r="H413" s="13">
        <v>5.0</v>
      </c>
      <c r="I413" s="13">
        <v>41.0</v>
      </c>
      <c r="J413" s="13">
        <v>5.0</v>
      </c>
      <c r="K413" s="11">
        <v>0.775609756097561</v>
      </c>
      <c r="L413" s="11">
        <v>2.488888888888889</v>
      </c>
      <c r="M413" s="12">
        <v>4.0</v>
      </c>
      <c r="N413" s="13">
        <v>0.0</v>
      </c>
      <c r="O413" s="13">
        <v>7.0</v>
      </c>
      <c r="P413" s="14">
        <v>0.0</v>
      </c>
      <c r="Q413" s="15">
        <v>0.9564343959385944</v>
      </c>
      <c r="R413" s="16">
        <v>3.3555555555555556</v>
      </c>
      <c r="S413" s="13">
        <v>24.0</v>
      </c>
      <c r="T413" s="13">
        <v>9.0</v>
      </c>
      <c r="U413" s="13">
        <v>1.0</v>
      </c>
      <c r="V413" s="17">
        <f t="shared" si="1"/>
        <v>1</v>
      </c>
      <c r="W413" s="11">
        <f t="shared" si="2"/>
        <v>0.8</v>
      </c>
      <c r="X413" s="11">
        <f t="shared" si="3"/>
        <v>0.2</v>
      </c>
      <c r="Y413" s="11">
        <f t="shared" si="18"/>
        <v>3.355555556</v>
      </c>
      <c r="Z413" s="13">
        <v>1.0</v>
      </c>
      <c r="AA413" s="13">
        <v>0.0</v>
      </c>
      <c r="AB413" s="13">
        <v>2.0</v>
      </c>
      <c r="AC413" s="13">
        <v>0.0</v>
      </c>
      <c r="AD413" s="13">
        <v>3.0</v>
      </c>
      <c r="AE413" s="13">
        <v>0.0</v>
      </c>
      <c r="AF413" s="11">
        <f t="shared" si="5"/>
        <v>0</v>
      </c>
      <c r="AG413" s="12">
        <v>5.0</v>
      </c>
      <c r="AH413" s="12">
        <v>2.0</v>
      </c>
      <c r="AI413" s="12">
        <v>6.0</v>
      </c>
      <c r="AJ413" s="12">
        <v>3.0</v>
      </c>
      <c r="AK413" s="12">
        <v>11.0</v>
      </c>
      <c r="AL413" s="12">
        <v>5.0</v>
      </c>
      <c r="AM413" s="18">
        <f t="shared" si="17"/>
        <v>0.4545454545</v>
      </c>
      <c r="AN413" s="19">
        <v>0.0</v>
      </c>
      <c r="AO413" s="19">
        <v>0.0</v>
      </c>
      <c r="AP413" s="13">
        <v>0.0</v>
      </c>
      <c r="AQ413" s="17">
        <f t="shared" si="25"/>
        <v>1</v>
      </c>
      <c r="AR413" s="11">
        <f t="shared" si="8"/>
        <v>0.2</v>
      </c>
      <c r="AS413" s="17">
        <f t="shared" si="23"/>
        <v>4</v>
      </c>
      <c r="AT413" s="11">
        <f t="shared" si="10"/>
        <v>0.8</v>
      </c>
      <c r="AU413" s="13" t="s">
        <v>56</v>
      </c>
      <c r="AV413" s="13"/>
      <c r="AW413" s="20">
        <v>37083.0</v>
      </c>
      <c r="AX413" s="21">
        <f t="shared" si="26"/>
        <v>101.5277207</v>
      </c>
      <c r="AY413" s="13"/>
      <c r="AZ413" s="13"/>
      <c r="BA413" s="12">
        <f t="shared" si="12"/>
        <v>5</v>
      </c>
      <c r="BB413" s="13"/>
    </row>
    <row r="414" ht="12.75" customHeight="1">
      <c r="A414" s="13" t="s">
        <v>434</v>
      </c>
      <c r="B414" s="8" t="s">
        <v>444</v>
      </c>
      <c r="C414" s="10">
        <v>0.8666666666666667</v>
      </c>
      <c r="D414" s="11">
        <v>2.7928571428571427</v>
      </c>
      <c r="E414" s="18">
        <v>0.31031543052003413</v>
      </c>
      <c r="F414" s="12">
        <v>0.0</v>
      </c>
      <c r="G414" s="13">
        <v>2.0</v>
      </c>
      <c r="H414" s="13">
        <v>12.0</v>
      </c>
      <c r="I414" s="13">
        <v>32.0</v>
      </c>
      <c r="J414" s="13">
        <v>4.0</v>
      </c>
      <c r="K414" s="11">
        <v>0.40625</v>
      </c>
      <c r="L414" s="11">
        <v>0.875</v>
      </c>
      <c r="M414" s="12">
        <v>1.0</v>
      </c>
      <c r="N414" s="13">
        <v>0.0</v>
      </c>
      <c r="O414" s="13">
        <v>7.0</v>
      </c>
      <c r="P414" s="14">
        <v>0.0</v>
      </c>
      <c r="Q414" s="15">
        <v>0.7165654305200342</v>
      </c>
      <c r="R414" s="16">
        <v>1.7416666666666667</v>
      </c>
      <c r="S414" s="13">
        <v>21.0</v>
      </c>
      <c r="T414" s="13">
        <v>10.0</v>
      </c>
      <c r="U414" s="13">
        <v>1.0</v>
      </c>
      <c r="V414" s="17">
        <f t="shared" si="1"/>
        <v>2</v>
      </c>
      <c r="W414" s="11">
        <f t="shared" si="2"/>
        <v>0.5</v>
      </c>
      <c r="X414" s="11">
        <f t="shared" si="3"/>
        <v>0.5</v>
      </c>
      <c r="Y414" s="11">
        <f t="shared" si="18"/>
        <v>1.741666667</v>
      </c>
      <c r="Z414" s="13">
        <v>0.0</v>
      </c>
      <c r="AA414" s="13">
        <v>0.0</v>
      </c>
      <c r="AB414" s="13">
        <v>1.0</v>
      </c>
      <c r="AC414" s="13">
        <v>0.0</v>
      </c>
      <c r="AD414" s="13">
        <v>1.0</v>
      </c>
      <c r="AE414" s="13">
        <v>0.0</v>
      </c>
      <c r="AF414" s="11">
        <f t="shared" si="5"/>
        <v>0</v>
      </c>
      <c r="AG414" s="12">
        <v>5.0</v>
      </c>
      <c r="AH414" s="12">
        <v>2.0</v>
      </c>
      <c r="AI414" s="12">
        <v>6.0</v>
      </c>
      <c r="AJ414" s="12">
        <v>3.0</v>
      </c>
      <c r="AK414" s="12">
        <v>11.0</v>
      </c>
      <c r="AL414" s="12">
        <v>5.0</v>
      </c>
      <c r="AM414" s="18">
        <f t="shared" si="17"/>
        <v>0.4545454545</v>
      </c>
      <c r="AN414" s="19">
        <v>0.0</v>
      </c>
      <c r="AO414" s="19">
        <v>0.0</v>
      </c>
      <c r="AP414" s="13">
        <v>0.0</v>
      </c>
      <c r="AQ414" s="17">
        <f t="shared" si="25"/>
        <v>3</v>
      </c>
      <c r="AR414" s="11">
        <f t="shared" si="8"/>
        <v>0.75</v>
      </c>
      <c r="AS414" s="17">
        <f t="shared" si="23"/>
        <v>1</v>
      </c>
      <c r="AT414" s="11">
        <f t="shared" si="10"/>
        <v>0.25</v>
      </c>
      <c r="AU414" s="13" t="s">
        <v>54</v>
      </c>
      <c r="AW414" s="20">
        <v>37083.0</v>
      </c>
      <c r="AX414" s="21">
        <f t="shared" si="26"/>
        <v>101.5277207</v>
      </c>
      <c r="BA414" s="12">
        <f t="shared" si="12"/>
        <v>12</v>
      </c>
    </row>
    <row r="415" ht="12.75" customHeight="1">
      <c r="A415" s="13" t="s">
        <v>434</v>
      </c>
      <c r="B415" s="50" t="s">
        <v>445</v>
      </c>
      <c r="C415" s="10">
        <v>0.9023809523809523</v>
      </c>
      <c r="D415" s="11">
        <v>1.769047619047619</v>
      </c>
      <c r="E415" s="18">
        <v>0.5100942126514132</v>
      </c>
      <c r="F415" s="12">
        <v>0.0</v>
      </c>
      <c r="G415" s="13">
        <v>2.0</v>
      </c>
      <c r="H415" s="13">
        <v>7.0</v>
      </c>
      <c r="I415" s="13">
        <v>21.0</v>
      </c>
      <c r="J415" s="13">
        <v>3.0</v>
      </c>
      <c r="K415" s="11">
        <v>0.5555555555555556</v>
      </c>
      <c r="L415" s="11">
        <v>1.696969696969697</v>
      </c>
      <c r="M415" s="12">
        <v>1.0</v>
      </c>
      <c r="N415" s="13">
        <v>0.0</v>
      </c>
      <c r="O415" s="13">
        <v>7.0</v>
      </c>
      <c r="P415" s="14">
        <v>0.0</v>
      </c>
      <c r="Q415" s="15">
        <v>1.0656497682069688</v>
      </c>
      <c r="R415" s="16">
        <v>2.599350649350649</v>
      </c>
      <c r="S415" s="13">
        <v>18.0</v>
      </c>
      <c r="T415" s="13">
        <v>11.0</v>
      </c>
      <c r="U415" s="13">
        <v>1.0</v>
      </c>
      <c r="V415" s="17">
        <f t="shared" si="1"/>
        <v>1</v>
      </c>
      <c r="W415" s="11">
        <f t="shared" si="2"/>
        <v>0.6666666667</v>
      </c>
      <c r="X415" s="11">
        <f t="shared" si="3"/>
        <v>0.3333333333</v>
      </c>
      <c r="Y415" s="11">
        <f t="shared" si="18"/>
        <v>2.599350649</v>
      </c>
      <c r="Z415" s="13">
        <v>0.0</v>
      </c>
      <c r="AA415" s="13">
        <v>0.0</v>
      </c>
      <c r="AB415" s="13">
        <v>0.0</v>
      </c>
      <c r="AC415" s="13">
        <v>0.0</v>
      </c>
      <c r="AD415" s="13">
        <v>0.0</v>
      </c>
      <c r="AE415" s="13">
        <v>0.0</v>
      </c>
      <c r="AF415" s="11" t="str">
        <f t="shared" si="5"/>
        <v>#DIV/0!</v>
      </c>
      <c r="AG415" s="12">
        <v>5.0</v>
      </c>
      <c r="AH415" s="12">
        <v>3.0</v>
      </c>
      <c r="AI415" s="12">
        <v>6.0</v>
      </c>
      <c r="AJ415" s="12">
        <v>3.0</v>
      </c>
      <c r="AK415" s="12">
        <v>11.0</v>
      </c>
      <c r="AL415" s="12">
        <v>6.0</v>
      </c>
      <c r="AM415" s="18">
        <f t="shared" si="17"/>
        <v>0.5454545455</v>
      </c>
      <c r="AN415" s="19">
        <v>0.0</v>
      </c>
      <c r="AO415" s="19">
        <v>0.0</v>
      </c>
      <c r="AP415" s="13">
        <v>0.0</v>
      </c>
      <c r="AQ415" s="17">
        <f t="shared" si="25"/>
        <v>2</v>
      </c>
      <c r="AR415" s="11">
        <f t="shared" si="8"/>
        <v>0.6666666667</v>
      </c>
      <c r="AS415" s="17">
        <f t="shared" si="23"/>
        <v>1</v>
      </c>
      <c r="AT415" s="11">
        <f t="shared" si="10"/>
        <v>0.3333333333</v>
      </c>
      <c r="AU415" s="13" t="s">
        <v>56</v>
      </c>
      <c r="AW415" s="20">
        <v>37083.0</v>
      </c>
      <c r="AX415" s="21">
        <f t="shared" si="26"/>
        <v>101.5277207</v>
      </c>
      <c r="BA415" s="12">
        <f t="shared" si="12"/>
        <v>7</v>
      </c>
    </row>
    <row r="416" ht="12.75" customHeight="1">
      <c r="A416" s="13" t="s">
        <v>434</v>
      </c>
      <c r="B416" s="50" t="s">
        <v>446</v>
      </c>
      <c r="C416" s="10">
        <v>0.7023809523809523</v>
      </c>
      <c r="D416" s="11">
        <v>1.3690476190476188</v>
      </c>
      <c r="E416" s="18">
        <v>0.5130434782608696</v>
      </c>
      <c r="F416" s="12">
        <v>0.0</v>
      </c>
      <c r="G416" s="13">
        <v>2.0</v>
      </c>
      <c r="H416" s="13">
        <v>8.0</v>
      </c>
      <c r="I416" s="13">
        <v>21.0</v>
      </c>
      <c r="J416" s="13">
        <v>3.0</v>
      </c>
      <c r="K416" s="11">
        <v>0.5396825396825397</v>
      </c>
      <c r="L416" s="11">
        <v>1.5555555555555556</v>
      </c>
      <c r="M416" s="12">
        <v>1.0</v>
      </c>
      <c r="N416" s="13">
        <v>0.0</v>
      </c>
      <c r="O416" s="13">
        <v>7.0</v>
      </c>
      <c r="P416" s="14">
        <v>0.0</v>
      </c>
      <c r="Q416" s="15">
        <v>1.0527260179434093</v>
      </c>
      <c r="R416" s="16">
        <v>2.257936507936508</v>
      </c>
      <c r="S416" s="13">
        <v>15.0</v>
      </c>
      <c r="T416" s="13">
        <v>12.0</v>
      </c>
      <c r="U416" s="13">
        <v>1.0</v>
      </c>
      <c r="V416" s="17">
        <f t="shared" si="1"/>
        <v>1</v>
      </c>
      <c r="W416" s="11">
        <f t="shared" si="2"/>
        <v>0.6666666667</v>
      </c>
      <c r="X416" s="11">
        <f t="shared" si="3"/>
        <v>0.3333333333</v>
      </c>
      <c r="Y416" s="11">
        <f t="shared" si="18"/>
        <v>2.257936508</v>
      </c>
      <c r="Z416" s="13">
        <v>0.0</v>
      </c>
      <c r="AA416" s="13">
        <v>0.0</v>
      </c>
      <c r="AB416" s="13">
        <v>0.0</v>
      </c>
      <c r="AC416" s="13">
        <v>0.0</v>
      </c>
      <c r="AD416" s="13">
        <v>0.0</v>
      </c>
      <c r="AE416" s="13">
        <v>0.0</v>
      </c>
      <c r="AF416" s="11" t="str">
        <f t="shared" si="5"/>
        <v>#DIV/0!</v>
      </c>
      <c r="AG416" s="12">
        <v>4.0</v>
      </c>
      <c r="AH416" s="12">
        <v>3.0</v>
      </c>
      <c r="AI416" s="12">
        <v>5.0</v>
      </c>
      <c r="AJ416" s="12">
        <v>2.0</v>
      </c>
      <c r="AK416" s="12">
        <v>9.0</v>
      </c>
      <c r="AL416" s="12">
        <v>5.0</v>
      </c>
      <c r="AM416" s="18">
        <f t="shared" si="17"/>
        <v>0.5555555556</v>
      </c>
      <c r="AN416" s="19">
        <v>0.0</v>
      </c>
      <c r="AO416" s="19">
        <v>0.0</v>
      </c>
      <c r="AP416" s="13">
        <v>0.0</v>
      </c>
      <c r="AQ416" s="17">
        <f t="shared" si="25"/>
        <v>2</v>
      </c>
      <c r="AR416" s="11">
        <f t="shared" si="8"/>
        <v>0.6666666667</v>
      </c>
      <c r="AS416" s="17">
        <f t="shared" si="23"/>
        <v>1</v>
      </c>
      <c r="AT416" s="11">
        <f t="shared" si="10"/>
        <v>0.3333333333</v>
      </c>
      <c r="AU416" s="13" t="s">
        <v>54</v>
      </c>
      <c r="AW416" s="20">
        <v>37083.0</v>
      </c>
      <c r="AX416" s="21">
        <f t="shared" si="26"/>
        <v>101.5277207</v>
      </c>
      <c r="BA416" s="12">
        <f t="shared" si="12"/>
        <v>8</v>
      </c>
    </row>
    <row r="417" ht="12.75" customHeight="1">
      <c r="A417" s="13" t="s">
        <v>434</v>
      </c>
      <c r="B417" s="50" t="s">
        <v>447</v>
      </c>
      <c r="C417" s="10">
        <v>0.26785714285714285</v>
      </c>
      <c r="D417" s="11">
        <v>1.0357142857142856</v>
      </c>
      <c r="E417" s="18">
        <v>0.25862068965517243</v>
      </c>
      <c r="F417" s="12">
        <v>2.0</v>
      </c>
      <c r="G417" s="13">
        <v>0.0</v>
      </c>
      <c r="H417" s="13">
        <v>4.0</v>
      </c>
      <c r="I417" s="13">
        <v>15.0</v>
      </c>
      <c r="J417" s="13">
        <v>2.0</v>
      </c>
      <c r="K417" s="11">
        <v>-0.13333333333333333</v>
      </c>
      <c r="L417" s="11">
        <v>0.0</v>
      </c>
      <c r="M417" s="12">
        <v>1.0</v>
      </c>
      <c r="N417" s="13">
        <v>0.0</v>
      </c>
      <c r="O417" s="13">
        <v>7.0</v>
      </c>
      <c r="P417" s="14">
        <v>0.0</v>
      </c>
      <c r="Q417" s="15">
        <v>0.1252873563218391</v>
      </c>
      <c r="R417" s="16">
        <v>0.26785714285714285</v>
      </c>
      <c r="S417" s="13">
        <v>12.0</v>
      </c>
      <c r="T417" s="13">
        <v>13.0</v>
      </c>
      <c r="U417" s="13">
        <v>1.0</v>
      </c>
      <c r="V417" s="17">
        <f t="shared" si="1"/>
        <v>2</v>
      </c>
      <c r="W417" s="11">
        <f t="shared" si="2"/>
        <v>0</v>
      </c>
      <c r="X417" s="11">
        <f t="shared" si="3"/>
        <v>1</v>
      </c>
      <c r="Y417" s="11">
        <f t="shared" si="18"/>
        <v>0.2678571429</v>
      </c>
      <c r="Z417" s="13">
        <v>0.0</v>
      </c>
      <c r="AA417" s="13">
        <v>0.0</v>
      </c>
      <c r="AB417" s="13">
        <v>0.0</v>
      </c>
      <c r="AC417" s="13">
        <v>0.0</v>
      </c>
      <c r="AD417" s="13">
        <v>0.0</v>
      </c>
      <c r="AE417" s="13">
        <v>0.0</v>
      </c>
      <c r="AF417" s="11" t="str">
        <f t="shared" si="5"/>
        <v>#DIV/0!</v>
      </c>
      <c r="AG417" s="12">
        <v>3.0</v>
      </c>
      <c r="AH417" s="12">
        <v>0.0</v>
      </c>
      <c r="AI417" s="12">
        <v>4.0</v>
      </c>
      <c r="AJ417" s="12">
        <v>2.0</v>
      </c>
      <c r="AK417" s="12">
        <v>7.0</v>
      </c>
      <c r="AL417" s="12">
        <v>2.0</v>
      </c>
      <c r="AM417" s="18">
        <f t="shared" si="17"/>
        <v>0.2857142857</v>
      </c>
      <c r="AN417" s="19">
        <v>0.0</v>
      </c>
      <c r="AO417" s="19">
        <v>0.0</v>
      </c>
      <c r="AP417" s="13">
        <v>0.0</v>
      </c>
      <c r="AQ417" s="17">
        <f t="shared" si="25"/>
        <v>1</v>
      </c>
      <c r="AR417" s="11">
        <f t="shared" si="8"/>
        <v>0.5</v>
      </c>
      <c r="AS417" s="17">
        <f t="shared" si="23"/>
        <v>1</v>
      </c>
      <c r="AT417" s="11">
        <f t="shared" si="10"/>
        <v>0.5</v>
      </c>
      <c r="AU417" s="13" t="s">
        <v>56</v>
      </c>
      <c r="AW417" s="20">
        <v>37083.0</v>
      </c>
      <c r="AX417" s="21">
        <f t="shared" si="26"/>
        <v>101.5277207</v>
      </c>
      <c r="BA417" s="12">
        <f t="shared" si="12"/>
        <v>4</v>
      </c>
    </row>
    <row r="418" ht="12.75" customHeight="1">
      <c r="A418" s="13" t="s">
        <v>434</v>
      </c>
      <c r="B418" s="50" t="s">
        <v>448</v>
      </c>
      <c r="C418" s="10">
        <v>0.39285714285714285</v>
      </c>
      <c r="D418" s="11">
        <v>0.7261904761904762</v>
      </c>
      <c r="E418" s="18">
        <v>0.5409836065573771</v>
      </c>
      <c r="F418" s="12">
        <v>1.0</v>
      </c>
      <c r="G418" s="13">
        <v>0.0</v>
      </c>
      <c r="H418" s="13">
        <v>4.0</v>
      </c>
      <c r="I418" s="13">
        <v>8.0</v>
      </c>
      <c r="J418" s="13">
        <v>1.0</v>
      </c>
      <c r="K418" s="11">
        <v>-0.5</v>
      </c>
      <c r="L418" s="11">
        <v>0.0</v>
      </c>
      <c r="M418" s="12">
        <v>0.0</v>
      </c>
      <c r="N418" s="13">
        <v>0.0</v>
      </c>
      <c r="O418" s="13">
        <v>7.0</v>
      </c>
      <c r="P418" s="14">
        <v>0.0</v>
      </c>
      <c r="Q418" s="15">
        <v>0.040983606557377095</v>
      </c>
      <c r="R418" s="16">
        <v>0.39285714285714285</v>
      </c>
      <c r="S418" s="13">
        <v>9.0</v>
      </c>
      <c r="T418" s="13">
        <v>14.0</v>
      </c>
      <c r="U418" s="13">
        <v>1.0</v>
      </c>
      <c r="V418" s="17">
        <f t="shared" si="1"/>
        <v>1</v>
      </c>
      <c r="W418" s="11">
        <f t="shared" si="2"/>
        <v>0</v>
      </c>
      <c r="X418" s="11">
        <f t="shared" si="3"/>
        <v>1</v>
      </c>
      <c r="Y418" s="11">
        <f t="shared" si="18"/>
        <v>0.3928571429</v>
      </c>
      <c r="Z418" s="13">
        <v>0.0</v>
      </c>
      <c r="AA418" s="13">
        <v>0.0</v>
      </c>
      <c r="AB418" s="13">
        <v>0.0</v>
      </c>
      <c r="AC418" s="13">
        <v>0.0</v>
      </c>
      <c r="AD418" s="13">
        <v>0.0</v>
      </c>
      <c r="AE418" s="13">
        <v>0.0</v>
      </c>
      <c r="AF418" s="11" t="str">
        <f t="shared" si="5"/>
        <v>#DIV/0!</v>
      </c>
      <c r="AG418" s="12">
        <v>2.0</v>
      </c>
      <c r="AH418" s="12">
        <v>1.0</v>
      </c>
      <c r="AI418" s="12">
        <v>3.0</v>
      </c>
      <c r="AJ418" s="12">
        <v>2.0</v>
      </c>
      <c r="AK418" s="12">
        <v>5.0</v>
      </c>
      <c r="AL418" s="12">
        <v>3.0</v>
      </c>
      <c r="AM418" s="18">
        <f t="shared" si="17"/>
        <v>0.6</v>
      </c>
      <c r="AN418" s="19">
        <v>0.0</v>
      </c>
      <c r="AO418" s="19">
        <v>0.0</v>
      </c>
      <c r="AP418" s="13">
        <v>0.0</v>
      </c>
      <c r="AQ418" s="17">
        <f t="shared" si="25"/>
        <v>1</v>
      </c>
      <c r="AR418" s="11">
        <f t="shared" si="8"/>
        <v>1</v>
      </c>
      <c r="AS418" s="17">
        <f t="shared" si="23"/>
        <v>0</v>
      </c>
      <c r="AT418" s="11">
        <f t="shared" si="10"/>
        <v>0</v>
      </c>
      <c r="AU418" s="13" t="s">
        <v>54</v>
      </c>
      <c r="AW418" s="20">
        <v>37083.0</v>
      </c>
      <c r="AX418" s="21">
        <f t="shared" si="26"/>
        <v>101.5277207</v>
      </c>
      <c r="BA418" s="12">
        <f t="shared" si="12"/>
        <v>4</v>
      </c>
    </row>
    <row r="419" ht="12.75" customHeight="1">
      <c r="A419" s="13" t="s">
        <v>434</v>
      </c>
      <c r="B419" s="8" t="s">
        <v>449</v>
      </c>
      <c r="C419" s="10">
        <v>0.0</v>
      </c>
      <c r="D419" s="11">
        <v>0.39285714285714285</v>
      </c>
      <c r="E419" s="18">
        <v>0.0</v>
      </c>
      <c r="F419" s="12">
        <v>0.0</v>
      </c>
      <c r="G419" s="13">
        <v>1.0</v>
      </c>
      <c r="H419" s="13">
        <v>6.0</v>
      </c>
      <c r="I419" s="13">
        <v>16.0</v>
      </c>
      <c r="J419" s="13">
        <v>2.0</v>
      </c>
      <c r="K419" s="11">
        <v>0.3125</v>
      </c>
      <c r="L419" s="11">
        <v>1.4</v>
      </c>
      <c r="M419" s="12">
        <v>1.0</v>
      </c>
      <c r="N419" s="13">
        <v>0.0</v>
      </c>
      <c r="O419" s="13">
        <v>7.0</v>
      </c>
      <c r="P419" s="14">
        <v>0.0</v>
      </c>
      <c r="Q419" s="15">
        <v>0.3125</v>
      </c>
      <c r="R419" s="16">
        <v>1.4</v>
      </c>
      <c r="S419" s="13">
        <v>6.0</v>
      </c>
      <c r="T419" s="13">
        <v>15.0</v>
      </c>
      <c r="U419" s="13">
        <v>1.0</v>
      </c>
      <c r="V419" s="17">
        <f t="shared" si="1"/>
        <v>1</v>
      </c>
      <c r="W419" s="11">
        <f t="shared" si="2"/>
        <v>0.5</v>
      </c>
      <c r="X419" s="11">
        <f t="shared" si="3"/>
        <v>0.5</v>
      </c>
      <c r="Y419" s="11">
        <f t="shared" si="18"/>
        <v>1.4</v>
      </c>
      <c r="Z419" s="13">
        <v>0.0</v>
      </c>
      <c r="AA419" s="13">
        <v>0.0</v>
      </c>
      <c r="AB419" s="13">
        <v>0.0</v>
      </c>
      <c r="AC419" s="13">
        <v>0.0</v>
      </c>
      <c r="AD419" s="13">
        <v>0.0</v>
      </c>
      <c r="AE419" s="13">
        <v>0.0</v>
      </c>
      <c r="AF419" s="11" t="str">
        <f t="shared" si="5"/>
        <v>#DIV/0!</v>
      </c>
      <c r="AG419" s="12">
        <v>1.0</v>
      </c>
      <c r="AH419" s="12">
        <v>0.0</v>
      </c>
      <c r="AI419" s="12">
        <v>2.0</v>
      </c>
      <c r="AJ419" s="12">
        <v>0.0</v>
      </c>
      <c r="AK419" s="12">
        <v>3.0</v>
      </c>
      <c r="AL419" s="12">
        <v>0.0</v>
      </c>
      <c r="AM419" s="18">
        <f t="shared" si="17"/>
        <v>0</v>
      </c>
      <c r="AN419" s="19">
        <v>0.0</v>
      </c>
      <c r="AO419" s="19">
        <v>0.0</v>
      </c>
      <c r="AP419" s="13">
        <v>0.0</v>
      </c>
      <c r="AQ419" s="17">
        <f t="shared" si="25"/>
        <v>1</v>
      </c>
      <c r="AR419" s="11">
        <f t="shared" si="8"/>
        <v>0.5</v>
      </c>
      <c r="AS419" s="17">
        <f t="shared" si="23"/>
        <v>1</v>
      </c>
      <c r="AT419" s="11">
        <f t="shared" si="10"/>
        <v>0.5</v>
      </c>
      <c r="AU419" s="13" t="s">
        <v>56</v>
      </c>
      <c r="AW419" s="20">
        <v>37083.0</v>
      </c>
      <c r="AX419" s="21">
        <f t="shared" si="26"/>
        <v>101.5277207</v>
      </c>
      <c r="BA419" s="12">
        <f t="shared" si="12"/>
        <v>6</v>
      </c>
    </row>
    <row r="420" ht="12.75" customHeight="1">
      <c r="A420" s="25" t="s">
        <v>434</v>
      </c>
      <c r="B420" s="44" t="s">
        <v>450</v>
      </c>
      <c r="C420" s="27">
        <v>0.0</v>
      </c>
      <c r="D420" s="28">
        <v>0.125</v>
      </c>
      <c r="E420" s="33">
        <v>0.0</v>
      </c>
      <c r="F420" s="25">
        <v>0.0</v>
      </c>
      <c r="G420" s="25">
        <v>0.0</v>
      </c>
      <c r="H420" s="25">
        <v>6.0</v>
      </c>
      <c r="I420" s="25">
        <v>8.0</v>
      </c>
      <c r="J420" s="25">
        <v>1.0</v>
      </c>
      <c r="K420" s="28">
        <v>-0.75</v>
      </c>
      <c r="L420" s="28">
        <v>0.0</v>
      </c>
      <c r="M420" s="25">
        <v>0.0</v>
      </c>
      <c r="N420" s="25">
        <v>0.0</v>
      </c>
      <c r="O420" s="25">
        <v>7.0</v>
      </c>
      <c r="P420" s="29">
        <v>0.0</v>
      </c>
      <c r="Q420" s="30">
        <v>-0.75</v>
      </c>
      <c r="R420" s="31">
        <v>0.0</v>
      </c>
      <c r="S420" s="25">
        <v>3.0</v>
      </c>
      <c r="T420" s="25">
        <v>16.0</v>
      </c>
      <c r="U420" s="25">
        <v>1.0</v>
      </c>
      <c r="V420" s="32">
        <f t="shared" si="1"/>
        <v>1</v>
      </c>
      <c r="W420" s="28">
        <f t="shared" si="2"/>
        <v>0</v>
      </c>
      <c r="X420" s="28">
        <f t="shared" si="3"/>
        <v>1</v>
      </c>
      <c r="Y420" s="28">
        <f t="shared" si="18"/>
        <v>0</v>
      </c>
      <c r="Z420" s="25">
        <v>0.0</v>
      </c>
      <c r="AA420" s="25">
        <v>0.0</v>
      </c>
      <c r="AB420" s="25">
        <v>0.0</v>
      </c>
      <c r="AC420" s="25">
        <v>0.0</v>
      </c>
      <c r="AD420" s="25">
        <v>0.0</v>
      </c>
      <c r="AE420" s="25">
        <v>0.0</v>
      </c>
      <c r="AF420" s="28" t="str">
        <f t="shared" si="5"/>
        <v>#DIV/0!</v>
      </c>
      <c r="AG420" s="25">
        <v>0.0</v>
      </c>
      <c r="AH420" s="25">
        <v>0.0</v>
      </c>
      <c r="AI420" s="25">
        <v>1.0</v>
      </c>
      <c r="AJ420" s="25">
        <v>0.0</v>
      </c>
      <c r="AK420" s="25">
        <v>1.0</v>
      </c>
      <c r="AL420" s="25">
        <v>0.0</v>
      </c>
      <c r="AM420" s="33">
        <f t="shared" si="17"/>
        <v>0</v>
      </c>
      <c r="AN420" s="34">
        <v>0.0</v>
      </c>
      <c r="AO420" s="34">
        <v>0.0</v>
      </c>
      <c r="AP420" s="25">
        <v>0.0</v>
      </c>
      <c r="AQ420" s="32">
        <f t="shared" si="25"/>
        <v>1</v>
      </c>
      <c r="AR420" s="28">
        <f t="shared" si="8"/>
        <v>1</v>
      </c>
      <c r="AS420" s="32">
        <f t="shared" si="23"/>
        <v>0</v>
      </c>
      <c r="AT420" s="28">
        <f t="shared" si="10"/>
        <v>0</v>
      </c>
      <c r="AU420" s="25" t="s">
        <v>56</v>
      </c>
      <c r="AV420" s="25"/>
      <c r="AW420" s="35">
        <v>37083.0</v>
      </c>
      <c r="AX420" s="36">
        <f t="shared" si="26"/>
        <v>101.5277207</v>
      </c>
      <c r="AY420" s="25"/>
      <c r="AZ420" s="25"/>
      <c r="BA420" s="25">
        <f t="shared" si="12"/>
        <v>6</v>
      </c>
      <c r="BB420" s="25"/>
    </row>
    <row r="421" ht="12.75" customHeight="1">
      <c r="A421" s="8" t="s">
        <v>451</v>
      </c>
      <c r="B421" s="77" t="s">
        <v>452</v>
      </c>
      <c r="C421" s="10">
        <v>7.535714285714286</v>
      </c>
      <c r="D421" s="11">
        <v>13.802380952380954</v>
      </c>
      <c r="E421" s="11">
        <v>0.5459720545109539</v>
      </c>
      <c r="F421" s="17">
        <v>1.0</v>
      </c>
      <c r="G421" s="13">
        <v>9.0</v>
      </c>
      <c r="H421" s="13">
        <v>0.0</v>
      </c>
      <c r="I421" s="13">
        <v>85.0</v>
      </c>
      <c r="J421" s="13">
        <v>11.0</v>
      </c>
      <c r="K421" s="11">
        <v>0.8181818181818182</v>
      </c>
      <c r="L421" s="11">
        <v>5.7272727272727275</v>
      </c>
      <c r="M421" s="17">
        <v>10.0</v>
      </c>
      <c r="N421" s="13">
        <v>6.0</v>
      </c>
      <c r="O421" s="13">
        <v>8.0</v>
      </c>
      <c r="P421" s="14">
        <v>0.75</v>
      </c>
      <c r="Q421" s="15">
        <v>2.114153872692772</v>
      </c>
      <c r="R421" s="16">
        <v>17.76298701298701</v>
      </c>
      <c r="S421" s="12">
        <v>39.0</v>
      </c>
      <c r="T421" s="12">
        <v>1.0</v>
      </c>
      <c r="U421" s="13">
        <v>1.0</v>
      </c>
      <c r="V421" s="17">
        <f t="shared" si="1"/>
        <v>2</v>
      </c>
      <c r="W421" s="11">
        <f t="shared" si="2"/>
        <v>0.8181818182</v>
      </c>
      <c r="X421" s="11">
        <f t="shared" si="3"/>
        <v>0.1818181818</v>
      </c>
      <c r="Y421" s="11">
        <f t="shared" si="18"/>
        <v>13.26298701</v>
      </c>
      <c r="Z421" s="12">
        <v>2.0</v>
      </c>
      <c r="AA421" s="12">
        <v>1.0</v>
      </c>
      <c r="AB421" s="12">
        <v>9.0</v>
      </c>
      <c r="AC421" s="12">
        <v>5.0</v>
      </c>
      <c r="AD421" s="12">
        <f t="shared" ref="AD421:AE421" si="27">Z421+AB421</f>
        <v>11</v>
      </c>
      <c r="AE421" s="12">
        <f t="shared" si="27"/>
        <v>6</v>
      </c>
      <c r="AF421" s="13">
        <f t="shared" si="5"/>
        <v>0.5454545455</v>
      </c>
      <c r="AG421" s="13">
        <v>7.0</v>
      </c>
      <c r="AH421" s="13">
        <v>4.0</v>
      </c>
      <c r="AI421" s="13">
        <v>6.0</v>
      </c>
      <c r="AJ421" s="13">
        <v>2.0</v>
      </c>
      <c r="AK421" s="13">
        <v>13.0</v>
      </c>
      <c r="AL421" s="13">
        <v>6.0</v>
      </c>
      <c r="AM421" s="18">
        <f t="shared" si="17"/>
        <v>0.4615384615</v>
      </c>
      <c r="AN421" s="13">
        <v>2.0</v>
      </c>
      <c r="AO421" s="19">
        <v>0.0</v>
      </c>
      <c r="AP421" s="13">
        <v>0.0</v>
      </c>
      <c r="AQ421" s="17">
        <f t="shared" si="25"/>
        <v>1</v>
      </c>
      <c r="AR421" s="11">
        <f t="shared" si="8"/>
        <v>0.09090909091</v>
      </c>
      <c r="AS421" s="17">
        <f t="shared" si="23"/>
        <v>4</v>
      </c>
      <c r="AT421" s="11">
        <f t="shared" si="10"/>
        <v>0.6666666667</v>
      </c>
      <c r="AU421" s="13" t="s">
        <v>54</v>
      </c>
      <c r="AZ421" s="12">
        <v>4.0</v>
      </c>
      <c r="BA421" s="12">
        <f t="shared" si="12"/>
        <v>4</v>
      </c>
    </row>
    <row r="422" ht="12.75" customHeight="1">
      <c r="A422" s="22" t="s">
        <v>451</v>
      </c>
      <c r="B422" s="8" t="s">
        <v>453</v>
      </c>
      <c r="C422" s="10">
        <v>3.8000000000000003</v>
      </c>
      <c r="D422" s="11">
        <v>13.802380952380954</v>
      </c>
      <c r="E422" s="11">
        <v>0.2753148180093152</v>
      </c>
      <c r="F422" s="17">
        <v>0.0</v>
      </c>
      <c r="G422" s="13">
        <v>9.0</v>
      </c>
      <c r="H422" s="13">
        <v>5.0</v>
      </c>
      <c r="I422" s="13">
        <v>85.0</v>
      </c>
      <c r="J422" s="13">
        <v>11.0</v>
      </c>
      <c r="K422" s="11">
        <v>0.8128342245989305</v>
      </c>
      <c r="L422" s="11">
        <v>2.5454545454545454</v>
      </c>
      <c r="M422" s="17">
        <v>7.0</v>
      </c>
      <c r="N422" s="13">
        <v>1.0</v>
      </c>
      <c r="O422" s="13">
        <v>8.0</v>
      </c>
      <c r="P422" s="14">
        <v>0.125</v>
      </c>
      <c r="Q422" s="15">
        <v>1.2131490426082456</v>
      </c>
      <c r="R422" s="16">
        <v>7.095454545454546</v>
      </c>
      <c r="S422" s="12">
        <v>39.0</v>
      </c>
      <c r="T422" s="12">
        <v>2.0</v>
      </c>
      <c r="U422" s="13">
        <v>1.0</v>
      </c>
      <c r="V422" s="17">
        <f t="shared" si="1"/>
        <v>2</v>
      </c>
      <c r="W422" s="11">
        <f t="shared" si="2"/>
        <v>0.8181818182</v>
      </c>
      <c r="X422" s="11">
        <f t="shared" si="3"/>
        <v>0.1818181818</v>
      </c>
      <c r="Y422" s="11">
        <f t="shared" si="18"/>
        <v>6.345454545</v>
      </c>
      <c r="Z422" s="12">
        <v>2.0</v>
      </c>
      <c r="AA422" s="12">
        <v>0.0</v>
      </c>
      <c r="AB422" s="12">
        <v>9.0</v>
      </c>
      <c r="AC422" s="12">
        <v>2.0</v>
      </c>
      <c r="AD422" s="12">
        <f t="shared" ref="AD422:AE422" si="28">Z422+AB422</f>
        <v>11</v>
      </c>
      <c r="AE422" s="12">
        <f t="shared" si="28"/>
        <v>2</v>
      </c>
      <c r="AF422" s="13">
        <f t="shared" si="5"/>
        <v>0.1818181818</v>
      </c>
      <c r="AG422" s="13">
        <v>7.0</v>
      </c>
      <c r="AH422" s="13">
        <v>4.0</v>
      </c>
      <c r="AI422" s="13">
        <v>6.0</v>
      </c>
      <c r="AJ422" s="13">
        <v>2.0</v>
      </c>
      <c r="AK422" s="13">
        <v>13.0</v>
      </c>
      <c r="AL422" s="13">
        <v>6.0</v>
      </c>
      <c r="AM422" s="18">
        <f t="shared" si="17"/>
        <v>0.4615384615</v>
      </c>
      <c r="AN422" s="13">
        <v>3.0</v>
      </c>
      <c r="AO422" s="19">
        <v>0.0</v>
      </c>
      <c r="AP422" s="13">
        <v>0.0</v>
      </c>
      <c r="AQ422" s="17">
        <f t="shared" si="25"/>
        <v>4</v>
      </c>
      <c r="AR422" s="11">
        <f t="shared" si="8"/>
        <v>0.3636363636</v>
      </c>
      <c r="AS422" s="17">
        <f t="shared" si="23"/>
        <v>5</v>
      </c>
      <c r="AT422" s="11">
        <f t="shared" si="10"/>
        <v>0.5555555556</v>
      </c>
      <c r="AU422" s="13" t="s">
        <v>56</v>
      </c>
      <c r="AZ422" s="12">
        <v>5.0</v>
      </c>
      <c r="BA422" s="12">
        <f t="shared" si="12"/>
        <v>10</v>
      </c>
    </row>
    <row r="423" ht="12.75" customHeight="1">
      <c r="A423" s="22" t="s">
        <v>451</v>
      </c>
      <c r="B423" s="65" t="s">
        <v>454</v>
      </c>
      <c r="C423" s="10">
        <v>3.9523809523809526</v>
      </c>
      <c r="D423" s="11">
        <v>5.885714285714286</v>
      </c>
      <c r="E423" s="11">
        <v>0.6715210355987055</v>
      </c>
      <c r="F423" s="17">
        <v>0.0</v>
      </c>
      <c r="G423" s="13">
        <v>3.0</v>
      </c>
      <c r="H423" s="13">
        <v>8.0</v>
      </c>
      <c r="I423" s="13">
        <v>51.0</v>
      </c>
      <c r="J423" s="13">
        <v>6.0</v>
      </c>
      <c r="K423" s="11">
        <v>0.47385620915032683</v>
      </c>
      <c r="L423" s="11">
        <v>1.1666666666666667</v>
      </c>
      <c r="M423" s="17">
        <v>4.0</v>
      </c>
      <c r="N423" s="13">
        <v>0.0</v>
      </c>
      <c r="O423" s="13">
        <v>8.0</v>
      </c>
      <c r="P423" s="14">
        <v>0.0</v>
      </c>
      <c r="Q423" s="15">
        <v>1.1453772447490322</v>
      </c>
      <c r="R423" s="16">
        <v>5.1190476190476195</v>
      </c>
      <c r="S423" s="12">
        <v>24.0</v>
      </c>
      <c r="T423" s="12">
        <v>10.0</v>
      </c>
      <c r="U423" s="13">
        <v>1.0</v>
      </c>
      <c r="V423" s="17">
        <f t="shared" si="1"/>
        <v>3</v>
      </c>
      <c r="W423" s="11">
        <f t="shared" si="2"/>
        <v>0.5</v>
      </c>
      <c r="X423" s="11">
        <f t="shared" si="3"/>
        <v>0.5</v>
      </c>
      <c r="Y423" s="11">
        <f t="shared" si="18"/>
        <v>5.119047619</v>
      </c>
      <c r="Z423" s="12">
        <v>1.0</v>
      </c>
      <c r="AA423" s="12">
        <v>1.0</v>
      </c>
      <c r="AB423" s="12">
        <v>3.0</v>
      </c>
      <c r="AC423" s="12">
        <v>2.0</v>
      </c>
      <c r="AD423" s="12">
        <f t="shared" ref="AD423:AE423" si="29">Z423+AB423</f>
        <v>4</v>
      </c>
      <c r="AE423" s="12">
        <f t="shared" si="29"/>
        <v>3</v>
      </c>
      <c r="AF423" s="13">
        <f t="shared" si="5"/>
        <v>0.75</v>
      </c>
      <c r="AG423" s="13">
        <v>4.0</v>
      </c>
      <c r="AH423" s="13">
        <v>2.0</v>
      </c>
      <c r="AI423" s="13">
        <v>6.0</v>
      </c>
      <c r="AJ423" s="13">
        <v>3.0</v>
      </c>
      <c r="AK423" s="13">
        <v>10.0</v>
      </c>
      <c r="AL423" s="13">
        <v>5.0</v>
      </c>
      <c r="AM423" s="18">
        <f t="shared" si="17"/>
        <v>0.5</v>
      </c>
      <c r="AN423" s="13">
        <v>0.0</v>
      </c>
      <c r="AO423" s="19">
        <v>0.0</v>
      </c>
      <c r="AP423" s="13">
        <v>0.0</v>
      </c>
      <c r="AQ423" s="17">
        <f t="shared" si="25"/>
        <v>2</v>
      </c>
      <c r="AR423" s="11">
        <f t="shared" si="8"/>
        <v>0.3333333333</v>
      </c>
      <c r="AS423" s="17">
        <f t="shared" si="23"/>
        <v>1</v>
      </c>
      <c r="AT423" s="11">
        <f t="shared" si="10"/>
        <v>0.25</v>
      </c>
      <c r="AU423" s="13" t="s">
        <v>54</v>
      </c>
      <c r="BA423" s="12">
        <f t="shared" si="12"/>
        <v>8</v>
      </c>
    </row>
    <row r="424" ht="12.75" customHeight="1">
      <c r="A424" s="13" t="s">
        <v>451</v>
      </c>
      <c r="B424" s="65" t="s">
        <v>455</v>
      </c>
      <c r="C424" s="10">
        <v>1.5833333333333333</v>
      </c>
      <c r="D424" s="11">
        <v>13.802380952380954</v>
      </c>
      <c r="E424" s="11">
        <v>0.1147145075038813</v>
      </c>
      <c r="F424" s="17">
        <v>1.0</v>
      </c>
      <c r="G424" s="13">
        <v>6.0</v>
      </c>
      <c r="H424" s="13">
        <v>4.0</v>
      </c>
      <c r="I424" s="13">
        <v>90.0</v>
      </c>
      <c r="J424" s="13">
        <v>12.0</v>
      </c>
      <c r="K424" s="11">
        <v>0.4962962962962963</v>
      </c>
      <c r="L424" s="11">
        <v>1.75</v>
      </c>
      <c r="M424" s="17">
        <v>10.0</v>
      </c>
      <c r="N424" s="13">
        <v>1.0</v>
      </c>
      <c r="O424" s="13">
        <v>8.0</v>
      </c>
      <c r="P424" s="14">
        <v>0.125</v>
      </c>
      <c r="Q424" s="15">
        <v>0.7360108038001776</v>
      </c>
      <c r="R424" s="16">
        <v>4.083333333333333</v>
      </c>
      <c r="S424" s="12">
        <v>39.0</v>
      </c>
      <c r="T424" s="12">
        <v>2.0</v>
      </c>
      <c r="U424" s="13">
        <v>1.0</v>
      </c>
      <c r="V424" s="17">
        <f t="shared" si="1"/>
        <v>6</v>
      </c>
      <c r="W424" s="11">
        <f t="shared" si="2"/>
        <v>0.5</v>
      </c>
      <c r="X424" s="11">
        <f t="shared" si="3"/>
        <v>0.5</v>
      </c>
      <c r="Y424" s="11">
        <f t="shared" si="18"/>
        <v>3.333333333</v>
      </c>
      <c r="Z424" s="12">
        <v>2.0</v>
      </c>
      <c r="AA424" s="12">
        <v>0.0</v>
      </c>
      <c r="AB424" s="12">
        <v>9.0</v>
      </c>
      <c r="AC424" s="12">
        <v>0.0</v>
      </c>
      <c r="AD424" s="12">
        <f t="shared" ref="AD424:AE424" si="30">Z424+AB424</f>
        <v>11</v>
      </c>
      <c r="AE424" s="12">
        <f t="shared" si="30"/>
        <v>0</v>
      </c>
      <c r="AF424" s="13">
        <f t="shared" si="5"/>
        <v>0</v>
      </c>
      <c r="AG424" s="13">
        <v>7.0</v>
      </c>
      <c r="AH424" s="13">
        <v>4.0</v>
      </c>
      <c r="AI424" s="13">
        <v>6.0</v>
      </c>
      <c r="AJ424" s="13">
        <v>3.0</v>
      </c>
      <c r="AK424" s="13">
        <v>13.0</v>
      </c>
      <c r="AL424" s="13">
        <v>7.0</v>
      </c>
      <c r="AM424" s="18">
        <f t="shared" si="17"/>
        <v>0.5384615385</v>
      </c>
      <c r="AN424" s="13">
        <v>0.0</v>
      </c>
      <c r="AO424" s="19">
        <v>0.0</v>
      </c>
      <c r="AP424" s="13">
        <v>0.0</v>
      </c>
      <c r="AQ424" s="17">
        <f t="shared" si="25"/>
        <v>2</v>
      </c>
      <c r="AR424" s="11">
        <f t="shared" si="8"/>
        <v>0.1666666667</v>
      </c>
      <c r="AS424" s="17">
        <f t="shared" si="23"/>
        <v>10</v>
      </c>
      <c r="AT424" s="11">
        <f t="shared" si="10"/>
        <v>0.8333333333</v>
      </c>
      <c r="AU424" s="13" t="s">
        <v>54</v>
      </c>
      <c r="BA424" s="12">
        <f t="shared" si="12"/>
        <v>4</v>
      </c>
    </row>
    <row r="425" ht="12.75" customHeight="1">
      <c r="A425" s="13" t="s">
        <v>451</v>
      </c>
      <c r="B425" s="8" t="s">
        <v>456</v>
      </c>
      <c r="C425" s="10">
        <v>2.1607142857142856</v>
      </c>
      <c r="D425" s="11">
        <v>9.46904761904762</v>
      </c>
      <c r="E425" s="11">
        <v>0.2281870756851898</v>
      </c>
      <c r="F425" s="17">
        <v>1.0</v>
      </c>
      <c r="G425" s="13">
        <v>3.0</v>
      </c>
      <c r="H425" s="13">
        <v>5.0</v>
      </c>
      <c r="I425" s="13">
        <v>70.0</v>
      </c>
      <c r="J425" s="13">
        <v>8.0</v>
      </c>
      <c r="K425" s="11">
        <v>0.36607142857142855</v>
      </c>
      <c r="L425" s="11">
        <v>1.1666666666666667</v>
      </c>
      <c r="M425" s="17">
        <v>6.0</v>
      </c>
      <c r="N425" s="13">
        <v>0.0</v>
      </c>
      <c r="O425" s="13">
        <v>8.0</v>
      </c>
      <c r="P425" s="14">
        <v>0.0</v>
      </c>
      <c r="Q425" s="15">
        <v>0.5942585042566184</v>
      </c>
      <c r="R425" s="16">
        <v>3.3273809523809526</v>
      </c>
      <c r="S425" s="12">
        <v>32.0</v>
      </c>
      <c r="T425" s="12">
        <v>7.0</v>
      </c>
      <c r="U425" s="13">
        <v>1.0</v>
      </c>
      <c r="V425" s="17">
        <f t="shared" si="1"/>
        <v>5</v>
      </c>
      <c r="W425" s="11">
        <f t="shared" si="2"/>
        <v>0.375</v>
      </c>
      <c r="X425" s="11">
        <f t="shared" si="3"/>
        <v>0.625</v>
      </c>
      <c r="Y425" s="11">
        <f t="shared" si="18"/>
        <v>3.327380952</v>
      </c>
      <c r="Z425" s="12">
        <v>1.0</v>
      </c>
      <c r="AA425" s="12">
        <v>0.0</v>
      </c>
      <c r="AB425" s="12">
        <v>6.0</v>
      </c>
      <c r="AC425" s="12">
        <v>1.0</v>
      </c>
      <c r="AD425" s="12">
        <f t="shared" ref="AD425:AE425" si="31">Z425+AB425</f>
        <v>7</v>
      </c>
      <c r="AE425" s="12">
        <f t="shared" si="31"/>
        <v>1</v>
      </c>
      <c r="AF425" s="13">
        <f t="shared" si="5"/>
        <v>0.1428571429</v>
      </c>
      <c r="AG425" s="13">
        <v>6.0</v>
      </c>
      <c r="AH425" s="13">
        <v>3.0</v>
      </c>
      <c r="AI425" s="13">
        <v>6.0</v>
      </c>
      <c r="AJ425" s="13">
        <v>2.0</v>
      </c>
      <c r="AK425" s="13">
        <v>12.0</v>
      </c>
      <c r="AL425" s="13">
        <v>5.0</v>
      </c>
      <c r="AM425" s="18">
        <f t="shared" si="17"/>
        <v>0.4166666667</v>
      </c>
      <c r="AN425" s="13">
        <v>2.0</v>
      </c>
      <c r="AO425" s="19">
        <v>0.0</v>
      </c>
      <c r="AP425" s="13">
        <v>0.0</v>
      </c>
      <c r="AQ425" s="17">
        <f t="shared" si="25"/>
        <v>2</v>
      </c>
      <c r="AR425" s="11">
        <f t="shared" si="8"/>
        <v>0.25</v>
      </c>
      <c r="AS425" s="17">
        <f t="shared" si="23"/>
        <v>5</v>
      </c>
      <c r="AT425" s="11">
        <f t="shared" si="10"/>
        <v>0.7142857143</v>
      </c>
      <c r="AU425" s="13" t="s">
        <v>54</v>
      </c>
      <c r="BA425" s="12">
        <f t="shared" si="12"/>
        <v>5</v>
      </c>
    </row>
    <row r="426" ht="12.75" customHeight="1">
      <c r="A426" s="13" t="s">
        <v>451</v>
      </c>
      <c r="B426" s="77" t="s">
        <v>457</v>
      </c>
      <c r="C426" s="10">
        <v>1.2023809523809523</v>
      </c>
      <c r="D426" s="11">
        <v>12.802380952380954</v>
      </c>
      <c r="E426" s="11">
        <v>0.09391854193788356</v>
      </c>
      <c r="F426" s="17">
        <v>0.0</v>
      </c>
      <c r="G426" s="13">
        <v>5.0</v>
      </c>
      <c r="H426" s="13">
        <v>6.0</v>
      </c>
      <c r="I426" s="13">
        <v>81.0</v>
      </c>
      <c r="J426" s="13">
        <v>10.0</v>
      </c>
      <c r="K426" s="11">
        <v>0.4925925925925926</v>
      </c>
      <c r="L426" s="11">
        <v>1.4</v>
      </c>
      <c r="M426" s="17">
        <v>8.0</v>
      </c>
      <c r="N426" s="13">
        <v>0.0</v>
      </c>
      <c r="O426" s="13">
        <v>8.0</v>
      </c>
      <c r="P426" s="14">
        <v>0.0</v>
      </c>
      <c r="Q426" s="15">
        <v>0.5865111345304761</v>
      </c>
      <c r="R426" s="16">
        <v>2.602380952380952</v>
      </c>
      <c r="S426" s="12">
        <v>37.0</v>
      </c>
      <c r="T426" s="12">
        <v>5.0</v>
      </c>
      <c r="U426" s="13">
        <v>1.0</v>
      </c>
      <c r="V426" s="17">
        <f t="shared" si="1"/>
        <v>5</v>
      </c>
      <c r="W426" s="11">
        <f t="shared" si="2"/>
        <v>0.5</v>
      </c>
      <c r="X426" s="11">
        <f t="shared" si="3"/>
        <v>0.5</v>
      </c>
      <c r="Y426" s="11">
        <f t="shared" si="18"/>
        <v>2.602380952</v>
      </c>
      <c r="Z426" s="12">
        <v>2.0</v>
      </c>
      <c r="AA426" s="12">
        <v>0.0</v>
      </c>
      <c r="AB426" s="12">
        <v>8.0</v>
      </c>
      <c r="AC426" s="12">
        <v>0.0</v>
      </c>
      <c r="AD426" s="12">
        <f t="shared" ref="AD426:AE426" si="32">Z426+AB426</f>
        <v>10</v>
      </c>
      <c r="AE426" s="12">
        <f t="shared" si="32"/>
        <v>0</v>
      </c>
      <c r="AF426" s="13">
        <f t="shared" si="5"/>
        <v>0</v>
      </c>
      <c r="AG426" s="13">
        <v>7.0</v>
      </c>
      <c r="AH426" s="13">
        <v>3.0</v>
      </c>
      <c r="AI426" s="13">
        <v>6.0</v>
      </c>
      <c r="AJ426" s="13">
        <v>2.0</v>
      </c>
      <c r="AK426" s="13">
        <v>13.0</v>
      </c>
      <c r="AL426" s="13">
        <v>5.0</v>
      </c>
      <c r="AM426" s="18">
        <f t="shared" si="17"/>
        <v>0.3846153846</v>
      </c>
      <c r="AN426" s="13">
        <v>2.0</v>
      </c>
      <c r="AO426" s="19">
        <v>0.0</v>
      </c>
      <c r="AP426" s="13">
        <v>0.0</v>
      </c>
      <c r="AQ426" s="17">
        <f t="shared" si="25"/>
        <v>2</v>
      </c>
      <c r="AR426" s="11">
        <f t="shared" si="8"/>
        <v>0.2</v>
      </c>
      <c r="AS426" s="17">
        <f t="shared" si="23"/>
        <v>8</v>
      </c>
      <c r="AT426" s="11">
        <f t="shared" si="10"/>
        <v>0.8</v>
      </c>
      <c r="AU426" s="13" t="s">
        <v>56</v>
      </c>
      <c r="BA426" s="12">
        <f t="shared" si="12"/>
        <v>6</v>
      </c>
    </row>
    <row r="427" ht="12.75" customHeight="1">
      <c r="A427" s="13" t="s">
        <v>451</v>
      </c>
      <c r="B427" s="65" t="s">
        <v>458</v>
      </c>
      <c r="C427" s="10">
        <v>1.0</v>
      </c>
      <c r="D427" s="11">
        <v>4.685714285714286</v>
      </c>
      <c r="E427" s="11">
        <v>0.21341463414634146</v>
      </c>
      <c r="F427" s="17">
        <v>0.0</v>
      </c>
      <c r="G427" s="13">
        <v>3.0</v>
      </c>
      <c r="H427" s="13">
        <v>8.0</v>
      </c>
      <c r="I427" s="13">
        <v>41.0</v>
      </c>
      <c r="J427" s="13">
        <v>5.0</v>
      </c>
      <c r="K427" s="11">
        <v>0.5609756097560975</v>
      </c>
      <c r="L427" s="11">
        <v>1.4</v>
      </c>
      <c r="M427" s="17">
        <v>3.0</v>
      </c>
      <c r="N427" s="13">
        <v>0.0</v>
      </c>
      <c r="O427" s="13">
        <v>8.0</v>
      </c>
      <c r="P427" s="14">
        <v>0.0</v>
      </c>
      <c r="Q427" s="15">
        <v>0.7743902439024389</v>
      </c>
      <c r="R427" s="16">
        <v>2.4</v>
      </c>
      <c r="S427" s="12">
        <v>22.0</v>
      </c>
      <c r="T427" s="12">
        <v>11.0</v>
      </c>
      <c r="U427" s="13">
        <v>1.0</v>
      </c>
      <c r="V427" s="17">
        <f t="shared" si="1"/>
        <v>2</v>
      </c>
      <c r="W427" s="11">
        <f t="shared" si="2"/>
        <v>0.6</v>
      </c>
      <c r="X427" s="11">
        <f t="shared" si="3"/>
        <v>0.4</v>
      </c>
      <c r="Y427" s="11">
        <f t="shared" si="18"/>
        <v>2.4</v>
      </c>
      <c r="Z427" s="12">
        <v>1.0</v>
      </c>
      <c r="AA427" s="12">
        <v>0.0</v>
      </c>
      <c r="AB427" s="12">
        <v>2.0</v>
      </c>
      <c r="AC427" s="12">
        <v>0.0</v>
      </c>
      <c r="AD427" s="12">
        <f t="shared" ref="AD427:AE427" si="33">Z427+AB427</f>
        <v>3</v>
      </c>
      <c r="AE427" s="12">
        <f t="shared" si="33"/>
        <v>0</v>
      </c>
      <c r="AF427" s="13">
        <f t="shared" si="5"/>
        <v>0</v>
      </c>
      <c r="AG427" s="13">
        <v>3.0</v>
      </c>
      <c r="AH427" s="13">
        <v>2.0</v>
      </c>
      <c r="AI427" s="13">
        <v>6.0</v>
      </c>
      <c r="AJ427" s="13">
        <v>3.0</v>
      </c>
      <c r="AK427" s="13">
        <v>9.0</v>
      </c>
      <c r="AL427" s="13">
        <v>5.0</v>
      </c>
      <c r="AM427" s="18">
        <f t="shared" si="17"/>
        <v>0.5555555556</v>
      </c>
      <c r="AN427" s="13">
        <v>0.0</v>
      </c>
      <c r="AO427" s="19">
        <v>0.0</v>
      </c>
      <c r="AP427" s="13">
        <v>0.0</v>
      </c>
      <c r="AQ427" s="17">
        <f t="shared" si="25"/>
        <v>2</v>
      </c>
      <c r="AR427" s="11">
        <f t="shared" si="8"/>
        <v>0.4</v>
      </c>
      <c r="AS427" s="17">
        <f t="shared" si="23"/>
        <v>3</v>
      </c>
      <c r="AT427" s="11">
        <f t="shared" si="10"/>
        <v>0.6</v>
      </c>
      <c r="AU427" s="13" t="s">
        <v>56</v>
      </c>
      <c r="BA427" s="12">
        <f t="shared" si="12"/>
        <v>8</v>
      </c>
    </row>
    <row r="428" ht="12.75" customHeight="1">
      <c r="A428" s="13" t="s">
        <v>451</v>
      </c>
      <c r="B428" s="77" t="s">
        <v>459</v>
      </c>
      <c r="C428" s="10">
        <v>1.119047619047619</v>
      </c>
      <c r="D428" s="11">
        <v>10.802380952380954</v>
      </c>
      <c r="E428" s="11">
        <v>0.10359268238924398</v>
      </c>
      <c r="F428" s="17">
        <v>2.0</v>
      </c>
      <c r="G428" s="13">
        <v>5.0</v>
      </c>
      <c r="H428" s="13">
        <v>9.0</v>
      </c>
      <c r="I428" s="13">
        <v>76.0</v>
      </c>
      <c r="J428" s="13">
        <v>9.0</v>
      </c>
      <c r="K428" s="11">
        <v>0.5423976608187134</v>
      </c>
      <c r="L428" s="11">
        <v>1.1965811965811965</v>
      </c>
      <c r="M428" s="17">
        <v>5.0</v>
      </c>
      <c r="N428" s="13">
        <v>0.0</v>
      </c>
      <c r="O428" s="13">
        <v>8.0</v>
      </c>
      <c r="P428" s="14">
        <v>0.0</v>
      </c>
      <c r="Q428" s="15">
        <v>0.6459903432079575</v>
      </c>
      <c r="R428" s="16">
        <v>2.3156288156288154</v>
      </c>
      <c r="S428" s="12">
        <v>35.0</v>
      </c>
      <c r="T428" s="12">
        <v>6.0</v>
      </c>
      <c r="U428" s="13">
        <v>1.0</v>
      </c>
      <c r="V428" s="17">
        <f t="shared" si="1"/>
        <v>4</v>
      </c>
      <c r="W428" s="11">
        <f t="shared" si="2"/>
        <v>0.5555555556</v>
      </c>
      <c r="X428" s="11">
        <f t="shared" si="3"/>
        <v>0.4444444444</v>
      </c>
      <c r="Y428" s="11">
        <f t="shared" si="18"/>
        <v>2.315628816</v>
      </c>
      <c r="Z428" s="12">
        <v>1.0</v>
      </c>
      <c r="AA428" s="12">
        <v>0.0</v>
      </c>
      <c r="AB428" s="12">
        <v>7.0</v>
      </c>
      <c r="AC428" s="12">
        <v>0.0</v>
      </c>
      <c r="AD428" s="12">
        <f t="shared" ref="AD428:AE428" si="34">Z428+AB428</f>
        <v>8</v>
      </c>
      <c r="AE428" s="12">
        <f t="shared" si="34"/>
        <v>0</v>
      </c>
      <c r="AF428" s="13">
        <f t="shared" si="5"/>
        <v>0</v>
      </c>
      <c r="AG428" s="13">
        <v>7.0</v>
      </c>
      <c r="AH428" s="13">
        <v>3.0</v>
      </c>
      <c r="AI428" s="13">
        <v>6.0</v>
      </c>
      <c r="AJ428" s="13">
        <v>2.0</v>
      </c>
      <c r="AK428" s="13">
        <v>13.0</v>
      </c>
      <c r="AL428" s="13">
        <v>5.0</v>
      </c>
      <c r="AM428" s="18">
        <f t="shared" si="17"/>
        <v>0.3846153846</v>
      </c>
      <c r="AN428" s="13">
        <v>2.0</v>
      </c>
      <c r="AO428" s="19">
        <v>0.0</v>
      </c>
      <c r="AP428" s="13">
        <v>0.0</v>
      </c>
      <c r="AQ428" s="17">
        <f t="shared" si="25"/>
        <v>4</v>
      </c>
      <c r="AR428" s="11">
        <f t="shared" si="8"/>
        <v>0.4444444444</v>
      </c>
      <c r="AS428" s="17">
        <f t="shared" si="23"/>
        <v>5</v>
      </c>
      <c r="AT428" s="11">
        <f t="shared" si="10"/>
        <v>0.5555555556</v>
      </c>
      <c r="AU428" s="13" t="s">
        <v>54</v>
      </c>
      <c r="BA428" s="12">
        <f t="shared" si="12"/>
        <v>9</v>
      </c>
    </row>
    <row r="429" ht="12.75" customHeight="1">
      <c r="A429" s="13" t="s">
        <v>451</v>
      </c>
      <c r="B429" s="8" t="s">
        <v>460</v>
      </c>
      <c r="C429" s="10">
        <v>0.55</v>
      </c>
      <c r="D429" s="11">
        <v>1.3523809523809525</v>
      </c>
      <c r="E429" s="11">
        <v>0.40669014084507044</v>
      </c>
      <c r="F429" s="17">
        <v>0.0</v>
      </c>
      <c r="G429" s="13">
        <v>1.0</v>
      </c>
      <c r="H429" s="13">
        <v>5.0</v>
      </c>
      <c r="I429" s="13">
        <v>13.0</v>
      </c>
      <c r="J429" s="13">
        <v>2.0</v>
      </c>
      <c r="K429" s="11">
        <v>0.3076923076923077</v>
      </c>
      <c r="L429" s="11">
        <v>1.5555555555555556</v>
      </c>
      <c r="M429" s="17">
        <v>1.0</v>
      </c>
      <c r="N429" s="13">
        <v>0.0</v>
      </c>
      <c r="O429" s="13">
        <v>8.0</v>
      </c>
      <c r="P429" s="14">
        <v>0.0</v>
      </c>
      <c r="Q429" s="15">
        <v>0.7143824485373782</v>
      </c>
      <c r="R429" s="16">
        <v>2.1055555555555556</v>
      </c>
      <c r="S429" s="12">
        <v>14.0</v>
      </c>
      <c r="T429" s="12">
        <v>14.0</v>
      </c>
      <c r="U429" s="13">
        <v>1.0</v>
      </c>
      <c r="V429" s="17">
        <f t="shared" si="1"/>
        <v>1</v>
      </c>
      <c r="W429" s="11">
        <f t="shared" si="2"/>
        <v>0.5</v>
      </c>
      <c r="X429" s="11">
        <f t="shared" si="3"/>
        <v>0.5</v>
      </c>
      <c r="Y429" s="11">
        <f t="shared" si="18"/>
        <v>2.105555556</v>
      </c>
      <c r="Z429" s="12">
        <v>0.0</v>
      </c>
      <c r="AA429" s="12">
        <v>0.0</v>
      </c>
      <c r="AB429" s="12">
        <v>0.0</v>
      </c>
      <c r="AC429" s="12">
        <v>0.0</v>
      </c>
      <c r="AD429" s="12">
        <f t="shared" ref="AD429:AE429" si="35">Z429+AB429</f>
        <v>0</v>
      </c>
      <c r="AE429" s="12">
        <f t="shared" si="35"/>
        <v>0</v>
      </c>
      <c r="AF429" s="13" t="str">
        <f t="shared" si="5"/>
        <v>#DIV/0!</v>
      </c>
      <c r="AG429" s="13">
        <v>2.0</v>
      </c>
      <c r="AH429" s="13">
        <v>0.0</v>
      </c>
      <c r="AI429" s="13">
        <v>5.0</v>
      </c>
      <c r="AJ429" s="13">
        <v>1.0</v>
      </c>
      <c r="AK429" s="13">
        <v>7.0</v>
      </c>
      <c r="AL429" s="13">
        <v>1.0</v>
      </c>
      <c r="AM429" s="18">
        <f t="shared" si="17"/>
        <v>0.1428571429</v>
      </c>
      <c r="AN429" s="13">
        <v>3.0</v>
      </c>
      <c r="AO429" s="19">
        <v>0.0</v>
      </c>
      <c r="AP429" s="13">
        <v>0.0</v>
      </c>
      <c r="AQ429" s="17">
        <f t="shared" si="25"/>
        <v>1</v>
      </c>
      <c r="AR429" s="11">
        <f t="shared" si="8"/>
        <v>0.5</v>
      </c>
      <c r="AS429" s="17">
        <f t="shared" si="23"/>
        <v>1</v>
      </c>
      <c r="AT429" s="11">
        <f t="shared" si="10"/>
        <v>0.5</v>
      </c>
      <c r="AU429" s="13" t="s">
        <v>54</v>
      </c>
      <c r="BA429" s="12">
        <f t="shared" si="12"/>
        <v>5</v>
      </c>
    </row>
    <row r="430" ht="12.75" customHeight="1">
      <c r="A430" s="13" t="s">
        <v>451</v>
      </c>
      <c r="B430" s="8" t="s">
        <v>461</v>
      </c>
      <c r="C430" s="10">
        <v>0.625</v>
      </c>
      <c r="D430" s="11">
        <v>8.135714285714286</v>
      </c>
      <c r="E430" s="11">
        <v>0.07682177348551361</v>
      </c>
      <c r="F430" s="17">
        <v>1.0</v>
      </c>
      <c r="G430" s="13">
        <v>4.0</v>
      </c>
      <c r="H430" s="13">
        <v>7.0</v>
      </c>
      <c r="I430" s="13">
        <v>63.0</v>
      </c>
      <c r="J430" s="13">
        <v>7.0</v>
      </c>
      <c r="K430" s="11">
        <v>0.5555555555555556</v>
      </c>
      <c r="L430" s="11">
        <v>1.4545454545454546</v>
      </c>
      <c r="M430" s="17">
        <v>5.0</v>
      </c>
      <c r="N430" s="13">
        <v>0.0</v>
      </c>
      <c r="O430" s="13">
        <v>8.0</v>
      </c>
      <c r="P430" s="14">
        <v>0.0</v>
      </c>
      <c r="Q430" s="15">
        <v>0.6323773290410692</v>
      </c>
      <c r="R430" s="16">
        <v>2.0795454545454546</v>
      </c>
      <c r="S430" s="12">
        <v>29.0</v>
      </c>
      <c r="T430" s="12">
        <v>8.0</v>
      </c>
      <c r="U430" s="13">
        <v>1.0</v>
      </c>
      <c r="V430" s="17">
        <f t="shared" si="1"/>
        <v>3</v>
      </c>
      <c r="W430" s="11">
        <f t="shared" si="2"/>
        <v>0.5714285714</v>
      </c>
      <c r="X430" s="11">
        <f t="shared" si="3"/>
        <v>0.4285714286</v>
      </c>
      <c r="Y430" s="11">
        <f t="shared" si="18"/>
        <v>2.079545455</v>
      </c>
      <c r="Z430" s="12">
        <v>1.0</v>
      </c>
      <c r="AA430" s="12">
        <v>0.0</v>
      </c>
      <c r="AB430" s="12">
        <v>5.0</v>
      </c>
      <c r="AC430" s="12">
        <v>0.0</v>
      </c>
      <c r="AD430" s="12">
        <f t="shared" ref="AD430:AE430" si="36">Z430+AB430</f>
        <v>6</v>
      </c>
      <c r="AE430" s="12">
        <f t="shared" si="36"/>
        <v>0</v>
      </c>
      <c r="AF430" s="13">
        <f t="shared" si="5"/>
        <v>0</v>
      </c>
      <c r="AG430" s="13">
        <v>5.0</v>
      </c>
      <c r="AH430" s="13">
        <v>1.0</v>
      </c>
      <c r="AI430" s="13">
        <v>6.0</v>
      </c>
      <c r="AJ430" s="13">
        <v>1.0</v>
      </c>
      <c r="AK430" s="13">
        <v>11.0</v>
      </c>
      <c r="AL430" s="13">
        <v>2.0</v>
      </c>
      <c r="AM430" s="18">
        <f t="shared" si="17"/>
        <v>0.1818181818</v>
      </c>
      <c r="AN430" s="13">
        <v>2.0</v>
      </c>
      <c r="AO430" s="19">
        <v>0.0</v>
      </c>
      <c r="AP430" s="13">
        <v>0.0</v>
      </c>
      <c r="AQ430" s="17">
        <f t="shared" si="25"/>
        <v>2</v>
      </c>
      <c r="AR430" s="11">
        <f t="shared" si="8"/>
        <v>0.2857142857</v>
      </c>
      <c r="AS430" s="17">
        <f t="shared" si="23"/>
        <v>5</v>
      </c>
      <c r="AT430" s="11">
        <f t="shared" si="10"/>
        <v>0.7142857143</v>
      </c>
      <c r="AU430" s="13" t="s">
        <v>56</v>
      </c>
      <c r="BA430" s="12">
        <f t="shared" si="12"/>
        <v>7</v>
      </c>
    </row>
    <row r="431" ht="12.75" customHeight="1">
      <c r="A431" s="13" t="s">
        <v>451</v>
      </c>
      <c r="B431" s="65" t="s">
        <v>462</v>
      </c>
      <c r="C431" s="10">
        <v>1.0</v>
      </c>
      <c r="D431" s="11">
        <v>6.885714285714286</v>
      </c>
      <c r="E431" s="11">
        <v>0.14522821576763484</v>
      </c>
      <c r="F431" s="17">
        <v>0.0</v>
      </c>
      <c r="G431" s="13">
        <v>4.0</v>
      </c>
      <c r="H431" s="13">
        <v>11.0</v>
      </c>
      <c r="I431" s="13">
        <v>60.0</v>
      </c>
      <c r="J431" s="13">
        <v>7.0</v>
      </c>
      <c r="K431" s="11">
        <v>0.5452380952380953</v>
      </c>
      <c r="L431" s="11">
        <v>1.0666666666666667</v>
      </c>
      <c r="M431" s="17">
        <v>3.0</v>
      </c>
      <c r="N431" s="13">
        <v>0.0</v>
      </c>
      <c r="O431" s="13">
        <v>8.0</v>
      </c>
      <c r="P431" s="14">
        <v>0.0</v>
      </c>
      <c r="Q431" s="15">
        <v>0.6904663110057301</v>
      </c>
      <c r="R431" s="16">
        <v>2.0666666666666664</v>
      </c>
      <c r="S431" s="12">
        <v>27.0</v>
      </c>
      <c r="T431" s="12">
        <v>9.0</v>
      </c>
      <c r="U431" s="13">
        <v>1.0</v>
      </c>
      <c r="V431" s="17">
        <f t="shared" si="1"/>
        <v>3</v>
      </c>
      <c r="W431" s="11">
        <f t="shared" si="2"/>
        <v>0.5714285714</v>
      </c>
      <c r="X431" s="11">
        <f t="shared" si="3"/>
        <v>0.4285714286</v>
      </c>
      <c r="Y431" s="11">
        <f t="shared" si="18"/>
        <v>2.066666667</v>
      </c>
      <c r="Z431" s="12">
        <v>1.0</v>
      </c>
      <c r="AA431" s="12">
        <v>0.0</v>
      </c>
      <c r="AB431" s="12">
        <v>4.0</v>
      </c>
      <c r="AC431" s="12">
        <v>0.0</v>
      </c>
      <c r="AD431" s="12">
        <f t="shared" ref="AD431:AE431" si="37">Z431+AB431</f>
        <v>5</v>
      </c>
      <c r="AE431" s="12">
        <f t="shared" si="37"/>
        <v>0</v>
      </c>
      <c r="AF431" s="13">
        <f t="shared" si="5"/>
        <v>0</v>
      </c>
      <c r="AG431" s="13">
        <v>4.0</v>
      </c>
      <c r="AH431" s="13">
        <v>2.0</v>
      </c>
      <c r="AI431" s="13">
        <v>6.0</v>
      </c>
      <c r="AJ431" s="13">
        <v>3.0</v>
      </c>
      <c r="AK431" s="13">
        <v>10.0</v>
      </c>
      <c r="AL431" s="13">
        <v>5.0</v>
      </c>
      <c r="AM431" s="18">
        <f t="shared" si="17"/>
        <v>0.5</v>
      </c>
      <c r="AN431" s="13">
        <v>0.0</v>
      </c>
      <c r="AO431" s="19">
        <v>0.0</v>
      </c>
      <c r="AP431" s="13">
        <v>0.0</v>
      </c>
      <c r="AQ431" s="17">
        <f t="shared" si="25"/>
        <v>4</v>
      </c>
      <c r="AR431" s="11">
        <f t="shared" si="8"/>
        <v>0.5714285714</v>
      </c>
      <c r="AS431" s="17">
        <f t="shared" si="23"/>
        <v>3</v>
      </c>
      <c r="AT431" s="11">
        <f t="shared" si="10"/>
        <v>0.4285714286</v>
      </c>
      <c r="AU431" s="13" t="s">
        <v>56</v>
      </c>
      <c r="AV431" s="13"/>
      <c r="AW431" s="13"/>
      <c r="AX431" s="13"/>
      <c r="AY431" s="13"/>
      <c r="AZ431" s="13">
        <v>7.0</v>
      </c>
      <c r="BA431" s="12">
        <f t="shared" si="12"/>
        <v>18</v>
      </c>
      <c r="BB431" s="13"/>
    </row>
    <row r="432" ht="12.75" customHeight="1">
      <c r="A432" s="13" t="s">
        <v>451</v>
      </c>
      <c r="B432" s="77" t="s">
        <v>463</v>
      </c>
      <c r="C432" s="10">
        <v>0.6690476190476191</v>
      </c>
      <c r="D432" s="11">
        <v>13.802380952380954</v>
      </c>
      <c r="E432" s="11">
        <v>0.04847334828359496</v>
      </c>
      <c r="F432" s="17">
        <v>1.0</v>
      </c>
      <c r="G432" s="13">
        <v>4.0</v>
      </c>
      <c r="H432" s="13">
        <v>5.0</v>
      </c>
      <c r="I432" s="13">
        <v>85.0</v>
      </c>
      <c r="J432" s="13">
        <v>11.0</v>
      </c>
      <c r="K432" s="11">
        <v>0.358288770053476</v>
      </c>
      <c r="L432" s="11">
        <v>1.1313131313131313</v>
      </c>
      <c r="M432" s="17">
        <v>8.0</v>
      </c>
      <c r="N432" s="13">
        <v>0.0</v>
      </c>
      <c r="O432" s="13">
        <v>8.0</v>
      </c>
      <c r="P432" s="14">
        <v>0.0</v>
      </c>
      <c r="Q432" s="15">
        <v>0.40676211833707093</v>
      </c>
      <c r="R432" s="16">
        <v>1.8003607503607504</v>
      </c>
      <c r="S432" s="12">
        <v>38.0</v>
      </c>
      <c r="T432" s="12">
        <v>4.0</v>
      </c>
      <c r="U432" s="13">
        <v>1.0</v>
      </c>
      <c r="V432" s="17">
        <f t="shared" si="1"/>
        <v>7</v>
      </c>
      <c r="W432" s="11">
        <f t="shared" si="2"/>
        <v>0.3636363636</v>
      </c>
      <c r="X432" s="11">
        <f t="shared" si="3"/>
        <v>0.6363636364</v>
      </c>
      <c r="Y432" s="11">
        <f t="shared" si="18"/>
        <v>1.80036075</v>
      </c>
      <c r="Z432" s="12">
        <v>2.0</v>
      </c>
      <c r="AA432" s="12">
        <v>0.0</v>
      </c>
      <c r="AB432" s="12">
        <v>9.0</v>
      </c>
      <c r="AC432" s="12">
        <v>0.0</v>
      </c>
      <c r="AD432" s="12">
        <f t="shared" ref="AD432:AE432" si="38">Z432+AB432</f>
        <v>11</v>
      </c>
      <c r="AE432" s="12">
        <f t="shared" si="38"/>
        <v>0</v>
      </c>
      <c r="AF432" s="13">
        <f t="shared" si="5"/>
        <v>0</v>
      </c>
      <c r="AG432" s="13">
        <v>7.0</v>
      </c>
      <c r="AH432" s="13">
        <v>1.0</v>
      </c>
      <c r="AI432" s="13">
        <v>6.0</v>
      </c>
      <c r="AJ432" s="13">
        <v>2.0</v>
      </c>
      <c r="AK432" s="13">
        <v>13.0</v>
      </c>
      <c r="AL432" s="13">
        <v>3.0</v>
      </c>
      <c r="AM432" s="18">
        <f t="shared" si="17"/>
        <v>0.2307692308</v>
      </c>
      <c r="AN432" s="13">
        <v>2.0</v>
      </c>
      <c r="AO432" s="19">
        <v>0.0</v>
      </c>
      <c r="AP432" s="13">
        <v>0.0</v>
      </c>
      <c r="AQ432" s="17">
        <f t="shared" si="25"/>
        <v>3</v>
      </c>
      <c r="AR432" s="11">
        <f t="shared" si="8"/>
        <v>0.2727272727</v>
      </c>
      <c r="AS432" s="17">
        <f t="shared" si="23"/>
        <v>8</v>
      </c>
      <c r="AT432" s="11">
        <f t="shared" si="10"/>
        <v>0.7272727273</v>
      </c>
      <c r="AU432" s="13" t="s">
        <v>54</v>
      </c>
      <c r="BA432" s="12">
        <f t="shared" si="12"/>
        <v>5</v>
      </c>
    </row>
    <row r="433" ht="12.75" customHeight="1">
      <c r="A433" s="13" t="s">
        <v>451</v>
      </c>
      <c r="B433" s="77" t="s">
        <v>464</v>
      </c>
      <c r="C433" s="10">
        <v>0.6166666666666667</v>
      </c>
      <c r="D433" s="11">
        <v>2.685714285714286</v>
      </c>
      <c r="E433" s="11">
        <v>0.22960992907801417</v>
      </c>
      <c r="F433" s="17">
        <v>1.0</v>
      </c>
      <c r="G433" s="13">
        <v>1.0</v>
      </c>
      <c r="H433" s="13">
        <v>4.0</v>
      </c>
      <c r="I433" s="13">
        <v>25.0</v>
      </c>
      <c r="J433" s="13">
        <v>3.0</v>
      </c>
      <c r="K433" s="11">
        <v>0.27999999999999997</v>
      </c>
      <c r="L433" s="11">
        <v>1.1666666666666667</v>
      </c>
      <c r="M433" s="17">
        <v>2.0</v>
      </c>
      <c r="N433" s="13">
        <v>0.0</v>
      </c>
      <c r="O433" s="13">
        <v>8.0</v>
      </c>
      <c r="P433" s="14">
        <v>0.0</v>
      </c>
      <c r="Q433" s="15">
        <v>0.5096099290780142</v>
      </c>
      <c r="R433" s="16">
        <v>1.7833333333333334</v>
      </c>
      <c r="S433" s="12">
        <v>19.0</v>
      </c>
      <c r="T433" s="12">
        <v>12.0</v>
      </c>
      <c r="U433" s="13">
        <v>1.0</v>
      </c>
      <c r="V433" s="17">
        <f t="shared" si="1"/>
        <v>2</v>
      </c>
      <c r="W433" s="11">
        <f t="shared" si="2"/>
        <v>0.3333333333</v>
      </c>
      <c r="X433" s="11">
        <f t="shared" si="3"/>
        <v>0.6666666667</v>
      </c>
      <c r="Y433" s="11">
        <f t="shared" si="18"/>
        <v>1.783333333</v>
      </c>
      <c r="Z433" s="12">
        <v>0.0</v>
      </c>
      <c r="AA433" s="12">
        <v>0.0</v>
      </c>
      <c r="AB433" s="12">
        <v>1.0</v>
      </c>
      <c r="AC433" s="12">
        <v>0.0</v>
      </c>
      <c r="AD433" s="12">
        <f t="shared" ref="AD433:AE433" si="39">Z433+AB433</f>
        <v>1</v>
      </c>
      <c r="AE433" s="12">
        <f t="shared" si="39"/>
        <v>0</v>
      </c>
      <c r="AF433" s="13">
        <v>0.0</v>
      </c>
      <c r="AG433" s="13">
        <v>3.0</v>
      </c>
      <c r="AH433" s="13">
        <v>1.0</v>
      </c>
      <c r="AI433" s="13">
        <v>6.0</v>
      </c>
      <c r="AJ433" s="13">
        <v>2.0</v>
      </c>
      <c r="AK433" s="13">
        <v>9.0</v>
      </c>
      <c r="AL433" s="13">
        <v>3.0</v>
      </c>
      <c r="AM433" s="18">
        <f t="shared" si="17"/>
        <v>0.3333333333</v>
      </c>
      <c r="AN433" s="13">
        <v>1.0</v>
      </c>
      <c r="AO433" s="19">
        <v>0.0</v>
      </c>
      <c r="AP433" s="13">
        <v>0.0</v>
      </c>
      <c r="AQ433" s="17">
        <f t="shared" si="25"/>
        <v>1</v>
      </c>
      <c r="AR433" s="11">
        <f t="shared" si="8"/>
        <v>0.3333333333</v>
      </c>
      <c r="AS433" s="17">
        <f t="shared" si="23"/>
        <v>2</v>
      </c>
      <c r="AT433" s="11">
        <f t="shared" si="10"/>
        <v>0.6666666667</v>
      </c>
      <c r="AU433" s="13" t="s">
        <v>56</v>
      </c>
      <c r="BA433" s="12">
        <f t="shared" si="12"/>
        <v>4</v>
      </c>
    </row>
    <row r="434" ht="12.75" customHeight="1">
      <c r="A434" s="13" t="s">
        <v>451</v>
      </c>
      <c r="B434" s="8" t="s">
        <v>465</v>
      </c>
      <c r="C434" s="10">
        <v>0.8357142857142857</v>
      </c>
      <c r="D434" s="11">
        <v>1.6857142857142857</v>
      </c>
      <c r="E434" s="11">
        <v>0.4957627118644068</v>
      </c>
      <c r="F434" s="17">
        <v>1.0</v>
      </c>
      <c r="G434" s="13">
        <v>0.0</v>
      </c>
      <c r="H434" s="13">
        <v>4.0</v>
      </c>
      <c r="I434" s="13">
        <v>13.0</v>
      </c>
      <c r="J434" s="13">
        <v>2.0</v>
      </c>
      <c r="K434" s="11">
        <v>-0.15384615384615385</v>
      </c>
      <c r="L434" s="11">
        <v>0.0</v>
      </c>
      <c r="M434" s="17">
        <v>1.0</v>
      </c>
      <c r="N434" s="13">
        <v>0.0</v>
      </c>
      <c r="O434" s="13">
        <v>8.0</v>
      </c>
      <c r="P434" s="14">
        <v>0.0</v>
      </c>
      <c r="Q434" s="15">
        <v>0.34191655801825294</v>
      </c>
      <c r="R434" s="16">
        <v>0.8357142857142857</v>
      </c>
      <c r="S434" s="12">
        <v>16.0</v>
      </c>
      <c r="T434" s="12">
        <v>13.0</v>
      </c>
      <c r="U434" s="13">
        <v>1.0</v>
      </c>
      <c r="V434" s="17">
        <f t="shared" si="1"/>
        <v>2</v>
      </c>
      <c r="W434" s="11">
        <f t="shared" si="2"/>
        <v>0</v>
      </c>
      <c r="X434" s="11">
        <f t="shared" si="3"/>
        <v>1</v>
      </c>
      <c r="Y434" s="11">
        <f t="shared" si="18"/>
        <v>0.8357142857</v>
      </c>
      <c r="Z434" s="12">
        <v>0.0</v>
      </c>
      <c r="AA434" s="12">
        <v>0.0</v>
      </c>
      <c r="AB434" s="12">
        <v>0.0</v>
      </c>
      <c r="AC434" s="12">
        <v>0.0</v>
      </c>
      <c r="AD434" s="12">
        <f t="shared" ref="AD434:AE434" si="40">Z434+AB434</f>
        <v>0</v>
      </c>
      <c r="AE434" s="12">
        <f t="shared" si="40"/>
        <v>0</v>
      </c>
      <c r="AF434" s="13">
        <v>0.0</v>
      </c>
      <c r="AG434" s="13">
        <v>3.0</v>
      </c>
      <c r="AH434" s="13">
        <v>1.0</v>
      </c>
      <c r="AI434" s="13">
        <v>6.0</v>
      </c>
      <c r="AJ434" s="13">
        <v>2.0</v>
      </c>
      <c r="AK434" s="13">
        <v>9.0</v>
      </c>
      <c r="AL434" s="13">
        <v>3.0</v>
      </c>
      <c r="AM434" s="18">
        <f t="shared" si="17"/>
        <v>0.3333333333</v>
      </c>
      <c r="AN434" s="13">
        <v>3.0</v>
      </c>
      <c r="AO434" s="19">
        <v>0.0</v>
      </c>
      <c r="AP434" s="13">
        <v>0.0</v>
      </c>
      <c r="AQ434" s="17">
        <f t="shared" si="25"/>
        <v>1</v>
      </c>
      <c r="AR434" s="11">
        <f t="shared" si="8"/>
        <v>0.5</v>
      </c>
      <c r="AS434" s="17">
        <f t="shared" si="23"/>
        <v>1</v>
      </c>
      <c r="AT434" s="11">
        <f t="shared" si="10"/>
        <v>0.5</v>
      </c>
      <c r="AU434" s="13" t="s">
        <v>54</v>
      </c>
      <c r="BA434" s="12">
        <f t="shared" si="12"/>
        <v>4</v>
      </c>
    </row>
    <row r="435" ht="12.75" customHeight="1">
      <c r="A435" s="13" t="s">
        <v>451</v>
      </c>
      <c r="B435" s="77" t="s">
        <v>466</v>
      </c>
      <c r="C435" s="10">
        <v>0.18333333333333335</v>
      </c>
      <c r="D435" s="11">
        <v>1.0666666666666667</v>
      </c>
      <c r="E435" s="11">
        <v>0.17187500000000003</v>
      </c>
      <c r="F435" s="17">
        <v>2.0</v>
      </c>
      <c r="G435" s="13">
        <v>0.0</v>
      </c>
      <c r="H435" s="13">
        <v>2.0</v>
      </c>
      <c r="I435" s="13">
        <v>6.0</v>
      </c>
      <c r="J435" s="13">
        <v>1.0</v>
      </c>
      <c r="K435" s="11">
        <v>-0.3333333333333333</v>
      </c>
      <c r="L435" s="11">
        <v>0.0</v>
      </c>
      <c r="M435" s="17">
        <v>0.0</v>
      </c>
      <c r="N435" s="13">
        <v>0.0</v>
      </c>
      <c r="O435" s="13">
        <v>8.0</v>
      </c>
      <c r="P435" s="14">
        <v>0.0</v>
      </c>
      <c r="Q435" s="15">
        <v>-0.1614583333333333</v>
      </c>
      <c r="R435" s="16">
        <v>0.18333333333333335</v>
      </c>
      <c r="S435" s="12">
        <v>11.0</v>
      </c>
      <c r="T435" s="12">
        <v>15.0</v>
      </c>
      <c r="U435" s="13">
        <v>1.0</v>
      </c>
      <c r="V435" s="17">
        <f t="shared" si="1"/>
        <v>1</v>
      </c>
      <c r="W435" s="11">
        <f t="shared" si="2"/>
        <v>0</v>
      </c>
      <c r="X435" s="11">
        <f t="shared" si="3"/>
        <v>1</v>
      </c>
      <c r="Y435" s="11">
        <f t="shared" si="18"/>
        <v>0.1833333333</v>
      </c>
      <c r="Z435" s="12">
        <v>0.0</v>
      </c>
      <c r="AA435" s="12">
        <v>0.0</v>
      </c>
      <c r="AB435" s="12">
        <v>0.0</v>
      </c>
      <c r="AC435" s="12">
        <v>0.0</v>
      </c>
      <c r="AD435" s="12">
        <f t="shared" ref="AD435:AE435" si="41">Z435+AB435</f>
        <v>0</v>
      </c>
      <c r="AE435" s="12">
        <f t="shared" si="41"/>
        <v>0</v>
      </c>
      <c r="AF435" s="13">
        <v>0.0</v>
      </c>
      <c r="AG435" s="13">
        <v>1.0</v>
      </c>
      <c r="AH435" s="13">
        <v>0.0</v>
      </c>
      <c r="AI435" s="13">
        <v>4.0</v>
      </c>
      <c r="AJ435" s="13">
        <v>0.0</v>
      </c>
      <c r="AK435" s="13">
        <v>5.0</v>
      </c>
      <c r="AL435" s="13">
        <v>0.0</v>
      </c>
      <c r="AM435" s="18">
        <f t="shared" si="17"/>
        <v>0</v>
      </c>
      <c r="AN435" s="13">
        <v>2.0</v>
      </c>
      <c r="AO435" s="19">
        <v>0.0</v>
      </c>
      <c r="AP435" s="13">
        <v>0.0</v>
      </c>
      <c r="AQ435" s="17">
        <f t="shared" si="25"/>
        <v>1</v>
      </c>
      <c r="AR435" s="11">
        <f t="shared" si="8"/>
        <v>1</v>
      </c>
      <c r="AS435" s="17">
        <f t="shared" si="23"/>
        <v>0</v>
      </c>
      <c r="AT435" s="11">
        <f t="shared" si="10"/>
        <v>0</v>
      </c>
      <c r="AU435" s="13" t="s">
        <v>56</v>
      </c>
      <c r="BA435" s="12">
        <f t="shared" si="12"/>
        <v>2</v>
      </c>
    </row>
    <row r="436" ht="12.75" customHeight="1">
      <c r="A436" s="13" t="s">
        <v>451</v>
      </c>
      <c r="B436" s="65" t="s">
        <v>467</v>
      </c>
      <c r="C436" s="10">
        <v>0.16666666666666666</v>
      </c>
      <c r="D436" s="11">
        <v>0.5666666666666667</v>
      </c>
      <c r="E436" s="11">
        <v>0.29411764705882354</v>
      </c>
      <c r="F436" s="17">
        <v>1.0</v>
      </c>
      <c r="G436" s="13">
        <v>0.0</v>
      </c>
      <c r="H436" s="13">
        <v>4.0</v>
      </c>
      <c r="I436" s="13">
        <v>11.0</v>
      </c>
      <c r="J436" s="13">
        <v>2.0</v>
      </c>
      <c r="K436" s="11">
        <v>-0.18181818181818182</v>
      </c>
      <c r="L436" s="11">
        <v>0.0</v>
      </c>
      <c r="M436" s="17">
        <v>0.0</v>
      </c>
      <c r="N436" s="13">
        <v>0.0</v>
      </c>
      <c r="O436" s="13">
        <v>8.0</v>
      </c>
      <c r="P436" s="14">
        <v>0.0</v>
      </c>
      <c r="Q436" s="15">
        <v>0.11229946524064172</v>
      </c>
      <c r="R436" s="16">
        <v>0.16666666666666666</v>
      </c>
      <c r="S436" s="12">
        <v>8.0</v>
      </c>
      <c r="T436" s="12">
        <v>16.0</v>
      </c>
      <c r="U436" s="13">
        <v>1.0</v>
      </c>
      <c r="V436" s="17">
        <f t="shared" si="1"/>
        <v>2</v>
      </c>
      <c r="W436" s="11">
        <f t="shared" si="2"/>
        <v>0</v>
      </c>
      <c r="X436" s="11">
        <f t="shared" si="3"/>
        <v>1</v>
      </c>
      <c r="Y436" s="11">
        <f t="shared" si="18"/>
        <v>0.1666666667</v>
      </c>
      <c r="Z436" s="12">
        <v>0.0</v>
      </c>
      <c r="AA436" s="12">
        <v>0.0</v>
      </c>
      <c r="AB436" s="12">
        <v>0.0</v>
      </c>
      <c r="AC436" s="12">
        <v>0.0</v>
      </c>
      <c r="AD436" s="12">
        <f t="shared" ref="AD436:AE436" si="42">Z436+AB436</f>
        <v>0</v>
      </c>
      <c r="AE436" s="12">
        <f t="shared" si="42"/>
        <v>0</v>
      </c>
      <c r="AF436" s="13">
        <v>0.0</v>
      </c>
      <c r="AG436" s="13">
        <v>0.0</v>
      </c>
      <c r="AH436" s="13">
        <v>0.0</v>
      </c>
      <c r="AI436" s="13">
        <v>3.0</v>
      </c>
      <c r="AJ436" s="13">
        <v>1.0</v>
      </c>
      <c r="AK436" s="13">
        <v>3.0</v>
      </c>
      <c r="AL436" s="13">
        <v>1.0</v>
      </c>
      <c r="AM436" s="18">
        <f t="shared" si="17"/>
        <v>0.3333333333</v>
      </c>
      <c r="AN436" s="13">
        <v>0.0</v>
      </c>
      <c r="AO436" s="19">
        <v>0.0</v>
      </c>
      <c r="AP436" s="13">
        <v>0.0</v>
      </c>
      <c r="AQ436" s="17">
        <f t="shared" si="25"/>
        <v>2</v>
      </c>
      <c r="AR436" s="11">
        <f t="shared" si="8"/>
        <v>1</v>
      </c>
      <c r="AS436" s="17">
        <f t="shared" si="23"/>
        <v>0</v>
      </c>
      <c r="AT436" s="11">
        <f t="shared" si="10"/>
        <v>0</v>
      </c>
      <c r="AU436" s="13" t="s">
        <v>56</v>
      </c>
      <c r="BA436" s="12">
        <f t="shared" si="12"/>
        <v>4</v>
      </c>
    </row>
    <row r="437" ht="12.75" customHeight="1">
      <c r="A437" s="13" t="s">
        <v>451</v>
      </c>
      <c r="B437" s="65" t="s">
        <v>468</v>
      </c>
      <c r="C437" s="10">
        <v>0.16666666666666666</v>
      </c>
      <c r="D437" s="11">
        <v>0.3666666666666667</v>
      </c>
      <c r="E437" s="11">
        <v>0.4545454545454545</v>
      </c>
      <c r="F437" s="17">
        <v>0.0</v>
      </c>
      <c r="G437" s="13">
        <v>0.0</v>
      </c>
      <c r="H437" s="13">
        <v>3.0</v>
      </c>
      <c r="I437" s="13">
        <v>6.0</v>
      </c>
      <c r="J437" s="13">
        <v>1.0</v>
      </c>
      <c r="K437" s="11">
        <v>-0.5</v>
      </c>
      <c r="L437" s="11">
        <v>0.0</v>
      </c>
      <c r="M437" s="17">
        <v>0.0</v>
      </c>
      <c r="N437" s="13">
        <v>0.0</v>
      </c>
      <c r="O437" s="13">
        <v>8.0</v>
      </c>
      <c r="P437" s="14">
        <v>0.0</v>
      </c>
      <c r="Q437" s="15">
        <v>-0.045454545454545525</v>
      </c>
      <c r="R437" s="16">
        <v>0.16666666666666666</v>
      </c>
      <c r="S437" s="12">
        <v>6.0</v>
      </c>
      <c r="T437" s="12">
        <v>17.0</v>
      </c>
      <c r="U437" s="13">
        <v>1.0</v>
      </c>
      <c r="V437" s="17">
        <f t="shared" si="1"/>
        <v>1</v>
      </c>
      <c r="W437" s="11">
        <f t="shared" si="2"/>
        <v>0</v>
      </c>
      <c r="X437" s="11">
        <f t="shared" si="3"/>
        <v>1</v>
      </c>
      <c r="Y437" s="11">
        <f t="shared" si="18"/>
        <v>0.1666666667</v>
      </c>
      <c r="Z437" s="12">
        <v>0.0</v>
      </c>
      <c r="AA437" s="12">
        <v>0.0</v>
      </c>
      <c r="AB437" s="12">
        <v>0.0</v>
      </c>
      <c r="AC437" s="12">
        <v>0.0</v>
      </c>
      <c r="AD437" s="12">
        <f t="shared" ref="AD437:AE437" si="43">Z437+AB437</f>
        <v>0</v>
      </c>
      <c r="AE437" s="12">
        <f t="shared" si="43"/>
        <v>0</v>
      </c>
      <c r="AF437" s="13">
        <v>0.0</v>
      </c>
      <c r="AG437" s="13">
        <v>0.0</v>
      </c>
      <c r="AH437" s="13">
        <v>0.0</v>
      </c>
      <c r="AI437" s="13">
        <v>2.0</v>
      </c>
      <c r="AJ437" s="13">
        <v>1.0</v>
      </c>
      <c r="AK437" s="13">
        <v>2.0</v>
      </c>
      <c r="AL437" s="13">
        <v>1.0</v>
      </c>
      <c r="AM437" s="18">
        <f t="shared" si="17"/>
        <v>0.5</v>
      </c>
      <c r="AN437" s="13">
        <v>0.0</v>
      </c>
      <c r="AO437" s="19">
        <v>0.0</v>
      </c>
      <c r="AP437" s="13">
        <v>0.0</v>
      </c>
      <c r="AQ437" s="17">
        <f t="shared" si="25"/>
        <v>1</v>
      </c>
      <c r="AR437" s="11">
        <f t="shared" si="8"/>
        <v>1</v>
      </c>
      <c r="AS437" s="17">
        <f t="shared" si="23"/>
        <v>0</v>
      </c>
      <c r="AT437" s="11">
        <f t="shared" si="10"/>
        <v>0</v>
      </c>
      <c r="AU437" s="13" t="s">
        <v>54</v>
      </c>
      <c r="BA437" s="12">
        <f t="shared" si="12"/>
        <v>3</v>
      </c>
    </row>
    <row r="438" ht="12.75" customHeight="1">
      <c r="A438" s="25" t="s">
        <v>451</v>
      </c>
      <c r="B438" s="44" t="s">
        <v>469</v>
      </c>
      <c r="C438" s="27">
        <v>0.0</v>
      </c>
      <c r="D438" s="28">
        <v>2.1666666666666665</v>
      </c>
      <c r="E438" s="28">
        <v>0.0</v>
      </c>
      <c r="F438" s="32">
        <v>0.0</v>
      </c>
      <c r="G438" s="25">
        <v>0.0</v>
      </c>
      <c r="H438" s="25">
        <v>4.0</v>
      </c>
      <c r="I438" s="25">
        <v>6.0</v>
      </c>
      <c r="J438" s="25">
        <v>1.0</v>
      </c>
      <c r="K438" s="28">
        <v>-0.6666666666666666</v>
      </c>
      <c r="L438" s="28">
        <v>0.0</v>
      </c>
      <c r="M438" s="32">
        <v>0.0</v>
      </c>
      <c r="N438" s="25">
        <v>0.0</v>
      </c>
      <c r="O438" s="25">
        <v>8.0</v>
      </c>
      <c r="P438" s="29">
        <v>0.0</v>
      </c>
      <c r="Q438" s="30">
        <v>-0.6666666666666666</v>
      </c>
      <c r="R438" s="31">
        <v>0.0</v>
      </c>
      <c r="S438" s="25">
        <v>3.0</v>
      </c>
      <c r="T438" s="25">
        <v>18.0</v>
      </c>
      <c r="U438" s="25">
        <v>1.0</v>
      </c>
      <c r="V438" s="32">
        <f t="shared" si="1"/>
        <v>1</v>
      </c>
      <c r="W438" s="28">
        <f t="shared" si="2"/>
        <v>0</v>
      </c>
      <c r="X438" s="28">
        <f t="shared" si="3"/>
        <v>1</v>
      </c>
      <c r="Y438" s="28">
        <f t="shared" si="18"/>
        <v>0</v>
      </c>
      <c r="Z438" s="25">
        <v>0.0</v>
      </c>
      <c r="AA438" s="25">
        <v>0.0</v>
      </c>
      <c r="AB438" s="25">
        <v>0.0</v>
      </c>
      <c r="AC438" s="25">
        <v>0.0</v>
      </c>
      <c r="AD438" s="25">
        <f t="shared" ref="AD438:AE438" si="44">Z438+AB438</f>
        <v>0</v>
      </c>
      <c r="AE438" s="25">
        <f t="shared" si="44"/>
        <v>0</v>
      </c>
      <c r="AF438" s="25">
        <v>0.0</v>
      </c>
      <c r="AG438" s="25">
        <v>0.0</v>
      </c>
      <c r="AH438" s="25">
        <v>0.0</v>
      </c>
      <c r="AI438" s="25">
        <v>1.0</v>
      </c>
      <c r="AJ438" s="25">
        <v>0.0</v>
      </c>
      <c r="AK438" s="25">
        <v>1.0</v>
      </c>
      <c r="AL438" s="25">
        <v>0.0</v>
      </c>
      <c r="AM438" s="33">
        <f t="shared" si="17"/>
        <v>0</v>
      </c>
      <c r="AN438" s="25">
        <v>0.0</v>
      </c>
      <c r="AO438" s="34">
        <v>0.0</v>
      </c>
      <c r="AP438" s="25">
        <v>0.0</v>
      </c>
      <c r="AQ438" s="32">
        <f t="shared" si="25"/>
        <v>1</v>
      </c>
      <c r="AR438" s="28">
        <f t="shared" si="8"/>
        <v>1</v>
      </c>
      <c r="AS438" s="32">
        <f t="shared" si="23"/>
        <v>0</v>
      </c>
      <c r="AT438" s="28">
        <f t="shared" si="10"/>
        <v>0</v>
      </c>
      <c r="AU438" s="25" t="s">
        <v>56</v>
      </c>
      <c r="AV438" s="25"/>
      <c r="AW438" s="25"/>
      <c r="AX438" s="25"/>
      <c r="AY438" s="25"/>
      <c r="AZ438" s="25"/>
      <c r="BA438" s="25">
        <f t="shared" si="12"/>
        <v>4</v>
      </c>
      <c r="BB438" s="25"/>
    </row>
    <row r="439" ht="12.75" customHeight="1">
      <c r="A439" s="8" t="s">
        <v>470</v>
      </c>
      <c r="B439" s="8" t="s">
        <v>471</v>
      </c>
      <c r="C439" s="11">
        <v>2.45</v>
      </c>
      <c r="D439" s="11">
        <v>13.477380952380953</v>
      </c>
      <c r="E439" s="11">
        <v>0.18178606130200514</v>
      </c>
      <c r="F439" s="17">
        <v>2.0</v>
      </c>
      <c r="G439" s="17">
        <v>9.0</v>
      </c>
      <c r="H439" s="17">
        <v>2.0</v>
      </c>
      <c r="I439" s="17">
        <v>81.0</v>
      </c>
      <c r="J439" s="17">
        <v>12.0</v>
      </c>
      <c r="K439" s="11">
        <v>0.7479423868312757</v>
      </c>
      <c r="L439" s="11">
        <v>3.5</v>
      </c>
      <c r="M439" s="12">
        <v>10.0</v>
      </c>
      <c r="N439" s="12">
        <v>4.0</v>
      </c>
      <c r="O439" s="12">
        <v>7.0</v>
      </c>
      <c r="P439" s="10">
        <v>0.5714285714285714</v>
      </c>
      <c r="Q439" s="15">
        <v>1.5011570195618522</v>
      </c>
      <c r="R439" s="16">
        <v>9.378571428571428</v>
      </c>
      <c r="S439" s="13">
        <v>39.0</v>
      </c>
      <c r="T439" s="13">
        <v>1.0</v>
      </c>
      <c r="U439" s="13">
        <v>1.0</v>
      </c>
      <c r="V439" s="17">
        <f t="shared" si="1"/>
        <v>3</v>
      </c>
      <c r="W439" s="11">
        <f t="shared" si="2"/>
        <v>0.75</v>
      </c>
      <c r="X439" s="11">
        <f t="shared" si="3"/>
        <v>0.25</v>
      </c>
      <c r="Y439" s="11">
        <f t="shared" si="18"/>
        <v>5.95</v>
      </c>
      <c r="Z439" s="13">
        <v>3.0</v>
      </c>
      <c r="AA439" s="13">
        <v>0.0</v>
      </c>
      <c r="AB439" s="13">
        <v>8.0</v>
      </c>
      <c r="AC439" s="13">
        <v>2.0</v>
      </c>
      <c r="AD439" s="13">
        <v>11.0</v>
      </c>
      <c r="AE439" s="13">
        <v>2.0</v>
      </c>
      <c r="AF439" s="11">
        <f t="shared" ref="AF439:AF732" si="45">AE439/AD439</f>
        <v>0.1818181818</v>
      </c>
      <c r="AG439" s="12">
        <v>5.0</v>
      </c>
      <c r="AH439" s="12">
        <v>0.0</v>
      </c>
      <c r="AI439" s="12">
        <v>6.0</v>
      </c>
      <c r="AJ439" s="12">
        <v>2.0</v>
      </c>
      <c r="AK439" s="12">
        <v>11.0</v>
      </c>
      <c r="AL439" s="12">
        <v>2.0</v>
      </c>
      <c r="AM439" s="18">
        <v>0.18181818181818182</v>
      </c>
      <c r="AN439" s="19">
        <v>0.0</v>
      </c>
      <c r="AO439" s="19">
        <v>0.0</v>
      </c>
      <c r="AP439" s="13">
        <v>0.0</v>
      </c>
      <c r="AQ439" s="17">
        <f t="shared" si="25"/>
        <v>2</v>
      </c>
      <c r="AR439" s="11">
        <f t="shared" si="8"/>
        <v>0.1666666667</v>
      </c>
      <c r="AS439" s="17">
        <f t="shared" si="23"/>
        <v>8</v>
      </c>
      <c r="AT439" s="11">
        <f t="shared" si="10"/>
        <v>0.8</v>
      </c>
      <c r="AU439" s="13" t="s">
        <v>56</v>
      </c>
      <c r="BA439" s="78">
        <f t="shared" si="12"/>
        <v>2</v>
      </c>
    </row>
    <row r="440" ht="12.75" customHeight="1">
      <c r="A440" s="22" t="s">
        <v>470</v>
      </c>
      <c r="B440" s="43" t="s">
        <v>472</v>
      </c>
      <c r="C440" s="11">
        <v>2.342857142857143</v>
      </c>
      <c r="D440" s="11">
        <v>13.459523809523809</v>
      </c>
      <c r="E440" s="11">
        <v>0.17406686715018577</v>
      </c>
      <c r="F440" s="17">
        <v>1.0</v>
      </c>
      <c r="G440" s="17">
        <v>9.0</v>
      </c>
      <c r="H440" s="17">
        <v>4.0</v>
      </c>
      <c r="I440" s="17">
        <v>61.0</v>
      </c>
      <c r="J440" s="17">
        <v>10.0</v>
      </c>
      <c r="K440" s="11">
        <v>0.8934426229508198</v>
      </c>
      <c r="L440" s="11">
        <v>3.15</v>
      </c>
      <c r="M440" s="12">
        <v>9.0</v>
      </c>
      <c r="N440" s="12">
        <v>3.0</v>
      </c>
      <c r="O440" s="12">
        <v>7.0</v>
      </c>
      <c r="P440" s="10">
        <v>0.42857142857142855</v>
      </c>
      <c r="Q440" s="15">
        <v>1.4960809186724342</v>
      </c>
      <c r="R440" s="16">
        <v>8.064285714285713</v>
      </c>
      <c r="S440" s="13">
        <v>39.0</v>
      </c>
      <c r="T440" s="13">
        <v>2.0</v>
      </c>
      <c r="U440" s="13">
        <v>1.0</v>
      </c>
      <c r="V440" s="17">
        <f t="shared" si="1"/>
        <v>1</v>
      </c>
      <c r="W440" s="11">
        <f t="shared" si="2"/>
        <v>0.9</v>
      </c>
      <c r="X440" s="11">
        <f t="shared" si="3"/>
        <v>0.1</v>
      </c>
      <c r="Y440" s="11">
        <f t="shared" si="18"/>
        <v>5.492857143</v>
      </c>
      <c r="Z440" s="13">
        <v>3.0</v>
      </c>
      <c r="AA440" s="13">
        <v>0.0</v>
      </c>
      <c r="AB440" s="13">
        <v>8.0</v>
      </c>
      <c r="AC440" s="13">
        <v>1.0</v>
      </c>
      <c r="AD440" s="13">
        <v>11.0</v>
      </c>
      <c r="AE440" s="13">
        <v>1.0</v>
      </c>
      <c r="AF440" s="11">
        <f t="shared" si="45"/>
        <v>0.09090909091</v>
      </c>
      <c r="AG440" s="12">
        <v>5.0</v>
      </c>
      <c r="AH440" s="12">
        <v>3.0</v>
      </c>
      <c r="AI440" s="12">
        <v>6.0</v>
      </c>
      <c r="AJ440" s="12">
        <v>4.0</v>
      </c>
      <c r="AK440" s="12">
        <v>11.0</v>
      </c>
      <c r="AL440" s="12">
        <v>7.0</v>
      </c>
      <c r="AM440" s="18">
        <v>0.6363636363636364</v>
      </c>
      <c r="AN440" s="19">
        <v>0.0</v>
      </c>
      <c r="AO440" s="19">
        <v>0.0</v>
      </c>
      <c r="AP440" s="13">
        <v>0.0</v>
      </c>
      <c r="AQ440" s="17">
        <f t="shared" si="25"/>
        <v>1</v>
      </c>
      <c r="AR440" s="11">
        <f t="shared" si="8"/>
        <v>0.1</v>
      </c>
      <c r="AS440" s="17">
        <f t="shared" si="23"/>
        <v>8</v>
      </c>
      <c r="AT440" s="11">
        <f t="shared" si="10"/>
        <v>0.8888888889</v>
      </c>
      <c r="AU440" s="13" t="s">
        <v>56</v>
      </c>
      <c r="BA440" s="78">
        <f t="shared" si="12"/>
        <v>4</v>
      </c>
    </row>
    <row r="441" ht="12.75" customHeight="1">
      <c r="A441" s="13" t="s">
        <v>470</v>
      </c>
      <c r="B441" s="43" t="s">
        <v>473</v>
      </c>
      <c r="C441" s="11">
        <v>4.5095238095238095</v>
      </c>
      <c r="D441" s="11">
        <v>13.459523809523809</v>
      </c>
      <c r="E441" s="11">
        <v>0.33504333981956486</v>
      </c>
      <c r="F441" s="17">
        <v>0.0</v>
      </c>
      <c r="G441" s="17">
        <v>7.0</v>
      </c>
      <c r="H441" s="17">
        <v>5.0</v>
      </c>
      <c r="I441" s="17">
        <v>61.0</v>
      </c>
      <c r="J441" s="17">
        <v>10.0</v>
      </c>
      <c r="K441" s="11">
        <v>0.6918032786885246</v>
      </c>
      <c r="L441" s="11">
        <v>2.1777777777777776</v>
      </c>
      <c r="M441" s="12">
        <v>7.0</v>
      </c>
      <c r="N441" s="12">
        <v>0.0</v>
      </c>
      <c r="O441" s="12">
        <v>7.0</v>
      </c>
      <c r="P441" s="14">
        <v>0.0</v>
      </c>
      <c r="Q441" s="15">
        <v>1.0268466185080896</v>
      </c>
      <c r="R441" s="16">
        <v>6.687301587301587</v>
      </c>
      <c r="S441" s="13">
        <v>38.0</v>
      </c>
      <c r="T441" s="13">
        <v>3.0</v>
      </c>
      <c r="U441" s="13">
        <v>1.0</v>
      </c>
      <c r="V441" s="17">
        <f t="shared" si="1"/>
        <v>3</v>
      </c>
      <c r="W441" s="11">
        <f t="shared" si="2"/>
        <v>0.7</v>
      </c>
      <c r="X441" s="11">
        <f t="shared" si="3"/>
        <v>0.3</v>
      </c>
      <c r="Y441" s="11">
        <f t="shared" si="18"/>
        <v>6.687301587</v>
      </c>
      <c r="Z441" s="13">
        <v>3.0</v>
      </c>
      <c r="AA441" s="13">
        <v>1.0</v>
      </c>
      <c r="AB441" s="13">
        <v>8.0</v>
      </c>
      <c r="AC441" s="13">
        <v>2.0</v>
      </c>
      <c r="AD441" s="13">
        <v>11.0</v>
      </c>
      <c r="AE441" s="13">
        <v>3.0</v>
      </c>
      <c r="AF441" s="11">
        <f t="shared" si="45"/>
        <v>0.2727272727</v>
      </c>
      <c r="AG441" s="12">
        <v>5.0</v>
      </c>
      <c r="AH441" s="12">
        <v>4.0</v>
      </c>
      <c r="AI441" s="12">
        <v>6.0</v>
      </c>
      <c r="AJ441" s="12">
        <v>4.0</v>
      </c>
      <c r="AK441" s="12">
        <v>11.0</v>
      </c>
      <c r="AL441" s="12">
        <v>8.0</v>
      </c>
      <c r="AM441" s="18">
        <v>0.7272727272727273</v>
      </c>
      <c r="AN441" s="19">
        <v>0.0</v>
      </c>
      <c r="AO441" s="19">
        <v>0.0</v>
      </c>
      <c r="AP441" s="13">
        <v>0.0</v>
      </c>
      <c r="AQ441" s="17">
        <f t="shared" si="25"/>
        <v>3</v>
      </c>
      <c r="AR441" s="11">
        <f t="shared" si="8"/>
        <v>0.3</v>
      </c>
      <c r="AS441" s="17">
        <f t="shared" si="23"/>
        <v>4</v>
      </c>
      <c r="AT441" s="11">
        <f t="shared" si="10"/>
        <v>0.5</v>
      </c>
      <c r="AU441" s="13" t="s">
        <v>56</v>
      </c>
      <c r="AV441" s="20">
        <v>19730.0</v>
      </c>
      <c r="BA441" s="78">
        <f t="shared" si="12"/>
        <v>5</v>
      </c>
    </row>
    <row r="442" ht="12.75" customHeight="1">
      <c r="A442" s="13" t="s">
        <v>470</v>
      </c>
      <c r="B442" s="43" t="s">
        <v>474</v>
      </c>
      <c r="C442" s="11">
        <v>2.842857142857143</v>
      </c>
      <c r="D442" s="11">
        <v>12.459523809523809</v>
      </c>
      <c r="E442" s="11">
        <v>0.22816739919740114</v>
      </c>
      <c r="F442" s="17">
        <v>1.0</v>
      </c>
      <c r="G442" s="17">
        <v>8.0</v>
      </c>
      <c r="H442" s="17">
        <v>0.0</v>
      </c>
      <c r="I442" s="17">
        <v>58.0</v>
      </c>
      <c r="J442" s="17">
        <v>9.0</v>
      </c>
      <c r="K442" s="11">
        <v>0.8888888888888888</v>
      </c>
      <c r="L442" s="11">
        <v>6.222222222222222</v>
      </c>
      <c r="M442" s="12">
        <v>9.0</v>
      </c>
      <c r="N442" s="12">
        <v>0.0</v>
      </c>
      <c r="O442" s="12">
        <v>7.0</v>
      </c>
      <c r="P442" s="14">
        <v>0.0</v>
      </c>
      <c r="Q442" s="15">
        <v>1.11705628808629</v>
      </c>
      <c r="R442" s="16">
        <v>9.065079365079365</v>
      </c>
      <c r="S442" s="13">
        <v>37.0</v>
      </c>
      <c r="T442" s="13">
        <v>4.0</v>
      </c>
      <c r="U442" s="13">
        <v>1.0</v>
      </c>
      <c r="V442" s="17">
        <f t="shared" si="1"/>
        <v>1</v>
      </c>
      <c r="W442" s="11">
        <f t="shared" si="2"/>
        <v>0.8888888889</v>
      </c>
      <c r="X442" s="11">
        <f t="shared" si="3"/>
        <v>0.1111111111</v>
      </c>
      <c r="Y442" s="11">
        <f t="shared" si="18"/>
        <v>9.065079365</v>
      </c>
      <c r="Z442" s="13">
        <v>3.0</v>
      </c>
      <c r="AA442" s="13">
        <v>1.0</v>
      </c>
      <c r="AB442" s="13">
        <v>7.0</v>
      </c>
      <c r="AC442" s="13">
        <v>0.0</v>
      </c>
      <c r="AD442" s="13">
        <v>10.0</v>
      </c>
      <c r="AE442" s="13">
        <v>1.0</v>
      </c>
      <c r="AF442" s="11">
        <f t="shared" si="45"/>
        <v>0.1</v>
      </c>
      <c r="AG442" s="12">
        <v>5.0</v>
      </c>
      <c r="AH442" s="12">
        <v>4.0</v>
      </c>
      <c r="AI442" s="12">
        <v>6.0</v>
      </c>
      <c r="AJ442" s="12">
        <v>4.0</v>
      </c>
      <c r="AK442" s="12">
        <v>11.0</v>
      </c>
      <c r="AL442" s="12">
        <v>8.0</v>
      </c>
      <c r="AM442" s="18">
        <v>0.7272727272727273</v>
      </c>
      <c r="AN442" s="19">
        <v>0.0</v>
      </c>
      <c r="AO442" s="19">
        <v>0.0</v>
      </c>
      <c r="AP442" s="13">
        <v>0.0</v>
      </c>
      <c r="AQ442" s="17">
        <f t="shared" si="25"/>
        <v>0</v>
      </c>
      <c r="AR442" s="11">
        <f t="shared" si="8"/>
        <v>0</v>
      </c>
      <c r="AS442" s="17">
        <f t="shared" si="23"/>
        <v>8</v>
      </c>
      <c r="AT442" s="11">
        <f t="shared" si="10"/>
        <v>0.8888888889</v>
      </c>
      <c r="AU442" s="13" t="s">
        <v>54</v>
      </c>
      <c r="BA442" s="78">
        <f t="shared" si="12"/>
        <v>0</v>
      </c>
    </row>
    <row r="443" ht="12.75" customHeight="1">
      <c r="A443" s="13" t="s">
        <v>470</v>
      </c>
      <c r="B443" s="8" t="s">
        <v>475</v>
      </c>
      <c r="C443" s="11">
        <v>1.75</v>
      </c>
      <c r="D443" s="11">
        <v>11.477380952380953</v>
      </c>
      <c r="E443" s="11">
        <v>0.15247380977077066</v>
      </c>
      <c r="F443" s="17">
        <v>3.0</v>
      </c>
      <c r="G443" s="17">
        <v>7.0</v>
      </c>
      <c r="H443" s="17">
        <v>7.0</v>
      </c>
      <c r="I443" s="17">
        <v>74.0</v>
      </c>
      <c r="J443" s="17">
        <v>10.0</v>
      </c>
      <c r="K443" s="11">
        <v>0.6905405405405405</v>
      </c>
      <c r="L443" s="11">
        <v>1.7818181818181817</v>
      </c>
      <c r="M443" s="12">
        <v>7.0</v>
      </c>
      <c r="N443" s="12">
        <v>0.0</v>
      </c>
      <c r="O443" s="12">
        <v>7.0</v>
      </c>
      <c r="P443" s="14">
        <v>0.0</v>
      </c>
      <c r="Q443" s="15">
        <v>0.8430143503113111</v>
      </c>
      <c r="R443" s="16">
        <v>3.5318181818181817</v>
      </c>
      <c r="S443" s="13">
        <v>36.0</v>
      </c>
      <c r="T443" s="13">
        <v>5.0</v>
      </c>
      <c r="U443" s="13">
        <v>1.0</v>
      </c>
      <c r="V443" s="17">
        <f t="shared" si="1"/>
        <v>3</v>
      </c>
      <c r="W443" s="11">
        <f t="shared" si="2"/>
        <v>0.7</v>
      </c>
      <c r="X443" s="11">
        <f t="shared" si="3"/>
        <v>0.3</v>
      </c>
      <c r="Y443" s="11">
        <f t="shared" si="18"/>
        <v>3.531818182</v>
      </c>
      <c r="Z443" s="13">
        <v>3.0</v>
      </c>
      <c r="AA443" s="13">
        <v>1.0</v>
      </c>
      <c r="AB443" s="13">
        <v>6.0</v>
      </c>
      <c r="AC443" s="13">
        <v>0.0</v>
      </c>
      <c r="AD443" s="13">
        <v>9.0</v>
      </c>
      <c r="AE443" s="13">
        <v>1.0</v>
      </c>
      <c r="AF443" s="11">
        <f t="shared" si="45"/>
        <v>0.1111111111</v>
      </c>
      <c r="AG443" s="12">
        <v>5.0</v>
      </c>
      <c r="AH443" s="12">
        <v>1.0</v>
      </c>
      <c r="AI443" s="12">
        <v>6.0</v>
      </c>
      <c r="AJ443" s="12">
        <v>1.0</v>
      </c>
      <c r="AK443" s="12">
        <v>11.0</v>
      </c>
      <c r="AL443" s="12">
        <v>2.0</v>
      </c>
      <c r="AM443" s="18">
        <v>0.18181818181818182</v>
      </c>
      <c r="AN443" s="19">
        <v>0.0</v>
      </c>
      <c r="AO443" s="19">
        <v>0.0</v>
      </c>
      <c r="AP443" s="13">
        <v>0.0</v>
      </c>
      <c r="AQ443" s="17">
        <f t="shared" si="25"/>
        <v>3</v>
      </c>
      <c r="AR443" s="11">
        <f t="shared" si="8"/>
        <v>0.3</v>
      </c>
      <c r="AS443" s="17">
        <f t="shared" si="23"/>
        <v>6</v>
      </c>
      <c r="AT443" s="11">
        <f t="shared" si="10"/>
        <v>0.6</v>
      </c>
      <c r="AU443" s="13" t="s">
        <v>54</v>
      </c>
      <c r="BA443" s="78">
        <f t="shared" si="12"/>
        <v>7</v>
      </c>
    </row>
    <row r="444" ht="12.75" customHeight="1">
      <c r="A444" s="13" t="s">
        <v>470</v>
      </c>
      <c r="B444" s="43" t="s">
        <v>476</v>
      </c>
      <c r="C444" s="11">
        <v>1.6166666666666667</v>
      </c>
      <c r="D444" s="11">
        <v>9.459523809523809</v>
      </c>
      <c r="E444" s="11">
        <v>0.1709035992952429</v>
      </c>
      <c r="F444" s="17">
        <v>4.0</v>
      </c>
      <c r="G444" s="17">
        <v>3.0</v>
      </c>
      <c r="H444" s="17">
        <v>6.0</v>
      </c>
      <c r="I444" s="17">
        <v>48.0</v>
      </c>
      <c r="J444" s="17">
        <v>6.0</v>
      </c>
      <c r="K444" s="11">
        <v>0.4791666666666667</v>
      </c>
      <c r="L444" s="11">
        <v>1.4</v>
      </c>
      <c r="M444" s="12">
        <v>4.0</v>
      </c>
      <c r="N444" s="12">
        <v>0.0</v>
      </c>
      <c r="O444" s="12">
        <v>7.0</v>
      </c>
      <c r="P444" s="14">
        <v>0.0</v>
      </c>
      <c r="Q444" s="15">
        <v>0.6500702659619095</v>
      </c>
      <c r="R444" s="16">
        <v>3.0166666666666666</v>
      </c>
      <c r="S444" s="13">
        <v>33.0</v>
      </c>
      <c r="T444" s="13">
        <v>6.0</v>
      </c>
      <c r="U444" s="13">
        <v>1.0</v>
      </c>
      <c r="V444" s="17">
        <f t="shared" si="1"/>
        <v>3</v>
      </c>
      <c r="W444" s="11">
        <f t="shared" si="2"/>
        <v>0.5</v>
      </c>
      <c r="X444" s="11">
        <f t="shared" si="3"/>
        <v>0.5</v>
      </c>
      <c r="Y444" s="11">
        <f t="shared" si="18"/>
        <v>3.016666667</v>
      </c>
      <c r="Z444" s="13">
        <v>2.0</v>
      </c>
      <c r="AA444" s="13">
        <v>0.0</v>
      </c>
      <c r="AB444" s="13">
        <v>5.0</v>
      </c>
      <c r="AC444" s="13">
        <v>1.0</v>
      </c>
      <c r="AD444" s="13">
        <v>7.0</v>
      </c>
      <c r="AE444" s="13">
        <v>1.0</v>
      </c>
      <c r="AF444" s="11">
        <f t="shared" si="45"/>
        <v>0.1428571429</v>
      </c>
      <c r="AG444" s="12">
        <v>5.0</v>
      </c>
      <c r="AH444" s="12">
        <v>1.0</v>
      </c>
      <c r="AI444" s="12">
        <v>6.0</v>
      </c>
      <c r="AJ444" s="12">
        <v>3.0</v>
      </c>
      <c r="AK444" s="12">
        <v>11.0</v>
      </c>
      <c r="AL444" s="12">
        <v>4.0</v>
      </c>
      <c r="AM444" s="18">
        <v>0.36363636363636365</v>
      </c>
      <c r="AN444" s="19">
        <v>0.0</v>
      </c>
      <c r="AO444" s="19">
        <v>0.0</v>
      </c>
      <c r="AP444" s="13">
        <v>0.0</v>
      </c>
      <c r="AQ444" s="17">
        <f t="shared" si="25"/>
        <v>2</v>
      </c>
      <c r="AR444" s="11">
        <f t="shared" si="8"/>
        <v>0.3333333333</v>
      </c>
      <c r="AS444" s="17">
        <f t="shared" si="23"/>
        <v>3</v>
      </c>
      <c r="AT444" s="11">
        <f t="shared" si="10"/>
        <v>0.6</v>
      </c>
      <c r="AU444" s="13" t="s">
        <v>54</v>
      </c>
      <c r="BA444" s="78">
        <f t="shared" si="12"/>
        <v>6</v>
      </c>
    </row>
    <row r="445" ht="12.75" customHeight="1">
      <c r="A445" s="13" t="s">
        <v>470</v>
      </c>
      <c r="B445" s="43" t="s">
        <v>477</v>
      </c>
      <c r="C445" s="11">
        <v>3.0095238095238095</v>
      </c>
      <c r="D445" s="11">
        <v>8.459523809523809</v>
      </c>
      <c r="E445" s="11">
        <v>0.3557556994089502</v>
      </c>
      <c r="F445" s="17">
        <v>3.0</v>
      </c>
      <c r="G445" s="17">
        <v>3.0</v>
      </c>
      <c r="H445" s="17">
        <v>5.0</v>
      </c>
      <c r="I445" s="17">
        <v>42.0</v>
      </c>
      <c r="J445" s="17">
        <v>5.0</v>
      </c>
      <c r="K445" s="11">
        <v>0.5761904761904761</v>
      </c>
      <c r="L445" s="11">
        <v>1.8666666666666667</v>
      </c>
      <c r="M445" s="12">
        <v>4.0</v>
      </c>
      <c r="N445" s="12">
        <v>0.0</v>
      </c>
      <c r="O445" s="12">
        <v>7.0</v>
      </c>
      <c r="P445" s="14">
        <v>0.0</v>
      </c>
      <c r="Q445" s="15">
        <v>0.9319461755994263</v>
      </c>
      <c r="R445" s="16">
        <v>4.876190476190477</v>
      </c>
      <c r="S445" s="13">
        <v>30.0</v>
      </c>
      <c r="T445" s="13">
        <v>7.0</v>
      </c>
      <c r="U445" s="13">
        <v>1.0</v>
      </c>
      <c r="V445" s="17">
        <f t="shared" si="1"/>
        <v>2</v>
      </c>
      <c r="W445" s="11">
        <f t="shared" si="2"/>
        <v>0.6</v>
      </c>
      <c r="X445" s="11">
        <f t="shared" si="3"/>
        <v>0.4</v>
      </c>
      <c r="Y445" s="11">
        <f t="shared" si="18"/>
        <v>4.876190476</v>
      </c>
      <c r="Z445" s="13">
        <v>2.0</v>
      </c>
      <c r="AA445" s="13">
        <v>0.0</v>
      </c>
      <c r="AB445" s="13">
        <v>4.0</v>
      </c>
      <c r="AC445" s="13">
        <v>2.0</v>
      </c>
      <c r="AD445" s="13">
        <v>6.0</v>
      </c>
      <c r="AE445" s="13">
        <v>2.0</v>
      </c>
      <c r="AF445" s="11">
        <f t="shared" si="45"/>
        <v>0.3333333333</v>
      </c>
      <c r="AG445" s="12">
        <v>5.0</v>
      </c>
      <c r="AH445" s="12">
        <v>2.0</v>
      </c>
      <c r="AI445" s="12">
        <v>6.0</v>
      </c>
      <c r="AJ445" s="12">
        <v>4.0</v>
      </c>
      <c r="AK445" s="12">
        <v>11.0</v>
      </c>
      <c r="AL445" s="12">
        <v>6.0</v>
      </c>
      <c r="AM445" s="18">
        <v>0.5454545454545454</v>
      </c>
      <c r="AN445" s="19">
        <v>0.0</v>
      </c>
      <c r="AO445" s="19">
        <v>0.0</v>
      </c>
      <c r="AP445" s="13">
        <v>0.0</v>
      </c>
      <c r="AQ445" s="17">
        <f t="shared" si="25"/>
        <v>1</v>
      </c>
      <c r="AR445" s="11">
        <f t="shared" si="8"/>
        <v>0.2</v>
      </c>
      <c r="AS445" s="17">
        <f t="shared" si="23"/>
        <v>2</v>
      </c>
      <c r="AT445" s="11">
        <f t="shared" si="10"/>
        <v>0.6666666667</v>
      </c>
      <c r="AU445" s="13" t="s">
        <v>56</v>
      </c>
      <c r="BA445" s="78">
        <f t="shared" si="12"/>
        <v>5</v>
      </c>
    </row>
    <row r="446" ht="12.75" customHeight="1">
      <c r="A446" s="13" t="s">
        <v>470</v>
      </c>
      <c r="B446" s="43" t="s">
        <v>478</v>
      </c>
      <c r="C446" s="11">
        <v>0.9595238095238094</v>
      </c>
      <c r="D446" s="11">
        <v>6.45952380952381</v>
      </c>
      <c r="E446" s="11">
        <v>0.14854404718024325</v>
      </c>
      <c r="F446" s="17">
        <v>2.0</v>
      </c>
      <c r="G446" s="17">
        <v>3.0</v>
      </c>
      <c r="H446" s="17">
        <v>8.0</v>
      </c>
      <c r="I446" s="17">
        <v>35.0</v>
      </c>
      <c r="J446" s="17">
        <v>4.0</v>
      </c>
      <c r="K446" s="11">
        <v>0.6928571428571428</v>
      </c>
      <c r="L446" s="11">
        <v>1.75</v>
      </c>
      <c r="M446" s="12">
        <v>2.0</v>
      </c>
      <c r="N446" s="12">
        <v>0.0</v>
      </c>
      <c r="O446" s="12">
        <v>7.0</v>
      </c>
      <c r="P446" s="14">
        <v>0.0</v>
      </c>
      <c r="Q446" s="15">
        <v>0.8414011900373861</v>
      </c>
      <c r="R446" s="16">
        <v>2.7095238095238097</v>
      </c>
      <c r="S446" s="13">
        <v>27.0</v>
      </c>
      <c r="T446" s="13">
        <v>8.0</v>
      </c>
      <c r="U446" s="13">
        <v>1.0</v>
      </c>
      <c r="V446" s="17">
        <f t="shared" si="1"/>
        <v>1</v>
      </c>
      <c r="W446" s="11">
        <f t="shared" si="2"/>
        <v>0.75</v>
      </c>
      <c r="X446" s="11">
        <f t="shared" si="3"/>
        <v>0.25</v>
      </c>
      <c r="Y446" s="11">
        <f t="shared" si="18"/>
        <v>2.70952381</v>
      </c>
      <c r="Z446" s="13">
        <v>1.0</v>
      </c>
      <c r="AA446" s="13">
        <v>0.0</v>
      </c>
      <c r="AB446" s="13">
        <v>3.0</v>
      </c>
      <c r="AC446" s="13">
        <v>0.0</v>
      </c>
      <c r="AD446" s="13">
        <v>4.0</v>
      </c>
      <c r="AE446" s="13">
        <v>0.0</v>
      </c>
      <c r="AF446" s="11">
        <f t="shared" si="45"/>
        <v>0</v>
      </c>
      <c r="AG446" s="12">
        <v>5.0</v>
      </c>
      <c r="AH446" s="12">
        <v>2.0</v>
      </c>
      <c r="AI446" s="12">
        <v>6.0</v>
      </c>
      <c r="AJ446" s="12">
        <v>4.0</v>
      </c>
      <c r="AK446" s="12">
        <v>11.0</v>
      </c>
      <c r="AL446" s="12">
        <v>6.0</v>
      </c>
      <c r="AM446" s="18">
        <v>0.5454545454545454</v>
      </c>
      <c r="AN446" s="19">
        <v>0.0</v>
      </c>
      <c r="AO446" s="19">
        <v>0.0</v>
      </c>
      <c r="AP446" s="13">
        <v>0.0</v>
      </c>
      <c r="AQ446" s="17">
        <f t="shared" si="25"/>
        <v>2</v>
      </c>
      <c r="AR446" s="11">
        <f t="shared" si="8"/>
        <v>0.5</v>
      </c>
      <c r="AS446" s="17">
        <f t="shared" si="23"/>
        <v>2</v>
      </c>
      <c r="AT446" s="11">
        <f t="shared" si="10"/>
        <v>0.5</v>
      </c>
      <c r="AU446" s="13" t="s">
        <v>56</v>
      </c>
      <c r="BA446" s="78">
        <f t="shared" si="12"/>
        <v>8</v>
      </c>
    </row>
    <row r="447" ht="12.75" customHeight="1">
      <c r="A447" s="13" t="s">
        <v>470</v>
      </c>
      <c r="B447" s="43" t="s">
        <v>479</v>
      </c>
      <c r="C447" s="11">
        <v>0.5595238095238095</v>
      </c>
      <c r="D447" s="11">
        <v>4.95952380952381</v>
      </c>
      <c r="E447" s="11">
        <v>0.1128180508881421</v>
      </c>
      <c r="F447" s="17">
        <v>4.0</v>
      </c>
      <c r="G447" s="17">
        <v>2.0</v>
      </c>
      <c r="H447" s="17">
        <v>8.0</v>
      </c>
      <c r="I447" s="17">
        <v>27.0</v>
      </c>
      <c r="J447" s="17">
        <v>3.0</v>
      </c>
      <c r="K447" s="11">
        <v>0.5679012345679012</v>
      </c>
      <c r="L447" s="11">
        <v>1.5555555555555556</v>
      </c>
      <c r="M447" s="12">
        <v>1.0</v>
      </c>
      <c r="N447" s="12">
        <v>0.0</v>
      </c>
      <c r="O447" s="12">
        <v>7.0</v>
      </c>
      <c r="P447" s="14">
        <v>0.0</v>
      </c>
      <c r="Q447" s="15">
        <v>0.6807192854560433</v>
      </c>
      <c r="R447" s="16">
        <v>2.115079365079365</v>
      </c>
      <c r="S447" s="13">
        <v>24.0</v>
      </c>
      <c r="T447" s="13">
        <v>9.0</v>
      </c>
      <c r="U447" s="13">
        <v>1.0</v>
      </c>
      <c r="V447" s="17">
        <f t="shared" si="1"/>
        <v>1</v>
      </c>
      <c r="W447" s="11">
        <f t="shared" si="2"/>
        <v>0.6666666667</v>
      </c>
      <c r="X447" s="11">
        <f t="shared" si="3"/>
        <v>0.3333333333</v>
      </c>
      <c r="Y447" s="11">
        <f t="shared" si="18"/>
        <v>2.115079365</v>
      </c>
      <c r="Z447" s="13">
        <v>1.0</v>
      </c>
      <c r="AA447" s="13">
        <v>0.0</v>
      </c>
      <c r="AB447" s="13">
        <v>2.0</v>
      </c>
      <c r="AC447" s="13">
        <v>0.0</v>
      </c>
      <c r="AD447" s="13">
        <v>3.0</v>
      </c>
      <c r="AE447" s="13">
        <v>0.0</v>
      </c>
      <c r="AF447" s="11">
        <f t="shared" si="45"/>
        <v>0</v>
      </c>
      <c r="AG447" s="12">
        <v>4.0</v>
      </c>
      <c r="AH447" s="12">
        <v>2.0</v>
      </c>
      <c r="AI447" s="12">
        <v>6.0</v>
      </c>
      <c r="AJ447" s="12">
        <v>2.0</v>
      </c>
      <c r="AK447" s="12">
        <v>10.0</v>
      </c>
      <c r="AL447" s="12">
        <v>4.0</v>
      </c>
      <c r="AM447" s="18">
        <v>0.4</v>
      </c>
      <c r="AN447" s="19">
        <v>0.0</v>
      </c>
      <c r="AO447" s="19">
        <v>0.0</v>
      </c>
      <c r="AP447" s="13">
        <v>0.0</v>
      </c>
      <c r="AQ447" s="17">
        <f t="shared" si="25"/>
        <v>2</v>
      </c>
      <c r="AR447" s="11">
        <f t="shared" si="8"/>
        <v>0.6666666667</v>
      </c>
      <c r="AS447" s="17">
        <f t="shared" si="23"/>
        <v>1</v>
      </c>
      <c r="AT447" s="11">
        <f t="shared" si="10"/>
        <v>0.3333333333</v>
      </c>
      <c r="AU447" s="13" t="s">
        <v>54</v>
      </c>
      <c r="BA447" s="78">
        <f t="shared" si="12"/>
        <v>8</v>
      </c>
    </row>
    <row r="448" ht="12.75" customHeight="1">
      <c r="A448" s="13" t="s">
        <v>470</v>
      </c>
      <c r="B448" s="8" t="s">
        <v>276</v>
      </c>
      <c r="C448" s="11">
        <v>0.25</v>
      </c>
      <c r="D448" s="11">
        <v>2.9773809523809525</v>
      </c>
      <c r="E448" s="11">
        <v>0.08396641343462614</v>
      </c>
      <c r="F448" s="17">
        <v>2.0</v>
      </c>
      <c r="G448" s="17">
        <v>4.0</v>
      </c>
      <c r="H448" s="17">
        <v>8.0</v>
      </c>
      <c r="I448" s="17">
        <v>39.0</v>
      </c>
      <c r="J448" s="17">
        <v>5.0</v>
      </c>
      <c r="K448" s="11">
        <v>0.7589743589743589</v>
      </c>
      <c r="L448" s="11">
        <v>1.8666666666666667</v>
      </c>
      <c r="M448" s="12">
        <v>3.0</v>
      </c>
      <c r="N448" s="12">
        <v>0.0</v>
      </c>
      <c r="O448" s="12">
        <v>7.0</v>
      </c>
      <c r="P448" s="14">
        <v>0.0</v>
      </c>
      <c r="Q448" s="15">
        <v>0.8429407724089851</v>
      </c>
      <c r="R448" s="16">
        <v>2.1166666666666667</v>
      </c>
      <c r="S448" s="13">
        <v>21.0</v>
      </c>
      <c r="T448" s="13">
        <v>10.0</v>
      </c>
      <c r="U448" s="13">
        <v>1.0</v>
      </c>
      <c r="V448" s="17">
        <f t="shared" si="1"/>
        <v>1</v>
      </c>
      <c r="W448" s="11">
        <f t="shared" si="2"/>
        <v>0.8</v>
      </c>
      <c r="X448" s="11">
        <f t="shared" si="3"/>
        <v>0.2</v>
      </c>
      <c r="Y448" s="11">
        <f t="shared" si="18"/>
        <v>2.116666667</v>
      </c>
      <c r="Z448" s="13">
        <v>0.0</v>
      </c>
      <c r="AA448" s="13">
        <v>0.0</v>
      </c>
      <c r="AB448" s="13">
        <v>1.0</v>
      </c>
      <c r="AC448" s="13">
        <v>0.0</v>
      </c>
      <c r="AD448" s="13">
        <v>1.0</v>
      </c>
      <c r="AE448" s="13">
        <v>0.0</v>
      </c>
      <c r="AF448" s="11">
        <f t="shared" si="45"/>
        <v>0</v>
      </c>
      <c r="AG448" s="12">
        <v>4.0</v>
      </c>
      <c r="AH448" s="12">
        <v>0.0</v>
      </c>
      <c r="AI448" s="12">
        <v>6.0</v>
      </c>
      <c r="AJ448" s="12">
        <v>1.0</v>
      </c>
      <c r="AK448" s="12">
        <v>10.0</v>
      </c>
      <c r="AL448" s="12">
        <v>1.0</v>
      </c>
      <c r="AM448" s="18">
        <v>0.1</v>
      </c>
      <c r="AN448" s="19">
        <v>0.0</v>
      </c>
      <c r="AO448" s="19">
        <v>0.0</v>
      </c>
      <c r="AP448" s="13">
        <v>0.0</v>
      </c>
      <c r="AQ448" s="17">
        <f t="shared" si="25"/>
        <v>2</v>
      </c>
      <c r="AR448" s="11">
        <f t="shared" si="8"/>
        <v>0.4</v>
      </c>
      <c r="AS448" s="17">
        <f t="shared" si="23"/>
        <v>3</v>
      </c>
      <c r="AT448" s="11">
        <f t="shared" si="10"/>
        <v>0.6</v>
      </c>
      <c r="AU448" s="13" t="s">
        <v>54</v>
      </c>
      <c r="BA448" s="78">
        <f t="shared" si="12"/>
        <v>8</v>
      </c>
    </row>
    <row r="449" ht="12.75" customHeight="1">
      <c r="A449" s="13" t="s">
        <v>470</v>
      </c>
      <c r="B449" s="8" t="s">
        <v>480</v>
      </c>
      <c r="C449" s="11">
        <v>0.75</v>
      </c>
      <c r="D449" s="11">
        <v>1.9773809523809525</v>
      </c>
      <c r="E449" s="11">
        <v>0.3792895845875978</v>
      </c>
      <c r="F449" s="17">
        <v>1.0</v>
      </c>
      <c r="G449" s="17">
        <v>2.0</v>
      </c>
      <c r="H449" s="17">
        <v>3.0</v>
      </c>
      <c r="I449" s="17">
        <v>30.0</v>
      </c>
      <c r="J449" s="17">
        <v>5.0</v>
      </c>
      <c r="K449" s="11">
        <v>0.38</v>
      </c>
      <c r="L449" s="11">
        <v>1.6</v>
      </c>
      <c r="M449" s="12">
        <v>4.0</v>
      </c>
      <c r="N449" s="12">
        <v>0.0</v>
      </c>
      <c r="O449" s="12">
        <v>7.0</v>
      </c>
      <c r="P449" s="14">
        <v>0.0</v>
      </c>
      <c r="Q449" s="15">
        <v>0.7592895845875978</v>
      </c>
      <c r="R449" s="16">
        <v>2.35</v>
      </c>
      <c r="S449" s="13">
        <v>18.0</v>
      </c>
      <c r="T449" s="13">
        <v>11.0</v>
      </c>
      <c r="U449" s="13">
        <v>1.0</v>
      </c>
      <c r="V449" s="17">
        <f t="shared" si="1"/>
        <v>3</v>
      </c>
      <c r="W449" s="11">
        <f t="shared" si="2"/>
        <v>0.4</v>
      </c>
      <c r="X449" s="11">
        <f t="shared" si="3"/>
        <v>0.6</v>
      </c>
      <c r="Y449" s="11">
        <f t="shared" si="18"/>
        <v>2.35</v>
      </c>
      <c r="Z449" s="13">
        <v>0.0</v>
      </c>
      <c r="AA449" s="13">
        <v>0.0</v>
      </c>
      <c r="AB449" s="13">
        <v>0.0</v>
      </c>
      <c r="AC449" s="13">
        <v>0.0</v>
      </c>
      <c r="AD449" s="13">
        <v>0.0</v>
      </c>
      <c r="AE449" s="13">
        <v>0.0</v>
      </c>
      <c r="AF449" s="11" t="str">
        <f t="shared" si="45"/>
        <v>#DIV/0!</v>
      </c>
      <c r="AG449" s="12">
        <v>4.0</v>
      </c>
      <c r="AH449" s="12">
        <v>2.0</v>
      </c>
      <c r="AI449" s="12">
        <v>6.0</v>
      </c>
      <c r="AJ449" s="12">
        <v>1.0</v>
      </c>
      <c r="AK449" s="12">
        <v>10.0</v>
      </c>
      <c r="AL449" s="12">
        <v>3.0</v>
      </c>
      <c r="AM449" s="18">
        <v>0.3</v>
      </c>
      <c r="AN449" s="19">
        <v>0.0</v>
      </c>
      <c r="AO449" s="19">
        <v>0.0</v>
      </c>
      <c r="AP449" s="13">
        <v>0.0</v>
      </c>
      <c r="AQ449" s="17">
        <f t="shared" si="25"/>
        <v>1</v>
      </c>
      <c r="AR449" s="11">
        <f t="shared" si="8"/>
        <v>0.2</v>
      </c>
      <c r="AS449" s="17">
        <f t="shared" si="23"/>
        <v>4</v>
      </c>
      <c r="AT449" s="11">
        <f t="shared" si="10"/>
        <v>0.8</v>
      </c>
      <c r="AU449" s="13" t="s">
        <v>56</v>
      </c>
      <c r="BA449" s="78">
        <f t="shared" si="12"/>
        <v>3</v>
      </c>
    </row>
    <row r="450" ht="12.75" customHeight="1">
      <c r="A450" s="13" t="s">
        <v>470</v>
      </c>
      <c r="B450" s="43" t="s">
        <v>481</v>
      </c>
      <c r="C450" s="11">
        <v>0.9595238095238094</v>
      </c>
      <c r="D450" s="11">
        <v>1.4595238095238094</v>
      </c>
      <c r="E450" s="11">
        <v>0.6574225122349102</v>
      </c>
      <c r="F450" s="17">
        <v>1.0</v>
      </c>
      <c r="G450" s="17">
        <v>0.0</v>
      </c>
      <c r="H450" s="17">
        <v>7.0</v>
      </c>
      <c r="I450" s="17">
        <v>8.0</v>
      </c>
      <c r="J450" s="17">
        <v>1.0</v>
      </c>
      <c r="K450" s="11">
        <v>-0.875</v>
      </c>
      <c r="L450" s="11">
        <v>0.0</v>
      </c>
      <c r="M450" s="12">
        <v>0.0</v>
      </c>
      <c r="N450" s="12">
        <v>0.0</v>
      </c>
      <c r="O450" s="12">
        <v>7.0</v>
      </c>
      <c r="P450" s="14">
        <v>0.0</v>
      </c>
      <c r="Q450" s="15">
        <v>-0.21757748776508978</v>
      </c>
      <c r="R450" s="16">
        <v>0.9595238095238094</v>
      </c>
      <c r="S450" s="13">
        <v>15.0</v>
      </c>
      <c r="T450" s="13">
        <v>12.0</v>
      </c>
      <c r="U450" s="13">
        <v>1.0</v>
      </c>
      <c r="V450" s="17">
        <f t="shared" si="1"/>
        <v>1</v>
      </c>
      <c r="W450" s="11">
        <f t="shared" si="2"/>
        <v>0</v>
      </c>
      <c r="X450" s="11">
        <f t="shared" si="3"/>
        <v>1</v>
      </c>
      <c r="Y450" s="11">
        <f t="shared" si="18"/>
        <v>0.9595238095</v>
      </c>
      <c r="Z450" s="13">
        <v>0.0</v>
      </c>
      <c r="AA450" s="13">
        <v>0.0</v>
      </c>
      <c r="AB450" s="13">
        <v>0.0</v>
      </c>
      <c r="AC450" s="13">
        <v>0.0</v>
      </c>
      <c r="AD450" s="13">
        <v>0.0</v>
      </c>
      <c r="AE450" s="13">
        <v>0.0</v>
      </c>
      <c r="AF450" s="11" t="str">
        <f t="shared" si="45"/>
        <v>#DIV/0!</v>
      </c>
      <c r="AG450" s="12">
        <v>3.0</v>
      </c>
      <c r="AH450" s="12">
        <v>2.0</v>
      </c>
      <c r="AI450" s="12">
        <v>5.0</v>
      </c>
      <c r="AJ450" s="12">
        <v>4.0</v>
      </c>
      <c r="AK450" s="12">
        <v>8.0</v>
      </c>
      <c r="AL450" s="12">
        <v>6.0</v>
      </c>
      <c r="AM450" s="18">
        <v>0.75</v>
      </c>
      <c r="AN450" s="19">
        <v>0.0</v>
      </c>
      <c r="AO450" s="19">
        <v>0.0</v>
      </c>
      <c r="AP450" s="13">
        <v>0.0</v>
      </c>
      <c r="AQ450" s="17">
        <f t="shared" si="25"/>
        <v>1</v>
      </c>
      <c r="AR450" s="11">
        <f t="shared" si="8"/>
        <v>1</v>
      </c>
      <c r="AS450" s="17">
        <f t="shared" si="23"/>
        <v>0</v>
      </c>
      <c r="AT450" s="11">
        <f t="shared" si="10"/>
        <v>0</v>
      </c>
      <c r="AU450" s="13" t="s">
        <v>54</v>
      </c>
      <c r="BA450" s="78">
        <f t="shared" si="12"/>
        <v>7</v>
      </c>
    </row>
    <row r="451" ht="12.75" customHeight="1">
      <c r="A451" s="13" t="s">
        <v>470</v>
      </c>
      <c r="B451" s="8" t="s">
        <v>482</v>
      </c>
      <c r="C451" s="11">
        <v>0.0</v>
      </c>
      <c r="D451" s="11">
        <v>0.9773809523809525</v>
      </c>
      <c r="E451" s="11">
        <v>0.0</v>
      </c>
      <c r="F451" s="17">
        <v>0.0</v>
      </c>
      <c r="G451" s="17">
        <v>3.0</v>
      </c>
      <c r="H451" s="17">
        <v>11.0</v>
      </c>
      <c r="I451" s="17">
        <v>26.0</v>
      </c>
      <c r="J451" s="17">
        <v>4.0</v>
      </c>
      <c r="K451" s="11">
        <v>0.6442307692307693</v>
      </c>
      <c r="L451" s="11">
        <v>1.4</v>
      </c>
      <c r="M451" s="12">
        <v>0.0</v>
      </c>
      <c r="N451" s="12">
        <v>0.0</v>
      </c>
      <c r="O451" s="12">
        <v>7.0</v>
      </c>
      <c r="P451" s="14">
        <v>0.0</v>
      </c>
      <c r="Q451" s="15">
        <v>0.6442307692307693</v>
      </c>
      <c r="R451" s="16">
        <v>1.4</v>
      </c>
      <c r="S451" s="13">
        <v>12.0</v>
      </c>
      <c r="T451" s="13">
        <v>13.0</v>
      </c>
      <c r="U451" s="13">
        <v>1.0</v>
      </c>
      <c r="V451" s="17">
        <f t="shared" si="1"/>
        <v>1</v>
      </c>
      <c r="W451" s="11">
        <f t="shared" si="2"/>
        <v>0.75</v>
      </c>
      <c r="X451" s="11">
        <f t="shared" si="3"/>
        <v>0.25</v>
      </c>
      <c r="Y451" s="11">
        <f t="shared" si="18"/>
        <v>1.4</v>
      </c>
      <c r="Z451" s="13">
        <v>0.0</v>
      </c>
      <c r="AA451" s="13">
        <v>0.0</v>
      </c>
      <c r="AB451" s="13">
        <v>0.0</v>
      </c>
      <c r="AC451" s="13">
        <v>0.0</v>
      </c>
      <c r="AD451" s="13">
        <v>0.0</v>
      </c>
      <c r="AE451" s="13">
        <v>0.0</v>
      </c>
      <c r="AF451" s="11" t="str">
        <f t="shared" si="45"/>
        <v>#DIV/0!</v>
      </c>
      <c r="AG451" s="12">
        <v>2.0</v>
      </c>
      <c r="AH451" s="12">
        <v>0.0</v>
      </c>
      <c r="AI451" s="12">
        <v>4.0</v>
      </c>
      <c r="AJ451" s="12">
        <v>0.0</v>
      </c>
      <c r="AK451" s="12">
        <v>6.0</v>
      </c>
      <c r="AL451" s="12">
        <v>0.0</v>
      </c>
      <c r="AM451" s="18">
        <v>0.0</v>
      </c>
      <c r="AN451" s="19">
        <v>0.0</v>
      </c>
      <c r="AO451" s="19">
        <v>0.0</v>
      </c>
      <c r="AP451" s="13">
        <v>0.0</v>
      </c>
      <c r="AQ451" s="17">
        <f t="shared" si="25"/>
        <v>4</v>
      </c>
      <c r="AR451" s="11">
        <f t="shared" si="8"/>
        <v>1</v>
      </c>
      <c r="AS451" s="17">
        <f t="shared" si="23"/>
        <v>0</v>
      </c>
      <c r="AT451" s="11">
        <f t="shared" si="10"/>
        <v>0</v>
      </c>
      <c r="AU451" s="13" t="s">
        <v>56</v>
      </c>
      <c r="BA451" s="78">
        <f t="shared" si="12"/>
        <v>11</v>
      </c>
    </row>
    <row r="452" ht="12.75" customHeight="1">
      <c r="A452" s="13" t="s">
        <v>470</v>
      </c>
      <c r="B452" s="8" t="s">
        <v>483</v>
      </c>
      <c r="C452" s="11">
        <v>0.0</v>
      </c>
      <c r="D452" s="11">
        <v>0.7773809523809524</v>
      </c>
      <c r="E452" s="11">
        <v>0.0</v>
      </c>
      <c r="F452" s="17">
        <v>0.0</v>
      </c>
      <c r="G452" s="17">
        <v>1.0</v>
      </c>
      <c r="H452" s="17">
        <v>4.0</v>
      </c>
      <c r="I452" s="17">
        <v>21.0</v>
      </c>
      <c r="J452" s="17">
        <v>3.0</v>
      </c>
      <c r="K452" s="11">
        <v>0.2698412698412698</v>
      </c>
      <c r="L452" s="11">
        <v>1.1666666666666667</v>
      </c>
      <c r="M452" s="12">
        <v>2.0</v>
      </c>
      <c r="N452" s="12">
        <v>0.0</v>
      </c>
      <c r="O452" s="12">
        <v>7.0</v>
      </c>
      <c r="P452" s="14">
        <v>0.0</v>
      </c>
      <c r="Q452" s="15">
        <v>0.2698412698412698</v>
      </c>
      <c r="R452" s="16">
        <v>1.1666666666666667</v>
      </c>
      <c r="S452" s="13">
        <v>9.0</v>
      </c>
      <c r="T452" s="13">
        <v>14.0</v>
      </c>
      <c r="U452" s="13">
        <v>1.0</v>
      </c>
      <c r="V452" s="17">
        <f t="shared" si="1"/>
        <v>2</v>
      </c>
      <c r="W452" s="11">
        <f t="shared" si="2"/>
        <v>0.3333333333</v>
      </c>
      <c r="X452" s="11">
        <f t="shared" si="3"/>
        <v>0.6666666667</v>
      </c>
      <c r="Y452" s="11">
        <f t="shared" si="18"/>
        <v>1.166666667</v>
      </c>
      <c r="Z452" s="13">
        <v>0.0</v>
      </c>
      <c r="AA452" s="13">
        <v>0.0</v>
      </c>
      <c r="AB452" s="13">
        <v>0.0</v>
      </c>
      <c r="AC452" s="13">
        <v>0.0</v>
      </c>
      <c r="AD452" s="13">
        <v>0.0</v>
      </c>
      <c r="AE452" s="13">
        <v>0.0</v>
      </c>
      <c r="AF452" s="11" t="str">
        <f t="shared" si="45"/>
        <v>#DIV/0!</v>
      </c>
      <c r="AG452" s="12">
        <v>2.0</v>
      </c>
      <c r="AH452" s="12">
        <v>0.0</v>
      </c>
      <c r="AI452" s="12">
        <v>3.0</v>
      </c>
      <c r="AJ452" s="12">
        <v>0.0</v>
      </c>
      <c r="AK452" s="12">
        <v>5.0</v>
      </c>
      <c r="AL452" s="12">
        <v>0.0</v>
      </c>
      <c r="AM452" s="18">
        <v>0.0</v>
      </c>
      <c r="AN452" s="19">
        <v>0.0</v>
      </c>
      <c r="AO452" s="19">
        <v>0.0</v>
      </c>
      <c r="AP452" s="13">
        <v>0.0</v>
      </c>
      <c r="AQ452" s="17">
        <f t="shared" si="25"/>
        <v>1</v>
      </c>
      <c r="AR452" s="11">
        <f t="shared" si="8"/>
        <v>0.3333333333</v>
      </c>
      <c r="AS452" s="17">
        <f t="shared" si="23"/>
        <v>2</v>
      </c>
      <c r="AT452" s="11">
        <f t="shared" si="10"/>
        <v>0.6666666667</v>
      </c>
      <c r="AU452" s="13" t="s">
        <v>54</v>
      </c>
      <c r="BA452" s="78">
        <f t="shared" si="12"/>
        <v>4</v>
      </c>
    </row>
    <row r="453" ht="12.75" customHeight="1">
      <c r="A453" s="13" t="s">
        <v>470</v>
      </c>
      <c r="B453" s="8" t="s">
        <v>484</v>
      </c>
      <c r="C453" s="11">
        <v>0.0</v>
      </c>
      <c r="D453" s="11">
        <v>0.4107142857142857</v>
      </c>
      <c r="E453" s="11">
        <v>0.0</v>
      </c>
      <c r="F453" s="17">
        <v>0.0</v>
      </c>
      <c r="G453" s="17">
        <v>1.0</v>
      </c>
      <c r="H453" s="17">
        <v>5.0</v>
      </c>
      <c r="I453" s="17">
        <v>15.0</v>
      </c>
      <c r="J453" s="17">
        <v>2.0</v>
      </c>
      <c r="K453" s="11">
        <v>0.33333333333333337</v>
      </c>
      <c r="L453" s="11">
        <v>1.5555555555555556</v>
      </c>
      <c r="M453" s="12">
        <v>0.0</v>
      </c>
      <c r="N453" s="12">
        <v>0.0</v>
      </c>
      <c r="O453" s="12">
        <v>7.0</v>
      </c>
      <c r="P453" s="14">
        <v>0.0</v>
      </c>
      <c r="Q453" s="15">
        <v>0.33333333333333337</v>
      </c>
      <c r="R453" s="16">
        <v>1.5555555555555556</v>
      </c>
      <c r="S453" s="13">
        <v>6.0</v>
      </c>
      <c r="T453" s="13">
        <v>15.0</v>
      </c>
      <c r="U453" s="13">
        <v>1.0</v>
      </c>
      <c r="V453" s="17">
        <f t="shared" si="1"/>
        <v>1</v>
      </c>
      <c r="W453" s="11">
        <f t="shared" si="2"/>
        <v>0.5</v>
      </c>
      <c r="X453" s="11">
        <f t="shared" si="3"/>
        <v>0.5</v>
      </c>
      <c r="Y453" s="11">
        <f t="shared" si="18"/>
        <v>1.555555556</v>
      </c>
      <c r="Z453" s="13">
        <v>0.0</v>
      </c>
      <c r="AA453" s="13">
        <v>0.0</v>
      </c>
      <c r="AB453" s="13">
        <v>0.0</v>
      </c>
      <c r="AC453" s="13">
        <v>0.0</v>
      </c>
      <c r="AD453" s="13">
        <v>0.0</v>
      </c>
      <c r="AE453" s="13">
        <v>0.0</v>
      </c>
      <c r="AF453" s="11" t="str">
        <f t="shared" si="45"/>
        <v>#DIV/0!</v>
      </c>
      <c r="AG453" s="12">
        <v>1.0</v>
      </c>
      <c r="AH453" s="12">
        <v>0.0</v>
      </c>
      <c r="AI453" s="12">
        <v>2.0</v>
      </c>
      <c r="AJ453" s="12">
        <v>0.0</v>
      </c>
      <c r="AK453" s="12">
        <v>3.0</v>
      </c>
      <c r="AL453" s="12">
        <v>0.0</v>
      </c>
      <c r="AM453" s="18">
        <v>0.0</v>
      </c>
      <c r="AN453" s="19">
        <v>0.0</v>
      </c>
      <c r="AO453" s="19">
        <v>0.0</v>
      </c>
      <c r="AP453" s="13">
        <v>0.0</v>
      </c>
      <c r="AQ453" s="17">
        <f t="shared" si="25"/>
        <v>2</v>
      </c>
      <c r="AR453" s="11">
        <f t="shared" si="8"/>
        <v>1</v>
      </c>
      <c r="AS453" s="17">
        <f t="shared" si="23"/>
        <v>0</v>
      </c>
      <c r="AT453" s="11">
        <f t="shared" si="10"/>
        <v>0</v>
      </c>
      <c r="AU453" s="13" t="s">
        <v>56</v>
      </c>
      <c r="BA453" s="78">
        <f t="shared" si="12"/>
        <v>5</v>
      </c>
    </row>
    <row r="454" ht="12.75" customHeight="1">
      <c r="A454" s="25" t="s">
        <v>470</v>
      </c>
      <c r="B454" s="44" t="s">
        <v>485</v>
      </c>
      <c r="C454" s="28">
        <v>0.0</v>
      </c>
      <c r="D454" s="28">
        <v>0.125</v>
      </c>
      <c r="E454" s="28">
        <v>0.0</v>
      </c>
      <c r="F454" s="32">
        <v>0.0</v>
      </c>
      <c r="G454" s="32">
        <v>0.0</v>
      </c>
      <c r="H454" s="32">
        <v>5.0</v>
      </c>
      <c r="I454" s="32">
        <v>8.0</v>
      </c>
      <c r="J454" s="32">
        <v>1.0</v>
      </c>
      <c r="K454" s="28">
        <v>-0.625</v>
      </c>
      <c r="L454" s="28">
        <v>0.0</v>
      </c>
      <c r="M454" s="25">
        <v>0.0</v>
      </c>
      <c r="N454" s="25">
        <v>0.0</v>
      </c>
      <c r="O454" s="25">
        <v>7.0</v>
      </c>
      <c r="P454" s="29">
        <v>0.0</v>
      </c>
      <c r="Q454" s="30">
        <v>-0.625</v>
      </c>
      <c r="R454" s="31">
        <v>0.0</v>
      </c>
      <c r="S454" s="25">
        <v>3.0</v>
      </c>
      <c r="T454" s="25">
        <v>16.0</v>
      </c>
      <c r="U454" s="25">
        <v>1.0</v>
      </c>
      <c r="V454" s="32">
        <f t="shared" si="1"/>
        <v>1</v>
      </c>
      <c r="W454" s="28">
        <f t="shared" si="2"/>
        <v>0</v>
      </c>
      <c r="X454" s="28">
        <f t="shared" si="3"/>
        <v>1</v>
      </c>
      <c r="Y454" s="28">
        <f t="shared" si="18"/>
        <v>0</v>
      </c>
      <c r="Z454" s="25">
        <v>0.0</v>
      </c>
      <c r="AA454" s="25">
        <v>0.0</v>
      </c>
      <c r="AB454" s="25">
        <v>0.0</v>
      </c>
      <c r="AC454" s="25">
        <v>0.0</v>
      </c>
      <c r="AD454" s="25">
        <v>0.0</v>
      </c>
      <c r="AE454" s="25">
        <v>0.0</v>
      </c>
      <c r="AF454" s="11" t="str">
        <f t="shared" si="45"/>
        <v>#DIV/0!</v>
      </c>
      <c r="AG454" s="25">
        <v>0.0</v>
      </c>
      <c r="AH454" s="25">
        <v>0.0</v>
      </c>
      <c r="AI454" s="25">
        <v>1.0</v>
      </c>
      <c r="AJ454" s="25">
        <v>0.0</v>
      </c>
      <c r="AK454" s="25">
        <v>1.0</v>
      </c>
      <c r="AL454" s="25">
        <v>0.0</v>
      </c>
      <c r="AM454" s="33">
        <v>0.0</v>
      </c>
      <c r="AN454" s="34">
        <v>0.0</v>
      </c>
      <c r="AO454" s="34">
        <v>0.0</v>
      </c>
      <c r="AP454" s="25">
        <v>0.0</v>
      </c>
      <c r="AQ454" s="32">
        <f t="shared" si="25"/>
        <v>1</v>
      </c>
      <c r="AR454" s="28">
        <f t="shared" si="8"/>
        <v>1</v>
      </c>
      <c r="AS454" s="32">
        <f t="shared" si="23"/>
        <v>0</v>
      </c>
      <c r="AT454" s="28">
        <f t="shared" si="10"/>
        <v>0</v>
      </c>
      <c r="AU454" s="25" t="s">
        <v>54</v>
      </c>
      <c r="AV454" s="35">
        <v>20471.0</v>
      </c>
      <c r="AW454" s="25"/>
      <c r="AX454" s="25"/>
      <c r="AY454" s="25"/>
      <c r="AZ454" s="25"/>
      <c r="BA454" s="32">
        <f t="shared" si="12"/>
        <v>5</v>
      </c>
      <c r="BB454" s="25"/>
    </row>
    <row r="455" ht="12.75" customHeight="1">
      <c r="A455" s="8" t="s">
        <v>486</v>
      </c>
      <c r="B455" s="9" t="s">
        <v>487</v>
      </c>
      <c r="C455" s="10">
        <v>6.183333333333334</v>
      </c>
      <c r="D455" s="11">
        <v>12.127380952380953</v>
      </c>
      <c r="E455" s="18">
        <v>0.5098655148718956</v>
      </c>
      <c r="F455" s="12">
        <v>0.0</v>
      </c>
      <c r="G455" s="13">
        <v>9.0</v>
      </c>
      <c r="H455" s="13">
        <v>0.0</v>
      </c>
      <c r="I455" s="13">
        <v>54.0</v>
      </c>
      <c r="J455" s="13">
        <v>9.0</v>
      </c>
      <c r="K455" s="11">
        <v>1.0</v>
      </c>
      <c r="L455" s="11">
        <v>7.0</v>
      </c>
      <c r="M455" s="12">
        <v>4.0</v>
      </c>
      <c r="N455" s="13">
        <v>4.0</v>
      </c>
      <c r="O455" s="13">
        <v>7.0</v>
      </c>
      <c r="P455" s="10">
        <v>0.5714285714285714</v>
      </c>
      <c r="Q455" s="15">
        <v>2.081294086300467</v>
      </c>
      <c r="R455" s="16">
        <v>16.61190476190476</v>
      </c>
      <c r="S455" s="13">
        <v>39.0</v>
      </c>
      <c r="T455" s="13">
        <v>1.0</v>
      </c>
      <c r="U455" s="13">
        <v>1.0</v>
      </c>
      <c r="V455" s="17">
        <f t="shared" si="1"/>
        <v>0</v>
      </c>
      <c r="W455" s="11">
        <f t="shared" si="2"/>
        <v>1</v>
      </c>
      <c r="X455" s="11">
        <f t="shared" si="3"/>
        <v>0</v>
      </c>
      <c r="Y455" s="11">
        <f t="shared" si="18"/>
        <v>13.18333333</v>
      </c>
      <c r="Z455" s="13">
        <v>4.0</v>
      </c>
      <c r="AA455" s="13">
        <v>2.0</v>
      </c>
      <c r="AB455" s="13">
        <v>6.0</v>
      </c>
      <c r="AC455" s="13">
        <v>3.0</v>
      </c>
      <c r="AD455" s="13">
        <v>10.0</v>
      </c>
      <c r="AE455" s="13">
        <v>5.0</v>
      </c>
      <c r="AF455" s="11">
        <f t="shared" si="45"/>
        <v>0.5</v>
      </c>
      <c r="AG455" s="12">
        <v>4.0</v>
      </c>
      <c r="AH455" s="12">
        <v>1.0</v>
      </c>
      <c r="AI455" s="12">
        <v>8.0</v>
      </c>
      <c r="AJ455" s="12">
        <v>5.0</v>
      </c>
      <c r="AK455" s="12">
        <v>12.0</v>
      </c>
      <c r="AL455" s="12">
        <v>6.0</v>
      </c>
      <c r="AM455" s="18">
        <f t="shared" ref="AM455:AM732" si="46">AL455/AK455</f>
        <v>0.5</v>
      </c>
      <c r="AN455" s="19">
        <v>0.0</v>
      </c>
      <c r="AO455" s="19">
        <v>0.0</v>
      </c>
      <c r="AP455" s="12">
        <v>0.0</v>
      </c>
      <c r="AQ455" s="17">
        <f t="shared" si="25"/>
        <v>5</v>
      </c>
      <c r="AR455" s="11">
        <f t="shared" si="8"/>
        <v>0.5555555556</v>
      </c>
      <c r="AS455" s="17">
        <f t="shared" si="23"/>
        <v>-1</v>
      </c>
      <c r="AT455" s="11">
        <f t="shared" si="10"/>
        <v>-0.1666666667</v>
      </c>
      <c r="AU455" s="13" t="s">
        <v>54</v>
      </c>
      <c r="BA455" s="12">
        <f t="shared" si="12"/>
        <v>0</v>
      </c>
    </row>
    <row r="456" ht="12.75" customHeight="1">
      <c r="A456" s="22" t="s">
        <v>486</v>
      </c>
      <c r="B456" s="9" t="s">
        <v>488</v>
      </c>
      <c r="C456" s="10">
        <v>2.1833333333333336</v>
      </c>
      <c r="D456" s="11">
        <v>12.127380952380953</v>
      </c>
      <c r="E456" s="18">
        <v>0.1800333758712084</v>
      </c>
      <c r="F456" s="12">
        <v>0.0</v>
      </c>
      <c r="G456" s="13">
        <v>8.0</v>
      </c>
      <c r="H456" s="13">
        <v>3.0</v>
      </c>
      <c r="I456" s="13">
        <v>54.0</v>
      </c>
      <c r="J456" s="13">
        <v>9.0</v>
      </c>
      <c r="K456" s="11">
        <v>0.8827160493827161</v>
      </c>
      <c r="L456" s="11">
        <v>3.5555555555555554</v>
      </c>
      <c r="M456" s="12">
        <v>1.0</v>
      </c>
      <c r="N456" s="13">
        <v>3.0</v>
      </c>
      <c r="O456" s="13">
        <v>7.0</v>
      </c>
      <c r="P456" s="10">
        <v>0.42857142857142855</v>
      </c>
      <c r="Q456" s="15">
        <v>1.491320853825353</v>
      </c>
      <c r="R456" s="16">
        <v>8.31031746031746</v>
      </c>
      <c r="S456" s="13">
        <v>39.0</v>
      </c>
      <c r="T456" s="13">
        <v>2.0</v>
      </c>
      <c r="U456" s="13">
        <v>1.0</v>
      </c>
      <c r="V456" s="17">
        <f t="shared" si="1"/>
        <v>1</v>
      </c>
      <c r="W456" s="11">
        <f t="shared" si="2"/>
        <v>0.8888888889</v>
      </c>
      <c r="X456" s="11">
        <f t="shared" si="3"/>
        <v>0.1111111111</v>
      </c>
      <c r="Y456" s="11">
        <f t="shared" si="18"/>
        <v>5.738888889</v>
      </c>
      <c r="Z456" s="13">
        <v>4.0</v>
      </c>
      <c r="AA456" s="13">
        <v>0.0</v>
      </c>
      <c r="AB456" s="13">
        <v>6.0</v>
      </c>
      <c r="AC456" s="13">
        <v>1.0</v>
      </c>
      <c r="AD456" s="13">
        <v>10.0</v>
      </c>
      <c r="AE456" s="13">
        <v>1.0</v>
      </c>
      <c r="AF456" s="11">
        <f t="shared" si="45"/>
        <v>0.1</v>
      </c>
      <c r="AG456" s="12">
        <v>4.0</v>
      </c>
      <c r="AH456" s="12">
        <v>1.0</v>
      </c>
      <c r="AI456" s="12">
        <v>8.0</v>
      </c>
      <c r="AJ456" s="12">
        <v>5.0</v>
      </c>
      <c r="AK456" s="12">
        <v>12.0</v>
      </c>
      <c r="AL456" s="12">
        <v>6.0</v>
      </c>
      <c r="AM456" s="18">
        <f t="shared" si="46"/>
        <v>0.5</v>
      </c>
      <c r="AN456" s="19">
        <v>0.0</v>
      </c>
      <c r="AO456" s="19">
        <v>0.0</v>
      </c>
      <c r="AP456" s="12">
        <v>0.0</v>
      </c>
      <c r="AQ456" s="17">
        <f t="shared" si="25"/>
        <v>8</v>
      </c>
      <c r="AR456" s="11">
        <f t="shared" si="8"/>
        <v>0.8888888889</v>
      </c>
      <c r="AS456" s="17">
        <f t="shared" si="23"/>
        <v>0</v>
      </c>
      <c r="AT456" s="11">
        <f t="shared" si="10"/>
        <v>0</v>
      </c>
      <c r="AU456" s="13" t="s">
        <v>54</v>
      </c>
      <c r="BA456" s="12">
        <f t="shared" si="12"/>
        <v>3</v>
      </c>
    </row>
    <row r="457" ht="12.75" customHeight="1">
      <c r="A457" s="13" t="s">
        <v>486</v>
      </c>
      <c r="B457" s="9" t="s">
        <v>489</v>
      </c>
      <c r="C457" s="10">
        <v>1.1833333333333333</v>
      </c>
      <c r="D457" s="11">
        <v>12.127380952380953</v>
      </c>
      <c r="E457" s="18">
        <v>0.09757534112103661</v>
      </c>
      <c r="F457" s="12">
        <v>0.0</v>
      </c>
      <c r="G457" s="13">
        <v>7.0</v>
      </c>
      <c r="H457" s="13">
        <v>5.0</v>
      </c>
      <c r="I457" s="13">
        <v>54.0</v>
      </c>
      <c r="J457" s="13">
        <v>9.0</v>
      </c>
      <c r="K457" s="11">
        <v>0.7674897119341564</v>
      </c>
      <c r="L457" s="11">
        <v>2.419753086419753</v>
      </c>
      <c r="M457" s="12">
        <v>3.0</v>
      </c>
      <c r="N457" s="13">
        <v>0.0</v>
      </c>
      <c r="O457" s="13">
        <v>7.0</v>
      </c>
      <c r="P457" s="14">
        <v>0.0</v>
      </c>
      <c r="Q457" s="15">
        <v>0.86</v>
      </c>
      <c r="R457" s="16">
        <v>3.6030864197530867</v>
      </c>
      <c r="S457" s="13">
        <v>38.0</v>
      </c>
      <c r="T457" s="13">
        <v>3.0</v>
      </c>
      <c r="U457" s="13">
        <v>1.0</v>
      </c>
      <c r="V457" s="17">
        <f t="shared" si="1"/>
        <v>2</v>
      </c>
      <c r="W457" s="11">
        <f t="shared" si="2"/>
        <v>0.7777777778</v>
      </c>
      <c r="X457" s="11">
        <f t="shared" si="3"/>
        <v>0.2222222222</v>
      </c>
      <c r="Y457" s="11">
        <f t="shared" si="18"/>
        <v>3.60308642</v>
      </c>
      <c r="Z457" s="13">
        <v>4.0</v>
      </c>
      <c r="AA457" s="13">
        <v>0.0</v>
      </c>
      <c r="AB457" s="13">
        <v>6.0</v>
      </c>
      <c r="AC457" s="13">
        <v>0.0</v>
      </c>
      <c r="AD457" s="13">
        <v>10.0</v>
      </c>
      <c r="AE457" s="13">
        <v>0.0</v>
      </c>
      <c r="AF457" s="11">
        <f t="shared" si="45"/>
        <v>0</v>
      </c>
      <c r="AG457" s="12">
        <v>4.0</v>
      </c>
      <c r="AH457" s="12">
        <v>1.0</v>
      </c>
      <c r="AI457" s="12">
        <v>8.0</v>
      </c>
      <c r="AJ457" s="12">
        <v>5.0</v>
      </c>
      <c r="AK457" s="12">
        <v>12.0</v>
      </c>
      <c r="AL457" s="12">
        <v>6.0</v>
      </c>
      <c r="AM457" s="18">
        <f t="shared" si="46"/>
        <v>0.5</v>
      </c>
      <c r="AN457" s="19">
        <v>0.0</v>
      </c>
      <c r="AO457" s="19">
        <v>0.0</v>
      </c>
      <c r="AP457" s="12">
        <v>0.0</v>
      </c>
      <c r="AQ457" s="17">
        <f t="shared" si="25"/>
        <v>6</v>
      </c>
      <c r="AR457" s="11">
        <f t="shared" si="8"/>
        <v>0.6666666667</v>
      </c>
      <c r="AS457" s="17">
        <f t="shared" si="23"/>
        <v>3</v>
      </c>
      <c r="AT457" s="11">
        <f t="shared" si="10"/>
        <v>0.3333333333</v>
      </c>
      <c r="AU457" s="13" t="s">
        <v>56</v>
      </c>
      <c r="BA457" s="12">
        <f t="shared" si="12"/>
        <v>5</v>
      </c>
    </row>
    <row r="458" ht="12.75" customHeight="1">
      <c r="A458" s="13" t="s">
        <v>486</v>
      </c>
      <c r="B458" s="9" t="s">
        <v>490</v>
      </c>
      <c r="C458" s="10">
        <v>2.9333333333333336</v>
      </c>
      <c r="D458" s="11">
        <v>11.127380952380953</v>
      </c>
      <c r="E458" s="18">
        <v>0.2636139937948005</v>
      </c>
      <c r="F458" s="12">
        <v>1.0</v>
      </c>
      <c r="G458" s="13">
        <v>6.0</v>
      </c>
      <c r="H458" s="13">
        <v>5.0</v>
      </c>
      <c r="I458" s="13">
        <v>51.0</v>
      </c>
      <c r="J458" s="13">
        <v>8.0</v>
      </c>
      <c r="K458" s="11">
        <v>0.7377450980392157</v>
      </c>
      <c r="L458" s="11">
        <v>2.3333333333333335</v>
      </c>
      <c r="M458" s="12">
        <v>2.0</v>
      </c>
      <c r="N458" s="13">
        <v>0.0</v>
      </c>
      <c r="O458" s="13">
        <v>7.0</v>
      </c>
      <c r="P458" s="14">
        <v>0.0</v>
      </c>
      <c r="Q458" s="15">
        <v>1.0013590918340163</v>
      </c>
      <c r="R458" s="16">
        <v>5.2666666666666675</v>
      </c>
      <c r="S458" s="13">
        <v>37.0</v>
      </c>
      <c r="T458" s="13">
        <v>4.0</v>
      </c>
      <c r="U458" s="13">
        <v>1.0</v>
      </c>
      <c r="V458" s="17">
        <f t="shared" si="1"/>
        <v>2</v>
      </c>
      <c r="W458" s="11">
        <f t="shared" si="2"/>
        <v>0.75</v>
      </c>
      <c r="X458" s="11">
        <f t="shared" si="3"/>
        <v>0.25</v>
      </c>
      <c r="Y458" s="11">
        <f t="shared" si="18"/>
        <v>5.266666667</v>
      </c>
      <c r="Z458" s="13">
        <v>4.0</v>
      </c>
      <c r="AA458" s="13">
        <v>1.0</v>
      </c>
      <c r="AB458" s="13">
        <v>5.0</v>
      </c>
      <c r="AC458" s="13">
        <v>1.0</v>
      </c>
      <c r="AD458" s="13">
        <v>9.0</v>
      </c>
      <c r="AE458" s="13">
        <v>2.0</v>
      </c>
      <c r="AF458" s="11">
        <f t="shared" si="45"/>
        <v>0.2222222222</v>
      </c>
      <c r="AG458" s="12">
        <v>4.0</v>
      </c>
      <c r="AH458" s="12">
        <v>1.0</v>
      </c>
      <c r="AI458" s="12">
        <v>8.0</v>
      </c>
      <c r="AJ458" s="12">
        <v>4.0</v>
      </c>
      <c r="AK458" s="12">
        <v>12.0</v>
      </c>
      <c r="AL458" s="12">
        <v>5.0</v>
      </c>
      <c r="AM458" s="18">
        <f t="shared" si="46"/>
        <v>0.4166666667</v>
      </c>
      <c r="AN458" s="19">
        <v>0.0</v>
      </c>
      <c r="AO458" s="19">
        <v>0.0</v>
      </c>
      <c r="AP458" s="12">
        <v>0.0</v>
      </c>
      <c r="AQ458" s="17">
        <f t="shared" si="25"/>
        <v>6</v>
      </c>
      <c r="AR458" s="11">
        <f t="shared" si="8"/>
        <v>0.75</v>
      </c>
      <c r="AS458" s="17">
        <f t="shared" si="23"/>
        <v>0</v>
      </c>
      <c r="AT458" s="11">
        <f t="shared" si="10"/>
        <v>0</v>
      </c>
      <c r="AU458" s="13" t="s">
        <v>56</v>
      </c>
      <c r="BA458" s="12">
        <f t="shared" si="12"/>
        <v>5</v>
      </c>
    </row>
    <row r="459" ht="12.75" customHeight="1">
      <c r="A459" s="13" t="s">
        <v>486</v>
      </c>
      <c r="B459" s="9" t="s">
        <v>491</v>
      </c>
      <c r="C459" s="10">
        <v>3.1833333333333336</v>
      </c>
      <c r="D459" s="11">
        <v>10.127380952380953</v>
      </c>
      <c r="E459" s="18">
        <v>0.314329375808158</v>
      </c>
      <c r="F459" s="12">
        <v>0.0</v>
      </c>
      <c r="G459" s="13">
        <v>6.0</v>
      </c>
      <c r="H459" s="13">
        <v>7.0</v>
      </c>
      <c r="I459" s="13">
        <v>47.0</v>
      </c>
      <c r="J459" s="13">
        <v>7.0</v>
      </c>
      <c r="K459" s="11">
        <v>0.8358662613981763</v>
      </c>
      <c r="L459" s="11">
        <v>2.1818181818181817</v>
      </c>
      <c r="M459" s="12">
        <v>3.0</v>
      </c>
      <c r="N459" s="13">
        <v>0.0</v>
      </c>
      <c r="O459" s="13">
        <v>7.0</v>
      </c>
      <c r="P459" s="14">
        <v>0.0</v>
      </c>
      <c r="Q459" s="15">
        <v>1.1501956372063344</v>
      </c>
      <c r="R459" s="16">
        <v>5.365151515151515</v>
      </c>
      <c r="S459" s="13">
        <v>36.0</v>
      </c>
      <c r="T459" s="13">
        <v>5.0</v>
      </c>
      <c r="U459" s="13">
        <v>1.0</v>
      </c>
      <c r="V459" s="17">
        <f t="shared" si="1"/>
        <v>1</v>
      </c>
      <c r="W459" s="11">
        <f t="shared" si="2"/>
        <v>0.8571428571</v>
      </c>
      <c r="X459" s="11">
        <f t="shared" si="3"/>
        <v>0.1428571429</v>
      </c>
      <c r="Y459" s="11">
        <f t="shared" si="18"/>
        <v>5.365151515</v>
      </c>
      <c r="Z459" s="13">
        <v>4.0</v>
      </c>
      <c r="AA459" s="13">
        <v>1.0</v>
      </c>
      <c r="AB459" s="13">
        <v>4.0</v>
      </c>
      <c r="AC459" s="13">
        <v>1.0</v>
      </c>
      <c r="AD459" s="13">
        <v>8.0</v>
      </c>
      <c r="AE459" s="13">
        <v>2.0</v>
      </c>
      <c r="AF459" s="11">
        <f t="shared" si="45"/>
        <v>0.25</v>
      </c>
      <c r="AG459" s="12">
        <v>4.0</v>
      </c>
      <c r="AH459" s="12">
        <v>1.0</v>
      </c>
      <c r="AI459" s="12">
        <v>8.0</v>
      </c>
      <c r="AJ459" s="12">
        <v>5.0</v>
      </c>
      <c r="AK459" s="12">
        <v>12.0</v>
      </c>
      <c r="AL459" s="12">
        <v>6.0</v>
      </c>
      <c r="AM459" s="18">
        <f t="shared" si="46"/>
        <v>0.5</v>
      </c>
      <c r="AN459" s="19">
        <v>0.0</v>
      </c>
      <c r="AO459" s="19">
        <v>0.0</v>
      </c>
      <c r="AP459" s="12">
        <v>0.0</v>
      </c>
      <c r="AQ459" s="17">
        <f t="shared" si="25"/>
        <v>4</v>
      </c>
      <c r="AR459" s="11">
        <f t="shared" si="8"/>
        <v>0.5714285714</v>
      </c>
      <c r="AS459" s="17">
        <f t="shared" si="23"/>
        <v>1</v>
      </c>
      <c r="AT459" s="11">
        <f t="shared" si="10"/>
        <v>0.1666666667</v>
      </c>
      <c r="AU459" s="13" t="s">
        <v>54</v>
      </c>
      <c r="BA459" s="12">
        <f t="shared" si="12"/>
        <v>7</v>
      </c>
    </row>
    <row r="460" ht="12.75" customHeight="1">
      <c r="A460" s="13" t="s">
        <v>486</v>
      </c>
      <c r="B460" s="74" t="s">
        <v>492</v>
      </c>
      <c r="C460" s="10">
        <v>0.944047619047619</v>
      </c>
      <c r="D460" s="11">
        <v>8.127380952380953</v>
      </c>
      <c r="E460" s="18">
        <v>0.11615643767394168</v>
      </c>
      <c r="F460" s="12">
        <v>1.0</v>
      </c>
      <c r="G460" s="13">
        <v>5.0</v>
      </c>
      <c r="H460" s="13">
        <v>7.0</v>
      </c>
      <c r="I460" s="13">
        <v>51.0</v>
      </c>
      <c r="J460" s="13">
        <v>8.0</v>
      </c>
      <c r="K460" s="11">
        <v>0.6078431372549019</v>
      </c>
      <c r="L460" s="11">
        <v>1.5909090909090908</v>
      </c>
      <c r="M460" s="12">
        <v>5.0</v>
      </c>
      <c r="N460" s="13">
        <v>0.0</v>
      </c>
      <c r="O460" s="13">
        <v>7.0</v>
      </c>
      <c r="P460" s="14">
        <v>0.0</v>
      </c>
      <c r="Q460" s="15">
        <v>0.7239995749288436</v>
      </c>
      <c r="R460" s="16">
        <v>2.5349567099567096</v>
      </c>
      <c r="S460" s="13">
        <v>33.0</v>
      </c>
      <c r="T460" s="13">
        <v>6.0</v>
      </c>
      <c r="U460" s="13">
        <v>1.0</v>
      </c>
      <c r="V460" s="17">
        <f t="shared" si="1"/>
        <v>3</v>
      </c>
      <c r="W460" s="11">
        <f t="shared" si="2"/>
        <v>0.625</v>
      </c>
      <c r="X460" s="11">
        <f t="shared" si="3"/>
        <v>0.375</v>
      </c>
      <c r="Y460" s="11">
        <f t="shared" si="18"/>
        <v>2.53495671</v>
      </c>
      <c r="Z460" s="13">
        <v>3.0</v>
      </c>
      <c r="AA460" s="13">
        <v>0.0</v>
      </c>
      <c r="AB460" s="13">
        <v>3.0</v>
      </c>
      <c r="AC460" s="13">
        <v>0.0</v>
      </c>
      <c r="AD460" s="13">
        <v>6.0</v>
      </c>
      <c r="AE460" s="13">
        <v>0.0</v>
      </c>
      <c r="AF460" s="11">
        <f t="shared" si="45"/>
        <v>0</v>
      </c>
      <c r="AG460" s="12">
        <v>4.0</v>
      </c>
      <c r="AH460" s="12">
        <v>3.0</v>
      </c>
      <c r="AI460" s="12">
        <v>8.0</v>
      </c>
      <c r="AJ460" s="12">
        <v>3.0</v>
      </c>
      <c r="AK460" s="12">
        <v>12.0</v>
      </c>
      <c r="AL460" s="12">
        <v>6.0</v>
      </c>
      <c r="AM460" s="18">
        <f t="shared" si="46"/>
        <v>0.5</v>
      </c>
      <c r="AN460" s="19">
        <v>0.0</v>
      </c>
      <c r="AO460" s="19">
        <v>0.0</v>
      </c>
      <c r="AP460" s="12">
        <v>0.0</v>
      </c>
      <c r="AQ460" s="17">
        <f t="shared" si="25"/>
        <v>3</v>
      </c>
      <c r="AR460" s="11">
        <f t="shared" si="8"/>
        <v>0.375</v>
      </c>
      <c r="AS460" s="17">
        <f t="shared" si="23"/>
        <v>5</v>
      </c>
      <c r="AT460" s="11">
        <f t="shared" si="10"/>
        <v>0.625</v>
      </c>
      <c r="AU460" s="13" t="s">
        <v>54</v>
      </c>
      <c r="BA460" s="12">
        <f t="shared" si="12"/>
        <v>7</v>
      </c>
    </row>
    <row r="461" ht="12.75" customHeight="1">
      <c r="A461" s="13" t="s">
        <v>486</v>
      </c>
      <c r="B461" s="74" t="s">
        <v>493</v>
      </c>
      <c r="C461" s="10">
        <v>0.944047619047619</v>
      </c>
      <c r="D461" s="11">
        <v>6.127380952380952</v>
      </c>
      <c r="E461" s="18">
        <v>0.15407033223236838</v>
      </c>
      <c r="F461" s="12">
        <v>1.0</v>
      </c>
      <c r="G461" s="13">
        <v>5.0</v>
      </c>
      <c r="H461" s="13">
        <v>5.0</v>
      </c>
      <c r="I461" s="13">
        <v>45.0</v>
      </c>
      <c r="J461" s="13">
        <v>7.0</v>
      </c>
      <c r="K461" s="11">
        <v>0.6984126984126985</v>
      </c>
      <c r="L461" s="11">
        <v>2.2222222222222223</v>
      </c>
      <c r="M461" s="12">
        <v>4.0</v>
      </c>
      <c r="N461" s="13">
        <v>0.0</v>
      </c>
      <c r="O461" s="13">
        <v>7.0</v>
      </c>
      <c r="P461" s="14">
        <v>0.0</v>
      </c>
      <c r="Q461" s="15">
        <v>0.8524830306450668</v>
      </c>
      <c r="R461" s="16">
        <v>3.166269841269841</v>
      </c>
      <c r="S461" s="13">
        <v>30.0</v>
      </c>
      <c r="T461" s="13">
        <v>7.0</v>
      </c>
      <c r="U461" s="13">
        <v>1.0</v>
      </c>
      <c r="V461" s="17">
        <f t="shared" si="1"/>
        <v>2</v>
      </c>
      <c r="W461" s="11">
        <f t="shared" si="2"/>
        <v>0.7142857143</v>
      </c>
      <c r="X461" s="11">
        <f t="shared" si="3"/>
        <v>0.2857142857</v>
      </c>
      <c r="Y461" s="11">
        <f t="shared" si="18"/>
        <v>3.166269841</v>
      </c>
      <c r="Z461" s="13">
        <v>2.0</v>
      </c>
      <c r="AA461" s="13">
        <v>0.0</v>
      </c>
      <c r="AB461" s="13">
        <v>2.0</v>
      </c>
      <c r="AC461" s="13">
        <v>0.0</v>
      </c>
      <c r="AD461" s="13">
        <v>4.0</v>
      </c>
      <c r="AE461" s="13">
        <v>0.0</v>
      </c>
      <c r="AF461" s="11">
        <f t="shared" si="45"/>
        <v>0</v>
      </c>
      <c r="AG461" s="12">
        <v>4.0</v>
      </c>
      <c r="AH461" s="12">
        <v>3.0</v>
      </c>
      <c r="AI461" s="12">
        <v>8.0</v>
      </c>
      <c r="AJ461" s="12">
        <v>3.0</v>
      </c>
      <c r="AK461" s="12">
        <v>12.0</v>
      </c>
      <c r="AL461" s="12">
        <v>6.0</v>
      </c>
      <c r="AM461" s="18">
        <f t="shared" si="46"/>
        <v>0.5</v>
      </c>
      <c r="AN461" s="19">
        <v>0.0</v>
      </c>
      <c r="AO461" s="19">
        <v>0.0</v>
      </c>
      <c r="AP461" s="12">
        <v>0.0</v>
      </c>
      <c r="AQ461" s="17">
        <f t="shared" si="25"/>
        <v>3</v>
      </c>
      <c r="AR461" s="11">
        <f t="shared" si="8"/>
        <v>0.4285714286</v>
      </c>
      <c r="AS461" s="17">
        <f t="shared" si="23"/>
        <v>4</v>
      </c>
      <c r="AT461" s="11">
        <f t="shared" si="10"/>
        <v>0.5714285714</v>
      </c>
      <c r="AU461" s="13" t="s">
        <v>56</v>
      </c>
      <c r="BA461" s="12">
        <f t="shared" si="12"/>
        <v>5</v>
      </c>
    </row>
    <row r="462" ht="12.75" customHeight="1">
      <c r="A462" s="13" t="s">
        <v>486</v>
      </c>
      <c r="B462" s="74" t="s">
        <v>494</v>
      </c>
      <c r="C462" s="10">
        <v>0.944047619047619</v>
      </c>
      <c r="D462" s="11">
        <v>4.127380952380952</v>
      </c>
      <c r="E462" s="18">
        <v>0.2287280069224113</v>
      </c>
      <c r="F462" s="12">
        <v>2.0</v>
      </c>
      <c r="G462" s="13">
        <v>5.0</v>
      </c>
      <c r="H462" s="13">
        <v>6.0</v>
      </c>
      <c r="I462" s="13">
        <v>38.0</v>
      </c>
      <c r="J462" s="13">
        <v>6.0</v>
      </c>
      <c r="K462" s="11">
        <v>0.8070175438596491</v>
      </c>
      <c r="L462" s="11">
        <v>2.3333333333333335</v>
      </c>
      <c r="M462" s="12">
        <v>4.0</v>
      </c>
      <c r="N462" s="13">
        <v>0.0</v>
      </c>
      <c r="O462" s="13">
        <v>7.0</v>
      </c>
      <c r="P462" s="14">
        <v>0.0</v>
      </c>
      <c r="Q462" s="15">
        <v>1.0357455507820603</v>
      </c>
      <c r="R462" s="16">
        <v>3.2773809523809527</v>
      </c>
      <c r="S462" s="13">
        <v>27.0</v>
      </c>
      <c r="T462" s="13">
        <v>8.0</v>
      </c>
      <c r="U462" s="13">
        <v>1.0</v>
      </c>
      <c r="V462" s="17">
        <f t="shared" si="1"/>
        <v>1</v>
      </c>
      <c r="W462" s="11">
        <f t="shared" si="2"/>
        <v>0.8333333333</v>
      </c>
      <c r="X462" s="11">
        <f t="shared" si="3"/>
        <v>0.1666666667</v>
      </c>
      <c r="Y462" s="11">
        <f t="shared" si="18"/>
        <v>3.277380952</v>
      </c>
      <c r="Z462" s="13">
        <v>1.0</v>
      </c>
      <c r="AA462" s="13">
        <v>0.0</v>
      </c>
      <c r="AB462" s="13">
        <v>1.0</v>
      </c>
      <c r="AC462" s="13">
        <v>0.0</v>
      </c>
      <c r="AD462" s="13">
        <v>2.0</v>
      </c>
      <c r="AE462" s="13">
        <v>0.0</v>
      </c>
      <c r="AF462" s="11">
        <f t="shared" si="45"/>
        <v>0</v>
      </c>
      <c r="AG462" s="12">
        <v>4.0</v>
      </c>
      <c r="AH462" s="12">
        <v>3.0</v>
      </c>
      <c r="AI462" s="12">
        <v>8.0</v>
      </c>
      <c r="AJ462" s="12">
        <v>3.0</v>
      </c>
      <c r="AK462" s="12">
        <v>12.0</v>
      </c>
      <c r="AL462" s="12">
        <v>6.0</v>
      </c>
      <c r="AM462" s="18">
        <f t="shared" si="46"/>
        <v>0.5</v>
      </c>
      <c r="AN462" s="19">
        <v>0.0</v>
      </c>
      <c r="AO462" s="19">
        <v>0.0</v>
      </c>
      <c r="AP462" s="12">
        <v>0.0</v>
      </c>
      <c r="AQ462" s="17">
        <f t="shared" si="25"/>
        <v>2</v>
      </c>
      <c r="AR462" s="11">
        <f t="shared" si="8"/>
        <v>0.3333333333</v>
      </c>
      <c r="AS462" s="17">
        <f t="shared" si="23"/>
        <v>4</v>
      </c>
      <c r="AT462" s="11">
        <f t="shared" si="10"/>
        <v>0.6666666667</v>
      </c>
      <c r="AU462" s="13" t="s">
        <v>54</v>
      </c>
      <c r="BA462" s="12">
        <f t="shared" si="12"/>
        <v>6</v>
      </c>
    </row>
    <row r="463" ht="12.75" customHeight="1">
      <c r="A463" s="13" t="s">
        <v>486</v>
      </c>
      <c r="B463" s="74" t="s">
        <v>495</v>
      </c>
      <c r="C463" s="10">
        <v>0.944047619047619</v>
      </c>
      <c r="D463" s="11">
        <v>2.1273809523809524</v>
      </c>
      <c r="E463" s="18">
        <v>0.44376049244543925</v>
      </c>
      <c r="F463" s="12">
        <v>2.0</v>
      </c>
      <c r="G463" s="13">
        <v>4.0</v>
      </c>
      <c r="H463" s="13">
        <v>3.0</v>
      </c>
      <c r="I463" s="13">
        <v>30.0</v>
      </c>
      <c r="J463" s="13">
        <v>5.0</v>
      </c>
      <c r="K463" s="11">
        <v>0.78</v>
      </c>
      <c r="L463" s="11">
        <v>3.2</v>
      </c>
      <c r="M463" s="12">
        <v>4.0</v>
      </c>
      <c r="N463" s="13">
        <v>0.0</v>
      </c>
      <c r="O463" s="13">
        <v>7.0</v>
      </c>
      <c r="P463" s="14">
        <v>0.0</v>
      </c>
      <c r="Q463" s="15">
        <v>1.2237604924454393</v>
      </c>
      <c r="R463" s="16">
        <v>4.144047619047619</v>
      </c>
      <c r="S463" s="13">
        <v>24.0</v>
      </c>
      <c r="T463" s="13">
        <v>9.0</v>
      </c>
      <c r="U463" s="13">
        <v>1.0</v>
      </c>
      <c r="V463" s="17">
        <f t="shared" si="1"/>
        <v>1</v>
      </c>
      <c r="W463" s="11">
        <f t="shared" si="2"/>
        <v>0.8</v>
      </c>
      <c r="X463" s="11">
        <f t="shared" si="3"/>
        <v>0.2</v>
      </c>
      <c r="Y463" s="11">
        <f t="shared" si="18"/>
        <v>4.144047619</v>
      </c>
      <c r="Z463" s="13">
        <v>0.0</v>
      </c>
      <c r="AA463" s="13">
        <v>0.0</v>
      </c>
      <c r="AB463" s="13">
        <v>0.0</v>
      </c>
      <c r="AC463" s="13">
        <v>0.0</v>
      </c>
      <c r="AD463" s="13">
        <v>0.0</v>
      </c>
      <c r="AE463" s="13">
        <v>0.0</v>
      </c>
      <c r="AF463" s="11" t="str">
        <f t="shared" si="45"/>
        <v>#DIV/0!</v>
      </c>
      <c r="AG463" s="12">
        <v>4.0</v>
      </c>
      <c r="AH463" s="12">
        <v>3.0</v>
      </c>
      <c r="AI463" s="12">
        <v>8.0</v>
      </c>
      <c r="AJ463" s="12">
        <v>3.0</v>
      </c>
      <c r="AK463" s="12">
        <v>12.0</v>
      </c>
      <c r="AL463" s="12">
        <v>6.0</v>
      </c>
      <c r="AM463" s="18">
        <f t="shared" si="46"/>
        <v>0.5</v>
      </c>
      <c r="AN463" s="19">
        <v>0.0</v>
      </c>
      <c r="AO463" s="19">
        <v>0.0</v>
      </c>
      <c r="AP463" s="12">
        <v>0.0</v>
      </c>
      <c r="AQ463" s="17">
        <f t="shared" si="25"/>
        <v>1</v>
      </c>
      <c r="AR463" s="11">
        <f t="shared" si="8"/>
        <v>0.2</v>
      </c>
      <c r="AS463" s="17">
        <f t="shared" si="23"/>
        <v>4</v>
      </c>
      <c r="AT463" s="11">
        <f t="shared" si="10"/>
        <v>0.8</v>
      </c>
      <c r="AU463" s="13" t="s">
        <v>56</v>
      </c>
      <c r="BA463" s="12">
        <f t="shared" si="12"/>
        <v>3</v>
      </c>
    </row>
    <row r="464" ht="12.75" customHeight="1">
      <c r="A464" s="13" t="s">
        <v>486</v>
      </c>
      <c r="B464" s="74" t="s">
        <v>496</v>
      </c>
      <c r="C464" s="10">
        <v>0.43452380952380953</v>
      </c>
      <c r="D464" s="11">
        <v>1.8773809523809522</v>
      </c>
      <c r="E464" s="18">
        <v>0.2314521242866202</v>
      </c>
      <c r="F464" s="12">
        <v>3.0</v>
      </c>
      <c r="G464" s="13">
        <v>3.0</v>
      </c>
      <c r="H464" s="13">
        <v>10.0</v>
      </c>
      <c r="I464" s="13">
        <v>26.0</v>
      </c>
      <c r="J464" s="13">
        <v>4.0</v>
      </c>
      <c r="K464" s="11">
        <v>0.6538461538461539</v>
      </c>
      <c r="L464" s="11">
        <v>1.5</v>
      </c>
      <c r="M464" s="12">
        <v>0.0</v>
      </c>
      <c r="N464" s="13">
        <v>0.0</v>
      </c>
      <c r="O464" s="13">
        <v>7.0</v>
      </c>
      <c r="P464" s="14">
        <v>0.0</v>
      </c>
      <c r="Q464" s="15">
        <v>0.8852982781327741</v>
      </c>
      <c r="R464" s="16">
        <v>1.9345238095238095</v>
      </c>
      <c r="S464" s="13">
        <v>21.0</v>
      </c>
      <c r="T464" s="13">
        <v>10.0</v>
      </c>
      <c r="U464" s="13">
        <v>1.0</v>
      </c>
      <c r="V464" s="17">
        <f t="shared" si="1"/>
        <v>1</v>
      </c>
      <c r="W464" s="11">
        <f t="shared" si="2"/>
        <v>0.75</v>
      </c>
      <c r="X464" s="11">
        <f t="shared" si="3"/>
        <v>0.25</v>
      </c>
      <c r="Y464" s="11">
        <f t="shared" si="18"/>
        <v>1.93452381</v>
      </c>
      <c r="Z464" s="13">
        <v>0.0</v>
      </c>
      <c r="AA464" s="13">
        <v>0.0</v>
      </c>
      <c r="AB464" s="13">
        <v>0.0</v>
      </c>
      <c r="AC464" s="13">
        <v>0.0</v>
      </c>
      <c r="AD464" s="13">
        <v>0.0</v>
      </c>
      <c r="AE464" s="13">
        <v>0.0</v>
      </c>
      <c r="AF464" s="11" t="str">
        <f t="shared" si="45"/>
        <v>#DIV/0!</v>
      </c>
      <c r="AG464" s="12">
        <v>4.0</v>
      </c>
      <c r="AH464" s="12">
        <v>1.0</v>
      </c>
      <c r="AI464" s="12">
        <v>7.0</v>
      </c>
      <c r="AJ464" s="12">
        <v>2.0</v>
      </c>
      <c r="AK464" s="12">
        <v>11.0</v>
      </c>
      <c r="AL464" s="12">
        <v>3.0</v>
      </c>
      <c r="AM464" s="18">
        <f t="shared" si="46"/>
        <v>0.2727272727</v>
      </c>
      <c r="AN464" s="19">
        <v>0.0</v>
      </c>
      <c r="AO464" s="19">
        <v>0.0</v>
      </c>
      <c r="AP464" s="12">
        <v>0.0</v>
      </c>
      <c r="AQ464" s="17">
        <f t="shared" si="25"/>
        <v>4</v>
      </c>
      <c r="AR464" s="11">
        <f t="shared" si="8"/>
        <v>1</v>
      </c>
      <c r="AS464" s="17">
        <f t="shared" si="23"/>
        <v>0</v>
      </c>
      <c r="AT464" s="11">
        <f t="shared" si="10"/>
        <v>0</v>
      </c>
      <c r="AU464" s="13" t="s">
        <v>56</v>
      </c>
      <c r="BA464" s="12">
        <f t="shared" si="12"/>
        <v>10</v>
      </c>
    </row>
    <row r="465" ht="12.75" customHeight="1">
      <c r="A465" s="13" t="s">
        <v>486</v>
      </c>
      <c r="B465" s="74" t="s">
        <v>497</v>
      </c>
      <c r="C465" s="10">
        <v>0.944047619047619</v>
      </c>
      <c r="D465" s="11">
        <v>1.6773809523809522</v>
      </c>
      <c r="E465" s="18">
        <v>0.5628105039034776</v>
      </c>
      <c r="F465" s="12">
        <v>1.0</v>
      </c>
      <c r="G465" s="13">
        <v>0.0</v>
      </c>
      <c r="H465" s="13">
        <v>5.0</v>
      </c>
      <c r="I465" s="13">
        <v>21.0</v>
      </c>
      <c r="J465" s="13">
        <v>3.0</v>
      </c>
      <c r="K465" s="11">
        <v>-0.07936507936507936</v>
      </c>
      <c r="L465" s="11">
        <v>0.0</v>
      </c>
      <c r="M465" s="12">
        <v>2.0</v>
      </c>
      <c r="N465" s="13">
        <v>0.0</v>
      </c>
      <c r="O465" s="13">
        <v>7.0</v>
      </c>
      <c r="P465" s="14">
        <v>0.0</v>
      </c>
      <c r="Q465" s="15">
        <v>0.4834454245383983</v>
      </c>
      <c r="R465" s="16">
        <v>0.944047619047619</v>
      </c>
      <c r="S465" s="13">
        <v>18.0</v>
      </c>
      <c r="T465" s="13">
        <v>11.0</v>
      </c>
      <c r="U465" s="13">
        <v>1.0</v>
      </c>
      <c r="V465" s="17">
        <f t="shared" si="1"/>
        <v>3</v>
      </c>
      <c r="W465" s="11">
        <f t="shared" si="2"/>
        <v>0</v>
      </c>
      <c r="X465" s="11">
        <f t="shared" si="3"/>
        <v>1</v>
      </c>
      <c r="Y465" s="11">
        <f t="shared" si="18"/>
        <v>0.944047619</v>
      </c>
      <c r="Z465" s="13">
        <v>0.0</v>
      </c>
      <c r="AA465" s="13">
        <v>0.0</v>
      </c>
      <c r="AB465" s="13">
        <v>0.0</v>
      </c>
      <c r="AC465" s="13">
        <v>0.0</v>
      </c>
      <c r="AD465" s="13">
        <v>0.0</v>
      </c>
      <c r="AE465" s="13">
        <v>0.0</v>
      </c>
      <c r="AF465" s="11" t="str">
        <f t="shared" si="45"/>
        <v>#DIV/0!</v>
      </c>
      <c r="AG465" s="12">
        <v>4.0</v>
      </c>
      <c r="AH465" s="12">
        <v>3.0</v>
      </c>
      <c r="AI465" s="12">
        <v>6.0</v>
      </c>
      <c r="AJ465" s="12">
        <v>3.0</v>
      </c>
      <c r="AK465" s="12">
        <v>10.0</v>
      </c>
      <c r="AL465" s="12">
        <v>6.0</v>
      </c>
      <c r="AM465" s="18">
        <f t="shared" si="46"/>
        <v>0.6</v>
      </c>
      <c r="AN465" s="19">
        <v>0.0</v>
      </c>
      <c r="AO465" s="19">
        <v>0.0</v>
      </c>
      <c r="AP465" s="12">
        <v>0.0</v>
      </c>
      <c r="AQ465" s="17">
        <f t="shared" si="25"/>
        <v>1</v>
      </c>
      <c r="AR465" s="11">
        <f t="shared" si="8"/>
        <v>0.3333333333</v>
      </c>
      <c r="AS465" s="17">
        <f t="shared" si="23"/>
        <v>2</v>
      </c>
      <c r="AT465" s="11">
        <f t="shared" si="10"/>
        <v>0.6666666667</v>
      </c>
      <c r="AU465" s="13" t="s">
        <v>54</v>
      </c>
      <c r="BA465" s="12">
        <f t="shared" si="12"/>
        <v>5</v>
      </c>
    </row>
    <row r="466" ht="12.75" customHeight="1">
      <c r="A466" s="13" t="s">
        <v>486</v>
      </c>
      <c r="B466" s="74" t="s">
        <v>498</v>
      </c>
      <c r="C466" s="10">
        <v>0.43452380952380953</v>
      </c>
      <c r="D466" s="11">
        <v>1.2773809523809523</v>
      </c>
      <c r="E466" s="18">
        <v>0.34016775396085747</v>
      </c>
      <c r="F466" s="12">
        <v>2.0</v>
      </c>
      <c r="G466" s="13">
        <v>0.0</v>
      </c>
      <c r="H466" s="13">
        <v>5.0</v>
      </c>
      <c r="I466" s="13">
        <v>15.0</v>
      </c>
      <c r="J466" s="13">
        <v>2.0</v>
      </c>
      <c r="K466" s="11">
        <v>-0.16666666666666666</v>
      </c>
      <c r="L466" s="11">
        <v>0.0</v>
      </c>
      <c r="M466" s="12">
        <v>1.0</v>
      </c>
      <c r="N466" s="13">
        <v>0.0</v>
      </c>
      <c r="O466" s="13">
        <v>7.0</v>
      </c>
      <c r="P466" s="14">
        <v>0.0</v>
      </c>
      <c r="Q466" s="15">
        <v>0.1735010872941908</v>
      </c>
      <c r="R466" s="16">
        <v>0.43452380952380953</v>
      </c>
      <c r="S466" s="13">
        <v>15.0</v>
      </c>
      <c r="T466" s="13">
        <v>12.0</v>
      </c>
      <c r="U466" s="13">
        <v>1.0</v>
      </c>
      <c r="V466" s="17">
        <f t="shared" si="1"/>
        <v>2</v>
      </c>
      <c r="W466" s="11">
        <f t="shared" si="2"/>
        <v>0</v>
      </c>
      <c r="X466" s="11">
        <f t="shared" si="3"/>
        <v>1</v>
      </c>
      <c r="Y466" s="11">
        <f t="shared" si="18"/>
        <v>0.4345238095</v>
      </c>
      <c r="Z466" s="13">
        <v>0.0</v>
      </c>
      <c r="AA466" s="13">
        <v>0.0</v>
      </c>
      <c r="AB466" s="13">
        <v>0.0</v>
      </c>
      <c r="AC466" s="13">
        <v>0.0</v>
      </c>
      <c r="AD466" s="13">
        <v>0.0</v>
      </c>
      <c r="AE466" s="13">
        <v>0.0</v>
      </c>
      <c r="AF466" s="11" t="str">
        <f t="shared" si="45"/>
        <v>#DIV/0!</v>
      </c>
      <c r="AG466" s="12">
        <v>3.0</v>
      </c>
      <c r="AH466" s="12">
        <v>1.0</v>
      </c>
      <c r="AI466" s="12">
        <v>5.0</v>
      </c>
      <c r="AJ466" s="12">
        <v>2.0</v>
      </c>
      <c r="AK466" s="12">
        <v>8.0</v>
      </c>
      <c r="AL466" s="12">
        <v>3.0</v>
      </c>
      <c r="AM466" s="18">
        <f t="shared" si="46"/>
        <v>0.375</v>
      </c>
      <c r="AN466" s="19">
        <v>0.0</v>
      </c>
      <c r="AO466" s="19">
        <v>0.0</v>
      </c>
      <c r="AP466" s="12">
        <v>0.0</v>
      </c>
      <c r="AQ466" s="17">
        <f t="shared" si="25"/>
        <v>1</v>
      </c>
      <c r="AR466" s="11">
        <f t="shared" si="8"/>
        <v>0.5</v>
      </c>
      <c r="AS466" s="17">
        <f t="shared" si="23"/>
        <v>1</v>
      </c>
      <c r="AT466" s="11">
        <f t="shared" si="10"/>
        <v>0.5</v>
      </c>
      <c r="AU466" s="13" t="s">
        <v>56</v>
      </c>
      <c r="BA466" s="12">
        <f t="shared" si="12"/>
        <v>5</v>
      </c>
    </row>
    <row r="467" ht="12.75" customHeight="1">
      <c r="A467" s="13" t="s">
        <v>486</v>
      </c>
      <c r="B467" s="9" t="s">
        <v>499</v>
      </c>
      <c r="C467" s="10">
        <v>0.3333333333333333</v>
      </c>
      <c r="D467" s="11">
        <v>1.0773809523809523</v>
      </c>
      <c r="E467" s="18">
        <v>0.30939226519337015</v>
      </c>
      <c r="F467" s="12">
        <v>0.0</v>
      </c>
      <c r="G467" s="13">
        <v>1.0</v>
      </c>
      <c r="H467" s="13">
        <v>5.0</v>
      </c>
      <c r="I467" s="13">
        <v>21.0</v>
      </c>
      <c r="J467" s="13">
        <v>3.0</v>
      </c>
      <c r="K467" s="11">
        <v>0.25396825396825395</v>
      </c>
      <c r="L467" s="11">
        <v>1.037037037037037</v>
      </c>
      <c r="M467" s="12">
        <v>1.0</v>
      </c>
      <c r="N467" s="13">
        <v>0.0</v>
      </c>
      <c r="O467" s="13">
        <v>7.0</v>
      </c>
      <c r="P467" s="14">
        <v>0.0</v>
      </c>
      <c r="Q467" s="15">
        <v>0.5633605191616241</v>
      </c>
      <c r="R467" s="16">
        <v>1.3703703703703702</v>
      </c>
      <c r="S467" s="13">
        <v>12.0</v>
      </c>
      <c r="T467" s="13">
        <v>13.0</v>
      </c>
      <c r="U467" s="13">
        <v>1.0</v>
      </c>
      <c r="V467" s="17">
        <f t="shared" si="1"/>
        <v>2</v>
      </c>
      <c r="W467" s="11">
        <f t="shared" si="2"/>
        <v>0.3333333333</v>
      </c>
      <c r="X467" s="11">
        <f t="shared" si="3"/>
        <v>0.6666666667</v>
      </c>
      <c r="Y467" s="11">
        <f t="shared" si="18"/>
        <v>1.37037037</v>
      </c>
      <c r="Z467" s="13">
        <v>0.0</v>
      </c>
      <c r="AA467" s="13">
        <v>0.0</v>
      </c>
      <c r="AB467" s="13">
        <v>0.0</v>
      </c>
      <c r="AC467" s="13">
        <v>0.0</v>
      </c>
      <c r="AD467" s="13">
        <v>0.0</v>
      </c>
      <c r="AE467" s="13">
        <v>0.0</v>
      </c>
      <c r="AF467" s="11" t="str">
        <f t="shared" si="45"/>
        <v>#DIV/0!</v>
      </c>
      <c r="AG467" s="12">
        <v>3.0</v>
      </c>
      <c r="AH467" s="12">
        <v>1.0</v>
      </c>
      <c r="AI467" s="12">
        <v>4.0</v>
      </c>
      <c r="AJ467" s="12">
        <v>1.0</v>
      </c>
      <c r="AK467" s="12">
        <v>7.0</v>
      </c>
      <c r="AL467" s="12">
        <v>2.0</v>
      </c>
      <c r="AM467" s="18">
        <f t="shared" si="46"/>
        <v>0.2857142857</v>
      </c>
      <c r="AN467" s="19">
        <v>0.0</v>
      </c>
      <c r="AO467" s="19">
        <v>0.0</v>
      </c>
      <c r="AP467" s="12">
        <v>0.0</v>
      </c>
      <c r="AQ467" s="17">
        <f t="shared" si="25"/>
        <v>2</v>
      </c>
      <c r="AR467" s="11">
        <f t="shared" si="8"/>
        <v>0.6666666667</v>
      </c>
      <c r="AS467" s="17">
        <f t="shared" si="23"/>
        <v>1</v>
      </c>
      <c r="AT467" s="11">
        <f t="shared" si="10"/>
        <v>0.3333333333</v>
      </c>
      <c r="AU467" s="13" t="s">
        <v>56</v>
      </c>
      <c r="BA467" s="12">
        <f t="shared" si="12"/>
        <v>5</v>
      </c>
    </row>
    <row r="468" ht="12.75" customHeight="1">
      <c r="A468" s="13" t="s">
        <v>486</v>
      </c>
      <c r="B468" s="74" t="s">
        <v>500</v>
      </c>
      <c r="C468" s="10">
        <v>0.4107142857142857</v>
      </c>
      <c r="D468" s="11">
        <v>0.7440476190476191</v>
      </c>
      <c r="E468" s="18">
        <v>0.5519999999999999</v>
      </c>
      <c r="F468" s="12">
        <v>0.0</v>
      </c>
      <c r="G468" s="13">
        <v>0.0</v>
      </c>
      <c r="H468" s="13">
        <v>5.0</v>
      </c>
      <c r="I468" s="13">
        <v>8.0</v>
      </c>
      <c r="J468" s="13">
        <v>1.0</v>
      </c>
      <c r="K468" s="11">
        <v>-0.625</v>
      </c>
      <c r="L468" s="11">
        <v>0.0</v>
      </c>
      <c r="M468" s="12">
        <v>0.0</v>
      </c>
      <c r="N468" s="13">
        <v>0.0</v>
      </c>
      <c r="O468" s="13">
        <v>7.0</v>
      </c>
      <c r="P468" s="14">
        <v>0.0</v>
      </c>
      <c r="Q468" s="15">
        <v>-0.07300000000000006</v>
      </c>
      <c r="R468" s="16">
        <v>0.4107142857142857</v>
      </c>
      <c r="S468" s="13">
        <v>9.0</v>
      </c>
      <c r="T468" s="13">
        <v>14.0</v>
      </c>
      <c r="U468" s="13">
        <v>1.0</v>
      </c>
      <c r="V468" s="17">
        <f t="shared" si="1"/>
        <v>1</v>
      </c>
      <c r="W468" s="11">
        <f t="shared" si="2"/>
        <v>0</v>
      </c>
      <c r="X468" s="11">
        <f t="shared" si="3"/>
        <v>1</v>
      </c>
      <c r="Y468" s="11">
        <f t="shared" si="18"/>
        <v>0.4107142857</v>
      </c>
      <c r="Z468" s="13">
        <v>0.0</v>
      </c>
      <c r="AA468" s="13">
        <v>0.0</v>
      </c>
      <c r="AB468" s="13">
        <v>0.0</v>
      </c>
      <c r="AC468" s="13">
        <v>0.0</v>
      </c>
      <c r="AD468" s="13">
        <v>0.0</v>
      </c>
      <c r="AE468" s="13">
        <v>0.0</v>
      </c>
      <c r="AF468" s="11" t="str">
        <f t="shared" si="45"/>
        <v>#DIV/0!</v>
      </c>
      <c r="AG468" s="12">
        <v>2.0</v>
      </c>
      <c r="AH468" s="12">
        <v>1.0</v>
      </c>
      <c r="AI468" s="12">
        <v>3.0</v>
      </c>
      <c r="AJ468" s="12">
        <v>2.0</v>
      </c>
      <c r="AK468" s="12">
        <v>5.0</v>
      </c>
      <c r="AL468" s="12">
        <v>3.0</v>
      </c>
      <c r="AM468" s="18">
        <f t="shared" si="46"/>
        <v>0.6</v>
      </c>
      <c r="AN468" s="19">
        <v>0.0</v>
      </c>
      <c r="AO468" s="19">
        <v>0.0</v>
      </c>
      <c r="AP468" s="12">
        <v>0.0</v>
      </c>
      <c r="AQ468" s="17">
        <f t="shared" si="25"/>
        <v>1</v>
      </c>
      <c r="AR468" s="11">
        <f t="shared" si="8"/>
        <v>1</v>
      </c>
      <c r="AS468" s="17">
        <f t="shared" si="23"/>
        <v>0</v>
      </c>
      <c r="AT468" s="11">
        <f t="shared" si="10"/>
        <v>0</v>
      </c>
      <c r="AU468" s="13" t="s">
        <v>54</v>
      </c>
      <c r="BA468" s="12">
        <f t="shared" si="12"/>
        <v>5</v>
      </c>
    </row>
    <row r="469" ht="12.75" customHeight="1">
      <c r="A469" s="13" t="s">
        <v>486</v>
      </c>
      <c r="B469" s="9" t="s">
        <v>501</v>
      </c>
      <c r="C469" s="10">
        <v>0.0</v>
      </c>
      <c r="D469" s="11">
        <v>0.4107142857142857</v>
      </c>
      <c r="E469" s="18">
        <v>0.0</v>
      </c>
      <c r="F469" s="12">
        <v>0.0</v>
      </c>
      <c r="G469" s="13">
        <v>1.0</v>
      </c>
      <c r="H469" s="13">
        <v>5.0</v>
      </c>
      <c r="I469" s="13">
        <v>15.0</v>
      </c>
      <c r="J469" s="13">
        <v>2.0</v>
      </c>
      <c r="K469" s="11">
        <v>0.33333333333333337</v>
      </c>
      <c r="L469" s="11">
        <v>1.5555555555555556</v>
      </c>
      <c r="M469" s="12">
        <v>1.0</v>
      </c>
      <c r="N469" s="13">
        <v>0.0</v>
      </c>
      <c r="O469" s="13">
        <v>7.0</v>
      </c>
      <c r="P469" s="14">
        <v>0.0</v>
      </c>
      <c r="Q469" s="15">
        <v>0.33333333333333337</v>
      </c>
      <c r="R469" s="16">
        <v>1.5555555555555556</v>
      </c>
      <c r="S469" s="13">
        <v>6.0</v>
      </c>
      <c r="T469" s="13">
        <v>15.0</v>
      </c>
      <c r="U469" s="13">
        <v>1.0</v>
      </c>
      <c r="V469" s="17">
        <f t="shared" si="1"/>
        <v>1</v>
      </c>
      <c r="W469" s="11">
        <f t="shared" si="2"/>
        <v>0.5</v>
      </c>
      <c r="X469" s="11">
        <f t="shared" si="3"/>
        <v>0.5</v>
      </c>
      <c r="Y469" s="11">
        <f t="shared" si="18"/>
        <v>1.555555556</v>
      </c>
      <c r="Z469" s="13">
        <v>0.0</v>
      </c>
      <c r="AA469" s="13">
        <v>0.0</v>
      </c>
      <c r="AB469" s="13">
        <v>0.0</v>
      </c>
      <c r="AC469" s="13">
        <v>0.0</v>
      </c>
      <c r="AD469" s="13">
        <v>0.0</v>
      </c>
      <c r="AE469" s="13">
        <v>0.0</v>
      </c>
      <c r="AF469" s="11" t="str">
        <f t="shared" si="45"/>
        <v>#DIV/0!</v>
      </c>
      <c r="AG469" s="12">
        <v>1.0</v>
      </c>
      <c r="AH469" s="12">
        <v>0.0</v>
      </c>
      <c r="AI469" s="12">
        <v>2.0</v>
      </c>
      <c r="AJ469" s="12">
        <v>0.0</v>
      </c>
      <c r="AK469" s="12">
        <v>3.0</v>
      </c>
      <c r="AL469" s="12">
        <v>0.0</v>
      </c>
      <c r="AM469" s="18">
        <f t="shared" si="46"/>
        <v>0</v>
      </c>
      <c r="AN469" s="19">
        <v>0.0</v>
      </c>
      <c r="AO469" s="19">
        <v>0.0</v>
      </c>
      <c r="AP469" s="12">
        <v>0.0</v>
      </c>
      <c r="AQ469" s="17">
        <f t="shared" si="25"/>
        <v>1</v>
      </c>
      <c r="AR469" s="11">
        <f t="shared" si="8"/>
        <v>0.5</v>
      </c>
      <c r="AS469" s="17">
        <f t="shared" si="23"/>
        <v>1</v>
      </c>
      <c r="AT469" s="11">
        <f t="shared" si="10"/>
        <v>0.5</v>
      </c>
      <c r="AU469" s="13" t="s">
        <v>56</v>
      </c>
      <c r="AV469" s="13"/>
      <c r="AW469" s="13"/>
      <c r="AX469" s="13"/>
      <c r="AY469" s="13"/>
      <c r="AZ469" s="13"/>
      <c r="BA469" s="12">
        <f t="shared" si="12"/>
        <v>5</v>
      </c>
      <c r="BB469" s="13"/>
    </row>
    <row r="470" ht="12.75" customHeight="1">
      <c r="A470" s="25" t="s">
        <v>486</v>
      </c>
      <c r="B470" s="26" t="s">
        <v>502</v>
      </c>
      <c r="C470" s="27">
        <v>0.0</v>
      </c>
      <c r="D470" s="28">
        <v>0.125</v>
      </c>
      <c r="E470" s="33">
        <v>0.0</v>
      </c>
      <c r="F470" s="25">
        <v>0.0</v>
      </c>
      <c r="G470" s="25">
        <v>0.0</v>
      </c>
      <c r="H470" s="25">
        <v>6.0</v>
      </c>
      <c r="I470" s="25">
        <v>8.0</v>
      </c>
      <c r="J470" s="25">
        <v>1.0</v>
      </c>
      <c r="K470" s="28">
        <v>-0.75</v>
      </c>
      <c r="L470" s="28">
        <v>0.0</v>
      </c>
      <c r="M470" s="25">
        <v>0.0</v>
      </c>
      <c r="N470" s="25">
        <v>0.0</v>
      </c>
      <c r="O470" s="25">
        <v>7.0</v>
      </c>
      <c r="P470" s="29">
        <v>0.0</v>
      </c>
      <c r="Q470" s="30">
        <v>-0.75</v>
      </c>
      <c r="R470" s="31">
        <v>0.0</v>
      </c>
      <c r="S470" s="25">
        <v>3.0</v>
      </c>
      <c r="T470" s="25">
        <v>16.0</v>
      </c>
      <c r="U470" s="25">
        <v>1.0</v>
      </c>
      <c r="V470" s="32">
        <f t="shared" si="1"/>
        <v>1</v>
      </c>
      <c r="W470" s="28">
        <f t="shared" si="2"/>
        <v>0</v>
      </c>
      <c r="X470" s="28">
        <f t="shared" si="3"/>
        <v>1</v>
      </c>
      <c r="Y470" s="28">
        <f t="shared" si="18"/>
        <v>0</v>
      </c>
      <c r="Z470" s="25">
        <v>0.0</v>
      </c>
      <c r="AA470" s="25">
        <v>0.0</v>
      </c>
      <c r="AB470" s="25">
        <v>0.0</v>
      </c>
      <c r="AC470" s="25">
        <v>0.0</v>
      </c>
      <c r="AD470" s="25">
        <v>0.0</v>
      </c>
      <c r="AE470" s="25">
        <v>0.0</v>
      </c>
      <c r="AF470" s="28" t="str">
        <f t="shared" si="45"/>
        <v>#DIV/0!</v>
      </c>
      <c r="AG470" s="25">
        <v>0.0</v>
      </c>
      <c r="AH470" s="25">
        <v>0.0</v>
      </c>
      <c r="AI470" s="25">
        <v>1.0</v>
      </c>
      <c r="AJ470" s="25">
        <v>0.0</v>
      </c>
      <c r="AK470" s="25">
        <v>1.0</v>
      </c>
      <c r="AL470" s="25">
        <v>0.0</v>
      </c>
      <c r="AM470" s="33">
        <f t="shared" si="46"/>
        <v>0</v>
      </c>
      <c r="AN470" s="34">
        <v>0.0</v>
      </c>
      <c r="AO470" s="34">
        <v>0.0</v>
      </c>
      <c r="AP470" s="25">
        <v>0.0</v>
      </c>
      <c r="AQ470" s="32">
        <f t="shared" si="25"/>
        <v>1</v>
      </c>
      <c r="AR470" s="28">
        <f t="shared" si="8"/>
        <v>1</v>
      </c>
      <c r="AS470" s="32">
        <f t="shared" si="23"/>
        <v>0</v>
      </c>
      <c r="AT470" s="28">
        <f t="shared" si="10"/>
        <v>0</v>
      </c>
      <c r="AU470" s="25" t="s">
        <v>54</v>
      </c>
      <c r="AV470" s="25"/>
      <c r="AW470" s="25"/>
      <c r="AX470" s="25"/>
      <c r="AY470" s="25"/>
      <c r="AZ470" s="25"/>
      <c r="BA470" s="25">
        <f t="shared" si="12"/>
        <v>6</v>
      </c>
      <c r="BB470" s="25"/>
    </row>
    <row r="471" ht="12.75" customHeight="1">
      <c r="A471" s="8" t="s">
        <v>503</v>
      </c>
      <c r="B471" s="8" t="s">
        <v>504</v>
      </c>
      <c r="C471" s="10">
        <v>4.720238095238095</v>
      </c>
      <c r="D471" s="11">
        <v>12.929761904761904</v>
      </c>
      <c r="E471" s="11">
        <v>0.36506767332658135</v>
      </c>
      <c r="F471" s="13">
        <v>2.0</v>
      </c>
      <c r="G471" s="13">
        <v>9.0</v>
      </c>
      <c r="H471" s="13">
        <v>3.0</v>
      </c>
      <c r="I471" s="13">
        <v>73.0</v>
      </c>
      <c r="J471" s="13">
        <v>11.0</v>
      </c>
      <c r="K471" s="11">
        <v>0.8144458281444582</v>
      </c>
      <c r="L471" s="11">
        <v>3.272727272727273</v>
      </c>
      <c r="M471" s="13">
        <v>9.0</v>
      </c>
      <c r="N471" s="13">
        <v>6.0</v>
      </c>
      <c r="O471" s="13">
        <v>7.0</v>
      </c>
      <c r="P471" s="10">
        <v>0.8571428571428571</v>
      </c>
      <c r="Q471" s="15">
        <v>2.01875618375505</v>
      </c>
      <c r="R471" s="16">
        <v>13.13582251082251</v>
      </c>
      <c r="S471" s="13">
        <v>39.0</v>
      </c>
      <c r="T471" s="13">
        <v>1.0</v>
      </c>
      <c r="U471" s="13">
        <v>1.0</v>
      </c>
      <c r="V471" s="17">
        <f t="shared" si="1"/>
        <v>2</v>
      </c>
      <c r="W471" s="11">
        <f t="shared" si="2"/>
        <v>0.8181818182</v>
      </c>
      <c r="X471" s="11">
        <f t="shared" si="3"/>
        <v>0.1818181818</v>
      </c>
      <c r="Y471" s="11">
        <f t="shared" si="18"/>
        <v>7.992965368</v>
      </c>
      <c r="Z471" s="13">
        <v>4.0</v>
      </c>
      <c r="AA471" s="13">
        <v>0.0</v>
      </c>
      <c r="AB471" s="13">
        <v>8.0</v>
      </c>
      <c r="AC471" s="13">
        <v>4.0</v>
      </c>
      <c r="AD471" s="13">
        <v>12.0</v>
      </c>
      <c r="AE471" s="13">
        <v>4.0</v>
      </c>
      <c r="AF471" s="11">
        <f t="shared" si="45"/>
        <v>0.3333333333</v>
      </c>
      <c r="AG471" s="17">
        <v>5.0</v>
      </c>
      <c r="AH471" s="17">
        <v>2.0</v>
      </c>
      <c r="AI471" s="17">
        <v>6.0</v>
      </c>
      <c r="AJ471" s="17">
        <v>3.0</v>
      </c>
      <c r="AK471" s="17">
        <v>11.0</v>
      </c>
      <c r="AL471" s="17">
        <v>5.0</v>
      </c>
      <c r="AM471" s="18">
        <f t="shared" si="46"/>
        <v>0.4545454545</v>
      </c>
      <c r="AN471" s="19">
        <v>0.0</v>
      </c>
      <c r="AO471" s="19">
        <v>0.0</v>
      </c>
      <c r="AP471" s="12">
        <v>0.0</v>
      </c>
      <c r="AQ471" s="17">
        <f t="shared" ref="AQ471:AQ486" si="47">J471-O471</f>
        <v>4</v>
      </c>
      <c r="AR471" s="11">
        <f t="shared" si="8"/>
        <v>0.3636363636</v>
      </c>
      <c r="AS471" s="17">
        <f t="shared" ref="AS471:AS486" si="48">O471-AE471</f>
        <v>3</v>
      </c>
      <c r="AT471" s="11">
        <f t="shared" si="10"/>
        <v>0.4285714286</v>
      </c>
      <c r="AU471" s="13" t="s">
        <v>56</v>
      </c>
      <c r="BA471" s="12">
        <f t="shared" si="12"/>
        <v>3</v>
      </c>
    </row>
    <row r="472" ht="12.75" customHeight="1">
      <c r="A472" s="22" t="s">
        <v>503</v>
      </c>
      <c r="B472" s="39" t="s">
        <v>505</v>
      </c>
      <c r="C472" s="10">
        <v>4.642857142857142</v>
      </c>
      <c r="D472" s="11">
        <v>12.929761904761904</v>
      </c>
      <c r="E472" s="11">
        <v>0.35908295737040785</v>
      </c>
      <c r="F472" s="13">
        <v>0.0</v>
      </c>
      <c r="G472" s="13">
        <v>10.0</v>
      </c>
      <c r="H472" s="13">
        <v>6.0</v>
      </c>
      <c r="I472" s="13">
        <v>73.0</v>
      </c>
      <c r="J472" s="13">
        <v>11.0</v>
      </c>
      <c r="K472" s="11">
        <v>0.9016189290161893</v>
      </c>
      <c r="L472" s="11">
        <v>2.5454545454545454</v>
      </c>
      <c r="M472" s="13">
        <v>7.0</v>
      </c>
      <c r="N472" s="13">
        <v>1.0</v>
      </c>
      <c r="O472" s="13">
        <v>7.0</v>
      </c>
      <c r="P472" s="10">
        <v>0.14285714285714285</v>
      </c>
      <c r="Q472" s="15">
        <v>1.3859522998743827</v>
      </c>
      <c r="R472" s="16">
        <v>8.045454545454545</v>
      </c>
      <c r="S472" s="13">
        <v>39.0</v>
      </c>
      <c r="T472" s="13">
        <v>2.0</v>
      </c>
      <c r="U472" s="13">
        <v>1.0</v>
      </c>
      <c r="V472" s="17">
        <f t="shared" si="1"/>
        <v>1</v>
      </c>
      <c r="W472" s="11">
        <f t="shared" si="2"/>
        <v>0.9090909091</v>
      </c>
      <c r="X472" s="11">
        <f t="shared" si="3"/>
        <v>0.09090909091</v>
      </c>
      <c r="Y472" s="11">
        <f t="shared" si="18"/>
        <v>7.188311688</v>
      </c>
      <c r="Z472" s="13">
        <v>4.0</v>
      </c>
      <c r="AA472" s="13">
        <v>2.0</v>
      </c>
      <c r="AB472" s="13">
        <v>8.0</v>
      </c>
      <c r="AC472" s="13">
        <v>2.0</v>
      </c>
      <c r="AD472" s="13">
        <v>12.0</v>
      </c>
      <c r="AE472" s="13">
        <v>4.0</v>
      </c>
      <c r="AF472" s="11">
        <f t="shared" si="45"/>
        <v>0.3333333333</v>
      </c>
      <c r="AG472" s="17">
        <v>5.0</v>
      </c>
      <c r="AH472" s="17">
        <v>1.0</v>
      </c>
      <c r="AI472" s="17">
        <v>6.0</v>
      </c>
      <c r="AJ472" s="17">
        <v>3.0</v>
      </c>
      <c r="AK472" s="17">
        <v>11.0</v>
      </c>
      <c r="AL472" s="17">
        <v>4.0</v>
      </c>
      <c r="AM472" s="18">
        <f t="shared" si="46"/>
        <v>0.3636363636</v>
      </c>
      <c r="AN472" s="19">
        <v>0.0</v>
      </c>
      <c r="AO472" s="19">
        <v>0.0</v>
      </c>
      <c r="AP472" s="12">
        <v>0.0</v>
      </c>
      <c r="AQ472" s="17">
        <f t="shared" si="47"/>
        <v>4</v>
      </c>
      <c r="AR472" s="11">
        <f t="shared" si="8"/>
        <v>0.3636363636</v>
      </c>
      <c r="AS472" s="17">
        <f t="shared" si="48"/>
        <v>3</v>
      </c>
      <c r="AT472" s="11">
        <f t="shared" si="10"/>
        <v>0.3333333333</v>
      </c>
      <c r="AU472" s="13" t="s">
        <v>54</v>
      </c>
      <c r="BA472" s="12">
        <f t="shared" si="12"/>
        <v>6</v>
      </c>
    </row>
    <row r="473" ht="12.75" customHeight="1">
      <c r="A473" s="13" t="s">
        <v>503</v>
      </c>
      <c r="B473" s="39" t="s">
        <v>506</v>
      </c>
      <c r="C473" s="10">
        <v>1.6428571428571428</v>
      </c>
      <c r="D473" s="11">
        <v>12.929761904761904</v>
      </c>
      <c r="E473" s="11">
        <v>0.12706012337722125</v>
      </c>
      <c r="F473" s="13">
        <v>0.0</v>
      </c>
      <c r="G473" s="13">
        <v>10.0</v>
      </c>
      <c r="H473" s="13">
        <v>4.0</v>
      </c>
      <c r="I473" s="13">
        <v>73.0</v>
      </c>
      <c r="J473" s="13">
        <v>11.0</v>
      </c>
      <c r="K473" s="11">
        <v>0.9041095890410958</v>
      </c>
      <c r="L473" s="11">
        <v>3.1818181818181817</v>
      </c>
      <c r="M473" s="13">
        <v>8.0</v>
      </c>
      <c r="N473" s="13">
        <v>0.0</v>
      </c>
      <c r="O473" s="13">
        <v>7.0</v>
      </c>
      <c r="P473" s="14">
        <v>0.0</v>
      </c>
      <c r="Q473" s="15">
        <v>1.0249396389491598</v>
      </c>
      <c r="R473" s="16">
        <v>4.824675324675324</v>
      </c>
      <c r="S473" s="13">
        <v>38.0</v>
      </c>
      <c r="T473" s="13">
        <v>3.0</v>
      </c>
      <c r="U473" s="13">
        <v>1.0</v>
      </c>
      <c r="V473" s="17">
        <f t="shared" si="1"/>
        <v>1</v>
      </c>
      <c r="W473" s="11">
        <f t="shared" si="2"/>
        <v>0.9090909091</v>
      </c>
      <c r="X473" s="11">
        <f t="shared" si="3"/>
        <v>0.09090909091</v>
      </c>
      <c r="Y473" s="11">
        <f t="shared" si="18"/>
        <v>4.824675325</v>
      </c>
      <c r="Z473" s="13">
        <v>4.0</v>
      </c>
      <c r="AA473" s="13">
        <v>0.0</v>
      </c>
      <c r="AB473" s="13">
        <v>8.0</v>
      </c>
      <c r="AC473" s="13">
        <v>1.0</v>
      </c>
      <c r="AD473" s="13">
        <v>12.0</v>
      </c>
      <c r="AE473" s="13">
        <v>1.0</v>
      </c>
      <c r="AF473" s="11">
        <f t="shared" si="45"/>
        <v>0.08333333333</v>
      </c>
      <c r="AG473" s="17">
        <v>5.0</v>
      </c>
      <c r="AH473" s="17">
        <v>1.0</v>
      </c>
      <c r="AI473" s="17">
        <v>6.0</v>
      </c>
      <c r="AJ473" s="17">
        <v>3.0</v>
      </c>
      <c r="AK473" s="17">
        <v>11.0</v>
      </c>
      <c r="AL473" s="17">
        <v>4.0</v>
      </c>
      <c r="AM473" s="18">
        <f t="shared" si="46"/>
        <v>0.3636363636</v>
      </c>
      <c r="AN473" s="19">
        <v>0.0</v>
      </c>
      <c r="AO473" s="19">
        <v>0.0</v>
      </c>
      <c r="AP473" s="12">
        <v>0.0</v>
      </c>
      <c r="AQ473" s="17">
        <f t="shared" si="47"/>
        <v>4</v>
      </c>
      <c r="AR473" s="11">
        <f t="shared" si="8"/>
        <v>0.3636363636</v>
      </c>
      <c r="AS473" s="17">
        <f t="shared" si="48"/>
        <v>6</v>
      </c>
      <c r="AT473" s="11">
        <f t="shared" si="10"/>
        <v>0.6</v>
      </c>
      <c r="AU473" s="13" t="s">
        <v>54</v>
      </c>
      <c r="BA473" s="12">
        <f t="shared" si="12"/>
        <v>4</v>
      </c>
    </row>
    <row r="474" ht="12.75" customHeight="1">
      <c r="A474" s="13" t="s">
        <v>503</v>
      </c>
      <c r="B474" s="39" t="s">
        <v>507</v>
      </c>
      <c r="C474" s="10">
        <v>0.8761904761904762</v>
      </c>
      <c r="D474" s="11">
        <v>11.929761904761904</v>
      </c>
      <c r="E474" s="11">
        <v>0.07344576389581879</v>
      </c>
      <c r="F474" s="13">
        <v>0.0</v>
      </c>
      <c r="G474" s="13">
        <v>7.0</v>
      </c>
      <c r="H474" s="13">
        <v>5.0</v>
      </c>
      <c r="I474" s="13">
        <v>70.0</v>
      </c>
      <c r="J474" s="13">
        <v>10.0</v>
      </c>
      <c r="K474" s="11">
        <v>0.6928571428571428</v>
      </c>
      <c r="L474" s="11">
        <v>2.1777777777777776</v>
      </c>
      <c r="M474" s="13">
        <v>8.0</v>
      </c>
      <c r="N474" s="13">
        <v>0.0</v>
      </c>
      <c r="O474" s="13">
        <v>7.0</v>
      </c>
      <c r="P474" s="14">
        <v>0.0</v>
      </c>
      <c r="Q474" s="15">
        <v>0.7624157857075351</v>
      </c>
      <c r="R474" s="16">
        <v>3.0539682539682538</v>
      </c>
      <c r="S474" s="13">
        <v>37.0</v>
      </c>
      <c r="T474" s="13">
        <v>4.0</v>
      </c>
      <c r="U474" s="13">
        <v>1.0</v>
      </c>
      <c r="V474" s="17">
        <f t="shared" si="1"/>
        <v>3</v>
      </c>
      <c r="W474" s="11">
        <f t="shared" si="2"/>
        <v>0.7</v>
      </c>
      <c r="X474" s="11">
        <f t="shared" si="3"/>
        <v>0.3</v>
      </c>
      <c r="Y474" s="11">
        <f t="shared" si="18"/>
        <v>3.053968254</v>
      </c>
      <c r="Z474" s="13">
        <v>4.0</v>
      </c>
      <c r="AA474" s="13">
        <v>0.0</v>
      </c>
      <c r="AB474" s="13">
        <v>7.0</v>
      </c>
      <c r="AC474" s="13">
        <v>0.0</v>
      </c>
      <c r="AD474" s="13">
        <v>11.0</v>
      </c>
      <c r="AE474" s="13">
        <v>0.0</v>
      </c>
      <c r="AF474" s="11">
        <f t="shared" si="45"/>
        <v>0</v>
      </c>
      <c r="AG474" s="17">
        <v>5.0</v>
      </c>
      <c r="AH474" s="17">
        <v>2.0</v>
      </c>
      <c r="AI474" s="17">
        <v>6.0</v>
      </c>
      <c r="AJ474" s="17">
        <v>3.0</v>
      </c>
      <c r="AK474" s="17">
        <v>11.0</v>
      </c>
      <c r="AL474" s="17">
        <v>5.0</v>
      </c>
      <c r="AM474" s="18">
        <f t="shared" si="46"/>
        <v>0.4545454545</v>
      </c>
      <c r="AN474" s="19">
        <v>0.0</v>
      </c>
      <c r="AO474" s="19">
        <v>0.0</v>
      </c>
      <c r="AP474" s="12">
        <v>0.0</v>
      </c>
      <c r="AQ474" s="17">
        <f t="shared" si="47"/>
        <v>3</v>
      </c>
      <c r="AR474" s="11">
        <f t="shared" si="8"/>
        <v>0.3</v>
      </c>
      <c r="AS474" s="17">
        <f t="shared" si="48"/>
        <v>7</v>
      </c>
      <c r="AT474" s="11">
        <f t="shared" si="10"/>
        <v>0.7</v>
      </c>
      <c r="AU474" s="13" t="s">
        <v>54</v>
      </c>
      <c r="BA474" s="12">
        <f t="shared" si="12"/>
        <v>5</v>
      </c>
    </row>
    <row r="475" ht="12.75" customHeight="1">
      <c r="A475" s="13" t="s">
        <v>503</v>
      </c>
      <c r="B475" s="8" t="s">
        <v>508</v>
      </c>
      <c r="C475" s="10">
        <v>0.9535714285714286</v>
      </c>
      <c r="D475" s="11">
        <v>10.929761904761904</v>
      </c>
      <c r="E475" s="11">
        <v>0.08724539810478163</v>
      </c>
      <c r="F475" s="13">
        <v>0.0</v>
      </c>
      <c r="G475" s="13">
        <v>7.0</v>
      </c>
      <c r="H475" s="13">
        <v>3.0</v>
      </c>
      <c r="I475" s="13">
        <v>66.0</v>
      </c>
      <c r="J475" s="13">
        <v>9.0</v>
      </c>
      <c r="K475" s="11">
        <v>0.7727272727272727</v>
      </c>
      <c r="L475" s="11">
        <v>3.111111111111111</v>
      </c>
      <c r="M475" s="13">
        <v>8.0</v>
      </c>
      <c r="N475" s="13">
        <v>0.0</v>
      </c>
      <c r="O475" s="13">
        <v>7.0</v>
      </c>
      <c r="P475" s="14">
        <v>0.0</v>
      </c>
      <c r="Q475" s="15">
        <v>0.8549570232662318</v>
      </c>
      <c r="R475" s="16">
        <v>4.06468253968254</v>
      </c>
      <c r="S475" s="13">
        <v>36.0</v>
      </c>
      <c r="T475" s="13">
        <v>5.0</v>
      </c>
      <c r="U475" s="13">
        <v>1.0</v>
      </c>
      <c r="V475" s="17">
        <f t="shared" si="1"/>
        <v>2</v>
      </c>
      <c r="W475" s="11">
        <f t="shared" si="2"/>
        <v>0.7777777778</v>
      </c>
      <c r="X475" s="11">
        <f t="shared" si="3"/>
        <v>0.2222222222</v>
      </c>
      <c r="Y475" s="11">
        <f t="shared" si="18"/>
        <v>4.06468254</v>
      </c>
      <c r="Z475" s="13">
        <v>4.0</v>
      </c>
      <c r="AA475" s="13">
        <v>0.0</v>
      </c>
      <c r="AB475" s="13">
        <v>6.0</v>
      </c>
      <c r="AC475" s="13">
        <v>0.0</v>
      </c>
      <c r="AD475" s="13">
        <v>10.0</v>
      </c>
      <c r="AE475" s="13">
        <v>0.0</v>
      </c>
      <c r="AF475" s="11">
        <f t="shared" si="45"/>
        <v>0</v>
      </c>
      <c r="AG475" s="17">
        <v>5.0</v>
      </c>
      <c r="AH475" s="17">
        <v>3.0</v>
      </c>
      <c r="AI475" s="17">
        <v>6.0</v>
      </c>
      <c r="AJ475" s="17">
        <v>3.0</v>
      </c>
      <c r="AK475" s="17">
        <v>11.0</v>
      </c>
      <c r="AL475" s="17">
        <v>6.0</v>
      </c>
      <c r="AM475" s="18">
        <f t="shared" si="46"/>
        <v>0.5454545455</v>
      </c>
      <c r="AN475" s="19">
        <v>0.0</v>
      </c>
      <c r="AO475" s="19">
        <v>0.0</v>
      </c>
      <c r="AP475" s="12">
        <v>0.0</v>
      </c>
      <c r="AQ475" s="17">
        <f t="shared" si="47"/>
        <v>2</v>
      </c>
      <c r="AR475" s="11">
        <f t="shared" si="8"/>
        <v>0.2222222222</v>
      </c>
      <c r="AS475" s="17">
        <f t="shared" si="48"/>
        <v>7</v>
      </c>
      <c r="AT475" s="11">
        <f t="shared" si="10"/>
        <v>0.7777777778</v>
      </c>
      <c r="AU475" s="13" t="s">
        <v>56</v>
      </c>
      <c r="BA475" s="12">
        <f t="shared" si="12"/>
        <v>3</v>
      </c>
    </row>
    <row r="476" ht="12.75" customHeight="1">
      <c r="A476" s="13" t="s">
        <v>503</v>
      </c>
      <c r="B476" s="8" t="s">
        <v>509</v>
      </c>
      <c r="C476" s="10">
        <v>0.8107142857142857</v>
      </c>
      <c r="D476" s="11">
        <v>8.929761904761904</v>
      </c>
      <c r="E476" s="11">
        <v>0.09078789494734037</v>
      </c>
      <c r="F476" s="13">
        <v>1.0</v>
      </c>
      <c r="G476" s="13">
        <v>4.0</v>
      </c>
      <c r="H476" s="13">
        <v>9.0</v>
      </c>
      <c r="I476" s="13">
        <v>61.0</v>
      </c>
      <c r="J476" s="13">
        <v>8.0</v>
      </c>
      <c r="K476" s="11">
        <v>0.48155737704918034</v>
      </c>
      <c r="L476" s="11">
        <v>1.0769230769230769</v>
      </c>
      <c r="M476" s="13">
        <v>4.0</v>
      </c>
      <c r="N476" s="13">
        <v>0.0</v>
      </c>
      <c r="O476" s="13">
        <v>7.0</v>
      </c>
      <c r="P476" s="14">
        <v>0.0</v>
      </c>
      <c r="Q476" s="15">
        <v>0.5660382106926489</v>
      </c>
      <c r="R476" s="16">
        <v>1.8876373626373626</v>
      </c>
      <c r="S476" s="13">
        <v>33.0</v>
      </c>
      <c r="T476" s="13">
        <v>6.0</v>
      </c>
      <c r="U476" s="13">
        <v>1.0</v>
      </c>
      <c r="V476" s="17">
        <f t="shared" si="1"/>
        <v>4</v>
      </c>
      <c r="W476" s="11">
        <f t="shared" si="2"/>
        <v>0.5</v>
      </c>
      <c r="X476" s="11">
        <f t="shared" si="3"/>
        <v>0.5</v>
      </c>
      <c r="Y476" s="11">
        <f t="shared" si="18"/>
        <v>1.887637363</v>
      </c>
      <c r="Z476" s="13">
        <v>3.0</v>
      </c>
      <c r="AA476" s="13">
        <v>0.0</v>
      </c>
      <c r="AB476" s="13">
        <v>5.0</v>
      </c>
      <c r="AC476" s="13">
        <v>0.0</v>
      </c>
      <c r="AD476" s="13">
        <v>8.0</v>
      </c>
      <c r="AE476" s="13">
        <v>0.0</v>
      </c>
      <c r="AF476" s="11">
        <f t="shared" si="45"/>
        <v>0</v>
      </c>
      <c r="AG476" s="17">
        <v>5.0</v>
      </c>
      <c r="AH476" s="17">
        <v>3.0</v>
      </c>
      <c r="AI476" s="17">
        <v>6.0</v>
      </c>
      <c r="AJ476" s="17">
        <v>3.0</v>
      </c>
      <c r="AK476" s="17">
        <v>11.0</v>
      </c>
      <c r="AL476" s="17">
        <v>6.0</v>
      </c>
      <c r="AM476" s="18">
        <f t="shared" si="46"/>
        <v>0.5454545455</v>
      </c>
      <c r="AN476" s="19">
        <v>0.0</v>
      </c>
      <c r="AO476" s="19">
        <v>0.0</v>
      </c>
      <c r="AP476" s="12">
        <v>0.0</v>
      </c>
      <c r="AQ476" s="17">
        <f t="shared" si="47"/>
        <v>1</v>
      </c>
      <c r="AR476" s="11">
        <f t="shared" si="8"/>
        <v>0.125</v>
      </c>
      <c r="AS476" s="17">
        <f t="shared" si="48"/>
        <v>7</v>
      </c>
      <c r="AT476" s="11">
        <f t="shared" si="10"/>
        <v>0.875</v>
      </c>
      <c r="AU476" s="13" t="s">
        <v>56</v>
      </c>
      <c r="BA476" s="12">
        <f t="shared" si="12"/>
        <v>9</v>
      </c>
    </row>
    <row r="477" ht="12.75" customHeight="1">
      <c r="A477" s="13" t="s">
        <v>503</v>
      </c>
      <c r="B477" s="39" t="s">
        <v>510</v>
      </c>
      <c r="C477" s="10">
        <v>1.976190476190476</v>
      </c>
      <c r="D477" s="11">
        <v>7.9297619047619055</v>
      </c>
      <c r="E477" s="11">
        <v>0.24921183005554717</v>
      </c>
      <c r="F477" s="13">
        <v>0.0</v>
      </c>
      <c r="G477" s="13">
        <v>5.0</v>
      </c>
      <c r="H477" s="13">
        <v>6.0</v>
      </c>
      <c r="I477" s="13">
        <v>55.0</v>
      </c>
      <c r="J477" s="13">
        <v>7.0</v>
      </c>
      <c r="K477" s="11">
        <v>0.6987012987012987</v>
      </c>
      <c r="L477" s="11">
        <v>2.0</v>
      </c>
      <c r="M477" s="13">
        <v>5.0</v>
      </c>
      <c r="N477" s="13">
        <v>0.0</v>
      </c>
      <c r="O477" s="13">
        <v>7.0</v>
      </c>
      <c r="P477" s="14">
        <v>0.0</v>
      </c>
      <c r="Q477" s="15">
        <v>0.9149683414845615</v>
      </c>
      <c r="R477" s="16">
        <v>3.642857142857143</v>
      </c>
      <c r="S477" s="13">
        <v>30.0</v>
      </c>
      <c r="T477" s="13">
        <v>7.0</v>
      </c>
      <c r="U477" s="13">
        <v>1.0</v>
      </c>
      <c r="V477" s="17">
        <f t="shared" si="1"/>
        <v>2</v>
      </c>
      <c r="W477" s="11">
        <f t="shared" si="2"/>
        <v>0.7142857143</v>
      </c>
      <c r="X477" s="11">
        <f t="shared" si="3"/>
        <v>0.2857142857</v>
      </c>
      <c r="Y477" s="11">
        <f t="shared" si="18"/>
        <v>3.976190476</v>
      </c>
      <c r="Z477" s="13">
        <v>2.0</v>
      </c>
      <c r="AA477" s="13">
        <v>1.0</v>
      </c>
      <c r="AB477" s="13">
        <v>4.0</v>
      </c>
      <c r="AC477" s="13">
        <v>0.0</v>
      </c>
      <c r="AD477" s="13">
        <v>6.0</v>
      </c>
      <c r="AE477" s="13">
        <v>1.0</v>
      </c>
      <c r="AF477" s="11">
        <f t="shared" si="45"/>
        <v>0.1666666667</v>
      </c>
      <c r="AG477" s="17">
        <v>5.0</v>
      </c>
      <c r="AH477" s="17">
        <v>2.0</v>
      </c>
      <c r="AI477" s="17">
        <v>6.0</v>
      </c>
      <c r="AJ477" s="17">
        <v>3.0</v>
      </c>
      <c r="AK477" s="17">
        <v>11.0</v>
      </c>
      <c r="AL477" s="17">
        <v>5.0</v>
      </c>
      <c r="AM477" s="18">
        <f t="shared" si="46"/>
        <v>0.4545454545</v>
      </c>
      <c r="AN477" s="19">
        <v>0.0</v>
      </c>
      <c r="AO477" s="19">
        <v>0.0</v>
      </c>
      <c r="AP477" s="12">
        <v>0.0</v>
      </c>
      <c r="AQ477" s="17">
        <f t="shared" si="47"/>
        <v>0</v>
      </c>
      <c r="AR477" s="11">
        <f t="shared" si="8"/>
        <v>0</v>
      </c>
      <c r="AS477" s="17">
        <f t="shared" si="48"/>
        <v>6</v>
      </c>
      <c r="AT477" s="11">
        <f t="shared" si="10"/>
        <v>0.8571428571</v>
      </c>
      <c r="AU477" s="13" t="s">
        <v>54</v>
      </c>
      <c r="BA477" s="12">
        <f t="shared" si="12"/>
        <v>6</v>
      </c>
    </row>
    <row r="478" ht="12.75" customHeight="1">
      <c r="A478" s="13" t="s">
        <v>503</v>
      </c>
      <c r="B478" s="8" t="s">
        <v>511</v>
      </c>
      <c r="C478" s="10">
        <v>2.053571428571429</v>
      </c>
      <c r="D478" s="11">
        <v>6.9297619047619055</v>
      </c>
      <c r="E478" s="11">
        <v>0.2963408349080914</v>
      </c>
      <c r="F478" s="13">
        <v>1.0</v>
      </c>
      <c r="G478" s="13">
        <v>5.0</v>
      </c>
      <c r="H478" s="13">
        <v>6.0</v>
      </c>
      <c r="I478" s="13">
        <v>48.0</v>
      </c>
      <c r="J478" s="13">
        <v>6.0</v>
      </c>
      <c r="K478" s="11">
        <v>0.8125</v>
      </c>
      <c r="L478" s="11">
        <v>2.3333333333333335</v>
      </c>
      <c r="M478" s="13">
        <v>5.0</v>
      </c>
      <c r="N478" s="13">
        <v>0.0</v>
      </c>
      <c r="O478" s="13">
        <v>7.0</v>
      </c>
      <c r="P478" s="14">
        <v>0.0</v>
      </c>
      <c r="Q478" s="15">
        <v>1.073283252120556</v>
      </c>
      <c r="R478" s="16">
        <v>4.053571428571429</v>
      </c>
      <c r="S478" s="13">
        <v>27.0</v>
      </c>
      <c r="T478" s="13">
        <v>8.0</v>
      </c>
      <c r="U478" s="13">
        <v>1.0</v>
      </c>
      <c r="V478" s="17">
        <f t="shared" si="1"/>
        <v>1</v>
      </c>
      <c r="W478" s="11">
        <f t="shared" si="2"/>
        <v>0.8333333333</v>
      </c>
      <c r="X478" s="11">
        <f t="shared" si="3"/>
        <v>0.1666666667</v>
      </c>
      <c r="Y478" s="11">
        <f t="shared" si="18"/>
        <v>4.386904762</v>
      </c>
      <c r="Z478" s="13">
        <v>2.0</v>
      </c>
      <c r="AA478" s="13">
        <v>0.0</v>
      </c>
      <c r="AB478" s="13">
        <v>3.0</v>
      </c>
      <c r="AC478" s="13">
        <v>1.0</v>
      </c>
      <c r="AD478" s="13">
        <v>5.0</v>
      </c>
      <c r="AE478" s="13">
        <v>1.0</v>
      </c>
      <c r="AF478" s="11">
        <f t="shared" si="45"/>
        <v>0.2</v>
      </c>
      <c r="AG478" s="17">
        <v>5.0</v>
      </c>
      <c r="AH478" s="17">
        <v>3.0</v>
      </c>
      <c r="AI478" s="17">
        <v>6.0</v>
      </c>
      <c r="AJ478" s="17">
        <v>3.0</v>
      </c>
      <c r="AK478" s="17">
        <v>11.0</v>
      </c>
      <c r="AL478" s="17">
        <v>6.0</v>
      </c>
      <c r="AM478" s="18">
        <f t="shared" si="46"/>
        <v>0.5454545455</v>
      </c>
      <c r="AN478" s="19">
        <v>0.0</v>
      </c>
      <c r="AO478" s="19">
        <v>0.0</v>
      </c>
      <c r="AP478" s="12">
        <v>0.0</v>
      </c>
      <c r="AQ478" s="17">
        <f t="shared" si="47"/>
        <v>-1</v>
      </c>
      <c r="AR478" s="11">
        <f t="shared" si="8"/>
        <v>-0.1666666667</v>
      </c>
      <c r="AS478" s="17">
        <f t="shared" si="48"/>
        <v>6</v>
      </c>
      <c r="AT478" s="11">
        <f t="shared" si="10"/>
        <v>1.2</v>
      </c>
      <c r="AU478" s="13" t="s">
        <v>56</v>
      </c>
      <c r="BA478" s="12">
        <f t="shared" si="12"/>
        <v>6</v>
      </c>
    </row>
    <row r="479" ht="12.75" customHeight="1">
      <c r="A479" s="13" t="s">
        <v>503</v>
      </c>
      <c r="B479" s="39" t="s">
        <v>512</v>
      </c>
      <c r="C479" s="10">
        <v>2.2095238095238097</v>
      </c>
      <c r="D479" s="11">
        <v>4.9297619047619055</v>
      </c>
      <c r="E479" s="11">
        <v>0.44820091765274084</v>
      </c>
      <c r="F479" s="13">
        <v>0.0</v>
      </c>
      <c r="G479" s="13">
        <v>2.0</v>
      </c>
      <c r="H479" s="13">
        <v>8.0</v>
      </c>
      <c r="I479" s="13">
        <v>40.0</v>
      </c>
      <c r="J479" s="13">
        <v>5.0</v>
      </c>
      <c r="K479" s="11">
        <v>0.36</v>
      </c>
      <c r="L479" s="11">
        <v>0.9333333333333333</v>
      </c>
      <c r="M479" s="13">
        <v>4.0</v>
      </c>
      <c r="N479" s="13">
        <v>0.0</v>
      </c>
      <c r="O479" s="13">
        <v>7.0</v>
      </c>
      <c r="P479" s="14">
        <v>0.0</v>
      </c>
      <c r="Q479" s="15">
        <v>0.7681844081844081</v>
      </c>
      <c r="R479" s="16">
        <v>2.8095238095238093</v>
      </c>
      <c r="S479" s="13">
        <v>24.0</v>
      </c>
      <c r="T479" s="13">
        <v>9.0</v>
      </c>
      <c r="U479" s="13">
        <v>1.0</v>
      </c>
      <c r="V479" s="17">
        <f t="shared" si="1"/>
        <v>3</v>
      </c>
      <c r="W479" s="11">
        <f t="shared" si="2"/>
        <v>0.4</v>
      </c>
      <c r="X479" s="11">
        <f t="shared" si="3"/>
        <v>0.6</v>
      </c>
      <c r="Y479" s="11">
        <f t="shared" si="18"/>
        <v>3.142857143</v>
      </c>
      <c r="Z479" s="13">
        <v>1.0</v>
      </c>
      <c r="AA479" s="13">
        <v>1.0</v>
      </c>
      <c r="AB479" s="13">
        <v>2.0</v>
      </c>
      <c r="AC479" s="13">
        <v>0.0</v>
      </c>
      <c r="AD479" s="13">
        <v>3.0</v>
      </c>
      <c r="AE479" s="13">
        <v>1.0</v>
      </c>
      <c r="AF479" s="11">
        <f t="shared" si="45"/>
        <v>0.3333333333</v>
      </c>
      <c r="AG479" s="17">
        <v>5.0</v>
      </c>
      <c r="AH479" s="17">
        <v>3.0</v>
      </c>
      <c r="AI479" s="17">
        <v>6.0</v>
      </c>
      <c r="AJ479" s="17">
        <v>3.0</v>
      </c>
      <c r="AK479" s="17">
        <v>11.0</v>
      </c>
      <c r="AL479" s="17">
        <v>6.0</v>
      </c>
      <c r="AM479" s="18">
        <f t="shared" si="46"/>
        <v>0.5454545455</v>
      </c>
      <c r="AN479" s="19">
        <v>0.0</v>
      </c>
      <c r="AO479" s="19">
        <v>0.0</v>
      </c>
      <c r="AP479" s="12">
        <v>0.0</v>
      </c>
      <c r="AQ479" s="17">
        <f t="shared" si="47"/>
        <v>-2</v>
      </c>
      <c r="AR479" s="11">
        <f t="shared" si="8"/>
        <v>-0.4</v>
      </c>
      <c r="AS479" s="17">
        <f t="shared" si="48"/>
        <v>6</v>
      </c>
      <c r="AT479" s="11">
        <f t="shared" si="10"/>
        <v>1.2</v>
      </c>
      <c r="AU479" s="13" t="s">
        <v>54</v>
      </c>
      <c r="BA479" s="12">
        <f t="shared" si="12"/>
        <v>8</v>
      </c>
    </row>
    <row r="480" ht="12.75" customHeight="1">
      <c r="A480" s="13" t="s">
        <v>503</v>
      </c>
      <c r="B480" s="39" t="s">
        <v>513</v>
      </c>
      <c r="C480" s="10">
        <v>0.8761904761904762</v>
      </c>
      <c r="D480" s="11">
        <v>2.5964285714285715</v>
      </c>
      <c r="E480" s="11">
        <v>0.33745988078862904</v>
      </c>
      <c r="F480" s="13">
        <v>0.0</v>
      </c>
      <c r="G480" s="13">
        <v>3.0</v>
      </c>
      <c r="H480" s="13">
        <v>11.0</v>
      </c>
      <c r="I480" s="13">
        <v>31.0</v>
      </c>
      <c r="J480" s="13">
        <v>4.0</v>
      </c>
      <c r="K480" s="11">
        <v>0.6612903225806451</v>
      </c>
      <c r="L480" s="11">
        <v>1.4</v>
      </c>
      <c r="M480" s="13">
        <v>1.0</v>
      </c>
      <c r="N480" s="13">
        <v>0.0</v>
      </c>
      <c r="O480" s="13">
        <v>7.0</v>
      </c>
      <c r="P480" s="14">
        <v>0.0</v>
      </c>
      <c r="Q480" s="15">
        <v>0.9987502033692741</v>
      </c>
      <c r="R480" s="16">
        <v>2.276190476190476</v>
      </c>
      <c r="S480" s="13">
        <v>21.0</v>
      </c>
      <c r="T480" s="13">
        <v>10.0</v>
      </c>
      <c r="U480" s="13">
        <v>1.0</v>
      </c>
      <c r="V480" s="17">
        <f t="shared" si="1"/>
        <v>1</v>
      </c>
      <c r="W480" s="11">
        <f t="shared" si="2"/>
        <v>0.75</v>
      </c>
      <c r="X480" s="11">
        <f t="shared" si="3"/>
        <v>0.25</v>
      </c>
      <c r="Y480" s="11">
        <f t="shared" si="18"/>
        <v>2.276190476</v>
      </c>
      <c r="Z480" s="13">
        <v>0.0</v>
      </c>
      <c r="AA480" s="13">
        <v>0.0</v>
      </c>
      <c r="AB480" s="13">
        <v>1.0</v>
      </c>
      <c r="AC480" s="13">
        <v>0.0</v>
      </c>
      <c r="AD480" s="13">
        <v>1.0</v>
      </c>
      <c r="AE480" s="13">
        <v>0.0</v>
      </c>
      <c r="AF480" s="11">
        <f t="shared" si="45"/>
        <v>0</v>
      </c>
      <c r="AG480" s="17">
        <v>4.0</v>
      </c>
      <c r="AH480" s="17">
        <v>2.0</v>
      </c>
      <c r="AI480" s="17">
        <v>6.0</v>
      </c>
      <c r="AJ480" s="17">
        <v>3.0</v>
      </c>
      <c r="AK480" s="17">
        <v>10.0</v>
      </c>
      <c r="AL480" s="17">
        <v>5.0</v>
      </c>
      <c r="AM480" s="18">
        <f t="shared" si="46"/>
        <v>0.5</v>
      </c>
      <c r="AN480" s="19">
        <v>0.0</v>
      </c>
      <c r="AO480" s="19">
        <v>0.0</v>
      </c>
      <c r="AP480" s="12">
        <v>0.0</v>
      </c>
      <c r="AQ480" s="17">
        <f t="shared" si="47"/>
        <v>-3</v>
      </c>
      <c r="AR480" s="11">
        <f t="shared" si="8"/>
        <v>-0.75</v>
      </c>
      <c r="AS480" s="17">
        <f t="shared" si="48"/>
        <v>7</v>
      </c>
      <c r="AT480" s="11">
        <f t="shared" si="10"/>
        <v>1.75</v>
      </c>
      <c r="AU480" s="13" t="s">
        <v>54</v>
      </c>
      <c r="BA480" s="12">
        <f t="shared" si="12"/>
        <v>11</v>
      </c>
    </row>
    <row r="481" ht="12.75" customHeight="1">
      <c r="A481" s="13" t="s">
        <v>503</v>
      </c>
      <c r="B481" s="8" t="s">
        <v>514</v>
      </c>
      <c r="C481" s="10">
        <v>0.7202380952380952</v>
      </c>
      <c r="D481" s="11">
        <v>1.5964285714285715</v>
      </c>
      <c r="E481" s="11">
        <v>0.45115585384041756</v>
      </c>
      <c r="F481" s="13">
        <v>2.0</v>
      </c>
      <c r="G481" s="13">
        <v>1.0</v>
      </c>
      <c r="H481" s="13">
        <v>6.0</v>
      </c>
      <c r="I481" s="13">
        <v>21.0</v>
      </c>
      <c r="J481" s="13">
        <v>3.0</v>
      </c>
      <c r="K481" s="11">
        <v>0.2380952380952381</v>
      </c>
      <c r="L481" s="11">
        <v>0.9333333333333333</v>
      </c>
      <c r="M481" s="13">
        <v>1.0</v>
      </c>
      <c r="N481" s="13">
        <v>0.0</v>
      </c>
      <c r="O481" s="13">
        <v>7.0</v>
      </c>
      <c r="P481" s="14">
        <v>0.0</v>
      </c>
      <c r="Q481" s="15">
        <v>0.6892510919356557</v>
      </c>
      <c r="R481" s="16">
        <v>1.6535714285714285</v>
      </c>
      <c r="S481" s="13">
        <v>18.0</v>
      </c>
      <c r="T481" s="13">
        <v>11.0</v>
      </c>
      <c r="U481" s="13">
        <v>1.0</v>
      </c>
      <c r="V481" s="17">
        <f t="shared" si="1"/>
        <v>2</v>
      </c>
      <c r="W481" s="11">
        <f t="shared" si="2"/>
        <v>0.3333333333</v>
      </c>
      <c r="X481" s="11">
        <f t="shared" si="3"/>
        <v>0.6666666667</v>
      </c>
      <c r="Y481" s="11">
        <f t="shared" si="18"/>
        <v>1.653571429</v>
      </c>
      <c r="Z481" s="13">
        <v>0.0</v>
      </c>
      <c r="AA481" s="13">
        <v>0.0</v>
      </c>
      <c r="AB481" s="13">
        <v>0.0</v>
      </c>
      <c r="AC481" s="13">
        <v>0.0</v>
      </c>
      <c r="AD481" s="13">
        <v>0.0</v>
      </c>
      <c r="AE481" s="13">
        <v>0.0</v>
      </c>
      <c r="AF481" s="11" t="str">
        <f t="shared" si="45"/>
        <v>#DIV/0!</v>
      </c>
      <c r="AG481" s="17">
        <v>4.0</v>
      </c>
      <c r="AH481" s="17">
        <v>2.0</v>
      </c>
      <c r="AI481" s="17">
        <v>6.0</v>
      </c>
      <c r="AJ481" s="17">
        <v>3.0</v>
      </c>
      <c r="AK481" s="17">
        <v>10.0</v>
      </c>
      <c r="AL481" s="17">
        <v>5.0</v>
      </c>
      <c r="AM481" s="18">
        <f t="shared" si="46"/>
        <v>0.5</v>
      </c>
      <c r="AN481" s="19">
        <v>0.0</v>
      </c>
      <c r="AO481" s="19">
        <v>0.0</v>
      </c>
      <c r="AP481" s="12">
        <v>0.0</v>
      </c>
      <c r="AQ481" s="17">
        <f t="shared" si="47"/>
        <v>-4</v>
      </c>
      <c r="AR481" s="11">
        <f t="shared" si="8"/>
        <v>-1.333333333</v>
      </c>
      <c r="AS481" s="17">
        <f t="shared" si="48"/>
        <v>7</v>
      </c>
      <c r="AT481" s="11">
        <f t="shared" si="10"/>
        <v>2.333333333</v>
      </c>
      <c r="AU481" s="13" t="s">
        <v>56</v>
      </c>
      <c r="BA481" s="12">
        <f t="shared" si="12"/>
        <v>6</v>
      </c>
    </row>
    <row r="482" ht="12.75" customHeight="1">
      <c r="A482" s="13" t="s">
        <v>503</v>
      </c>
      <c r="B482" s="8" t="s">
        <v>515</v>
      </c>
      <c r="C482" s="10">
        <v>0.5535714285714286</v>
      </c>
      <c r="D482" s="11">
        <v>1.1964285714285714</v>
      </c>
      <c r="E482" s="11">
        <v>0.46268656716417916</v>
      </c>
      <c r="F482" s="13">
        <v>0.0</v>
      </c>
      <c r="G482" s="13">
        <v>1.0</v>
      </c>
      <c r="H482" s="13">
        <v>5.0</v>
      </c>
      <c r="I482" s="13">
        <v>21.0</v>
      </c>
      <c r="J482" s="13">
        <v>3.0</v>
      </c>
      <c r="K482" s="11">
        <v>0.25396825396825395</v>
      </c>
      <c r="L482" s="11">
        <v>1.037037037037037</v>
      </c>
      <c r="M482" s="13">
        <v>1.0</v>
      </c>
      <c r="N482" s="13">
        <v>0.0</v>
      </c>
      <c r="O482" s="13">
        <v>7.0</v>
      </c>
      <c r="P482" s="14">
        <v>0.0</v>
      </c>
      <c r="Q482" s="15">
        <v>0.7166548211324331</v>
      </c>
      <c r="R482" s="16">
        <v>1.5906084656084656</v>
      </c>
      <c r="S482" s="13">
        <v>15.0</v>
      </c>
      <c r="T482" s="13">
        <v>12.0</v>
      </c>
      <c r="U482" s="13">
        <v>1.0</v>
      </c>
      <c r="V482" s="17">
        <f t="shared" si="1"/>
        <v>2</v>
      </c>
      <c r="W482" s="11">
        <f t="shared" si="2"/>
        <v>0.3333333333</v>
      </c>
      <c r="X482" s="11">
        <f t="shared" si="3"/>
        <v>0.6666666667</v>
      </c>
      <c r="Y482" s="11">
        <f t="shared" si="18"/>
        <v>1.590608466</v>
      </c>
      <c r="Z482" s="13">
        <v>0.0</v>
      </c>
      <c r="AA482" s="13">
        <v>0.0</v>
      </c>
      <c r="AB482" s="13">
        <v>0.0</v>
      </c>
      <c r="AC482" s="13">
        <v>0.0</v>
      </c>
      <c r="AD482" s="13">
        <v>0.0</v>
      </c>
      <c r="AE482" s="13">
        <v>0.0</v>
      </c>
      <c r="AF482" s="11" t="str">
        <f t="shared" si="45"/>
        <v>#DIV/0!</v>
      </c>
      <c r="AG482" s="17">
        <v>3.0</v>
      </c>
      <c r="AH482" s="17">
        <v>2.0</v>
      </c>
      <c r="AI482" s="17">
        <v>5.0</v>
      </c>
      <c r="AJ482" s="17">
        <v>2.0</v>
      </c>
      <c r="AK482" s="17">
        <v>8.0</v>
      </c>
      <c r="AL482" s="17">
        <v>4.0</v>
      </c>
      <c r="AM482" s="18">
        <f t="shared" si="46"/>
        <v>0.5</v>
      </c>
      <c r="AN482" s="19">
        <v>0.0</v>
      </c>
      <c r="AO482" s="19">
        <v>0.0</v>
      </c>
      <c r="AP482" s="12">
        <v>0.0</v>
      </c>
      <c r="AQ482" s="17">
        <f t="shared" si="47"/>
        <v>-4</v>
      </c>
      <c r="AR482" s="11">
        <f t="shared" si="8"/>
        <v>-1.333333333</v>
      </c>
      <c r="AS482" s="17">
        <f t="shared" si="48"/>
        <v>7</v>
      </c>
      <c r="AT482" s="11">
        <f t="shared" si="10"/>
        <v>2.333333333</v>
      </c>
      <c r="AU482" s="13" t="s">
        <v>56</v>
      </c>
      <c r="BA482" s="12">
        <f t="shared" si="12"/>
        <v>5</v>
      </c>
    </row>
    <row r="483" ht="12.75" customHeight="1">
      <c r="A483" s="13" t="s">
        <v>503</v>
      </c>
      <c r="B483" s="8" t="s">
        <v>516</v>
      </c>
      <c r="C483" s="10">
        <v>0.5535714285714286</v>
      </c>
      <c r="D483" s="11">
        <v>1.0297619047619047</v>
      </c>
      <c r="E483" s="11">
        <v>0.5375722543352602</v>
      </c>
      <c r="F483" s="13">
        <v>0.0</v>
      </c>
      <c r="G483" s="13">
        <v>0.0</v>
      </c>
      <c r="H483" s="13">
        <v>4.0</v>
      </c>
      <c r="I483" s="13">
        <v>15.0</v>
      </c>
      <c r="J483" s="13">
        <v>2.0</v>
      </c>
      <c r="K483" s="11">
        <v>-0.13333333333333333</v>
      </c>
      <c r="L483" s="11">
        <v>0.0</v>
      </c>
      <c r="M483" s="13">
        <v>1.0</v>
      </c>
      <c r="N483" s="13">
        <v>0.0</v>
      </c>
      <c r="O483" s="13">
        <v>7.0</v>
      </c>
      <c r="P483" s="14">
        <v>0.0</v>
      </c>
      <c r="Q483" s="15">
        <v>0.40423892100192693</v>
      </c>
      <c r="R483" s="16">
        <v>0.5535714285714286</v>
      </c>
      <c r="S483" s="13">
        <v>12.0</v>
      </c>
      <c r="T483" s="13">
        <v>13.0</v>
      </c>
      <c r="U483" s="13">
        <v>1.0</v>
      </c>
      <c r="V483" s="17">
        <f t="shared" si="1"/>
        <v>2</v>
      </c>
      <c r="W483" s="11">
        <f t="shared" si="2"/>
        <v>0</v>
      </c>
      <c r="X483" s="11">
        <f t="shared" si="3"/>
        <v>1</v>
      </c>
      <c r="Y483" s="11">
        <f t="shared" si="18"/>
        <v>0.5535714286</v>
      </c>
      <c r="Z483" s="13">
        <v>0.0</v>
      </c>
      <c r="AA483" s="13">
        <v>0.0</v>
      </c>
      <c r="AB483" s="13">
        <v>0.0</v>
      </c>
      <c r="AC483" s="13">
        <v>0.0</v>
      </c>
      <c r="AD483" s="13">
        <v>0.0</v>
      </c>
      <c r="AE483" s="13">
        <v>0.0</v>
      </c>
      <c r="AF483" s="11" t="str">
        <f t="shared" si="45"/>
        <v>#DIV/0!</v>
      </c>
      <c r="AG483" s="17">
        <v>3.0</v>
      </c>
      <c r="AH483" s="17">
        <v>2.0</v>
      </c>
      <c r="AI483" s="17">
        <v>4.0</v>
      </c>
      <c r="AJ483" s="17">
        <v>2.0</v>
      </c>
      <c r="AK483" s="17">
        <v>7.0</v>
      </c>
      <c r="AL483" s="17">
        <v>4.0</v>
      </c>
      <c r="AM483" s="18">
        <f t="shared" si="46"/>
        <v>0.5714285714</v>
      </c>
      <c r="AN483" s="19">
        <v>0.0</v>
      </c>
      <c r="AO483" s="19">
        <v>0.0</v>
      </c>
      <c r="AP483" s="12">
        <v>0.0</v>
      </c>
      <c r="AQ483" s="17">
        <f t="shared" si="47"/>
        <v>-5</v>
      </c>
      <c r="AR483" s="11">
        <f t="shared" si="8"/>
        <v>-2.5</v>
      </c>
      <c r="AS483" s="17">
        <f t="shared" si="48"/>
        <v>7</v>
      </c>
      <c r="AT483" s="11">
        <f t="shared" si="10"/>
        <v>3.5</v>
      </c>
      <c r="AU483" s="13" t="s">
        <v>56</v>
      </c>
      <c r="BA483" s="12">
        <f t="shared" si="12"/>
        <v>4</v>
      </c>
    </row>
    <row r="484" ht="12.75" customHeight="1">
      <c r="A484" s="13" t="s">
        <v>503</v>
      </c>
      <c r="B484" s="39" t="s">
        <v>517</v>
      </c>
      <c r="C484" s="10">
        <v>0.14285714285714285</v>
      </c>
      <c r="D484" s="11">
        <v>0.6964285714285714</v>
      </c>
      <c r="E484" s="11">
        <v>0.20512820512820512</v>
      </c>
      <c r="F484" s="13">
        <v>0.0</v>
      </c>
      <c r="G484" s="13">
        <v>0.0</v>
      </c>
      <c r="H484" s="13">
        <v>7.0</v>
      </c>
      <c r="I484" s="13">
        <v>15.0</v>
      </c>
      <c r="J484" s="13">
        <v>2.0</v>
      </c>
      <c r="K484" s="11">
        <v>-0.23333333333333334</v>
      </c>
      <c r="L484" s="11">
        <v>0.0</v>
      </c>
      <c r="M484" s="13">
        <v>0.0</v>
      </c>
      <c r="N484" s="13">
        <v>0.0</v>
      </c>
      <c r="O484" s="13">
        <v>7.0</v>
      </c>
      <c r="P484" s="14">
        <v>0.0</v>
      </c>
      <c r="Q484" s="15">
        <v>-0.028205128205128216</v>
      </c>
      <c r="R484" s="16">
        <v>0.14285714285714285</v>
      </c>
      <c r="S484" s="13">
        <v>9.0</v>
      </c>
      <c r="T484" s="13">
        <v>14.0</v>
      </c>
      <c r="U484" s="13">
        <v>1.0</v>
      </c>
      <c r="V484" s="17">
        <f t="shared" si="1"/>
        <v>2</v>
      </c>
      <c r="W484" s="11">
        <f t="shared" si="2"/>
        <v>0</v>
      </c>
      <c r="X484" s="11">
        <f t="shared" si="3"/>
        <v>1</v>
      </c>
      <c r="Y484" s="11">
        <f t="shared" si="18"/>
        <v>0.1428571429</v>
      </c>
      <c r="Z484" s="13">
        <v>0.0</v>
      </c>
      <c r="AA484" s="13">
        <v>0.0</v>
      </c>
      <c r="AB484" s="13">
        <v>0.0</v>
      </c>
      <c r="AC484" s="13">
        <v>0.0</v>
      </c>
      <c r="AD484" s="13">
        <v>0.0</v>
      </c>
      <c r="AE484" s="13">
        <v>0.0</v>
      </c>
      <c r="AF484" s="11" t="str">
        <f t="shared" si="45"/>
        <v>#DIV/0!</v>
      </c>
      <c r="AG484" s="17">
        <v>2.0</v>
      </c>
      <c r="AH484" s="17">
        <v>0.0</v>
      </c>
      <c r="AI484" s="17">
        <v>3.0</v>
      </c>
      <c r="AJ484" s="17">
        <v>1.0</v>
      </c>
      <c r="AK484" s="17">
        <v>5.0</v>
      </c>
      <c r="AL484" s="17">
        <v>1.0</v>
      </c>
      <c r="AM484" s="18">
        <f t="shared" si="46"/>
        <v>0.2</v>
      </c>
      <c r="AN484" s="19">
        <v>0.0</v>
      </c>
      <c r="AO484" s="19">
        <v>0.0</v>
      </c>
      <c r="AP484" s="12">
        <v>0.0</v>
      </c>
      <c r="AQ484" s="17">
        <f t="shared" si="47"/>
        <v>-5</v>
      </c>
      <c r="AR484" s="11">
        <f t="shared" si="8"/>
        <v>-2.5</v>
      </c>
      <c r="AS484" s="17">
        <f t="shared" si="48"/>
        <v>7</v>
      </c>
      <c r="AT484" s="11">
        <f t="shared" si="10"/>
        <v>3.5</v>
      </c>
      <c r="AU484" s="13" t="s">
        <v>54</v>
      </c>
      <c r="BA484" s="12">
        <f t="shared" si="12"/>
        <v>7</v>
      </c>
    </row>
    <row r="485" ht="12.75" customHeight="1">
      <c r="A485" s="13" t="s">
        <v>503</v>
      </c>
      <c r="B485" s="8" t="s">
        <v>518</v>
      </c>
      <c r="C485" s="10">
        <v>0.26785714285714285</v>
      </c>
      <c r="D485" s="11">
        <v>0.4107142857142857</v>
      </c>
      <c r="E485" s="11">
        <v>0.6521739130434783</v>
      </c>
      <c r="F485" s="13">
        <v>0.0</v>
      </c>
      <c r="G485" s="13">
        <v>0.0</v>
      </c>
      <c r="H485" s="13">
        <v>5.0</v>
      </c>
      <c r="I485" s="13">
        <v>8.0</v>
      </c>
      <c r="J485" s="13">
        <v>1.0</v>
      </c>
      <c r="K485" s="11">
        <v>-0.625</v>
      </c>
      <c r="L485" s="11">
        <v>0.0</v>
      </c>
      <c r="M485" s="13">
        <v>0.0</v>
      </c>
      <c r="N485" s="13">
        <v>0.0</v>
      </c>
      <c r="O485" s="13">
        <v>7.0</v>
      </c>
      <c r="P485" s="14">
        <v>0.0</v>
      </c>
      <c r="Q485" s="15">
        <v>0.02717391304347827</v>
      </c>
      <c r="R485" s="16">
        <v>0.26785714285714285</v>
      </c>
      <c r="S485" s="13">
        <v>6.0</v>
      </c>
      <c r="T485" s="13">
        <v>15.0</v>
      </c>
      <c r="U485" s="13">
        <v>1.0</v>
      </c>
      <c r="V485" s="17">
        <f t="shared" si="1"/>
        <v>1</v>
      </c>
      <c r="W485" s="11">
        <f t="shared" si="2"/>
        <v>0</v>
      </c>
      <c r="X485" s="11">
        <f t="shared" si="3"/>
        <v>1</v>
      </c>
      <c r="Y485" s="11">
        <f t="shared" si="18"/>
        <v>0.2678571429</v>
      </c>
      <c r="Z485" s="13">
        <v>0.0</v>
      </c>
      <c r="AA485" s="13">
        <v>0.0</v>
      </c>
      <c r="AB485" s="13">
        <v>0.0</v>
      </c>
      <c r="AC485" s="13">
        <v>0.0</v>
      </c>
      <c r="AD485" s="13">
        <v>0.0</v>
      </c>
      <c r="AE485" s="13">
        <v>0.0</v>
      </c>
      <c r="AF485" s="11" t="str">
        <f t="shared" si="45"/>
        <v>#DIV/0!</v>
      </c>
      <c r="AG485" s="17">
        <v>1.0</v>
      </c>
      <c r="AH485" s="17">
        <v>1.0</v>
      </c>
      <c r="AI485" s="17">
        <v>2.0</v>
      </c>
      <c r="AJ485" s="17">
        <v>1.0</v>
      </c>
      <c r="AK485" s="17">
        <v>3.0</v>
      </c>
      <c r="AL485" s="17">
        <v>2.0</v>
      </c>
      <c r="AM485" s="18">
        <f t="shared" si="46"/>
        <v>0.6666666667</v>
      </c>
      <c r="AN485" s="19">
        <v>0.0</v>
      </c>
      <c r="AO485" s="19">
        <v>0.0</v>
      </c>
      <c r="AP485" s="12">
        <v>0.0</v>
      </c>
      <c r="AQ485" s="17">
        <f t="shared" si="47"/>
        <v>-6</v>
      </c>
      <c r="AR485" s="11">
        <f t="shared" si="8"/>
        <v>-6</v>
      </c>
      <c r="AS485" s="17">
        <f t="shared" si="48"/>
        <v>7</v>
      </c>
      <c r="AT485" s="11">
        <f t="shared" si="10"/>
        <v>7</v>
      </c>
      <c r="AU485" s="13" t="s">
        <v>56</v>
      </c>
      <c r="BA485" s="12">
        <f t="shared" si="12"/>
        <v>5</v>
      </c>
    </row>
    <row r="486" ht="12.75" customHeight="1">
      <c r="A486" s="25" t="s">
        <v>503</v>
      </c>
      <c r="B486" s="66" t="s">
        <v>519</v>
      </c>
      <c r="C486" s="27">
        <v>0.0</v>
      </c>
      <c r="D486" s="28">
        <v>0.125</v>
      </c>
      <c r="E486" s="28">
        <v>0.0</v>
      </c>
      <c r="F486" s="25">
        <v>0.0</v>
      </c>
      <c r="G486" s="25">
        <v>0.0</v>
      </c>
      <c r="H486" s="25">
        <v>4.0</v>
      </c>
      <c r="I486" s="25">
        <v>8.0</v>
      </c>
      <c r="J486" s="25">
        <v>1.0</v>
      </c>
      <c r="K486" s="28">
        <v>-0.5</v>
      </c>
      <c r="L486" s="28">
        <v>0.0</v>
      </c>
      <c r="M486" s="25">
        <v>0.0</v>
      </c>
      <c r="N486" s="25">
        <v>0.0</v>
      </c>
      <c r="O486" s="25">
        <v>7.0</v>
      </c>
      <c r="P486" s="29">
        <v>0.0</v>
      </c>
      <c r="Q486" s="30">
        <v>-0.5</v>
      </c>
      <c r="R486" s="31">
        <v>0.0</v>
      </c>
      <c r="S486" s="25">
        <v>3.0</v>
      </c>
      <c r="T486" s="25">
        <v>16.0</v>
      </c>
      <c r="U486" s="25">
        <v>1.0</v>
      </c>
      <c r="V486" s="32">
        <f t="shared" si="1"/>
        <v>1</v>
      </c>
      <c r="W486" s="28">
        <f t="shared" si="2"/>
        <v>0</v>
      </c>
      <c r="X486" s="28">
        <f t="shared" si="3"/>
        <v>1</v>
      </c>
      <c r="Y486" s="28">
        <f t="shared" si="18"/>
        <v>0</v>
      </c>
      <c r="Z486" s="25">
        <v>0.0</v>
      </c>
      <c r="AA486" s="25">
        <v>0.0</v>
      </c>
      <c r="AB486" s="25">
        <v>0.0</v>
      </c>
      <c r="AC486" s="25">
        <v>0.0</v>
      </c>
      <c r="AD486" s="25">
        <v>0.0</v>
      </c>
      <c r="AE486" s="25">
        <v>0.0</v>
      </c>
      <c r="AF486" s="28" t="str">
        <f t="shared" si="45"/>
        <v>#DIV/0!</v>
      </c>
      <c r="AG486" s="32">
        <v>0.0</v>
      </c>
      <c r="AH486" s="32">
        <v>0.0</v>
      </c>
      <c r="AI486" s="32">
        <v>1.0</v>
      </c>
      <c r="AJ486" s="32">
        <v>0.0</v>
      </c>
      <c r="AK486" s="32">
        <v>1.0</v>
      </c>
      <c r="AL486" s="32">
        <v>0.0</v>
      </c>
      <c r="AM486" s="33">
        <f t="shared" si="46"/>
        <v>0</v>
      </c>
      <c r="AN486" s="34">
        <v>0.0</v>
      </c>
      <c r="AO486" s="34">
        <v>0.0</v>
      </c>
      <c r="AP486" s="25">
        <v>0.0</v>
      </c>
      <c r="AQ486" s="32">
        <f t="shared" si="47"/>
        <v>-6</v>
      </c>
      <c r="AR486" s="28">
        <f t="shared" si="8"/>
        <v>-6</v>
      </c>
      <c r="AS486" s="32">
        <f t="shared" si="48"/>
        <v>7</v>
      </c>
      <c r="AT486" s="28">
        <f t="shared" si="10"/>
        <v>7</v>
      </c>
      <c r="AU486" s="25" t="s">
        <v>54</v>
      </c>
      <c r="AV486" s="25"/>
      <c r="AW486" s="25"/>
      <c r="AX486" s="25"/>
      <c r="AY486" s="25"/>
      <c r="AZ486" s="25"/>
      <c r="BA486" s="25">
        <f t="shared" si="12"/>
        <v>4</v>
      </c>
      <c r="BB486" s="25"/>
    </row>
    <row r="487" ht="12.75" customHeight="1">
      <c r="A487" s="8" t="s">
        <v>520</v>
      </c>
      <c r="B487" s="79" t="s">
        <v>275</v>
      </c>
      <c r="C487" s="10">
        <v>1.0011904761904762</v>
      </c>
      <c r="D487" s="11">
        <v>13.886571428571429</v>
      </c>
      <c r="E487" s="18">
        <v>0.07209774430933619</v>
      </c>
      <c r="F487" s="17">
        <v>2.0</v>
      </c>
      <c r="G487" s="13">
        <v>10.0</v>
      </c>
      <c r="H487" s="13">
        <v>0.0</v>
      </c>
      <c r="I487" s="13">
        <v>77.0</v>
      </c>
      <c r="J487" s="13">
        <v>12.0</v>
      </c>
      <c r="K487" s="11">
        <v>0.8333333333333334</v>
      </c>
      <c r="L487" s="11">
        <v>5.833333333333333</v>
      </c>
      <c r="M487" s="17">
        <v>11.0</v>
      </c>
      <c r="N487" s="13">
        <v>6.0</v>
      </c>
      <c r="O487" s="13">
        <v>7.0</v>
      </c>
      <c r="P487" s="10">
        <v>0.8571428571428571</v>
      </c>
      <c r="Q487" s="15">
        <v>1.7625739347855265</v>
      </c>
      <c r="R487" s="16">
        <v>11.977380952380951</v>
      </c>
      <c r="S487" s="13">
        <v>39.0</v>
      </c>
      <c r="T487" s="13">
        <v>1.0</v>
      </c>
      <c r="U487" s="13">
        <v>1.0</v>
      </c>
      <c r="V487" s="17">
        <f t="shared" si="1"/>
        <v>2</v>
      </c>
      <c r="W487" s="11">
        <f t="shared" si="2"/>
        <v>0.8333333333</v>
      </c>
      <c r="X487" s="11">
        <f t="shared" si="3"/>
        <v>0.1666666667</v>
      </c>
      <c r="Y487" s="11">
        <f t="shared" si="18"/>
        <v>6.83452381</v>
      </c>
      <c r="Z487" s="13">
        <v>3.0</v>
      </c>
      <c r="AA487" s="13">
        <v>0.0</v>
      </c>
      <c r="AB487" s="13">
        <v>8.0</v>
      </c>
      <c r="AC487" s="13">
        <v>0.0</v>
      </c>
      <c r="AD487" s="13">
        <v>11.0</v>
      </c>
      <c r="AE487" s="13">
        <v>0.0</v>
      </c>
      <c r="AF487" s="11">
        <f t="shared" si="45"/>
        <v>0</v>
      </c>
      <c r="AG487" s="12">
        <v>7.0</v>
      </c>
      <c r="AH487" s="12">
        <v>3.0</v>
      </c>
      <c r="AI487" s="12">
        <v>7.0</v>
      </c>
      <c r="AJ487" s="12">
        <v>3.0</v>
      </c>
      <c r="AK487" s="12">
        <v>14.0</v>
      </c>
      <c r="AL487" s="12">
        <v>6.0</v>
      </c>
      <c r="AM487" s="18">
        <f t="shared" si="46"/>
        <v>0.4285714286</v>
      </c>
      <c r="AN487" s="19">
        <v>0.0</v>
      </c>
      <c r="AO487" s="19">
        <v>0.0</v>
      </c>
      <c r="AP487" s="12">
        <v>0.0</v>
      </c>
      <c r="AQ487" s="17">
        <f t="shared" ref="AQ487:AQ634" si="49">J487-M487</f>
        <v>1</v>
      </c>
      <c r="AR487" s="11">
        <f t="shared" si="8"/>
        <v>0.08333333333</v>
      </c>
      <c r="AS487" s="17">
        <f t="shared" ref="AS487:AS502" si="50">M487-AE487</f>
        <v>11</v>
      </c>
      <c r="AT487" s="11">
        <f t="shared" si="10"/>
        <v>0.9166666667</v>
      </c>
      <c r="AU487" s="13" t="s">
        <v>56</v>
      </c>
      <c r="AV487" s="20">
        <v>27240.0</v>
      </c>
      <c r="AW487" s="20">
        <v>37795.0</v>
      </c>
      <c r="AX487" s="21">
        <f t="shared" ref="AX487:AX576" si="51">(AW487-AV487)/365.25</f>
        <v>28.89801506</v>
      </c>
      <c r="BA487" s="12">
        <f t="shared" si="12"/>
        <v>0</v>
      </c>
    </row>
    <row r="488" ht="12.75" customHeight="1">
      <c r="A488" s="22" t="s">
        <v>520</v>
      </c>
      <c r="B488" s="9" t="s">
        <v>521</v>
      </c>
      <c r="C488" s="10">
        <v>2.0</v>
      </c>
      <c r="D488" s="11">
        <v>12.743714285714285</v>
      </c>
      <c r="E488" s="11">
        <v>0.15694011613568595</v>
      </c>
      <c r="F488" s="17">
        <v>0.0</v>
      </c>
      <c r="G488" s="13">
        <v>9.0</v>
      </c>
      <c r="H488" s="13">
        <v>10.0</v>
      </c>
      <c r="I488" s="13">
        <v>73.0</v>
      </c>
      <c r="J488" s="13">
        <v>11.0</v>
      </c>
      <c r="K488" s="11">
        <v>0.8057285180572852</v>
      </c>
      <c r="L488" s="11">
        <v>1.6363636363636365</v>
      </c>
      <c r="M488" s="17">
        <v>7.0</v>
      </c>
      <c r="N488" s="13">
        <v>1.0</v>
      </c>
      <c r="O488" s="13">
        <v>7.0</v>
      </c>
      <c r="P488" s="10">
        <v>0.14285714285714285</v>
      </c>
      <c r="Q488" s="15">
        <v>1.105525777050114</v>
      </c>
      <c r="R488" s="16">
        <v>4.4935064935064934</v>
      </c>
      <c r="S488" s="13">
        <v>30.0</v>
      </c>
      <c r="T488" s="13">
        <v>2.0</v>
      </c>
      <c r="U488" s="13">
        <v>1.0</v>
      </c>
      <c r="V488" s="17">
        <f t="shared" si="1"/>
        <v>2</v>
      </c>
      <c r="W488" s="11">
        <f t="shared" si="2"/>
        <v>0.8181818182</v>
      </c>
      <c r="X488" s="11">
        <f t="shared" si="3"/>
        <v>0.1818181818</v>
      </c>
      <c r="Y488" s="11">
        <f t="shared" si="18"/>
        <v>3.636363636</v>
      </c>
      <c r="Z488" s="13">
        <v>3.0</v>
      </c>
      <c r="AA488" s="13">
        <v>0.0</v>
      </c>
      <c r="AB488" s="13">
        <v>8.0</v>
      </c>
      <c r="AC488" s="13">
        <v>1.0</v>
      </c>
      <c r="AD488" s="13">
        <v>11.0</v>
      </c>
      <c r="AE488" s="13">
        <v>1.0</v>
      </c>
      <c r="AF488" s="11">
        <f t="shared" si="45"/>
        <v>0.09090909091</v>
      </c>
      <c r="AG488" s="12">
        <v>4.0</v>
      </c>
      <c r="AH488" s="12">
        <v>2.0</v>
      </c>
      <c r="AI488" s="12">
        <v>4.0</v>
      </c>
      <c r="AJ488" s="12">
        <v>1.0</v>
      </c>
      <c r="AK488" s="12">
        <v>8.0</v>
      </c>
      <c r="AL488" s="12">
        <v>3.0</v>
      </c>
      <c r="AM488" s="18">
        <f t="shared" si="46"/>
        <v>0.375</v>
      </c>
      <c r="AN488" s="19">
        <v>0.0</v>
      </c>
      <c r="AO488" s="19">
        <v>0.0</v>
      </c>
      <c r="AP488" s="12">
        <v>0.0</v>
      </c>
      <c r="AQ488" s="17">
        <f t="shared" si="49"/>
        <v>4</v>
      </c>
      <c r="AR488" s="11">
        <f t="shared" si="8"/>
        <v>0.3636363636</v>
      </c>
      <c r="AS488" s="17">
        <f t="shared" si="50"/>
        <v>6</v>
      </c>
      <c r="AT488" s="11">
        <f t="shared" si="10"/>
        <v>0.6</v>
      </c>
      <c r="AU488" s="13" t="s">
        <v>56</v>
      </c>
      <c r="AW488" s="20">
        <v>37795.0</v>
      </c>
      <c r="AX488" s="21">
        <f t="shared" si="51"/>
        <v>103.4770705</v>
      </c>
      <c r="BA488" s="12">
        <f t="shared" si="12"/>
        <v>10</v>
      </c>
    </row>
    <row r="489" ht="12.75" customHeight="1">
      <c r="A489" s="13" t="s">
        <v>520</v>
      </c>
      <c r="B489" s="79" t="s">
        <v>199</v>
      </c>
      <c r="C489" s="10">
        <v>2.1107142857142858</v>
      </c>
      <c r="D489" s="11">
        <v>13.886571428571429</v>
      </c>
      <c r="E489" s="18">
        <v>0.15199679032158508</v>
      </c>
      <c r="F489" s="17">
        <v>2.0</v>
      </c>
      <c r="G489" s="13">
        <v>9.0</v>
      </c>
      <c r="H489" s="13">
        <v>7.0</v>
      </c>
      <c r="I489" s="13">
        <v>77.0</v>
      </c>
      <c r="J489" s="13">
        <v>12.0</v>
      </c>
      <c r="K489" s="11">
        <v>0.7424242424242423</v>
      </c>
      <c r="L489" s="11">
        <v>1.9090909090909092</v>
      </c>
      <c r="M489" s="17">
        <v>8.0</v>
      </c>
      <c r="N489" s="13">
        <v>0.0</v>
      </c>
      <c r="O489" s="13">
        <v>7.0</v>
      </c>
      <c r="P489" s="14">
        <v>0.0</v>
      </c>
      <c r="Q489" s="15">
        <v>0.8944210327458274</v>
      </c>
      <c r="R489" s="16">
        <v>4.019805194805195</v>
      </c>
      <c r="S489" s="13">
        <v>38.0</v>
      </c>
      <c r="T489" s="13">
        <v>3.0</v>
      </c>
      <c r="U489" s="13">
        <v>1.0</v>
      </c>
      <c r="V489" s="17">
        <f t="shared" si="1"/>
        <v>3</v>
      </c>
      <c r="W489" s="11">
        <f t="shared" si="2"/>
        <v>0.75</v>
      </c>
      <c r="X489" s="11">
        <f t="shared" si="3"/>
        <v>0.25</v>
      </c>
      <c r="Y489" s="11">
        <f t="shared" si="18"/>
        <v>4.019805195</v>
      </c>
      <c r="Z489" s="13">
        <v>3.0</v>
      </c>
      <c r="AA489" s="13">
        <v>1.0</v>
      </c>
      <c r="AB489" s="13">
        <v>8.0</v>
      </c>
      <c r="AC489" s="13">
        <v>0.0</v>
      </c>
      <c r="AD489" s="13">
        <v>11.0</v>
      </c>
      <c r="AE489" s="13">
        <v>1.0</v>
      </c>
      <c r="AF489" s="11">
        <f t="shared" si="45"/>
        <v>0.09090909091</v>
      </c>
      <c r="AG489" s="12">
        <v>7.0</v>
      </c>
      <c r="AH489" s="12">
        <v>3.0</v>
      </c>
      <c r="AI489" s="12">
        <v>7.0</v>
      </c>
      <c r="AJ489" s="12">
        <v>3.0</v>
      </c>
      <c r="AK489" s="12">
        <v>14.0</v>
      </c>
      <c r="AL489" s="12">
        <v>6.0</v>
      </c>
      <c r="AM489" s="18">
        <f t="shared" si="46"/>
        <v>0.4285714286</v>
      </c>
      <c r="AN489" s="19">
        <v>0.0</v>
      </c>
      <c r="AO489" s="19">
        <v>0.0</v>
      </c>
      <c r="AP489" s="12">
        <v>0.0</v>
      </c>
      <c r="AQ489" s="17">
        <f t="shared" si="49"/>
        <v>4</v>
      </c>
      <c r="AR489" s="11">
        <f t="shared" si="8"/>
        <v>0.3333333333</v>
      </c>
      <c r="AS489" s="17">
        <f t="shared" si="50"/>
        <v>7</v>
      </c>
      <c r="AT489" s="11">
        <f t="shared" si="10"/>
        <v>0.5833333333</v>
      </c>
      <c r="AU489" s="13" t="s">
        <v>54</v>
      </c>
      <c r="AW489" s="20">
        <v>37795.0</v>
      </c>
      <c r="AX489" s="21">
        <f t="shared" si="51"/>
        <v>103.4770705</v>
      </c>
      <c r="BA489" s="12">
        <f t="shared" si="12"/>
        <v>7</v>
      </c>
    </row>
    <row r="490" ht="12.75" customHeight="1">
      <c r="A490" s="13" t="s">
        <v>520</v>
      </c>
      <c r="B490" s="9" t="s">
        <v>522</v>
      </c>
      <c r="C490" s="10">
        <v>4.1</v>
      </c>
      <c r="D490" s="11">
        <v>12.943714285714286</v>
      </c>
      <c r="E490" s="18">
        <v>0.3167560647197757</v>
      </c>
      <c r="F490" s="17">
        <v>0.0</v>
      </c>
      <c r="G490" s="13">
        <v>7.0</v>
      </c>
      <c r="H490" s="13">
        <v>6.0</v>
      </c>
      <c r="I490" s="13">
        <v>70.0</v>
      </c>
      <c r="J490" s="13">
        <v>10.0</v>
      </c>
      <c r="K490" s="11">
        <v>0.6914285714285715</v>
      </c>
      <c r="L490" s="11">
        <v>1.96</v>
      </c>
      <c r="M490" s="17">
        <v>7.0</v>
      </c>
      <c r="N490" s="13">
        <v>0.0</v>
      </c>
      <c r="O490" s="13">
        <v>7.0</v>
      </c>
      <c r="P490" s="14">
        <v>0.0</v>
      </c>
      <c r="Q490" s="15">
        <v>1.0081846361483473</v>
      </c>
      <c r="R490" s="16">
        <v>6.06</v>
      </c>
      <c r="S490" s="13">
        <v>37.0</v>
      </c>
      <c r="T490" s="13">
        <v>4.0</v>
      </c>
      <c r="U490" s="13">
        <v>1.0</v>
      </c>
      <c r="V490" s="17">
        <f t="shared" si="1"/>
        <v>3</v>
      </c>
      <c r="W490" s="11">
        <f t="shared" si="2"/>
        <v>0.7</v>
      </c>
      <c r="X490" s="11">
        <f t="shared" si="3"/>
        <v>0.3</v>
      </c>
      <c r="Y490" s="11">
        <f t="shared" si="18"/>
        <v>6.06</v>
      </c>
      <c r="Z490" s="13">
        <v>3.0</v>
      </c>
      <c r="AA490" s="13">
        <v>0.0</v>
      </c>
      <c r="AB490" s="13">
        <v>7.0</v>
      </c>
      <c r="AC490" s="13">
        <v>3.0</v>
      </c>
      <c r="AD490" s="13">
        <v>10.0</v>
      </c>
      <c r="AE490" s="13">
        <v>3.0</v>
      </c>
      <c r="AF490" s="11">
        <f t="shared" si="45"/>
        <v>0.3</v>
      </c>
      <c r="AG490" s="12">
        <v>7.0</v>
      </c>
      <c r="AH490" s="12">
        <v>2.0</v>
      </c>
      <c r="AI490" s="12">
        <v>7.0</v>
      </c>
      <c r="AJ490" s="12">
        <v>3.0</v>
      </c>
      <c r="AK490" s="12">
        <v>14.0</v>
      </c>
      <c r="AL490" s="12">
        <v>5.0</v>
      </c>
      <c r="AM490" s="18">
        <f t="shared" si="46"/>
        <v>0.3571428571</v>
      </c>
      <c r="AN490" s="19">
        <v>0.0</v>
      </c>
      <c r="AO490" s="19">
        <v>0.0</v>
      </c>
      <c r="AP490" s="12">
        <v>0.0</v>
      </c>
      <c r="AQ490" s="17">
        <f t="shared" si="49"/>
        <v>3</v>
      </c>
      <c r="AR490" s="11">
        <f t="shared" si="8"/>
        <v>0.3</v>
      </c>
      <c r="AS490" s="17">
        <f t="shared" si="50"/>
        <v>4</v>
      </c>
      <c r="AT490" s="11">
        <f t="shared" si="10"/>
        <v>0.5714285714</v>
      </c>
      <c r="AU490" s="13" t="s">
        <v>56</v>
      </c>
      <c r="AW490" s="20">
        <v>37795.0</v>
      </c>
      <c r="AX490" s="21">
        <f t="shared" si="51"/>
        <v>103.4770705</v>
      </c>
      <c r="BA490" s="12">
        <f t="shared" si="12"/>
        <v>6</v>
      </c>
    </row>
    <row r="491" ht="12.75" customHeight="1">
      <c r="A491" s="13" t="s">
        <v>520</v>
      </c>
      <c r="B491" s="79" t="s">
        <v>523</v>
      </c>
      <c r="C491" s="10">
        <v>4.644047619047619</v>
      </c>
      <c r="D491" s="11">
        <v>11.343714285714285</v>
      </c>
      <c r="E491" s="18">
        <v>0.40939391649665435</v>
      </c>
      <c r="F491" s="17">
        <v>2.0</v>
      </c>
      <c r="G491" s="13">
        <v>5.0</v>
      </c>
      <c r="H491" s="13">
        <v>10.0</v>
      </c>
      <c r="I491" s="13">
        <v>52.0</v>
      </c>
      <c r="J491" s="13">
        <v>7.0</v>
      </c>
      <c r="K491" s="11">
        <v>0.6868131868131868</v>
      </c>
      <c r="L491" s="11">
        <v>1.4285714285714286</v>
      </c>
      <c r="M491" s="17">
        <v>4.0</v>
      </c>
      <c r="N491" s="13">
        <v>0.0</v>
      </c>
      <c r="O491" s="13">
        <v>7.0</v>
      </c>
      <c r="P491" s="14">
        <v>0.0</v>
      </c>
      <c r="Q491" s="15">
        <v>1.0962071033098413</v>
      </c>
      <c r="R491" s="16">
        <v>6.072619047619048</v>
      </c>
      <c r="S491" s="13">
        <v>30.0</v>
      </c>
      <c r="T491" s="13">
        <v>5.0</v>
      </c>
      <c r="U491" s="13">
        <v>1.0</v>
      </c>
      <c r="V491" s="17">
        <f t="shared" si="1"/>
        <v>2</v>
      </c>
      <c r="W491" s="11">
        <f t="shared" si="2"/>
        <v>0.7142857143</v>
      </c>
      <c r="X491" s="11">
        <f t="shared" si="3"/>
        <v>0.2857142857</v>
      </c>
      <c r="Y491" s="11">
        <f t="shared" si="18"/>
        <v>6.072619048</v>
      </c>
      <c r="Z491" s="13">
        <v>3.0</v>
      </c>
      <c r="AA491" s="13">
        <v>1.0</v>
      </c>
      <c r="AB491" s="13">
        <v>6.0</v>
      </c>
      <c r="AC491" s="13">
        <v>2.0</v>
      </c>
      <c r="AD491" s="13">
        <v>9.0</v>
      </c>
      <c r="AE491" s="13">
        <v>3.0</v>
      </c>
      <c r="AF491" s="11">
        <f t="shared" si="45"/>
        <v>0.3333333333</v>
      </c>
      <c r="AG491" s="12">
        <v>5.0</v>
      </c>
      <c r="AH491" s="12">
        <v>4.0</v>
      </c>
      <c r="AI491" s="12">
        <v>6.0</v>
      </c>
      <c r="AJ491" s="12">
        <v>4.0</v>
      </c>
      <c r="AK491" s="12">
        <v>11.0</v>
      </c>
      <c r="AL491" s="12">
        <v>8.0</v>
      </c>
      <c r="AM491" s="18">
        <f t="shared" si="46"/>
        <v>0.7272727273</v>
      </c>
      <c r="AN491" s="19">
        <v>0.0</v>
      </c>
      <c r="AO491" s="19">
        <v>0.0</v>
      </c>
      <c r="AP491" s="12">
        <v>0.0</v>
      </c>
      <c r="AQ491" s="17">
        <f t="shared" si="49"/>
        <v>3</v>
      </c>
      <c r="AR491" s="11">
        <f t="shared" si="8"/>
        <v>0.4285714286</v>
      </c>
      <c r="AS491" s="17">
        <f t="shared" si="50"/>
        <v>1</v>
      </c>
      <c r="AT491" s="11">
        <f t="shared" si="10"/>
        <v>0.2</v>
      </c>
      <c r="AU491" s="13" t="s">
        <v>54</v>
      </c>
      <c r="AW491" s="20">
        <v>37795.0</v>
      </c>
      <c r="AX491" s="21">
        <f t="shared" si="51"/>
        <v>103.4770705</v>
      </c>
      <c r="BA491" s="12">
        <f t="shared" si="12"/>
        <v>10</v>
      </c>
    </row>
    <row r="492" ht="12.75" customHeight="1">
      <c r="A492" s="13" t="s">
        <v>520</v>
      </c>
      <c r="B492" s="79" t="s">
        <v>524</v>
      </c>
      <c r="C492" s="10">
        <v>1.0011904761904762</v>
      </c>
      <c r="D492" s="11">
        <v>10.086571428571428</v>
      </c>
      <c r="E492" s="18">
        <v>0.09925974185385567</v>
      </c>
      <c r="F492" s="17">
        <v>2.0</v>
      </c>
      <c r="G492" s="13">
        <v>7.0</v>
      </c>
      <c r="H492" s="13">
        <v>7.0</v>
      </c>
      <c r="I492" s="13">
        <v>65.0</v>
      </c>
      <c r="J492" s="13">
        <v>9.0</v>
      </c>
      <c r="K492" s="11">
        <v>0.7658119658119659</v>
      </c>
      <c r="L492" s="11">
        <v>1.97979797979798</v>
      </c>
      <c r="M492" s="17">
        <v>6.0</v>
      </c>
      <c r="N492" s="13">
        <v>0.0</v>
      </c>
      <c r="O492" s="13">
        <v>7.0</v>
      </c>
      <c r="P492" s="14">
        <v>0.0</v>
      </c>
      <c r="Q492" s="15">
        <v>0.8650717076658215</v>
      </c>
      <c r="R492" s="16">
        <v>2.980988455988456</v>
      </c>
      <c r="S492" s="13">
        <v>33.0</v>
      </c>
      <c r="T492" s="13">
        <v>6.0</v>
      </c>
      <c r="U492" s="13">
        <v>1.0</v>
      </c>
      <c r="V492" s="17">
        <f t="shared" si="1"/>
        <v>2</v>
      </c>
      <c r="W492" s="11">
        <f t="shared" si="2"/>
        <v>0.7777777778</v>
      </c>
      <c r="X492" s="11">
        <f t="shared" si="3"/>
        <v>0.2222222222</v>
      </c>
      <c r="Y492" s="11">
        <f t="shared" si="18"/>
        <v>2.980988456</v>
      </c>
      <c r="Z492" s="13">
        <v>2.0</v>
      </c>
      <c r="AA492" s="13">
        <v>0.0</v>
      </c>
      <c r="AB492" s="13">
        <v>5.0</v>
      </c>
      <c r="AC492" s="13">
        <v>0.0</v>
      </c>
      <c r="AD492" s="13">
        <v>7.0</v>
      </c>
      <c r="AE492" s="13">
        <v>0.0</v>
      </c>
      <c r="AF492" s="11">
        <f t="shared" si="45"/>
        <v>0</v>
      </c>
      <c r="AG492" s="12">
        <v>7.0</v>
      </c>
      <c r="AH492" s="12">
        <v>3.0</v>
      </c>
      <c r="AI492" s="12">
        <v>8.0</v>
      </c>
      <c r="AJ492" s="12">
        <v>3.0</v>
      </c>
      <c r="AK492" s="12">
        <v>15.0</v>
      </c>
      <c r="AL492" s="12">
        <v>6.0</v>
      </c>
      <c r="AM492" s="18">
        <f t="shared" si="46"/>
        <v>0.4</v>
      </c>
      <c r="AN492" s="19">
        <v>0.0</v>
      </c>
      <c r="AO492" s="19">
        <v>0.0</v>
      </c>
      <c r="AP492" s="12">
        <v>0.0</v>
      </c>
      <c r="AQ492" s="17">
        <f t="shared" si="49"/>
        <v>3</v>
      </c>
      <c r="AR492" s="11">
        <f t="shared" si="8"/>
        <v>0.3333333333</v>
      </c>
      <c r="AS492" s="17">
        <f t="shared" si="50"/>
        <v>6</v>
      </c>
      <c r="AT492" s="11">
        <f t="shared" si="10"/>
        <v>0.6666666667</v>
      </c>
      <c r="AU492" s="13" t="s">
        <v>56</v>
      </c>
      <c r="AW492" s="20">
        <v>37795.0</v>
      </c>
      <c r="AX492" s="21">
        <f t="shared" si="51"/>
        <v>103.4770705</v>
      </c>
      <c r="BA492" s="12">
        <f t="shared" si="12"/>
        <v>7</v>
      </c>
    </row>
    <row r="493" ht="12.75" customHeight="1">
      <c r="A493" s="13" t="s">
        <v>520</v>
      </c>
      <c r="B493" s="9" t="s">
        <v>525</v>
      </c>
      <c r="C493" s="10">
        <v>0.9666666666666666</v>
      </c>
      <c r="D493" s="11">
        <v>8.810714285714285</v>
      </c>
      <c r="E493" s="18">
        <v>0.10971490339143358</v>
      </c>
      <c r="F493" s="17">
        <v>0.0</v>
      </c>
      <c r="G493" s="13">
        <v>5.0</v>
      </c>
      <c r="H493" s="13">
        <v>5.0</v>
      </c>
      <c r="I493" s="13">
        <v>55.0</v>
      </c>
      <c r="J493" s="13">
        <v>7.0</v>
      </c>
      <c r="K493" s="11">
        <v>0.7012987012987013</v>
      </c>
      <c r="L493" s="11">
        <v>2.2222222222222223</v>
      </c>
      <c r="M493" s="17">
        <v>6.0</v>
      </c>
      <c r="N493" s="13">
        <v>0.0</v>
      </c>
      <c r="O493" s="13">
        <v>7.0</v>
      </c>
      <c r="P493" s="14">
        <v>0.0</v>
      </c>
      <c r="Q493" s="15">
        <v>0.8110136046901348</v>
      </c>
      <c r="R493" s="16">
        <v>3.188888888888889</v>
      </c>
      <c r="S493" s="13">
        <v>30.0</v>
      </c>
      <c r="T493" s="13">
        <v>7.0</v>
      </c>
      <c r="U493" s="13">
        <v>1.0</v>
      </c>
      <c r="V493" s="17">
        <f t="shared" si="1"/>
        <v>2</v>
      </c>
      <c r="W493" s="11">
        <f t="shared" si="2"/>
        <v>0.7142857143</v>
      </c>
      <c r="X493" s="11">
        <f t="shared" si="3"/>
        <v>0.2857142857</v>
      </c>
      <c r="Y493" s="11">
        <f t="shared" si="18"/>
        <v>3.188888889</v>
      </c>
      <c r="Z493" s="13">
        <v>2.0</v>
      </c>
      <c r="AA493" s="13">
        <v>0.0</v>
      </c>
      <c r="AB493" s="13">
        <v>4.0</v>
      </c>
      <c r="AC493" s="13">
        <v>0.0</v>
      </c>
      <c r="AD493" s="13">
        <v>6.0</v>
      </c>
      <c r="AE493" s="13">
        <v>0.0</v>
      </c>
      <c r="AF493" s="11">
        <f t="shared" si="45"/>
        <v>0</v>
      </c>
      <c r="AG493" s="12">
        <v>6.0</v>
      </c>
      <c r="AH493" s="12">
        <v>1.0</v>
      </c>
      <c r="AI493" s="12">
        <v>8.0</v>
      </c>
      <c r="AJ493" s="12">
        <v>4.0</v>
      </c>
      <c r="AK493" s="12">
        <v>14.0</v>
      </c>
      <c r="AL493" s="12">
        <v>5.0</v>
      </c>
      <c r="AM493" s="18">
        <f t="shared" si="46"/>
        <v>0.3571428571</v>
      </c>
      <c r="AN493" s="19">
        <v>0.0</v>
      </c>
      <c r="AO493" s="19">
        <v>0.0</v>
      </c>
      <c r="AP493" s="12">
        <v>0.0</v>
      </c>
      <c r="AQ493" s="17">
        <f t="shared" si="49"/>
        <v>1</v>
      </c>
      <c r="AR493" s="11">
        <f t="shared" si="8"/>
        <v>0.1428571429</v>
      </c>
      <c r="AS493" s="17">
        <f t="shared" si="50"/>
        <v>6</v>
      </c>
      <c r="AT493" s="11">
        <f t="shared" si="10"/>
        <v>0.8571428571</v>
      </c>
      <c r="AU493" s="13" t="s">
        <v>56</v>
      </c>
      <c r="AW493" s="20">
        <v>37795.0</v>
      </c>
      <c r="AX493" s="21">
        <f t="shared" si="51"/>
        <v>103.4770705</v>
      </c>
      <c r="BA493" s="12">
        <f t="shared" si="12"/>
        <v>5</v>
      </c>
    </row>
    <row r="494" ht="12.75" customHeight="1">
      <c r="A494" s="13" t="s">
        <v>520</v>
      </c>
      <c r="B494" s="79" t="s">
        <v>277</v>
      </c>
      <c r="C494" s="10">
        <v>3.510714285714286</v>
      </c>
      <c r="D494" s="11">
        <v>6.753571428571429</v>
      </c>
      <c r="E494" s="18">
        <v>0.5198307773664728</v>
      </c>
      <c r="F494" s="17">
        <v>1.0</v>
      </c>
      <c r="G494" s="13">
        <v>5.0</v>
      </c>
      <c r="H494" s="13">
        <v>7.0</v>
      </c>
      <c r="I494" s="13">
        <v>45.0</v>
      </c>
      <c r="J494" s="13">
        <v>6.0</v>
      </c>
      <c r="K494" s="11">
        <v>0.8074074074074074</v>
      </c>
      <c r="L494" s="11">
        <v>2.121212121212121</v>
      </c>
      <c r="M494" s="17">
        <v>4.0</v>
      </c>
      <c r="N494" s="13">
        <v>0.0</v>
      </c>
      <c r="O494" s="13">
        <v>7.0</v>
      </c>
      <c r="P494" s="14">
        <v>0.0</v>
      </c>
      <c r="Q494" s="15">
        <v>1.3272381847738801</v>
      </c>
      <c r="R494" s="16">
        <v>5.631926406926407</v>
      </c>
      <c r="S494" s="13">
        <v>27.0</v>
      </c>
      <c r="T494" s="13">
        <v>8.0</v>
      </c>
      <c r="U494" s="13">
        <v>1.0</v>
      </c>
      <c r="V494" s="17">
        <f t="shared" si="1"/>
        <v>1</v>
      </c>
      <c r="W494" s="11">
        <f t="shared" si="2"/>
        <v>0.8333333333</v>
      </c>
      <c r="X494" s="11">
        <f t="shared" si="3"/>
        <v>0.1666666667</v>
      </c>
      <c r="Y494" s="11">
        <f t="shared" si="18"/>
        <v>5.631926407</v>
      </c>
      <c r="Z494" s="13">
        <v>1.0</v>
      </c>
      <c r="AA494" s="13">
        <v>1.0</v>
      </c>
      <c r="AB494" s="13">
        <v>3.0</v>
      </c>
      <c r="AC494" s="13">
        <v>1.0</v>
      </c>
      <c r="AD494" s="13">
        <v>4.0</v>
      </c>
      <c r="AE494" s="13">
        <v>2.0</v>
      </c>
      <c r="AF494" s="11">
        <f t="shared" si="45"/>
        <v>0.5</v>
      </c>
      <c r="AG494" s="12">
        <v>6.0</v>
      </c>
      <c r="AH494" s="12">
        <v>5.0</v>
      </c>
      <c r="AI494" s="12">
        <v>8.0</v>
      </c>
      <c r="AJ494" s="12">
        <v>4.0</v>
      </c>
      <c r="AK494" s="12">
        <v>14.0</v>
      </c>
      <c r="AL494" s="12">
        <v>9.0</v>
      </c>
      <c r="AM494" s="18">
        <f t="shared" si="46"/>
        <v>0.6428571429</v>
      </c>
      <c r="AN494" s="19">
        <v>0.0</v>
      </c>
      <c r="AO494" s="19">
        <v>0.0</v>
      </c>
      <c r="AP494" s="12">
        <v>0.0</v>
      </c>
      <c r="AQ494" s="17">
        <f t="shared" si="49"/>
        <v>2</v>
      </c>
      <c r="AR494" s="11">
        <f t="shared" si="8"/>
        <v>0.3333333333</v>
      </c>
      <c r="AS494" s="17">
        <f t="shared" si="50"/>
        <v>2</v>
      </c>
      <c r="AT494" s="11">
        <f t="shared" si="10"/>
        <v>0.4</v>
      </c>
      <c r="AU494" s="13" t="s">
        <v>54</v>
      </c>
      <c r="AV494" s="20">
        <v>23403.0</v>
      </c>
      <c r="AW494" s="20">
        <v>37795.0</v>
      </c>
      <c r="AX494" s="21">
        <f t="shared" si="51"/>
        <v>39.40314853</v>
      </c>
      <c r="BA494" s="12">
        <f t="shared" si="12"/>
        <v>7</v>
      </c>
    </row>
    <row r="495" ht="12.75" customHeight="1">
      <c r="A495" s="13" t="s">
        <v>520</v>
      </c>
      <c r="B495" s="9" t="s">
        <v>526</v>
      </c>
      <c r="C495" s="10">
        <v>0.9666666666666666</v>
      </c>
      <c r="D495" s="11">
        <v>5.310714285714286</v>
      </c>
      <c r="E495" s="18">
        <v>0.18202196816857205</v>
      </c>
      <c r="F495" s="17">
        <v>0.0</v>
      </c>
      <c r="G495" s="13">
        <v>3.0</v>
      </c>
      <c r="H495" s="13">
        <v>8.0</v>
      </c>
      <c r="I495" s="13">
        <v>40.0</v>
      </c>
      <c r="J495" s="13">
        <v>5.0</v>
      </c>
      <c r="K495" s="11">
        <v>0.5599999999999999</v>
      </c>
      <c r="L495" s="11">
        <v>1.4</v>
      </c>
      <c r="M495" s="17">
        <v>4.0</v>
      </c>
      <c r="N495" s="13">
        <v>0.0</v>
      </c>
      <c r="O495" s="13">
        <v>7.0</v>
      </c>
      <c r="P495" s="14">
        <v>0.0</v>
      </c>
      <c r="Q495" s="15">
        <v>0.742021968168572</v>
      </c>
      <c r="R495" s="16">
        <v>2.3666666666666663</v>
      </c>
      <c r="S495" s="13">
        <v>24.0</v>
      </c>
      <c r="T495" s="13">
        <v>9.0</v>
      </c>
      <c r="U495" s="13">
        <v>1.0</v>
      </c>
      <c r="V495" s="17">
        <f t="shared" si="1"/>
        <v>2</v>
      </c>
      <c r="W495" s="11">
        <f t="shared" si="2"/>
        <v>0.6</v>
      </c>
      <c r="X495" s="11">
        <f t="shared" si="3"/>
        <v>0.4</v>
      </c>
      <c r="Y495" s="11">
        <f t="shared" si="18"/>
        <v>2.366666667</v>
      </c>
      <c r="Z495" s="13">
        <v>1.0</v>
      </c>
      <c r="AA495" s="13">
        <v>0.0</v>
      </c>
      <c r="AB495" s="13">
        <v>2.0</v>
      </c>
      <c r="AC495" s="13">
        <v>0.0</v>
      </c>
      <c r="AD495" s="13">
        <v>3.0</v>
      </c>
      <c r="AE495" s="13">
        <v>0.0</v>
      </c>
      <c r="AF495" s="11">
        <f t="shared" si="45"/>
        <v>0</v>
      </c>
      <c r="AG495" s="12">
        <v>5.0</v>
      </c>
      <c r="AH495" s="12">
        <v>1.0</v>
      </c>
      <c r="AI495" s="12">
        <v>8.0</v>
      </c>
      <c r="AJ495" s="12">
        <v>4.0</v>
      </c>
      <c r="AK495" s="12">
        <v>13.0</v>
      </c>
      <c r="AL495" s="12">
        <v>5.0</v>
      </c>
      <c r="AM495" s="18">
        <f t="shared" si="46"/>
        <v>0.3846153846</v>
      </c>
      <c r="AN495" s="19">
        <v>0.0</v>
      </c>
      <c r="AO495" s="19">
        <v>0.0</v>
      </c>
      <c r="AP495" s="12">
        <v>0.0</v>
      </c>
      <c r="AQ495" s="17">
        <f t="shared" si="49"/>
        <v>1</v>
      </c>
      <c r="AR495" s="11">
        <f t="shared" si="8"/>
        <v>0.2</v>
      </c>
      <c r="AS495" s="17">
        <f t="shared" si="50"/>
        <v>4</v>
      </c>
      <c r="AT495" s="11">
        <f t="shared" si="10"/>
        <v>0.8</v>
      </c>
      <c r="AU495" s="13" t="s">
        <v>54</v>
      </c>
      <c r="AW495" s="20">
        <v>37795.0</v>
      </c>
      <c r="AX495" s="21">
        <f t="shared" si="51"/>
        <v>103.4770705</v>
      </c>
      <c r="BA495" s="12">
        <f t="shared" si="12"/>
        <v>8</v>
      </c>
    </row>
    <row r="496" ht="12.75" customHeight="1">
      <c r="A496" s="13" t="s">
        <v>520</v>
      </c>
      <c r="B496" s="9" t="s">
        <v>527</v>
      </c>
      <c r="C496" s="10">
        <v>0.7666666666666666</v>
      </c>
      <c r="D496" s="11">
        <v>3.1107142857142858</v>
      </c>
      <c r="E496" s="18">
        <v>0.24646000765403747</v>
      </c>
      <c r="F496" s="17">
        <v>0.0</v>
      </c>
      <c r="G496" s="13">
        <v>3.0</v>
      </c>
      <c r="H496" s="13">
        <v>6.0</v>
      </c>
      <c r="I496" s="13">
        <v>31.0</v>
      </c>
      <c r="J496" s="13">
        <v>4.0</v>
      </c>
      <c r="K496" s="11">
        <v>0.7016129032258065</v>
      </c>
      <c r="L496" s="11">
        <v>2.1</v>
      </c>
      <c r="M496" s="17">
        <v>3.0</v>
      </c>
      <c r="N496" s="13">
        <v>0.0</v>
      </c>
      <c r="O496" s="13">
        <v>7.0</v>
      </c>
      <c r="P496" s="14">
        <v>0.0</v>
      </c>
      <c r="Q496" s="15">
        <v>0.948072910879844</v>
      </c>
      <c r="R496" s="16">
        <v>2.8666666666666667</v>
      </c>
      <c r="S496" s="13">
        <v>21.0</v>
      </c>
      <c r="T496" s="13">
        <v>10.0</v>
      </c>
      <c r="U496" s="13">
        <v>1.0</v>
      </c>
      <c r="V496" s="17">
        <f t="shared" si="1"/>
        <v>1</v>
      </c>
      <c r="W496" s="11">
        <f t="shared" si="2"/>
        <v>0.75</v>
      </c>
      <c r="X496" s="11">
        <f t="shared" si="3"/>
        <v>0.25</v>
      </c>
      <c r="Y496" s="11">
        <f t="shared" si="18"/>
        <v>2.866666667</v>
      </c>
      <c r="Z496" s="13">
        <v>0.0</v>
      </c>
      <c r="AA496" s="13">
        <v>0.0</v>
      </c>
      <c r="AB496" s="13">
        <v>1.0</v>
      </c>
      <c r="AC496" s="13">
        <v>0.0</v>
      </c>
      <c r="AD496" s="13">
        <v>1.0</v>
      </c>
      <c r="AE496" s="13">
        <v>0.0</v>
      </c>
      <c r="AF496" s="11">
        <f t="shared" si="45"/>
        <v>0</v>
      </c>
      <c r="AG496" s="12">
        <v>5.0</v>
      </c>
      <c r="AH496" s="12">
        <v>1.0</v>
      </c>
      <c r="AI496" s="12">
        <v>7.0</v>
      </c>
      <c r="AJ496" s="12">
        <v>3.0</v>
      </c>
      <c r="AK496" s="12">
        <v>12.0</v>
      </c>
      <c r="AL496" s="12">
        <v>4.0</v>
      </c>
      <c r="AM496" s="18">
        <f t="shared" si="46"/>
        <v>0.3333333333</v>
      </c>
      <c r="AN496" s="19">
        <v>0.0</v>
      </c>
      <c r="AO496" s="19">
        <v>0.0</v>
      </c>
      <c r="AP496" s="12">
        <v>0.0</v>
      </c>
      <c r="AQ496" s="17">
        <f t="shared" si="49"/>
        <v>1</v>
      </c>
      <c r="AR496" s="11">
        <f t="shared" si="8"/>
        <v>0.25</v>
      </c>
      <c r="AS496" s="17">
        <f t="shared" si="50"/>
        <v>3</v>
      </c>
      <c r="AT496" s="11">
        <f t="shared" si="10"/>
        <v>0.75</v>
      </c>
      <c r="AU496" s="13" t="s">
        <v>54</v>
      </c>
      <c r="AW496" s="20">
        <v>37795.0</v>
      </c>
      <c r="AX496" s="21">
        <f t="shared" si="51"/>
        <v>103.4770705</v>
      </c>
      <c r="BA496" s="12">
        <f t="shared" si="12"/>
        <v>6</v>
      </c>
    </row>
    <row r="497" ht="12.75" customHeight="1">
      <c r="A497" s="13" t="s">
        <v>520</v>
      </c>
      <c r="B497" s="9" t="s">
        <v>528</v>
      </c>
      <c r="C497" s="10">
        <v>0.7666666666666666</v>
      </c>
      <c r="D497" s="11">
        <v>2.1107142857142858</v>
      </c>
      <c r="E497" s="18">
        <v>0.36322617033276927</v>
      </c>
      <c r="F497" s="17">
        <v>0.0</v>
      </c>
      <c r="G497" s="13">
        <v>3.0</v>
      </c>
      <c r="H497" s="13">
        <v>2.0</v>
      </c>
      <c r="I497" s="13">
        <v>21.0</v>
      </c>
      <c r="J497" s="13">
        <v>3.0</v>
      </c>
      <c r="K497" s="11">
        <v>0.6826923076923077</v>
      </c>
      <c r="L497" s="11">
        <v>1.9090909090909092</v>
      </c>
      <c r="M497" s="17">
        <v>2.0</v>
      </c>
      <c r="N497" s="13">
        <v>0.0</v>
      </c>
      <c r="O497" s="13">
        <v>7.0</v>
      </c>
      <c r="P497" s="14">
        <v>0.0</v>
      </c>
      <c r="Q497" s="15">
        <v>1.045918478025077</v>
      </c>
      <c r="R497" s="16">
        <v>2.675757575757576</v>
      </c>
      <c r="S497" s="13">
        <v>19.0</v>
      </c>
      <c r="T497" s="13">
        <v>11.0</v>
      </c>
      <c r="U497" s="13">
        <v>1.0</v>
      </c>
      <c r="V497" s="17">
        <f t="shared" si="1"/>
        <v>0</v>
      </c>
      <c r="W497" s="11">
        <f t="shared" si="2"/>
        <v>1</v>
      </c>
      <c r="X497" s="11">
        <f t="shared" si="3"/>
        <v>0</v>
      </c>
      <c r="Y497" s="11">
        <f t="shared" si="18"/>
        <v>2.675757576</v>
      </c>
      <c r="Z497" s="13">
        <v>0.0</v>
      </c>
      <c r="AA497" s="13">
        <v>0.0</v>
      </c>
      <c r="AB497" s="13">
        <v>0.0</v>
      </c>
      <c r="AC497" s="13">
        <v>0.0</v>
      </c>
      <c r="AD497" s="13">
        <v>0.0</v>
      </c>
      <c r="AE497" s="13">
        <v>0.0</v>
      </c>
      <c r="AF497" s="11" t="str">
        <f t="shared" si="45"/>
        <v>#DIV/0!</v>
      </c>
      <c r="AG497" s="12">
        <v>5.0</v>
      </c>
      <c r="AH497" s="12">
        <v>1.0</v>
      </c>
      <c r="AI497" s="12">
        <v>7.0</v>
      </c>
      <c r="AJ497" s="12">
        <v>3.0</v>
      </c>
      <c r="AK497" s="12">
        <v>12.0</v>
      </c>
      <c r="AL497" s="12">
        <v>4.0</v>
      </c>
      <c r="AM497" s="18">
        <f t="shared" si="46"/>
        <v>0.3333333333</v>
      </c>
      <c r="AN497" s="19">
        <v>0.0</v>
      </c>
      <c r="AO497" s="19">
        <v>0.0</v>
      </c>
      <c r="AP497" s="12">
        <v>0.0</v>
      </c>
      <c r="AQ497" s="17">
        <f t="shared" si="49"/>
        <v>1</v>
      </c>
      <c r="AR497" s="11">
        <f t="shared" si="8"/>
        <v>0.3333333333</v>
      </c>
      <c r="AS497" s="17">
        <f t="shared" si="50"/>
        <v>2</v>
      </c>
      <c r="AT497" s="11">
        <f t="shared" si="10"/>
        <v>0.6666666667</v>
      </c>
      <c r="AU497" s="13" t="s">
        <v>54</v>
      </c>
      <c r="AW497" s="20">
        <v>37795.0</v>
      </c>
      <c r="AX497" s="21">
        <f t="shared" si="51"/>
        <v>103.4770705</v>
      </c>
      <c r="BA497" s="12">
        <f t="shared" si="12"/>
        <v>2</v>
      </c>
    </row>
    <row r="498" ht="12.75" customHeight="1">
      <c r="A498" s="13" t="s">
        <v>520</v>
      </c>
      <c r="B498" s="79" t="s">
        <v>529</v>
      </c>
      <c r="C498" s="10">
        <v>0.944047619047619</v>
      </c>
      <c r="D498" s="11">
        <v>2.053571428571429</v>
      </c>
      <c r="E498" s="18">
        <v>0.45971014492753615</v>
      </c>
      <c r="F498" s="17">
        <v>1.0</v>
      </c>
      <c r="G498" s="13">
        <v>3.0</v>
      </c>
      <c r="H498" s="13">
        <v>5.0</v>
      </c>
      <c r="I498" s="13">
        <v>25.0</v>
      </c>
      <c r="J498" s="13">
        <v>4.0</v>
      </c>
      <c r="K498" s="11">
        <v>0.7</v>
      </c>
      <c r="L498" s="11">
        <v>2.3333333333333335</v>
      </c>
      <c r="M498" s="17">
        <v>2.0</v>
      </c>
      <c r="N498" s="13">
        <v>0.0</v>
      </c>
      <c r="O498" s="13">
        <v>7.0</v>
      </c>
      <c r="P498" s="14">
        <v>0.0</v>
      </c>
      <c r="Q498" s="15">
        <v>1.1597101449275362</v>
      </c>
      <c r="R498" s="16">
        <v>3.2773809523809527</v>
      </c>
      <c r="S498" s="13">
        <v>19.0</v>
      </c>
      <c r="T498" s="13">
        <v>12.0</v>
      </c>
      <c r="U498" s="13">
        <v>1.0</v>
      </c>
      <c r="V498" s="17">
        <f t="shared" si="1"/>
        <v>1</v>
      </c>
      <c r="W498" s="11">
        <f t="shared" si="2"/>
        <v>0.75</v>
      </c>
      <c r="X498" s="11">
        <f t="shared" si="3"/>
        <v>0.25</v>
      </c>
      <c r="Y498" s="11">
        <f t="shared" si="18"/>
        <v>3.277380952</v>
      </c>
      <c r="Z498" s="13">
        <v>0.0</v>
      </c>
      <c r="AA498" s="13">
        <v>0.0</v>
      </c>
      <c r="AB498" s="13">
        <v>0.0</v>
      </c>
      <c r="AC498" s="13">
        <v>0.0</v>
      </c>
      <c r="AD498" s="13">
        <v>0.0</v>
      </c>
      <c r="AE498" s="13">
        <v>0.0</v>
      </c>
      <c r="AF498" s="11" t="str">
        <f t="shared" si="45"/>
        <v>#DIV/0!</v>
      </c>
      <c r="AG498" s="12">
        <v>5.0</v>
      </c>
      <c r="AH498" s="12">
        <v>3.0</v>
      </c>
      <c r="AI498" s="12">
        <v>7.0</v>
      </c>
      <c r="AJ498" s="12">
        <v>3.0</v>
      </c>
      <c r="AK498" s="12">
        <v>12.0</v>
      </c>
      <c r="AL498" s="12">
        <v>6.0</v>
      </c>
      <c r="AM498" s="18">
        <f t="shared" si="46"/>
        <v>0.5</v>
      </c>
      <c r="AN498" s="19">
        <v>0.0</v>
      </c>
      <c r="AO498" s="19">
        <v>0.0</v>
      </c>
      <c r="AP498" s="12">
        <v>0.0</v>
      </c>
      <c r="AQ498" s="17">
        <f t="shared" si="49"/>
        <v>2</v>
      </c>
      <c r="AR498" s="11">
        <f t="shared" si="8"/>
        <v>0.5</v>
      </c>
      <c r="AS498" s="17">
        <f t="shared" si="50"/>
        <v>2</v>
      </c>
      <c r="AT498" s="11">
        <f t="shared" si="10"/>
        <v>0.5</v>
      </c>
      <c r="AU498" s="13" t="s">
        <v>54</v>
      </c>
      <c r="AW498" s="20">
        <v>37795.0</v>
      </c>
      <c r="AX498" s="21">
        <f t="shared" si="51"/>
        <v>103.4770705</v>
      </c>
      <c r="BA498" s="12">
        <f t="shared" si="12"/>
        <v>5</v>
      </c>
    </row>
    <row r="499" ht="12.75" customHeight="1">
      <c r="A499" s="13" t="s">
        <v>520</v>
      </c>
      <c r="B499" s="79" t="s">
        <v>530</v>
      </c>
      <c r="C499" s="10">
        <v>1.144047619047619</v>
      </c>
      <c r="D499" s="11">
        <v>2.020238095238095</v>
      </c>
      <c r="E499" s="18">
        <v>0.5662934590453742</v>
      </c>
      <c r="F499" s="17">
        <v>2.0</v>
      </c>
      <c r="G499" s="13">
        <v>2.0</v>
      </c>
      <c r="H499" s="13">
        <v>4.0</v>
      </c>
      <c r="I499" s="13">
        <v>20.0</v>
      </c>
      <c r="J499" s="13">
        <v>3.0</v>
      </c>
      <c r="K499" s="11">
        <v>0.6</v>
      </c>
      <c r="L499" s="11">
        <v>2.3333333333333335</v>
      </c>
      <c r="M499" s="17">
        <v>2.0</v>
      </c>
      <c r="N499" s="13">
        <v>0.0</v>
      </c>
      <c r="O499" s="13">
        <v>7.0</v>
      </c>
      <c r="P499" s="14">
        <v>0.0</v>
      </c>
      <c r="Q499" s="15">
        <v>1.1662934590453742</v>
      </c>
      <c r="R499" s="16">
        <v>3.4773809523809525</v>
      </c>
      <c r="S499" s="13">
        <v>19.0</v>
      </c>
      <c r="T499" s="13">
        <v>13.0</v>
      </c>
      <c r="U499" s="13">
        <v>1.0</v>
      </c>
      <c r="V499" s="17">
        <f t="shared" si="1"/>
        <v>1</v>
      </c>
      <c r="W499" s="11">
        <f t="shared" si="2"/>
        <v>0.6666666667</v>
      </c>
      <c r="X499" s="11">
        <f t="shared" si="3"/>
        <v>0.3333333333</v>
      </c>
      <c r="Y499" s="11">
        <f t="shared" si="18"/>
        <v>3.477380952</v>
      </c>
      <c r="Z499" s="13">
        <v>0.0</v>
      </c>
      <c r="AA499" s="13">
        <v>0.0</v>
      </c>
      <c r="AB499" s="13">
        <v>0.0</v>
      </c>
      <c r="AC499" s="13">
        <v>0.0</v>
      </c>
      <c r="AD499" s="13">
        <v>0.0</v>
      </c>
      <c r="AE499" s="13">
        <v>0.0</v>
      </c>
      <c r="AF499" s="11" t="str">
        <f t="shared" si="45"/>
        <v>#DIV/0!</v>
      </c>
      <c r="AG499" s="12">
        <v>5.0</v>
      </c>
      <c r="AH499" s="12">
        <v>4.0</v>
      </c>
      <c r="AI499" s="12">
        <v>7.0</v>
      </c>
      <c r="AJ499" s="12">
        <v>3.0</v>
      </c>
      <c r="AK499" s="12">
        <v>12.0</v>
      </c>
      <c r="AL499" s="12">
        <v>7.0</v>
      </c>
      <c r="AM499" s="18">
        <f t="shared" si="46"/>
        <v>0.5833333333</v>
      </c>
      <c r="AN499" s="19">
        <v>0.0</v>
      </c>
      <c r="AO499" s="19">
        <v>0.0</v>
      </c>
      <c r="AP499" s="12">
        <v>0.0</v>
      </c>
      <c r="AQ499" s="17">
        <f t="shared" si="49"/>
        <v>1</v>
      </c>
      <c r="AR499" s="11">
        <f t="shared" si="8"/>
        <v>0.3333333333</v>
      </c>
      <c r="AS499" s="17">
        <f t="shared" si="50"/>
        <v>2</v>
      </c>
      <c r="AT499" s="11">
        <f t="shared" si="10"/>
        <v>0.6666666667</v>
      </c>
      <c r="AU499" s="13" t="s">
        <v>56</v>
      </c>
      <c r="AW499" s="20">
        <v>37795.0</v>
      </c>
      <c r="AX499" s="21">
        <f t="shared" si="51"/>
        <v>103.4770705</v>
      </c>
      <c r="BA499" s="12">
        <f t="shared" si="12"/>
        <v>4</v>
      </c>
    </row>
    <row r="500" ht="12.75" customHeight="1">
      <c r="A500" s="13" t="s">
        <v>520</v>
      </c>
      <c r="B500" s="79" t="s">
        <v>531</v>
      </c>
      <c r="C500" s="10">
        <v>0.744047619047619</v>
      </c>
      <c r="D500" s="11">
        <v>1.6202380952380953</v>
      </c>
      <c r="E500" s="18">
        <v>0.4592211609110947</v>
      </c>
      <c r="F500" s="17">
        <v>2.0</v>
      </c>
      <c r="G500" s="13">
        <v>0.0</v>
      </c>
      <c r="H500" s="13">
        <v>6.0</v>
      </c>
      <c r="I500" s="13">
        <v>14.0</v>
      </c>
      <c r="J500" s="13">
        <v>2.0</v>
      </c>
      <c r="K500" s="11">
        <v>-0.21428571428571427</v>
      </c>
      <c r="L500" s="11">
        <v>0.0</v>
      </c>
      <c r="M500" s="17">
        <v>1.0</v>
      </c>
      <c r="N500" s="13">
        <v>0.0</v>
      </c>
      <c r="O500" s="13">
        <v>7.0</v>
      </c>
      <c r="P500" s="14">
        <v>0.0</v>
      </c>
      <c r="Q500" s="15">
        <v>0.24493544662538044</v>
      </c>
      <c r="R500" s="16">
        <v>0.744047619047619</v>
      </c>
      <c r="S500" s="13">
        <v>16.0</v>
      </c>
      <c r="T500" s="13">
        <v>14.0</v>
      </c>
      <c r="U500" s="13">
        <v>1.0</v>
      </c>
      <c r="V500" s="17">
        <f t="shared" si="1"/>
        <v>2</v>
      </c>
      <c r="W500" s="11">
        <f t="shared" si="2"/>
        <v>0</v>
      </c>
      <c r="X500" s="11">
        <f t="shared" si="3"/>
        <v>1</v>
      </c>
      <c r="Y500" s="11">
        <f t="shared" si="18"/>
        <v>0.744047619</v>
      </c>
      <c r="Z500" s="13">
        <v>0.0</v>
      </c>
      <c r="AA500" s="13">
        <v>0.0</v>
      </c>
      <c r="AB500" s="13">
        <v>0.0</v>
      </c>
      <c r="AC500" s="13">
        <v>0.0</v>
      </c>
      <c r="AD500" s="13">
        <v>0.0</v>
      </c>
      <c r="AE500" s="13">
        <v>0.0</v>
      </c>
      <c r="AF500" s="11" t="str">
        <f t="shared" si="45"/>
        <v>#DIV/0!</v>
      </c>
      <c r="AG500" s="12">
        <v>4.0</v>
      </c>
      <c r="AH500" s="12">
        <v>1.0</v>
      </c>
      <c r="AI500" s="12">
        <v>6.0</v>
      </c>
      <c r="AJ500" s="12">
        <v>4.0</v>
      </c>
      <c r="AK500" s="12">
        <v>10.0</v>
      </c>
      <c r="AL500" s="12">
        <v>5.0</v>
      </c>
      <c r="AM500" s="18">
        <f t="shared" si="46"/>
        <v>0.5</v>
      </c>
      <c r="AN500" s="19">
        <v>0.0</v>
      </c>
      <c r="AO500" s="19">
        <v>0.0</v>
      </c>
      <c r="AP500" s="12">
        <v>0.0</v>
      </c>
      <c r="AQ500" s="17">
        <f t="shared" si="49"/>
        <v>1</v>
      </c>
      <c r="AR500" s="11">
        <f t="shared" si="8"/>
        <v>0.5</v>
      </c>
      <c r="AS500" s="17">
        <f t="shared" si="50"/>
        <v>1</v>
      </c>
      <c r="AT500" s="11">
        <f t="shared" si="10"/>
        <v>0.5</v>
      </c>
      <c r="AU500" s="13" t="s">
        <v>56</v>
      </c>
      <c r="AW500" s="20">
        <v>37795.0</v>
      </c>
      <c r="AX500" s="21">
        <f t="shared" si="51"/>
        <v>103.4770705</v>
      </c>
      <c r="BA500" s="12">
        <f t="shared" si="12"/>
        <v>6</v>
      </c>
    </row>
    <row r="501" ht="12.75" customHeight="1">
      <c r="A501" s="13" t="s">
        <v>520</v>
      </c>
      <c r="B501" s="9" t="s">
        <v>532</v>
      </c>
      <c r="C501" s="10">
        <v>0.16666666666666666</v>
      </c>
      <c r="D501" s="11">
        <v>0.5773809523809523</v>
      </c>
      <c r="E501" s="18">
        <v>0.288659793814433</v>
      </c>
      <c r="F501" s="17">
        <v>0.0</v>
      </c>
      <c r="G501" s="13">
        <v>1.0</v>
      </c>
      <c r="H501" s="13">
        <v>6.0</v>
      </c>
      <c r="I501" s="13">
        <v>15.0</v>
      </c>
      <c r="J501" s="13">
        <v>2.0</v>
      </c>
      <c r="K501" s="11">
        <v>0.3</v>
      </c>
      <c r="L501" s="11">
        <v>1.4</v>
      </c>
      <c r="M501" s="17">
        <v>0.0</v>
      </c>
      <c r="N501" s="13">
        <v>0.0</v>
      </c>
      <c r="O501" s="13">
        <v>7.0</v>
      </c>
      <c r="P501" s="14">
        <v>0.0</v>
      </c>
      <c r="Q501" s="15">
        <v>0.588659793814433</v>
      </c>
      <c r="R501" s="16">
        <v>1.5666666666666667</v>
      </c>
      <c r="S501" s="13">
        <v>7.0</v>
      </c>
      <c r="T501" s="13">
        <v>15.0</v>
      </c>
      <c r="U501" s="13">
        <v>1.0</v>
      </c>
      <c r="V501" s="17">
        <f t="shared" si="1"/>
        <v>1</v>
      </c>
      <c r="W501" s="11">
        <f t="shared" si="2"/>
        <v>0.5</v>
      </c>
      <c r="X501" s="11">
        <f t="shared" si="3"/>
        <v>0.5</v>
      </c>
      <c r="Y501" s="11">
        <f t="shared" si="18"/>
        <v>1.566666667</v>
      </c>
      <c r="Z501" s="13">
        <v>0.0</v>
      </c>
      <c r="AA501" s="13">
        <v>0.0</v>
      </c>
      <c r="AB501" s="13">
        <v>0.0</v>
      </c>
      <c r="AC501" s="13">
        <v>0.0</v>
      </c>
      <c r="AD501" s="13">
        <v>0.0</v>
      </c>
      <c r="AE501" s="13">
        <v>0.0</v>
      </c>
      <c r="AF501" s="11" t="str">
        <f t="shared" si="45"/>
        <v>#DIV/0!</v>
      </c>
      <c r="AG501" s="12">
        <v>1.0</v>
      </c>
      <c r="AH501" s="12">
        <v>0.0</v>
      </c>
      <c r="AI501" s="12">
        <v>3.0</v>
      </c>
      <c r="AJ501" s="12">
        <v>1.0</v>
      </c>
      <c r="AK501" s="12">
        <v>4.0</v>
      </c>
      <c r="AL501" s="12">
        <v>1.0</v>
      </c>
      <c r="AM501" s="18">
        <f t="shared" si="46"/>
        <v>0.25</v>
      </c>
      <c r="AN501" s="19">
        <v>0.0</v>
      </c>
      <c r="AO501" s="19">
        <v>0.0</v>
      </c>
      <c r="AP501" s="12">
        <v>0.0</v>
      </c>
      <c r="AQ501" s="17">
        <f t="shared" si="49"/>
        <v>2</v>
      </c>
      <c r="AR501" s="11">
        <f t="shared" si="8"/>
        <v>1</v>
      </c>
      <c r="AS501" s="17">
        <f t="shared" si="50"/>
        <v>0</v>
      </c>
      <c r="AT501" s="11">
        <f t="shared" si="10"/>
        <v>0</v>
      </c>
      <c r="AU501" s="13" t="s">
        <v>54</v>
      </c>
      <c r="AW501" s="20">
        <v>37795.0</v>
      </c>
      <c r="AX501" s="21">
        <f t="shared" si="51"/>
        <v>103.4770705</v>
      </c>
      <c r="BA501" s="12">
        <f t="shared" si="12"/>
        <v>6</v>
      </c>
    </row>
    <row r="502" ht="12.75" customHeight="1">
      <c r="A502" s="25" t="s">
        <v>520</v>
      </c>
      <c r="B502" s="26" t="s">
        <v>533</v>
      </c>
      <c r="C502" s="27">
        <v>0.16666666666666666</v>
      </c>
      <c r="D502" s="28">
        <v>0.29166666666666663</v>
      </c>
      <c r="E502" s="33">
        <v>0.5714285714285715</v>
      </c>
      <c r="F502" s="32">
        <v>0.0</v>
      </c>
      <c r="G502" s="25">
        <v>0.0</v>
      </c>
      <c r="H502" s="25">
        <v>7.0</v>
      </c>
      <c r="I502" s="25">
        <v>8.0</v>
      </c>
      <c r="J502" s="25">
        <v>1.0</v>
      </c>
      <c r="K502" s="28">
        <v>-0.875</v>
      </c>
      <c r="L502" s="28">
        <v>0.0</v>
      </c>
      <c r="M502" s="32">
        <v>0.0</v>
      </c>
      <c r="N502" s="25">
        <v>0.0</v>
      </c>
      <c r="O502" s="25">
        <v>7.0</v>
      </c>
      <c r="P502" s="29">
        <v>0.0</v>
      </c>
      <c r="Q502" s="30">
        <v>-0.3035714285714285</v>
      </c>
      <c r="R502" s="31">
        <v>0.16666666666666666</v>
      </c>
      <c r="S502" s="25">
        <v>4.0</v>
      </c>
      <c r="T502" s="25">
        <v>16.0</v>
      </c>
      <c r="U502" s="25">
        <v>1.0</v>
      </c>
      <c r="V502" s="32">
        <f t="shared" si="1"/>
        <v>1</v>
      </c>
      <c r="W502" s="28">
        <f t="shared" si="2"/>
        <v>0</v>
      </c>
      <c r="X502" s="28">
        <f t="shared" si="3"/>
        <v>1</v>
      </c>
      <c r="Y502" s="28">
        <f t="shared" si="18"/>
        <v>0.1666666667</v>
      </c>
      <c r="Z502" s="25">
        <v>0.0</v>
      </c>
      <c r="AA502" s="25">
        <v>0.0</v>
      </c>
      <c r="AB502" s="25">
        <v>0.0</v>
      </c>
      <c r="AC502" s="25">
        <v>0.0</v>
      </c>
      <c r="AD502" s="25">
        <v>0.0</v>
      </c>
      <c r="AE502" s="25">
        <v>0.0</v>
      </c>
      <c r="AF502" s="28" t="str">
        <f t="shared" si="45"/>
        <v>#DIV/0!</v>
      </c>
      <c r="AG502" s="25">
        <v>0.0</v>
      </c>
      <c r="AH502" s="25">
        <v>0.0</v>
      </c>
      <c r="AI502" s="25">
        <v>2.0</v>
      </c>
      <c r="AJ502" s="25">
        <v>1.0</v>
      </c>
      <c r="AK502" s="25">
        <v>2.0</v>
      </c>
      <c r="AL502" s="25">
        <v>1.0</v>
      </c>
      <c r="AM502" s="33">
        <f t="shared" si="46"/>
        <v>0.5</v>
      </c>
      <c r="AN502" s="34">
        <v>0.0</v>
      </c>
      <c r="AO502" s="34">
        <v>0.0</v>
      </c>
      <c r="AP502" s="25">
        <v>0.0</v>
      </c>
      <c r="AQ502" s="32">
        <f t="shared" si="49"/>
        <v>1</v>
      </c>
      <c r="AR502" s="28">
        <f t="shared" si="8"/>
        <v>1</v>
      </c>
      <c r="AS502" s="32">
        <f t="shared" si="50"/>
        <v>0</v>
      </c>
      <c r="AT502" s="28">
        <f t="shared" si="10"/>
        <v>0</v>
      </c>
      <c r="AU502" s="25" t="s">
        <v>56</v>
      </c>
      <c r="AV502" s="25"/>
      <c r="AW502" s="35">
        <v>37795.0</v>
      </c>
      <c r="AX502" s="36">
        <f t="shared" si="51"/>
        <v>103.4770705</v>
      </c>
      <c r="AY502" s="25"/>
      <c r="AZ502" s="25"/>
      <c r="BA502" s="25">
        <f t="shared" si="12"/>
        <v>7</v>
      </c>
      <c r="BB502" s="25"/>
    </row>
    <row r="503" ht="12.75" customHeight="1">
      <c r="A503" s="8" t="s">
        <v>534</v>
      </c>
      <c r="B503" s="50" t="s">
        <v>263</v>
      </c>
      <c r="C503" s="11">
        <v>2.7011904761904764</v>
      </c>
      <c r="D503" s="11">
        <v>12.80952380952381</v>
      </c>
      <c r="E503" s="11">
        <v>0.2108736059479554</v>
      </c>
      <c r="F503" s="13">
        <v>2.0</v>
      </c>
      <c r="G503" s="17">
        <v>9.0</v>
      </c>
      <c r="H503" s="17">
        <v>6.0</v>
      </c>
      <c r="I503" s="17">
        <v>53.0</v>
      </c>
      <c r="J503" s="17">
        <v>9.0</v>
      </c>
      <c r="K503" s="11">
        <v>0.9874213836477987</v>
      </c>
      <c r="L503" s="11">
        <v>2.8</v>
      </c>
      <c r="M503" s="13">
        <v>4.0</v>
      </c>
      <c r="N503" s="13">
        <v>4.0</v>
      </c>
      <c r="O503" s="13">
        <v>7.0</v>
      </c>
      <c r="P503" s="10">
        <v>0.5714285714285714</v>
      </c>
      <c r="Q503" s="15">
        <v>1.7697235610243256</v>
      </c>
      <c r="R503" s="16">
        <v>8.929761904761905</v>
      </c>
      <c r="S503" s="13">
        <v>39.0</v>
      </c>
      <c r="T503" s="13">
        <v>1.0</v>
      </c>
      <c r="U503" s="13">
        <v>2.0</v>
      </c>
      <c r="V503" s="17">
        <v>0.0</v>
      </c>
      <c r="W503" s="11">
        <f t="shared" si="2"/>
        <v>1</v>
      </c>
      <c r="X503" s="11">
        <f t="shared" si="3"/>
        <v>0</v>
      </c>
      <c r="Y503" s="11">
        <f t="shared" si="18"/>
        <v>5.501190476</v>
      </c>
      <c r="Z503" s="13">
        <v>3.0</v>
      </c>
      <c r="AA503" s="13">
        <v>0.0</v>
      </c>
      <c r="AB503" s="12">
        <v>7.0</v>
      </c>
      <c r="AC503" s="12">
        <v>1.0</v>
      </c>
      <c r="AD503" s="12">
        <v>10.0</v>
      </c>
      <c r="AE503" s="12">
        <v>1.0</v>
      </c>
      <c r="AF503" s="11">
        <f t="shared" si="45"/>
        <v>0.1</v>
      </c>
      <c r="AG503" s="12">
        <v>7.0</v>
      </c>
      <c r="AH503" s="12">
        <v>3.0</v>
      </c>
      <c r="AI503" s="12">
        <v>7.0</v>
      </c>
      <c r="AJ503" s="12">
        <v>5.0</v>
      </c>
      <c r="AK503" s="12">
        <v>14.0</v>
      </c>
      <c r="AL503" s="12">
        <v>8.0</v>
      </c>
      <c r="AM503" s="18">
        <f t="shared" si="46"/>
        <v>0.5714285714</v>
      </c>
      <c r="AN503" s="12">
        <v>1.0</v>
      </c>
      <c r="AO503" s="19">
        <v>0.0</v>
      </c>
      <c r="AP503" s="13">
        <v>0.0</v>
      </c>
      <c r="AQ503" s="17">
        <f t="shared" si="49"/>
        <v>5</v>
      </c>
      <c r="AR503" s="11">
        <f t="shared" si="8"/>
        <v>0.5555555556</v>
      </c>
      <c r="AS503" s="17">
        <f t="shared" ref="AS503:AS520" si="52">M503-AI503</f>
        <v>-3</v>
      </c>
      <c r="AT503" s="11">
        <f t="shared" ref="AT503:AT520" si="53">AS503/(J503-AG503)</f>
        <v>-1.5</v>
      </c>
      <c r="AU503" s="13" t="s">
        <v>56</v>
      </c>
      <c r="AW503" s="20">
        <v>37928.0</v>
      </c>
      <c r="AX503" s="21">
        <f t="shared" si="51"/>
        <v>103.8412047</v>
      </c>
      <c r="BA503" s="78">
        <f t="shared" si="12"/>
        <v>6</v>
      </c>
    </row>
    <row r="504" ht="12.75" customHeight="1">
      <c r="A504" s="22" t="s">
        <v>534</v>
      </c>
      <c r="B504" s="50" t="s">
        <v>276</v>
      </c>
      <c r="C504" s="11">
        <v>7.067857142857143</v>
      </c>
      <c r="D504" s="11">
        <v>12.80952380952381</v>
      </c>
      <c r="E504" s="11">
        <v>0.5517657992565056</v>
      </c>
      <c r="F504" s="13">
        <v>0.0</v>
      </c>
      <c r="G504" s="17">
        <v>8.0</v>
      </c>
      <c r="H504" s="17">
        <v>1.0</v>
      </c>
      <c r="I504" s="17">
        <v>48.0</v>
      </c>
      <c r="J504" s="17">
        <v>8.0</v>
      </c>
      <c r="K504" s="11">
        <v>0.9973958333333334</v>
      </c>
      <c r="L504" s="11">
        <v>5.6</v>
      </c>
      <c r="M504" s="13">
        <v>7.0</v>
      </c>
      <c r="N504" s="13">
        <v>3.0</v>
      </c>
      <c r="O504" s="13">
        <v>7.0</v>
      </c>
      <c r="P504" s="10">
        <v>0.42857142857142855</v>
      </c>
      <c r="Q504" s="15">
        <v>1.9777330611612676</v>
      </c>
      <c r="R504" s="16">
        <v>15.239285714285714</v>
      </c>
      <c r="S504" s="13">
        <v>39.0</v>
      </c>
      <c r="T504" s="13">
        <v>2.0</v>
      </c>
      <c r="U504" s="13">
        <v>2.0</v>
      </c>
      <c r="V504" s="17">
        <v>0.0</v>
      </c>
      <c r="W504" s="11">
        <f t="shared" si="2"/>
        <v>1</v>
      </c>
      <c r="X504" s="11">
        <f t="shared" si="3"/>
        <v>0</v>
      </c>
      <c r="Y504" s="11">
        <f t="shared" si="18"/>
        <v>12.66785714</v>
      </c>
      <c r="Z504" s="13">
        <v>3.0</v>
      </c>
      <c r="AA504" s="13">
        <v>1.0</v>
      </c>
      <c r="AB504" s="12">
        <v>7.0</v>
      </c>
      <c r="AC504" s="12">
        <v>4.0</v>
      </c>
      <c r="AD504" s="12">
        <v>10.0</v>
      </c>
      <c r="AE504" s="12">
        <v>5.0</v>
      </c>
      <c r="AF504" s="11">
        <f t="shared" si="45"/>
        <v>0.5</v>
      </c>
      <c r="AG504" s="12">
        <v>7.0</v>
      </c>
      <c r="AH504" s="12">
        <v>4.0</v>
      </c>
      <c r="AI504" s="12">
        <v>7.0</v>
      </c>
      <c r="AJ504" s="12">
        <v>6.0</v>
      </c>
      <c r="AK504" s="12">
        <v>14.0</v>
      </c>
      <c r="AL504" s="12">
        <v>10.0</v>
      </c>
      <c r="AM504" s="18">
        <f t="shared" si="46"/>
        <v>0.7142857143</v>
      </c>
      <c r="AN504" s="12">
        <v>1.0</v>
      </c>
      <c r="AO504" s="19">
        <v>0.0</v>
      </c>
      <c r="AP504" s="13">
        <v>0.0</v>
      </c>
      <c r="AQ504" s="17">
        <f t="shared" si="49"/>
        <v>1</v>
      </c>
      <c r="AR504" s="11">
        <f t="shared" si="8"/>
        <v>0.125</v>
      </c>
      <c r="AS504" s="17">
        <f t="shared" si="52"/>
        <v>0</v>
      </c>
      <c r="AT504" s="11">
        <f t="shared" si="53"/>
        <v>0</v>
      </c>
      <c r="AU504" s="13" t="s">
        <v>54</v>
      </c>
      <c r="AW504" s="20">
        <v>37928.0</v>
      </c>
      <c r="AX504" s="21">
        <f t="shared" si="51"/>
        <v>103.8412047</v>
      </c>
      <c r="BA504" s="78">
        <f t="shared" si="12"/>
        <v>1</v>
      </c>
    </row>
    <row r="505" ht="12.75" customHeight="1">
      <c r="A505" s="13" t="s">
        <v>534</v>
      </c>
      <c r="B505" s="8" t="s">
        <v>62</v>
      </c>
      <c r="C505" s="11">
        <v>1.4845238095238094</v>
      </c>
      <c r="D505" s="11">
        <v>11.892857142857142</v>
      </c>
      <c r="E505" s="11">
        <v>0.12482482482482482</v>
      </c>
      <c r="F505" s="13">
        <v>0.0</v>
      </c>
      <c r="G505" s="17">
        <v>8.0</v>
      </c>
      <c r="H505" s="17">
        <v>4.0</v>
      </c>
      <c r="I505" s="17">
        <v>53.0</v>
      </c>
      <c r="J505" s="17">
        <v>9.0</v>
      </c>
      <c r="K505" s="11">
        <v>0.8805031446540881</v>
      </c>
      <c r="L505" s="11">
        <v>3.111111111111111</v>
      </c>
      <c r="M505" s="13">
        <v>6.0</v>
      </c>
      <c r="N505" s="13">
        <v>0.0</v>
      </c>
      <c r="O505" s="13">
        <v>7.0</v>
      </c>
      <c r="P505" s="14">
        <v>0.0</v>
      </c>
      <c r="Q505" s="15">
        <v>1.005327969478913</v>
      </c>
      <c r="R505" s="16">
        <v>4.595634920634921</v>
      </c>
      <c r="S505" s="13">
        <v>38.0</v>
      </c>
      <c r="T505" s="13">
        <v>3.0</v>
      </c>
      <c r="U505" s="13">
        <v>2.0</v>
      </c>
      <c r="V505" s="17">
        <v>1.0</v>
      </c>
      <c r="W505" s="11">
        <f t="shared" si="2"/>
        <v>0.8888888889</v>
      </c>
      <c r="X505" s="11">
        <f t="shared" si="3"/>
        <v>0.1111111111</v>
      </c>
      <c r="Y505" s="11">
        <f t="shared" si="18"/>
        <v>4.595634921</v>
      </c>
      <c r="Z505" s="13">
        <v>3.0</v>
      </c>
      <c r="AA505" s="13">
        <v>0.0</v>
      </c>
      <c r="AB505" s="12">
        <v>6.0</v>
      </c>
      <c r="AC505" s="12">
        <v>0.0</v>
      </c>
      <c r="AD505" s="12">
        <v>9.0</v>
      </c>
      <c r="AE505" s="12">
        <v>0.0</v>
      </c>
      <c r="AF505" s="11">
        <f t="shared" si="45"/>
        <v>0</v>
      </c>
      <c r="AG505" s="12">
        <v>7.0</v>
      </c>
      <c r="AH505" s="12">
        <v>2.0</v>
      </c>
      <c r="AI505" s="12">
        <v>7.0</v>
      </c>
      <c r="AJ505" s="12">
        <v>5.0</v>
      </c>
      <c r="AK505" s="12">
        <v>14.0</v>
      </c>
      <c r="AL505" s="12">
        <v>7.0</v>
      </c>
      <c r="AM505" s="18">
        <f t="shared" si="46"/>
        <v>0.5</v>
      </c>
      <c r="AN505" s="12">
        <v>1.0</v>
      </c>
      <c r="AO505" s="19">
        <v>0.0</v>
      </c>
      <c r="AP505" s="13">
        <v>0.0</v>
      </c>
      <c r="AQ505" s="17">
        <f t="shared" si="49"/>
        <v>3</v>
      </c>
      <c r="AR505" s="11">
        <f t="shared" si="8"/>
        <v>0.3333333333</v>
      </c>
      <c r="AS505" s="17">
        <f t="shared" si="52"/>
        <v>-1</v>
      </c>
      <c r="AT505" s="11">
        <f t="shared" si="53"/>
        <v>-0.5</v>
      </c>
      <c r="AU505" s="13" t="s">
        <v>56</v>
      </c>
      <c r="AV505" s="20">
        <v>28322.0</v>
      </c>
      <c r="AW505" s="20">
        <v>37928.0</v>
      </c>
      <c r="AX505" s="21">
        <f t="shared" si="51"/>
        <v>26.29979466</v>
      </c>
      <c r="BA505" s="78">
        <f t="shared" si="12"/>
        <v>4</v>
      </c>
    </row>
    <row r="506" ht="12.75" customHeight="1">
      <c r="A506" s="13" t="s">
        <v>534</v>
      </c>
      <c r="B506" s="8" t="s">
        <v>277</v>
      </c>
      <c r="C506" s="11">
        <v>3.484523809523809</v>
      </c>
      <c r="D506" s="11">
        <v>10.892857142857142</v>
      </c>
      <c r="E506" s="11">
        <v>0.31989071038251365</v>
      </c>
      <c r="F506" s="13">
        <v>0.0</v>
      </c>
      <c r="G506" s="17">
        <v>6.0</v>
      </c>
      <c r="H506" s="17">
        <v>4.0</v>
      </c>
      <c r="I506" s="17">
        <v>50.0</v>
      </c>
      <c r="J506" s="17">
        <v>8.0</v>
      </c>
      <c r="K506" s="11">
        <v>0.74</v>
      </c>
      <c r="L506" s="11">
        <v>2.625</v>
      </c>
      <c r="M506" s="13">
        <v>6.0</v>
      </c>
      <c r="N506" s="13">
        <v>0.0</v>
      </c>
      <c r="O506" s="13">
        <v>7.0</v>
      </c>
      <c r="P506" s="14">
        <v>0.0</v>
      </c>
      <c r="Q506" s="15">
        <v>1.0598907103825137</v>
      </c>
      <c r="R506" s="16">
        <v>6.109523809523809</v>
      </c>
      <c r="S506" s="13">
        <v>37.0</v>
      </c>
      <c r="T506" s="13">
        <v>4.0</v>
      </c>
      <c r="U506" s="13">
        <v>2.0</v>
      </c>
      <c r="V506" s="17">
        <v>2.0</v>
      </c>
      <c r="W506" s="11">
        <f t="shared" si="2"/>
        <v>0.75</v>
      </c>
      <c r="X506" s="11">
        <f t="shared" si="3"/>
        <v>0.25</v>
      </c>
      <c r="Y506" s="11">
        <f t="shared" si="18"/>
        <v>6.10952381</v>
      </c>
      <c r="Z506" s="13">
        <v>3.0</v>
      </c>
      <c r="AA506" s="13">
        <v>2.0</v>
      </c>
      <c r="AB506" s="12">
        <v>5.0</v>
      </c>
      <c r="AC506" s="12">
        <v>0.0</v>
      </c>
      <c r="AD506" s="12">
        <v>8.0</v>
      </c>
      <c r="AE506" s="12">
        <v>2.0</v>
      </c>
      <c r="AF506" s="11">
        <f t="shared" si="45"/>
        <v>0.25</v>
      </c>
      <c r="AG506" s="12">
        <v>7.0</v>
      </c>
      <c r="AH506" s="12">
        <v>2.0</v>
      </c>
      <c r="AI506" s="12">
        <v>7.0</v>
      </c>
      <c r="AJ506" s="12">
        <v>5.0</v>
      </c>
      <c r="AK506" s="12">
        <v>14.0</v>
      </c>
      <c r="AL506" s="12">
        <v>7.0</v>
      </c>
      <c r="AM506" s="18">
        <f t="shared" si="46"/>
        <v>0.5</v>
      </c>
      <c r="AN506" s="12">
        <v>1.0</v>
      </c>
      <c r="AO506" s="19">
        <v>0.0</v>
      </c>
      <c r="AP506" s="13">
        <v>0.0</v>
      </c>
      <c r="AQ506" s="17">
        <f t="shared" si="49"/>
        <v>2</v>
      </c>
      <c r="AR506" s="11">
        <f t="shared" si="8"/>
        <v>0.25</v>
      </c>
      <c r="AS506" s="17">
        <f t="shared" si="52"/>
        <v>-1</v>
      </c>
      <c r="AT506" s="11">
        <f t="shared" si="53"/>
        <v>-1</v>
      </c>
      <c r="AU506" s="13" t="s">
        <v>54</v>
      </c>
      <c r="AV506" s="20">
        <v>23403.0</v>
      </c>
      <c r="AW506" s="20">
        <v>37928.0</v>
      </c>
      <c r="AX506" s="21">
        <f t="shared" si="51"/>
        <v>39.76728268</v>
      </c>
      <c r="BA506" s="78">
        <f t="shared" si="12"/>
        <v>4</v>
      </c>
    </row>
    <row r="507" ht="12.75" customHeight="1">
      <c r="A507" s="13" t="s">
        <v>534</v>
      </c>
      <c r="B507" s="50" t="s">
        <v>438</v>
      </c>
      <c r="C507" s="11">
        <v>2.242857142857143</v>
      </c>
      <c r="D507" s="11">
        <v>9.80952380952381</v>
      </c>
      <c r="E507" s="11">
        <v>0.2286407766990291</v>
      </c>
      <c r="F507" s="13">
        <v>4.0</v>
      </c>
      <c r="G507" s="17">
        <v>5.0</v>
      </c>
      <c r="H507" s="17">
        <v>4.0</v>
      </c>
      <c r="I507" s="17">
        <v>41.0</v>
      </c>
      <c r="J507" s="17">
        <v>6.0</v>
      </c>
      <c r="K507" s="11">
        <v>0.8170731707317073</v>
      </c>
      <c r="L507" s="11">
        <v>2.9166666666666665</v>
      </c>
      <c r="M507" s="13">
        <v>5.0</v>
      </c>
      <c r="N507" s="13">
        <v>0.0</v>
      </c>
      <c r="O507" s="13">
        <v>7.0</v>
      </c>
      <c r="P507" s="14">
        <v>0.0</v>
      </c>
      <c r="Q507" s="15">
        <v>1.0457139474307364</v>
      </c>
      <c r="R507" s="16">
        <v>5.15952380952381</v>
      </c>
      <c r="S507" s="13">
        <v>36.0</v>
      </c>
      <c r="T507" s="13">
        <v>5.0</v>
      </c>
      <c r="U507" s="13">
        <v>2.0</v>
      </c>
      <c r="V507" s="17">
        <v>1.0</v>
      </c>
      <c r="W507" s="11">
        <f t="shared" si="2"/>
        <v>0.8333333333</v>
      </c>
      <c r="X507" s="11">
        <f t="shared" si="3"/>
        <v>0.1666666667</v>
      </c>
      <c r="Y507" s="11">
        <f t="shared" si="18"/>
        <v>5.15952381</v>
      </c>
      <c r="Z507" s="13">
        <v>3.0</v>
      </c>
      <c r="AA507" s="13">
        <v>0.0</v>
      </c>
      <c r="AB507" s="12">
        <v>4.0</v>
      </c>
      <c r="AC507" s="12">
        <v>1.0</v>
      </c>
      <c r="AD507" s="12">
        <v>7.0</v>
      </c>
      <c r="AE507" s="12">
        <v>1.0</v>
      </c>
      <c r="AF507" s="11">
        <f t="shared" si="45"/>
        <v>0.1428571429</v>
      </c>
      <c r="AG507" s="12">
        <v>7.0</v>
      </c>
      <c r="AH507" s="12">
        <v>1.0</v>
      </c>
      <c r="AI507" s="12">
        <v>7.0</v>
      </c>
      <c r="AJ507" s="12">
        <v>5.0</v>
      </c>
      <c r="AK507" s="12">
        <v>14.0</v>
      </c>
      <c r="AL507" s="12">
        <v>6.0</v>
      </c>
      <c r="AM507" s="18">
        <f t="shared" si="46"/>
        <v>0.4285714286</v>
      </c>
      <c r="AN507" s="12">
        <v>0.0</v>
      </c>
      <c r="AO507" s="19">
        <v>0.0</v>
      </c>
      <c r="AP507" s="13">
        <v>0.0</v>
      </c>
      <c r="AQ507" s="17">
        <f t="shared" si="49"/>
        <v>1</v>
      </c>
      <c r="AR507" s="11">
        <f t="shared" si="8"/>
        <v>0.1666666667</v>
      </c>
      <c r="AS507" s="17">
        <f t="shared" si="52"/>
        <v>-2</v>
      </c>
      <c r="AT507" s="11">
        <f t="shared" si="53"/>
        <v>2</v>
      </c>
      <c r="AU507" s="13" t="s">
        <v>54</v>
      </c>
      <c r="AV507" s="20">
        <v>20392.0</v>
      </c>
      <c r="AW507" s="20">
        <v>37928.0</v>
      </c>
      <c r="AX507" s="21">
        <f t="shared" si="51"/>
        <v>48.0109514</v>
      </c>
      <c r="BA507" s="78">
        <f t="shared" si="12"/>
        <v>4</v>
      </c>
    </row>
    <row r="508" ht="12.75" customHeight="1">
      <c r="A508" s="13" t="s">
        <v>534</v>
      </c>
      <c r="B508" s="49" t="s">
        <v>496</v>
      </c>
      <c r="C508" s="11">
        <v>1.5833333333333333</v>
      </c>
      <c r="D508" s="11">
        <v>8.80952380952381</v>
      </c>
      <c r="E508" s="11">
        <v>0.1797297297297297</v>
      </c>
      <c r="F508" s="13">
        <v>3.0</v>
      </c>
      <c r="G508" s="17">
        <v>6.0</v>
      </c>
      <c r="H508" s="17">
        <v>5.0</v>
      </c>
      <c r="I508" s="17">
        <v>52.0</v>
      </c>
      <c r="J508" s="17">
        <v>8.0</v>
      </c>
      <c r="K508" s="11">
        <v>0.7379807692307693</v>
      </c>
      <c r="L508" s="11">
        <v>2.3333333333333335</v>
      </c>
      <c r="M508" s="13">
        <v>7.0</v>
      </c>
      <c r="N508" s="13">
        <v>0.0</v>
      </c>
      <c r="O508" s="13">
        <v>7.0</v>
      </c>
      <c r="P508" s="14">
        <v>0.0</v>
      </c>
      <c r="Q508" s="15">
        <v>0.9177104989604989</v>
      </c>
      <c r="R508" s="16">
        <v>3.916666666666667</v>
      </c>
      <c r="S508" s="13">
        <v>33.0</v>
      </c>
      <c r="T508" s="13">
        <v>6.0</v>
      </c>
      <c r="U508" s="13">
        <v>2.0</v>
      </c>
      <c r="V508" s="17">
        <v>2.0</v>
      </c>
      <c r="W508" s="11">
        <f t="shared" si="2"/>
        <v>0.75</v>
      </c>
      <c r="X508" s="11">
        <f t="shared" si="3"/>
        <v>0.25</v>
      </c>
      <c r="Y508" s="11">
        <f t="shared" si="18"/>
        <v>3.916666667</v>
      </c>
      <c r="Z508" s="13">
        <v>2.0</v>
      </c>
      <c r="AA508" s="13">
        <v>0.0</v>
      </c>
      <c r="AB508" s="12">
        <v>4.0</v>
      </c>
      <c r="AC508" s="12">
        <v>1.0</v>
      </c>
      <c r="AD508" s="12">
        <v>6.0</v>
      </c>
      <c r="AE508" s="12">
        <v>1.0</v>
      </c>
      <c r="AF508" s="11">
        <f t="shared" si="45"/>
        <v>0.1666666667</v>
      </c>
      <c r="AG508" s="12">
        <v>7.0</v>
      </c>
      <c r="AH508" s="12">
        <v>2.0</v>
      </c>
      <c r="AI508" s="12">
        <v>7.0</v>
      </c>
      <c r="AJ508" s="12">
        <v>0.0</v>
      </c>
      <c r="AK508" s="12">
        <v>14.0</v>
      </c>
      <c r="AL508" s="12">
        <v>2.0</v>
      </c>
      <c r="AM508" s="18">
        <f t="shared" si="46"/>
        <v>0.1428571429</v>
      </c>
      <c r="AN508" s="12">
        <v>2.0</v>
      </c>
      <c r="AO508" s="19">
        <v>0.0</v>
      </c>
      <c r="AP508" s="13">
        <v>0.0</v>
      </c>
      <c r="AQ508" s="17">
        <f t="shared" si="49"/>
        <v>1</v>
      </c>
      <c r="AR508" s="11">
        <f t="shared" si="8"/>
        <v>0.125</v>
      </c>
      <c r="AS508" s="17">
        <f t="shared" si="52"/>
        <v>0</v>
      </c>
      <c r="AT508" s="11">
        <f t="shared" si="53"/>
        <v>0</v>
      </c>
      <c r="AU508" s="13" t="s">
        <v>56</v>
      </c>
      <c r="AW508" s="20">
        <v>37928.0</v>
      </c>
      <c r="AX508" s="21">
        <f t="shared" si="51"/>
        <v>103.8412047</v>
      </c>
      <c r="BA508" s="78">
        <f t="shared" si="12"/>
        <v>5</v>
      </c>
    </row>
    <row r="509" ht="12.75" customHeight="1">
      <c r="A509" s="13" t="s">
        <v>534</v>
      </c>
      <c r="B509" s="50" t="s">
        <v>535</v>
      </c>
      <c r="C509" s="11">
        <v>1.6678571428571427</v>
      </c>
      <c r="D509" s="11">
        <v>7.80952380952381</v>
      </c>
      <c r="E509" s="11">
        <v>0.21356707317073167</v>
      </c>
      <c r="F509" s="13">
        <v>2.0</v>
      </c>
      <c r="G509" s="17">
        <v>3.0</v>
      </c>
      <c r="H509" s="17">
        <v>7.0</v>
      </c>
      <c r="I509" s="17">
        <v>30.0</v>
      </c>
      <c r="J509" s="17">
        <v>4.0</v>
      </c>
      <c r="K509" s="11">
        <v>0.6916666666666667</v>
      </c>
      <c r="L509" s="11">
        <v>1.9090909090909092</v>
      </c>
      <c r="M509" s="13">
        <v>2.0</v>
      </c>
      <c r="N509" s="13">
        <v>0.0</v>
      </c>
      <c r="O509" s="13">
        <v>7.0</v>
      </c>
      <c r="P509" s="14">
        <v>0.0</v>
      </c>
      <c r="Q509" s="15">
        <v>0.9052337398373983</v>
      </c>
      <c r="R509" s="16">
        <v>3.576948051948052</v>
      </c>
      <c r="S509" s="13">
        <v>30.0</v>
      </c>
      <c r="T509" s="13">
        <v>7.0</v>
      </c>
      <c r="U509" s="13">
        <v>2.0</v>
      </c>
      <c r="V509" s="17">
        <v>1.0</v>
      </c>
      <c r="W509" s="11">
        <f t="shared" si="2"/>
        <v>0.75</v>
      </c>
      <c r="X509" s="11">
        <f t="shared" si="3"/>
        <v>0.25</v>
      </c>
      <c r="Y509" s="11">
        <f t="shared" si="18"/>
        <v>3.576948052</v>
      </c>
      <c r="Z509" s="13">
        <v>2.0</v>
      </c>
      <c r="AA509" s="13">
        <v>0.0</v>
      </c>
      <c r="AB509" s="12">
        <v>3.0</v>
      </c>
      <c r="AC509" s="12">
        <v>0.0</v>
      </c>
      <c r="AD509" s="12">
        <v>5.0</v>
      </c>
      <c r="AE509" s="12">
        <v>0.0</v>
      </c>
      <c r="AF509" s="11">
        <f t="shared" si="45"/>
        <v>0</v>
      </c>
      <c r="AG509" s="12">
        <v>7.0</v>
      </c>
      <c r="AH509" s="12">
        <v>4.0</v>
      </c>
      <c r="AI509" s="12">
        <v>7.0</v>
      </c>
      <c r="AJ509" s="12">
        <v>4.0</v>
      </c>
      <c r="AK509" s="12">
        <v>14.0</v>
      </c>
      <c r="AL509" s="12">
        <v>8.0</v>
      </c>
      <c r="AM509" s="18">
        <f t="shared" si="46"/>
        <v>0.5714285714</v>
      </c>
      <c r="AN509" s="12">
        <v>1.0</v>
      </c>
      <c r="AO509" s="19">
        <v>0.0</v>
      </c>
      <c r="AP509" s="13">
        <v>0.0</v>
      </c>
      <c r="AQ509" s="17">
        <f t="shared" si="49"/>
        <v>2</v>
      </c>
      <c r="AR509" s="11">
        <f t="shared" si="8"/>
        <v>0.5</v>
      </c>
      <c r="AS509" s="17">
        <f t="shared" si="52"/>
        <v>-5</v>
      </c>
      <c r="AT509" s="11">
        <f t="shared" si="53"/>
        <v>1.666666667</v>
      </c>
      <c r="AU509" s="13" t="s">
        <v>56</v>
      </c>
      <c r="AW509" s="20">
        <v>37928.0</v>
      </c>
      <c r="AX509" s="21">
        <f t="shared" si="51"/>
        <v>103.8412047</v>
      </c>
      <c r="BA509" s="78">
        <f t="shared" si="12"/>
        <v>7</v>
      </c>
    </row>
    <row r="510" ht="12.75" customHeight="1">
      <c r="A510" s="13" t="s">
        <v>534</v>
      </c>
      <c r="B510" s="49" t="s">
        <v>473</v>
      </c>
      <c r="C510" s="11">
        <v>1.725</v>
      </c>
      <c r="D510" s="11">
        <v>4.80952380952381</v>
      </c>
      <c r="E510" s="11">
        <v>0.35866336633663365</v>
      </c>
      <c r="F510" s="13">
        <v>1.0</v>
      </c>
      <c r="G510" s="17">
        <v>3.0</v>
      </c>
      <c r="H510" s="17">
        <v>6.0</v>
      </c>
      <c r="I510" s="17">
        <v>34.0</v>
      </c>
      <c r="J510" s="17">
        <v>5.0</v>
      </c>
      <c r="K510" s="11">
        <v>0.5647058823529412</v>
      </c>
      <c r="L510" s="11">
        <v>1.68</v>
      </c>
      <c r="M510" s="13">
        <v>4.0</v>
      </c>
      <c r="N510" s="13">
        <v>0.0</v>
      </c>
      <c r="O510" s="13">
        <v>7.0</v>
      </c>
      <c r="P510" s="14">
        <v>0.0</v>
      </c>
      <c r="Q510" s="15">
        <v>0.9233692486895748</v>
      </c>
      <c r="R510" s="16">
        <v>3.4050000000000002</v>
      </c>
      <c r="S510" s="13">
        <v>28.0</v>
      </c>
      <c r="T510" s="13">
        <v>8.0</v>
      </c>
      <c r="U510" s="13">
        <v>2.0</v>
      </c>
      <c r="V510" s="17">
        <v>2.0</v>
      </c>
      <c r="W510" s="11">
        <f t="shared" si="2"/>
        <v>0.6</v>
      </c>
      <c r="X510" s="11">
        <f t="shared" si="3"/>
        <v>0.4</v>
      </c>
      <c r="Y510" s="11">
        <f t="shared" si="18"/>
        <v>3.405</v>
      </c>
      <c r="Z510" s="13">
        <v>1.0</v>
      </c>
      <c r="AA510" s="13">
        <v>0.0</v>
      </c>
      <c r="AB510" s="12">
        <v>1.0</v>
      </c>
      <c r="AC510" s="12">
        <v>1.0</v>
      </c>
      <c r="AD510" s="12">
        <v>2.0</v>
      </c>
      <c r="AE510" s="12">
        <v>1.0</v>
      </c>
      <c r="AF510" s="11">
        <f t="shared" si="45"/>
        <v>0.5</v>
      </c>
      <c r="AG510" s="12">
        <v>7.0</v>
      </c>
      <c r="AH510" s="12">
        <v>2.0</v>
      </c>
      <c r="AI510" s="12">
        <v>7.0</v>
      </c>
      <c r="AJ510" s="12">
        <v>0.0</v>
      </c>
      <c r="AK510" s="12">
        <v>14.0</v>
      </c>
      <c r="AL510" s="12">
        <v>2.0</v>
      </c>
      <c r="AM510" s="18">
        <f t="shared" si="46"/>
        <v>0.1428571429</v>
      </c>
      <c r="AN510" s="12">
        <v>3.0</v>
      </c>
      <c r="AO510" s="19">
        <v>0.0</v>
      </c>
      <c r="AP510" s="13">
        <v>0.0</v>
      </c>
      <c r="AQ510" s="17">
        <f t="shared" si="49"/>
        <v>1</v>
      </c>
      <c r="AR510" s="11">
        <f t="shared" si="8"/>
        <v>0.2</v>
      </c>
      <c r="AS510" s="17">
        <f t="shared" si="52"/>
        <v>-3</v>
      </c>
      <c r="AT510" s="11">
        <f t="shared" si="53"/>
        <v>1.5</v>
      </c>
      <c r="AU510" s="13" t="s">
        <v>56</v>
      </c>
      <c r="AV510" s="20">
        <v>19730.0</v>
      </c>
      <c r="AW510" s="20">
        <v>37928.0</v>
      </c>
      <c r="AX510" s="21">
        <f t="shared" si="51"/>
        <v>49.82340862</v>
      </c>
      <c r="BA510" s="78">
        <f t="shared" si="12"/>
        <v>6</v>
      </c>
    </row>
    <row r="511" ht="12.75" customHeight="1">
      <c r="A511" s="13" t="s">
        <v>534</v>
      </c>
      <c r="B511" s="49" t="s">
        <v>536</v>
      </c>
      <c r="C511" s="11">
        <v>0.8083333333333332</v>
      </c>
      <c r="D511" s="11">
        <v>4.55952380952381</v>
      </c>
      <c r="E511" s="11">
        <v>0.17728459530026106</v>
      </c>
      <c r="F511" s="13">
        <v>0.0</v>
      </c>
      <c r="G511" s="17">
        <v>4.0</v>
      </c>
      <c r="H511" s="17">
        <v>7.0</v>
      </c>
      <c r="I511" s="17">
        <v>31.0</v>
      </c>
      <c r="J511" s="17">
        <v>5.0</v>
      </c>
      <c r="K511" s="11">
        <v>0.7548387096774194</v>
      </c>
      <c r="L511" s="11">
        <v>2.036363636363636</v>
      </c>
      <c r="M511" s="13">
        <v>4.0</v>
      </c>
      <c r="N511" s="13">
        <v>0.0</v>
      </c>
      <c r="O511" s="13">
        <v>7.0</v>
      </c>
      <c r="P511" s="14">
        <v>0.0</v>
      </c>
      <c r="Q511" s="15">
        <v>0.9321233049776805</v>
      </c>
      <c r="R511" s="16">
        <v>2.8446969696969693</v>
      </c>
      <c r="S511" s="13">
        <v>27.0</v>
      </c>
      <c r="T511" s="13">
        <v>9.0</v>
      </c>
      <c r="U511" s="13">
        <v>2.0</v>
      </c>
      <c r="V511" s="17">
        <v>1.0</v>
      </c>
      <c r="W511" s="11">
        <f t="shared" si="2"/>
        <v>0.8</v>
      </c>
      <c r="X511" s="11">
        <f t="shared" si="3"/>
        <v>0.2</v>
      </c>
      <c r="Y511" s="11">
        <f t="shared" si="18"/>
        <v>2.84469697</v>
      </c>
      <c r="Z511" s="13">
        <v>1.0</v>
      </c>
      <c r="AA511" s="13">
        <v>0.0</v>
      </c>
      <c r="AB511" s="12">
        <v>1.0</v>
      </c>
      <c r="AC511" s="12">
        <v>0.0</v>
      </c>
      <c r="AD511" s="12">
        <v>2.0</v>
      </c>
      <c r="AE511" s="12">
        <v>0.0</v>
      </c>
      <c r="AF511" s="11">
        <f t="shared" si="45"/>
        <v>0</v>
      </c>
      <c r="AG511" s="12">
        <v>6.0</v>
      </c>
      <c r="AH511" s="12">
        <v>2.0</v>
      </c>
      <c r="AI511" s="12">
        <v>7.0</v>
      </c>
      <c r="AJ511" s="12">
        <v>0.0</v>
      </c>
      <c r="AK511" s="12">
        <v>13.0</v>
      </c>
      <c r="AL511" s="12">
        <v>2.0</v>
      </c>
      <c r="AM511" s="18">
        <f t="shared" si="46"/>
        <v>0.1538461538</v>
      </c>
      <c r="AN511" s="12">
        <v>4.0</v>
      </c>
      <c r="AO511" s="19">
        <v>0.0</v>
      </c>
      <c r="AP511" s="13">
        <v>0.0</v>
      </c>
      <c r="AQ511" s="17">
        <f t="shared" si="49"/>
        <v>1</v>
      </c>
      <c r="AR511" s="11">
        <f t="shared" si="8"/>
        <v>0.2</v>
      </c>
      <c r="AS511" s="17">
        <f t="shared" si="52"/>
        <v>-3</v>
      </c>
      <c r="AT511" s="11">
        <f t="shared" si="53"/>
        <v>3</v>
      </c>
      <c r="AU511" s="13" t="s">
        <v>54</v>
      </c>
      <c r="AV511" s="20">
        <v>23180.0</v>
      </c>
      <c r="AW511" s="20">
        <v>37928.0</v>
      </c>
      <c r="AX511" s="21">
        <f t="shared" si="51"/>
        <v>40.37782341</v>
      </c>
      <c r="BA511" s="78">
        <f t="shared" si="12"/>
        <v>7</v>
      </c>
    </row>
    <row r="512" ht="12.75" customHeight="1">
      <c r="A512" s="13" t="s">
        <v>534</v>
      </c>
      <c r="B512" s="8" t="s">
        <v>265</v>
      </c>
      <c r="C512" s="11">
        <v>0.7416666666666666</v>
      </c>
      <c r="D512" s="11">
        <v>2.642857142857143</v>
      </c>
      <c r="E512" s="11">
        <v>0.2806306306306306</v>
      </c>
      <c r="F512" s="13">
        <v>0.0</v>
      </c>
      <c r="G512" s="17">
        <v>5.0</v>
      </c>
      <c r="H512" s="17">
        <v>7.0</v>
      </c>
      <c r="I512" s="17">
        <v>33.0</v>
      </c>
      <c r="J512" s="17">
        <v>6.0</v>
      </c>
      <c r="K512" s="11">
        <v>0.797979797979798</v>
      </c>
      <c r="L512" s="11">
        <v>2.121212121212121</v>
      </c>
      <c r="M512" s="13">
        <v>3.0</v>
      </c>
      <c r="N512" s="13">
        <v>0.0</v>
      </c>
      <c r="O512" s="13">
        <v>7.0</v>
      </c>
      <c r="P512" s="14">
        <v>0.0</v>
      </c>
      <c r="Q512" s="15">
        <v>1.0786104286104286</v>
      </c>
      <c r="R512" s="16">
        <v>2.862878787878788</v>
      </c>
      <c r="S512" s="13">
        <v>24.0</v>
      </c>
      <c r="T512" s="13">
        <v>10.0</v>
      </c>
      <c r="U512" s="13">
        <v>2.0</v>
      </c>
      <c r="V512" s="17">
        <v>1.0</v>
      </c>
      <c r="W512" s="11">
        <f t="shared" si="2"/>
        <v>0.8333333333</v>
      </c>
      <c r="X512" s="11">
        <f t="shared" si="3"/>
        <v>0.1666666667</v>
      </c>
      <c r="Y512" s="11">
        <f t="shared" si="18"/>
        <v>2.862878788</v>
      </c>
      <c r="Z512" s="13">
        <v>0.0</v>
      </c>
      <c r="AA512" s="13">
        <v>0.0</v>
      </c>
      <c r="AB512" s="12">
        <v>0.0</v>
      </c>
      <c r="AC512" s="12">
        <v>0.0</v>
      </c>
      <c r="AD512" s="12">
        <v>0.0</v>
      </c>
      <c r="AE512" s="12">
        <v>0.0</v>
      </c>
      <c r="AF512" s="11" t="str">
        <f t="shared" si="45"/>
        <v>#DIV/0!</v>
      </c>
      <c r="AG512" s="12">
        <v>6.0</v>
      </c>
      <c r="AH512" s="12">
        <v>2.0</v>
      </c>
      <c r="AI512" s="12">
        <v>7.0</v>
      </c>
      <c r="AJ512" s="12">
        <v>1.0</v>
      </c>
      <c r="AK512" s="12">
        <v>13.0</v>
      </c>
      <c r="AL512" s="12">
        <v>3.0</v>
      </c>
      <c r="AM512" s="18">
        <f t="shared" si="46"/>
        <v>0.2307692308</v>
      </c>
      <c r="AN512" s="12">
        <v>1.0</v>
      </c>
      <c r="AO512" s="19">
        <v>0.0</v>
      </c>
      <c r="AP512" s="13">
        <v>0.0</v>
      </c>
      <c r="AQ512" s="17">
        <f t="shared" si="49"/>
        <v>3</v>
      </c>
      <c r="AR512" s="11">
        <f t="shared" si="8"/>
        <v>0.5</v>
      </c>
      <c r="AS512" s="17">
        <f t="shared" si="52"/>
        <v>-4</v>
      </c>
      <c r="AT512" s="11" t="str">
        <f t="shared" si="53"/>
        <v>#DIV/0!</v>
      </c>
      <c r="AU512" s="13" t="s">
        <v>56</v>
      </c>
      <c r="AW512" s="20">
        <v>37928.0</v>
      </c>
      <c r="AX512" s="21">
        <f t="shared" si="51"/>
        <v>103.8412047</v>
      </c>
      <c r="BA512" s="78">
        <f t="shared" si="12"/>
        <v>7</v>
      </c>
    </row>
    <row r="513" ht="12.75" customHeight="1">
      <c r="A513" s="13" t="s">
        <v>534</v>
      </c>
      <c r="B513" s="8" t="s">
        <v>435</v>
      </c>
      <c r="C513" s="11">
        <v>0.7416666666666666</v>
      </c>
      <c r="D513" s="11">
        <v>2.4428571428571426</v>
      </c>
      <c r="E513" s="11">
        <v>0.3036062378167641</v>
      </c>
      <c r="F513" s="13">
        <v>0.0</v>
      </c>
      <c r="G513" s="17">
        <v>2.0</v>
      </c>
      <c r="H513" s="17">
        <v>6.0</v>
      </c>
      <c r="I513" s="17">
        <v>28.0</v>
      </c>
      <c r="J513" s="17">
        <v>5.0</v>
      </c>
      <c r="K513" s="11">
        <v>0.35714285714285715</v>
      </c>
      <c r="L513" s="11">
        <v>1.12</v>
      </c>
      <c r="M513" s="13">
        <v>3.0</v>
      </c>
      <c r="N513" s="13">
        <v>0.0</v>
      </c>
      <c r="O513" s="13">
        <v>7.0</v>
      </c>
      <c r="P513" s="14">
        <v>0.0</v>
      </c>
      <c r="Q513" s="15">
        <v>0.6607490949596213</v>
      </c>
      <c r="R513" s="16">
        <v>1.8616666666666668</v>
      </c>
      <c r="S513" s="13">
        <v>21.0</v>
      </c>
      <c r="T513" s="13">
        <v>11.0</v>
      </c>
      <c r="U513" s="13">
        <v>2.0</v>
      </c>
      <c r="V513" s="17">
        <v>3.0</v>
      </c>
      <c r="W513" s="11">
        <f t="shared" si="2"/>
        <v>0.4</v>
      </c>
      <c r="X513" s="11">
        <f t="shared" si="3"/>
        <v>0.6</v>
      </c>
      <c r="Y513" s="11">
        <f t="shared" si="18"/>
        <v>1.861666667</v>
      </c>
      <c r="Z513" s="13">
        <v>0.0</v>
      </c>
      <c r="AA513" s="13">
        <v>0.0</v>
      </c>
      <c r="AB513" s="12">
        <v>0.0</v>
      </c>
      <c r="AC513" s="12">
        <v>0.0</v>
      </c>
      <c r="AD513" s="12">
        <v>0.0</v>
      </c>
      <c r="AE513" s="12">
        <v>0.0</v>
      </c>
      <c r="AF513" s="11" t="str">
        <f t="shared" si="45"/>
        <v>#DIV/0!</v>
      </c>
      <c r="AG513" s="12">
        <v>6.0</v>
      </c>
      <c r="AH513" s="12">
        <v>2.0</v>
      </c>
      <c r="AI513" s="12">
        <v>6.0</v>
      </c>
      <c r="AJ513" s="12">
        <v>1.0</v>
      </c>
      <c r="AK513" s="12">
        <v>12.0</v>
      </c>
      <c r="AL513" s="12">
        <v>3.0</v>
      </c>
      <c r="AM513" s="18">
        <f t="shared" si="46"/>
        <v>0.25</v>
      </c>
      <c r="AN513" s="12">
        <v>1.0</v>
      </c>
      <c r="AO513" s="19">
        <v>0.0</v>
      </c>
      <c r="AP513" s="13">
        <v>0.0</v>
      </c>
      <c r="AQ513" s="17">
        <f t="shared" si="49"/>
        <v>2</v>
      </c>
      <c r="AR513" s="11">
        <f t="shared" si="8"/>
        <v>0.4</v>
      </c>
      <c r="AS513" s="17">
        <f t="shared" si="52"/>
        <v>-3</v>
      </c>
      <c r="AT513" s="11">
        <f t="shared" si="53"/>
        <v>3</v>
      </c>
      <c r="AU513" s="13" t="s">
        <v>54</v>
      </c>
      <c r="AV513" s="20">
        <v>26980.0</v>
      </c>
      <c r="AW513" s="20">
        <v>37928.0</v>
      </c>
      <c r="AX513" s="21">
        <f t="shared" si="51"/>
        <v>29.97399042</v>
      </c>
      <c r="BA513" s="78">
        <f t="shared" si="12"/>
        <v>6</v>
      </c>
    </row>
    <row r="514" ht="12.75" customHeight="1">
      <c r="A514" s="13" t="s">
        <v>534</v>
      </c>
      <c r="B514" s="49" t="s">
        <v>259</v>
      </c>
      <c r="C514" s="11">
        <v>0.8083333333333332</v>
      </c>
      <c r="D514" s="11">
        <v>1.9595238095238097</v>
      </c>
      <c r="E514" s="11">
        <v>0.4125151883353584</v>
      </c>
      <c r="F514" s="13">
        <v>1.0</v>
      </c>
      <c r="G514" s="17">
        <v>1.0</v>
      </c>
      <c r="H514" s="17">
        <v>4.0</v>
      </c>
      <c r="I514" s="17">
        <v>12.0</v>
      </c>
      <c r="J514" s="17">
        <v>2.0</v>
      </c>
      <c r="K514" s="11">
        <v>0.33333333333333337</v>
      </c>
      <c r="L514" s="11">
        <v>1.75</v>
      </c>
      <c r="M514" s="13">
        <v>0.0</v>
      </c>
      <c r="N514" s="13">
        <v>0.0</v>
      </c>
      <c r="O514" s="13">
        <v>7.0</v>
      </c>
      <c r="P514" s="14">
        <v>0.0</v>
      </c>
      <c r="Q514" s="15">
        <v>0.7458485216686918</v>
      </c>
      <c r="R514" s="16">
        <v>2.558333333333333</v>
      </c>
      <c r="S514" s="13">
        <v>19.0</v>
      </c>
      <c r="T514" s="13">
        <v>12.0</v>
      </c>
      <c r="U514" s="13">
        <v>2.0</v>
      </c>
      <c r="V514" s="17">
        <v>1.0</v>
      </c>
      <c r="W514" s="11">
        <f t="shared" si="2"/>
        <v>0.5</v>
      </c>
      <c r="X514" s="11">
        <f t="shared" si="3"/>
        <v>0.5</v>
      </c>
      <c r="Y514" s="11">
        <f t="shared" si="18"/>
        <v>2.558333333</v>
      </c>
      <c r="Z514" s="13">
        <v>0.0</v>
      </c>
      <c r="AA514" s="13">
        <v>0.0</v>
      </c>
      <c r="AB514" s="12">
        <v>0.0</v>
      </c>
      <c r="AC514" s="12">
        <v>0.0</v>
      </c>
      <c r="AD514" s="12">
        <v>0.0</v>
      </c>
      <c r="AE514" s="12">
        <v>0.0</v>
      </c>
      <c r="AF514" s="11" t="str">
        <f t="shared" si="45"/>
        <v>#DIV/0!</v>
      </c>
      <c r="AG514" s="12">
        <v>6.0</v>
      </c>
      <c r="AH514" s="12">
        <v>2.0</v>
      </c>
      <c r="AI514" s="12">
        <v>6.0</v>
      </c>
      <c r="AJ514" s="12">
        <v>0.0</v>
      </c>
      <c r="AK514" s="12">
        <v>12.0</v>
      </c>
      <c r="AL514" s="12">
        <v>2.0</v>
      </c>
      <c r="AM514" s="18">
        <f t="shared" si="46"/>
        <v>0.1666666667</v>
      </c>
      <c r="AN514" s="12">
        <v>4.0</v>
      </c>
      <c r="AO514" s="19">
        <v>0.0</v>
      </c>
      <c r="AP514" s="13">
        <v>0.0</v>
      </c>
      <c r="AQ514" s="17">
        <f t="shared" si="49"/>
        <v>2</v>
      </c>
      <c r="AR514" s="11">
        <f t="shared" si="8"/>
        <v>1</v>
      </c>
      <c r="AS514" s="17">
        <f t="shared" si="52"/>
        <v>-6</v>
      </c>
      <c r="AT514" s="11">
        <f t="shared" si="53"/>
        <v>1.5</v>
      </c>
      <c r="AU514" s="13" t="s">
        <v>54</v>
      </c>
      <c r="AV514" s="20">
        <v>27120.0</v>
      </c>
      <c r="AW514" s="20">
        <v>37928.0</v>
      </c>
      <c r="AX514" s="21">
        <f t="shared" si="51"/>
        <v>29.59069131</v>
      </c>
      <c r="BA514" s="78">
        <f t="shared" si="12"/>
        <v>4</v>
      </c>
    </row>
    <row r="515" ht="12.75" customHeight="1">
      <c r="A515" s="13" t="s">
        <v>534</v>
      </c>
      <c r="B515" s="50" t="s">
        <v>537</v>
      </c>
      <c r="C515" s="11">
        <v>0.6345238095238095</v>
      </c>
      <c r="D515" s="11">
        <v>1.6261904761904762</v>
      </c>
      <c r="E515" s="11">
        <v>0.39019033674963394</v>
      </c>
      <c r="F515" s="13">
        <v>2.0</v>
      </c>
      <c r="G515" s="17">
        <v>1.0</v>
      </c>
      <c r="H515" s="17">
        <v>7.0</v>
      </c>
      <c r="I515" s="17">
        <v>13.0</v>
      </c>
      <c r="J515" s="17">
        <v>2.0</v>
      </c>
      <c r="K515" s="11">
        <v>0.23076923076923078</v>
      </c>
      <c r="L515" s="11">
        <v>1.2727272727272727</v>
      </c>
      <c r="M515" s="13">
        <v>1.0</v>
      </c>
      <c r="N515" s="13">
        <v>0.0</v>
      </c>
      <c r="O515" s="13">
        <v>7.0</v>
      </c>
      <c r="P515" s="14">
        <v>0.0</v>
      </c>
      <c r="Q515" s="15">
        <v>0.6209595675188647</v>
      </c>
      <c r="R515" s="16">
        <v>1.9072510822510822</v>
      </c>
      <c r="S515" s="13">
        <v>17.0</v>
      </c>
      <c r="T515" s="13">
        <v>13.0</v>
      </c>
      <c r="U515" s="13">
        <v>2.0</v>
      </c>
      <c r="V515" s="17">
        <v>1.0</v>
      </c>
      <c r="W515" s="11">
        <f t="shared" si="2"/>
        <v>0.5</v>
      </c>
      <c r="X515" s="11">
        <f t="shared" si="3"/>
        <v>0.5</v>
      </c>
      <c r="Y515" s="11">
        <f t="shared" si="18"/>
        <v>1.907251082</v>
      </c>
      <c r="Z515" s="13">
        <v>0.0</v>
      </c>
      <c r="AA515" s="13">
        <v>0.0</v>
      </c>
      <c r="AB515" s="12">
        <v>0.0</v>
      </c>
      <c r="AC515" s="12">
        <v>0.0</v>
      </c>
      <c r="AD515" s="12">
        <v>0.0</v>
      </c>
      <c r="AE515" s="12">
        <v>0.0</v>
      </c>
      <c r="AF515" s="11" t="str">
        <f t="shared" si="45"/>
        <v>#DIV/0!</v>
      </c>
      <c r="AG515" s="12">
        <v>5.0</v>
      </c>
      <c r="AH515" s="12">
        <v>0.0</v>
      </c>
      <c r="AI515" s="12">
        <v>4.0</v>
      </c>
      <c r="AJ515" s="12">
        <v>3.0</v>
      </c>
      <c r="AK515" s="12">
        <v>9.0</v>
      </c>
      <c r="AL515" s="12">
        <v>3.0</v>
      </c>
      <c r="AM515" s="18">
        <f t="shared" si="46"/>
        <v>0.3333333333</v>
      </c>
      <c r="AN515" s="12">
        <v>1.0</v>
      </c>
      <c r="AO515" s="19">
        <v>0.0</v>
      </c>
      <c r="AP515" s="13">
        <v>0.0</v>
      </c>
      <c r="AQ515" s="17">
        <f t="shared" si="49"/>
        <v>1</v>
      </c>
      <c r="AR515" s="11">
        <f t="shared" si="8"/>
        <v>0.5</v>
      </c>
      <c r="AS515" s="17">
        <f t="shared" si="52"/>
        <v>-3</v>
      </c>
      <c r="AT515" s="11">
        <f t="shared" si="53"/>
        <v>1</v>
      </c>
      <c r="AU515" s="13" t="s">
        <v>56</v>
      </c>
      <c r="AV515" s="20">
        <v>22510.0</v>
      </c>
      <c r="AW515" s="20">
        <v>37928.0</v>
      </c>
      <c r="AX515" s="21">
        <f t="shared" si="51"/>
        <v>42.21218344</v>
      </c>
      <c r="BA515" s="78">
        <f t="shared" si="12"/>
        <v>7</v>
      </c>
    </row>
    <row r="516" ht="12.75" customHeight="1">
      <c r="A516" s="13" t="s">
        <v>534</v>
      </c>
      <c r="B516" s="49" t="s">
        <v>53</v>
      </c>
      <c r="C516" s="11">
        <v>0.5583333333333333</v>
      </c>
      <c r="D516" s="11">
        <v>1.6261904761904762</v>
      </c>
      <c r="E516" s="11">
        <v>0.34333821376281115</v>
      </c>
      <c r="F516" s="13">
        <v>1.0</v>
      </c>
      <c r="G516" s="17">
        <v>0.0</v>
      </c>
      <c r="H516" s="17">
        <v>6.0</v>
      </c>
      <c r="I516" s="17">
        <v>7.0</v>
      </c>
      <c r="J516" s="17">
        <v>1.0</v>
      </c>
      <c r="K516" s="11">
        <v>-0.8571428571428571</v>
      </c>
      <c r="L516" s="11">
        <v>0.0</v>
      </c>
      <c r="M516" s="13">
        <v>0.0</v>
      </c>
      <c r="N516" s="13">
        <v>0.0</v>
      </c>
      <c r="O516" s="13">
        <v>7.0</v>
      </c>
      <c r="P516" s="14">
        <v>0.0</v>
      </c>
      <c r="Q516" s="15">
        <v>-0.513804643380046</v>
      </c>
      <c r="R516" s="16">
        <v>0.5583333333333333</v>
      </c>
      <c r="S516" s="13">
        <v>15.0</v>
      </c>
      <c r="T516" s="13">
        <v>14.0</v>
      </c>
      <c r="U516" s="13">
        <v>2.0</v>
      </c>
      <c r="V516" s="17">
        <v>1.0</v>
      </c>
      <c r="W516" s="11">
        <f t="shared" si="2"/>
        <v>0</v>
      </c>
      <c r="X516" s="11">
        <f t="shared" si="3"/>
        <v>1</v>
      </c>
      <c r="Y516" s="11">
        <f t="shared" si="18"/>
        <v>0.5583333333</v>
      </c>
      <c r="Z516" s="13">
        <v>0.0</v>
      </c>
      <c r="AA516" s="13">
        <v>0.0</v>
      </c>
      <c r="AB516" s="12">
        <v>0.0</v>
      </c>
      <c r="AC516" s="12">
        <v>0.0</v>
      </c>
      <c r="AD516" s="12">
        <v>0.0</v>
      </c>
      <c r="AE516" s="12">
        <v>0.0</v>
      </c>
      <c r="AF516" s="11" t="str">
        <f t="shared" si="45"/>
        <v>#DIV/0!</v>
      </c>
      <c r="AG516" s="12">
        <v>4.0</v>
      </c>
      <c r="AH516" s="12">
        <v>1.0</v>
      </c>
      <c r="AI516" s="12">
        <v>4.0</v>
      </c>
      <c r="AJ516" s="12">
        <v>0.0</v>
      </c>
      <c r="AK516" s="12">
        <v>8.0</v>
      </c>
      <c r="AL516" s="12">
        <v>1.0</v>
      </c>
      <c r="AM516" s="18">
        <f t="shared" si="46"/>
        <v>0.125</v>
      </c>
      <c r="AN516" s="12">
        <v>3.0</v>
      </c>
      <c r="AO516" s="19">
        <v>0.0</v>
      </c>
      <c r="AP516" s="13">
        <v>0.0</v>
      </c>
      <c r="AQ516" s="17">
        <f t="shared" si="49"/>
        <v>1</v>
      </c>
      <c r="AR516" s="11">
        <f t="shared" si="8"/>
        <v>1</v>
      </c>
      <c r="AS516" s="17">
        <f t="shared" si="52"/>
        <v>-4</v>
      </c>
      <c r="AT516" s="11">
        <f t="shared" si="53"/>
        <v>1.333333333</v>
      </c>
      <c r="AU516" s="13" t="s">
        <v>54</v>
      </c>
      <c r="AV516" s="20">
        <v>22379.0</v>
      </c>
      <c r="AW516" s="20">
        <v>37928.0</v>
      </c>
      <c r="AX516" s="21">
        <f t="shared" si="51"/>
        <v>42.57084189</v>
      </c>
      <c r="BA516" s="78">
        <f t="shared" si="12"/>
        <v>6</v>
      </c>
    </row>
    <row r="517" ht="12.75" customHeight="1">
      <c r="A517" s="13" t="s">
        <v>534</v>
      </c>
      <c r="B517" s="50" t="s">
        <v>506</v>
      </c>
      <c r="C517" s="11">
        <v>0.7833333333333333</v>
      </c>
      <c r="D517" s="11">
        <v>1.2333333333333334</v>
      </c>
      <c r="E517" s="11">
        <v>0.6351351351351351</v>
      </c>
      <c r="F517" s="13">
        <v>1.0</v>
      </c>
      <c r="G517" s="17">
        <v>0.0</v>
      </c>
      <c r="H517" s="17">
        <v>5.0</v>
      </c>
      <c r="I517" s="17">
        <v>6.0</v>
      </c>
      <c r="J517" s="17">
        <v>1.0</v>
      </c>
      <c r="K517" s="11">
        <v>-0.8333333333333334</v>
      </c>
      <c r="L517" s="11">
        <v>0.0</v>
      </c>
      <c r="M517" s="13">
        <v>0.0</v>
      </c>
      <c r="N517" s="13">
        <v>0.0</v>
      </c>
      <c r="O517" s="13">
        <v>7.0</v>
      </c>
      <c r="P517" s="14">
        <v>0.0</v>
      </c>
      <c r="Q517" s="15">
        <v>-0.19819819819819828</v>
      </c>
      <c r="R517" s="16">
        <v>0.7833333333333333</v>
      </c>
      <c r="S517" s="13">
        <v>12.0</v>
      </c>
      <c r="T517" s="13">
        <v>15.0</v>
      </c>
      <c r="U517" s="13">
        <v>2.0</v>
      </c>
      <c r="V517" s="17">
        <v>1.0</v>
      </c>
      <c r="W517" s="11">
        <f t="shared" si="2"/>
        <v>0</v>
      </c>
      <c r="X517" s="11">
        <f t="shared" si="3"/>
        <v>1</v>
      </c>
      <c r="Y517" s="11">
        <f t="shared" si="18"/>
        <v>0.7833333333</v>
      </c>
      <c r="Z517" s="13">
        <v>0.0</v>
      </c>
      <c r="AA517" s="13">
        <v>0.0</v>
      </c>
      <c r="AB517" s="12">
        <v>0.0</v>
      </c>
      <c r="AC517" s="12">
        <v>0.0</v>
      </c>
      <c r="AD517" s="12">
        <v>0.0</v>
      </c>
      <c r="AE517" s="12">
        <v>0.0</v>
      </c>
      <c r="AF517" s="11" t="str">
        <f t="shared" si="45"/>
        <v>#DIV/0!</v>
      </c>
      <c r="AG517" s="12">
        <v>3.0</v>
      </c>
      <c r="AH517" s="12">
        <v>2.0</v>
      </c>
      <c r="AI517" s="12">
        <v>3.0</v>
      </c>
      <c r="AJ517" s="12">
        <v>2.0</v>
      </c>
      <c r="AK517" s="12">
        <v>6.0</v>
      </c>
      <c r="AL517" s="12">
        <v>4.0</v>
      </c>
      <c r="AM517" s="18">
        <f t="shared" si="46"/>
        <v>0.6666666667</v>
      </c>
      <c r="AN517" s="12">
        <v>0.0</v>
      </c>
      <c r="AO517" s="19">
        <v>0.0</v>
      </c>
      <c r="AP517" s="13">
        <v>0.0</v>
      </c>
      <c r="AQ517" s="17">
        <f t="shared" si="49"/>
        <v>1</v>
      </c>
      <c r="AR517" s="11">
        <f t="shared" si="8"/>
        <v>1</v>
      </c>
      <c r="AS517" s="17">
        <f t="shared" si="52"/>
        <v>-3</v>
      </c>
      <c r="AT517" s="11">
        <f t="shared" si="53"/>
        <v>1.5</v>
      </c>
      <c r="AU517" s="13" t="s">
        <v>54</v>
      </c>
      <c r="AW517" s="20">
        <v>37928.0</v>
      </c>
      <c r="AX517" s="21">
        <f t="shared" si="51"/>
        <v>103.8412047</v>
      </c>
      <c r="BA517" s="78">
        <f t="shared" si="12"/>
        <v>5</v>
      </c>
    </row>
    <row r="518" ht="12.75" customHeight="1">
      <c r="A518" s="13" t="s">
        <v>534</v>
      </c>
      <c r="B518" s="49" t="s">
        <v>538</v>
      </c>
      <c r="C518" s="11">
        <v>0.26666666666666666</v>
      </c>
      <c r="D518" s="11">
        <v>0.7333333333333333</v>
      </c>
      <c r="E518" s="11">
        <v>0.36363636363636365</v>
      </c>
      <c r="F518" s="13">
        <v>1.0</v>
      </c>
      <c r="G518" s="17">
        <v>0.0</v>
      </c>
      <c r="H518" s="17">
        <v>6.0</v>
      </c>
      <c r="I518" s="17">
        <v>6.0</v>
      </c>
      <c r="J518" s="17">
        <v>1.0</v>
      </c>
      <c r="K518" s="11">
        <v>-1.0</v>
      </c>
      <c r="L518" s="11">
        <v>0.0</v>
      </c>
      <c r="M518" s="13">
        <v>0.0</v>
      </c>
      <c r="N518" s="13">
        <v>0.0</v>
      </c>
      <c r="O518" s="13">
        <v>7.0</v>
      </c>
      <c r="P518" s="14">
        <v>0.0</v>
      </c>
      <c r="Q518" s="15">
        <v>-0.6363636363636364</v>
      </c>
      <c r="R518" s="16">
        <v>0.26666666666666666</v>
      </c>
      <c r="S518" s="13">
        <v>9.0</v>
      </c>
      <c r="T518" s="13">
        <v>16.0</v>
      </c>
      <c r="U518" s="13">
        <v>2.0</v>
      </c>
      <c r="V518" s="17">
        <v>1.0</v>
      </c>
      <c r="W518" s="11">
        <f t="shared" si="2"/>
        <v>0</v>
      </c>
      <c r="X518" s="11">
        <f t="shared" si="3"/>
        <v>1</v>
      </c>
      <c r="Y518" s="11">
        <f t="shared" si="18"/>
        <v>0.2666666667</v>
      </c>
      <c r="Z518" s="13">
        <v>0.0</v>
      </c>
      <c r="AA518" s="13">
        <v>0.0</v>
      </c>
      <c r="AB518" s="12">
        <v>0.0</v>
      </c>
      <c r="AC518" s="12">
        <v>0.0</v>
      </c>
      <c r="AD518" s="12">
        <v>0.0</v>
      </c>
      <c r="AE518" s="12">
        <v>0.0</v>
      </c>
      <c r="AF518" s="11" t="str">
        <f t="shared" si="45"/>
        <v>#DIV/0!</v>
      </c>
      <c r="AG518" s="12">
        <v>2.0</v>
      </c>
      <c r="AH518" s="12">
        <v>0.0</v>
      </c>
      <c r="AI518" s="12">
        <v>2.0</v>
      </c>
      <c r="AJ518" s="12">
        <v>0.0</v>
      </c>
      <c r="AK518" s="12">
        <v>4.0</v>
      </c>
      <c r="AL518" s="12">
        <v>0.0</v>
      </c>
      <c r="AM518" s="18">
        <f t="shared" si="46"/>
        <v>0</v>
      </c>
      <c r="AN518" s="12">
        <v>3.0</v>
      </c>
      <c r="AO518" s="19">
        <v>0.0</v>
      </c>
      <c r="AP518" s="13">
        <v>0.0</v>
      </c>
      <c r="AQ518" s="17">
        <f t="shared" si="49"/>
        <v>1</v>
      </c>
      <c r="AR518" s="11">
        <f t="shared" si="8"/>
        <v>1</v>
      </c>
      <c r="AS518" s="17">
        <f t="shared" si="52"/>
        <v>-2</v>
      </c>
      <c r="AT518" s="11">
        <f t="shared" si="53"/>
        <v>2</v>
      </c>
      <c r="AU518" s="13" t="s">
        <v>56</v>
      </c>
      <c r="AW518" s="20">
        <v>37928.0</v>
      </c>
      <c r="AX518" s="21">
        <f t="shared" si="51"/>
        <v>103.8412047</v>
      </c>
      <c r="BA518" s="78">
        <f t="shared" si="12"/>
        <v>6</v>
      </c>
    </row>
    <row r="519" ht="12.75" customHeight="1">
      <c r="A519" s="13" t="s">
        <v>534</v>
      </c>
      <c r="B519" s="8" t="s">
        <v>57</v>
      </c>
      <c r="C519" s="11">
        <v>0.2</v>
      </c>
      <c r="D519" s="11">
        <v>0.5666666666666667</v>
      </c>
      <c r="E519" s="11">
        <v>0.35294117647058826</v>
      </c>
      <c r="F519" s="13">
        <v>0.0</v>
      </c>
      <c r="G519" s="17">
        <v>1.0</v>
      </c>
      <c r="H519" s="17">
        <v>3.0</v>
      </c>
      <c r="I519" s="17">
        <v>11.0</v>
      </c>
      <c r="J519" s="17">
        <v>2.0</v>
      </c>
      <c r="K519" s="11">
        <v>0.36363636363636365</v>
      </c>
      <c r="L519" s="11">
        <v>2.0</v>
      </c>
      <c r="M519" s="13">
        <v>1.0</v>
      </c>
      <c r="N519" s="13">
        <v>0.0</v>
      </c>
      <c r="O519" s="13">
        <v>7.0</v>
      </c>
      <c r="P519" s="14">
        <v>0.0</v>
      </c>
      <c r="Q519" s="15">
        <v>0.7165775401069518</v>
      </c>
      <c r="R519" s="16">
        <v>2.2</v>
      </c>
      <c r="S519" s="13">
        <v>6.0</v>
      </c>
      <c r="T519" s="13">
        <v>17.0</v>
      </c>
      <c r="U519" s="13">
        <v>2.0</v>
      </c>
      <c r="V519" s="17">
        <v>1.0</v>
      </c>
      <c r="W519" s="11">
        <f t="shared" si="2"/>
        <v>0.5</v>
      </c>
      <c r="X519" s="11">
        <f t="shared" si="3"/>
        <v>0.5</v>
      </c>
      <c r="Y519" s="11">
        <f t="shared" si="18"/>
        <v>2.2</v>
      </c>
      <c r="Z519" s="13">
        <v>0.0</v>
      </c>
      <c r="AA519" s="13">
        <v>0.0</v>
      </c>
      <c r="AB519" s="12">
        <v>0.0</v>
      </c>
      <c r="AC519" s="12">
        <v>0.0</v>
      </c>
      <c r="AD519" s="12">
        <v>0.0</v>
      </c>
      <c r="AE519" s="12">
        <v>0.0</v>
      </c>
      <c r="AF519" s="11" t="str">
        <f t="shared" si="45"/>
        <v>#DIV/0!</v>
      </c>
      <c r="AG519" s="12">
        <v>1.0</v>
      </c>
      <c r="AH519" s="12">
        <v>1.0</v>
      </c>
      <c r="AI519" s="12">
        <v>2.0</v>
      </c>
      <c r="AJ519" s="12">
        <v>0.0</v>
      </c>
      <c r="AK519" s="12">
        <v>3.0</v>
      </c>
      <c r="AL519" s="12">
        <v>1.0</v>
      </c>
      <c r="AM519" s="18">
        <f t="shared" si="46"/>
        <v>0.3333333333</v>
      </c>
      <c r="AN519" s="12">
        <v>0.0</v>
      </c>
      <c r="AO519" s="19">
        <v>0.0</v>
      </c>
      <c r="AP519" s="13">
        <v>0.0</v>
      </c>
      <c r="AQ519" s="17">
        <f t="shared" si="49"/>
        <v>1</v>
      </c>
      <c r="AR519" s="11">
        <f t="shared" si="8"/>
        <v>0.5</v>
      </c>
      <c r="AS519" s="17">
        <f t="shared" si="52"/>
        <v>-1</v>
      </c>
      <c r="AT519" s="11">
        <f t="shared" si="53"/>
        <v>-1</v>
      </c>
      <c r="AU519" s="13" t="s">
        <v>54</v>
      </c>
      <c r="AV519" s="20">
        <v>10247.0</v>
      </c>
      <c r="AW519" s="20">
        <v>37928.0</v>
      </c>
      <c r="AX519" s="21">
        <f t="shared" si="51"/>
        <v>75.78644764</v>
      </c>
      <c r="BA519" s="78">
        <f t="shared" si="12"/>
        <v>3</v>
      </c>
    </row>
    <row r="520" ht="12.75" customHeight="1">
      <c r="A520" s="25" t="s">
        <v>534</v>
      </c>
      <c r="B520" s="44" t="s">
        <v>258</v>
      </c>
      <c r="C520" s="28">
        <v>0.0</v>
      </c>
      <c r="D520" s="28">
        <v>0.16666666666666666</v>
      </c>
      <c r="E520" s="28">
        <v>0.0</v>
      </c>
      <c r="F520" s="25">
        <v>0.0</v>
      </c>
      <c r="G520" s="32">
        <v>0.0</v>
      </c>
      <c r="H520" s="32">
        <v>4.0</v>
      </c>
      <c r="I520" s="32">
        <v>6.0</v>
      </c>
      <c r="J520" s="32">
        <v>1.0</v>
      </c>
      <c r="K520" s="28">
        <v>-0.6666666666666666</v>
      </c>
      <c r="L520" s="28">
        <v>0.0</v>
      </c>
      <c r="M520" s="25">
        <v>0.0</v>
      </c>
      <c r="N520" s="25">
        <v>0.0</v>
      </c>
      <c r="O520" s="25">
        <v>7.0</v>
      </c>
      <c r="P520" s="29">
        <v>0.0</v>
      </c>
      <c r="Q520" s="30">
        <v>-0.6666666666666666</v>
      </c>
      <c r="R520" s="31">
        <v>0.0</v>
      </c>
      <c r="S520" s="25">
        <v>3.0</v>
      </c>
      <c r="T520" s="25">
        <v>18.0</v>
      </c>
      <c r="U520" s="25">
        <v>2.0</v>
      </c>
      <c r="V520" s="32">
        <v>1.0</v>
      </c>
      <c r="W520" s="11">
        <f t="shared" si="2"/>
        <v>0</v>
      </c>
      <c r="X520" s="11">
        <f t="shared" si="3"/>
        <v>1</v>
      </c>
      <c r="Y520" s="11">
        <f t="shared" si="18"/>
        <v>0</v>
      </c>
      <c r="Z520" s="25">
        <v>0.0</v>
      </c>
      <c r="AA520" s="25">
        <v>0.0</v>
      </c>
      <c r="AB520" s="25">
        <v>0.0</v>
      </c>
      <c r="AC520" s="25">
        <v>0.0</v>
      </c>
      <c r="AD520" s="25">
        <v>0.0</v>
      </c>
      <c r="AE520" s="25">
        <v>0.0</v>
      </c>
      <c r="AF520" s="11" t="str">
        <f t="shared" si="45"/>
        <v>#DIV/0!</v>
      </c>
      <c r="AG520" s="25">
        <v>0.0</v>
      </c>
      <c r="AH520" s="25">
        <v>0.0</v>
      </c>
      <c r="AI520" s="25">
        <v>1.0</v>
      </c>
      <c r="AJ520" s="25">
        <v>0.0</v>
      </c>
      <c r="AK520" s="25">
        <v>1.0</v>
      </c>
      <c r="AL520" s="25">
        <v>0.0</v>
      </c>
      <c r="AM520" s="33">
        <f t="shared" si="46"/>
        <v>0</v>
      </c>
      <c r="AN520" s="25">
        <v>0.0</v>
      </c>
      <c r="AO520" s="34">
        <v>0.0</v>
      </c>
      <c r="AP520" s="25">
        <v>0.0</v>
      </c>
      <c r="AQ520" s="32">
        <f t="shared" si="49"/>
        <v>1</v>
      </c>
      <c r="AR520" s="28">
        <f t="shared" si="8"/>
        <v>1</v>
      </c>
      <c r="AS520" s="32">
        <f t="shared" si="52"/>
        <v>-1</v>
      </c>
      <c r="AT520" s="28">
        <f t="shared" si="53"/>
        <v>-1</v>
      </c>
      <c r="AU520" s="25" t="s">
        <v>56</v>
      </c>
      <c r="AV520" s="35">
        <v>22641.0</v>
      </c>
      <c r="AW520" s="35">
        <v>37928.0</v>
      </c>
      <c r="AX520" s="36">
        <f t="shared" si="51"/>
        <v>41.85352498</v>
      </c>
      <c r="AY520" s="25"/>
      <c r="AZ520" s="25"/>
      <c r="BA520" s="32">
        <f t="shared" si="12"/>
        <v>4</v>
      </c>
      <c r="BB520" s="25"/>
    </row>
    <row r="521" ht="12.75" customHeight="1">
      <c r="A521" s="8" t="s">
        <v>539</v>
      </c>
      <c r="B521" s="50" t="s">
        <v>540</v>
      </c>
      <c r="C521" s="10">
        <v>4.819047619047619</v>
      </c>
      <c r="D521" s="11">
        <v>15.240873015873015</v>
      </c>
      <c r="E521" s="11">
        <v>0.3161923607675684</v>
      </c>
      <c r="F521" s="13">
        <v>1.0</v>
      </c>
      <c r="G521" s="13">
        <v>10.0</v>
      </c>
      <c r="H521" s="13">
        <v>3.0</v>
      </c>
      <c r="I521" s="13">
        <v>82.0</v>
      </c>
      <c r="J521" s="13">
        <v>12.0</v>
      </c>
      <c r="K521" s="11">
        <v>0.8302845528455284</v>
      </c>
      <c r="L521" s="11">
        <v>3.3333333333333335</v>
      </c>
      <c r="M521" s="13">
        <v>7.0</v>
      </c>
      <c r="N521" s="13">
        <v>5.0</v>
      </c>
      <c r="O521" s="13">
        <v>7.0</v>
      </c>
      <c r="P521" s="10">
        <v>0.7142857142857143</v>
      </c>
      <c r="Q521" s="15">
        <v>1.860762627898811</v>
      </c>
      <c r="R521" s="16">
        <v>11.904761904761905</v>
      </c>
      <c r="S521" s="13">
        <v>39.0</v>
      </c>
      <c r="T521" s="13">
        <v>1.0</v>
      </c>
      <c r="U521" s="13">
        <v>1.0</v>
      </c>
      <c r="V521" s="17">
        <f t="shared" ref="V521:V675" si="54">J521-G521</f>
        <v>2</v>
      </c>
      <c r="W521" s="11">
        <f t="shared" si="2"/>
        <v>0.8333333333</v>
      </c>
      <c r="X521" s="11">
        <f t="shared" si="3"/>
        <v>0.1666666667</v>
      </c>
      <c r="Y521" s="11">
        <f t="shared" si="18"/>
        <v>8.152380952</v>
      </c>
      <c r="Z521" s="12">
        <v>4.0</v>
      </c>
      <c r="AA521" s="12">
        <v>0.0</v>
      </c>
      <c r="AB521" s="12">
        <v>9.0</v>
      </c>
      <c r="AC521" s="12">
        <v>3.0</v>
      </c>
      <c r="AD521" s="12">
        <v>13.0</v>
      </c>
      <c r="AE521" s="12">
        <v>3.0</v>
      </c>
      <c r="AF521" s="11">
        <f t="shared" si="45"/>
        <v>0.2307692308</v>
      </c>
      <c r="AG521" s="12">
        <v>9.0</v>
      </c>
      <c r="AH521" s="12">
        <v>5.0</v>
      </c>
      <c r="AI521" s="12">
        <v>6.0</v>
      </c>
      <c r="AJ521" s="12">
        <v>3.0</v>
      </c>
      <c r="AK521" s="12">
        <v>15.0</v>
      </c>
      <c r="AL521" s="12">
        <v>8.0</v>
      </c>
      <c r="AM521" s="18">
        <f t="shared" si="46"/>
        <v>0.5333333333</v>
      </c>
      <c r="AN521" s="19">
        <v>0.0</v>
      </c>
      <c r="AO521" s="19">
        <v>0.0</v>
      </c>
      <c r="AP521" s="13">
        <v>0.0</v>
      </c>
      <c r="AQ521" s="17">
        <f t="shared" si="49"/>
        <v>5</v>
      </c>
      <c r="AR521" s="11">
        <f t="shared" si="8"/>
        <v>0.4166666667</v>
      </c>
      <c r="AS521" s="17">
        <f t="shared" ref="AS521:AS634" si="55">M521-AE521</f>
        <v>4</v>
      </c>
      <c r="AT521" s="11">
        <f t="shared" ref="AT521:AT634" si="56">AS521/(J521-AC521)</f>
        <v>0.4444444444</v>
      </c>
      <c r="AU521" s="13" t="s">
        <v>54</v>
      </c>
      <c r="AV521" s="20">
        <v>25809.0</v>
      </c>
      <c r="AW521" s="20">
        <v>38164.0</v>
      </c>
      <c r="AX521" s="21">
        <f t="shared" si="51"/>
        <v>33.82614648</v>
      </c>
      <c r="BA521" s="12">
        <f t="shared" si="12"/>
        <v>3</v>
      </c>
    </row>
    <row r="522" ht="12.75" customHeight="1">
      <c r="A522" s="22" t="s">
        <v>539</v>
      </c>
      <c r="B522" s="80" t="s">
        <v>541</v>
      </c>
      <c r="C522" s="10">
        <v>2.340873015873016</v>
      </c>
      <c r="D522" s="11">
        <v>14.240873015873015</v>
      </c>
      <c r="E522" s="11">
        <v>0.16437707247749883</v>
      </c>
      <c r="F522" s="13">
        <v>0.0</v>
      </c>
      <c r="G522" s="13">
        <v>11.0</v>
      </c>
      <c r="H522" s="13">
        <v>6.0</v>
      </c>
      <c r="I522" s="13">
        <v>75.0</v>
      </c>
      <c r="J522" s="13">
        <v>11.0</v>
      </c>
      <c r="K522" s="11">
        <v>0.9927272727272727</v>
      </c>
      <c r="L522" s="11">
        <v>2.8</v>
      </c>
      <c r="M522" s="13">
        <v>6.0</v>
      </c>
      <c r="N522" s="13">
        <v>2.0</v>
      </c>
      <c r="O522" s="13">
        <v>7.0</v>
      </c>
      <c r="P522" s="10">
        <v>0.2857142857142857</v>
      </c>
      <c r="Q522" s="15">
        <v>1.4428186309190574</v>
      </c>
      <c r="R522" s="16">
        <v>7.3884920634920634</v>
      </c>
      <c r="S522" s="13">
        <v>39.0</v>
      </c>
      <c r="T522" s="13">
        <v>2.0</v>
      </c>
      <c r="U522" s="13">
        <v>1.0</v>
      </c>
      <c r="V522" s="17">
        <f t="shared" si="54"/>
        <v>0</v>
      </c>
      <c r="W522" s="11">
        <f t="shared" si="2"/>
        <v>1</v>
      </c>
      <c r="X522" s="11">
        <f t="shared" si="3"/>
        <v>0</v>
      </c>
      <c r="Y522" s="11">
        <f t="shared" si="18"/>
        <v>5.140873016</v>
      </c>
      <c r="Z522" s="12">
        <v>4.0</v>
      </c>
      <c r="AA522" s="12">
        <v>0.0</v>
      </c>
      <c r="AB522" s="12">
        <v>8.0</v>
      </c>
      <c r="AC522" s="12">
        <v>1.0</v>
      </c>
      <c r="AD522" s="12">
        <v>12.0</v>
      </c>
      <c r="AE522" s="12">
        <v>1.0</v>
      </c>
      <c r="AF522" s="11">
        <f t="shared" si="45"/>
        <v>0.08333333333</v>
      </c>
      <c r="AG522" s="12">
        <v>12.0</v>
      </c>
      <c r="AH522" s="12">
        <v>5.0</v>
      </c>
      <c r="AI522" s="12">
        <v>6.0</v>
      </c>
      <c r="AJ522" s="12">
        <v>4.0</v>
      </c>
      <c r="AK522" s="12">
        <v>18.0</v>
      </c>
      <c r="AL522" s="12">
        <v>9.0</v>
      </c>
      <c r="AM522" s="18">
        <f t="shared" si="46"/>
        <v>0.5</v>
      </c>
      <c r="AN522" s="19">
        <v>0.0</v>
      </c>
      <c r="AO522" s="19">
        <v>0.0</v>
      </c>
      <c r="AP522" s="13">
        <v>0.0</v>
      </c>
      <c r="AQ522" s="17">
        <f t="shared" si="49"/>
        <v>5</v>
      </c>
      <c r="AR522" s="11">
        <f t="shared" si="8"/>
        <v>0.4545454545</v>
      </c>
      <c r="AS522" s="17">
        <f t="shared" si="55"/>
        <v>5</v>
      </c>
      <c r="AT522" s="11">
        <f t="shared" si="56"/>
        <v>0.5</v>
      </c>
      <c r="AU522" s="13" t="s">
        <v>56</v>
      </c>
      <c r="AV522" s="20">
        <v>22931.0</v>
      </c>
      <c r="AW522" s="20">
        <v>38164.0</v>
      </c>
      <c r="AX522" s="21">
        <f t="shared" si="51"/>
        <v>41.70568104</v>
      </c>
      <c r="BA522" s="12">
        <f t="shared" si="12"/>
        <v>6</v>
      </c>
    </row>
    <row r="523" ht="12.75" customHeight="1">
      <c r="A523" s="13" t="s">
        <v>539</v>
      </c>
      <c r="B523" s="80" t="s">
        <v>542</v>
      </c>
      <c r="C523" s="10">
        <v>0.7968253968253969</v>
      </c>
      <c r="D523" s="11">
        <v>14.240873015873015</v>
      </c>
      <c r="E523" s="11">
        <v>0.05595340931256444</v>
      </c>
      <c r="F523" s="13">
        <v>2.0</v>
      </c>
      <c r="G523" s="13">
        <v>10.0</v>
      </c>
      <c r="H523" s="13">
        <v>3.0</v>
      </c>
      <c r="I523" s="13">
        <v>82.0</v>
      </c>
      <c r="J523" s="13">
        <v>12.0</v>
      </c>
      <c r="K523" s="11">
        <v>0.8302845528455284</v>
      </c>
      <c r="L523" s="11">
        <v>3.3333333333333335</v>
      </c>
      <c r="M523" s="13">
        <v>8.0</v>
      </c>
      <c r="N523" s="13">
        <v>0.0</v>
      </c>
      <c r="O523" s="13">
        <v>7.0</v>
      </c>
      <c r="P523" s="14">
        <v>0.0</v>
      </c>
      <c r="Q523" s="15">
        <v>0.8862379621580928</v>
      </c>
      <c r="R523" s="16">
        <v>2.3632589632589633</v>
      </c>
      <c r="S523" s="13">
        <v>38.0</v>
      </c>
      <c r="T523" s="13">
        <v>3.0</v>
      </c>
      <c r="U523" s="13">
        <v>1.0</v>
      </c>
      <c r="V523" s="17">
        <f t="shared" si="54"/>
        <v>2</v>
      </c>
      <c r="W523" s="11">
        <f t="shared" si="2"/>
        <v>0.8333333333</v>
      </c>
      <c r="X523" s="11">
        <f t="shared" si="3"/>
        <v>0.1666666667</v>
      </c>
      <c r="Y523" s="11">
        <f t="shared" si="18"/>
        <v>4.13015873</v>
      </c>
      <c r="Z523" s="12">
        <v>4.0</v>
      </c>
      <c r="AA523" s="12">
        <v>0.0</v>
      </c>
      <c r="AB523" s="12">
        <v>8.0</v>
      </c>
      <c r="AC523" s="12">
        <v>0.0</v>
      </c>
      <c r="AD523" s="12">
        <v>12.0</v>
      </c>
      <c r="AE523" s="12">
        <v>0.0</v>
      </c>
      <c r="AF523" s="11">
        <f t="shared" si="45"/>
        <v>0</v>
      </c>
      <c r="AG523" s="12">
        <v>12.0</v>
      </c>
      <c r="AH523" s="12">
        <v>2.0</v>
      </c>
      <c r="AI523" s="12">
        <v>6.0</v>
      </c>
      <c r="AJ523" s="12">
        <v>3.0</v>
      </c>
      <c r="AK523" s="12">
        <v>18.0</v>
      </c>
      <c r="AL523" s="12">
        <v>5.0</v>
      </c>
      <c r="AM523" s="18">
        <f t="shared" si="46"/>
        <v>0.2777777778</v>
      </c>
      <c r="AN523" s="19">
        <v>0.0</v>
      </c>
      <c r="AO523" s="19">
        <v>0.0</v>
      </c>
      <c r="AP523" s="13">
        <v>0.0</v>
      </c>
      <c r="AQ523" s="17">
        <f t="shared" si="49"/>
        <v>4</v>
      </c>
      <c r="AR523" s="11">
        <f t="shared" si="8"/>
        <v>0.3333333333</v>
      </c>
      <c r="AS523" s="17">
        <f t="shared" si="55"/>
        <v>8</v>
      </c>
      <c r="AT523" s="11">
        <f t="shared" si="56"/>
        <v>0.6666666667</v>
      </c>
      <c r="AU523" s="13" t="s">
        <v>56</v>
      </c>
      <c r="AV523" s="20">
        <v>16384.0</v>
      </c>
      <c r="AW523" s="20">
        <v>38164.0</v>
      </c>
      <c r="AX523" s="21">
        <f t="shared" si="51"/>
        <v>59.63039014</v>
      </c>
      <c r="BA523" s="12">
        <f t="shared" si="12"/>
        <v>3</v>
      </c>
    </row>
    <row r="524" ht="12.75" customHeight="1">
      <c r="A524" s="13" t="s">
        <v>539</v>
      </c>
      <c r="B524" s="80" t="s">
        <v>190</v>
      </c>
      <c r="C524" s="10">
        <v>4.171825396825397</v>
      </c>
      <c r="D524" s="11">
        <v>13.240873015873015</v>
      </c>
      <c r="E524" s="11">
        <v>0.3150717775047202</v>
      </c>
      <c r="F524" s="13">
        <v>0.0</v>
      </c>
      <c r="G524" s="13">
        <v>8.0</v>
      </c>
      <c r="H524" s="13">
        <v>9.0</v>
      </c>
      <c r="I524" s="13">
        <v>78.0</v>
      </c>
      <c r="J524" s="13">
        <v>11.0</v>
      </c>
      <c r="K524" s="11">
        <v>0.7167832167832168</v>
      </c>
      <c r="L524" s="11">
        <v>1.5664335664335665</v>
      </c>
      <c r="M524" s="13">
        <v>5.0</v>
      </c>
      <c r="N524" s="13">
        <v>0.0</v>
      </c>
      <c r="O524" s="13">
        <v>7.0</v>
      </c>
      <c r="P524" s="14">
        <v>0.0</v>
      </c>
      <c r="Q524" s="15">
        <v>1.031854994287937</v>
      </c>
      <c r="R524" s="16">
        <v>5.727380952380952</v>
      </c>
      <c r="S524" s="13">
        <v>37.0</v>
      </c>
      <c r="T524" s="13">
        <v>4.0</v>
      </c>
      <c r="U524" s="13">
        <v>1.0</v>
      </c>
      <c r="V524" s="17">
        <f t="shared" si="54"/>
        <v>3</v>
      </c>
      <c r="W524" s="11">
        <f t="shared" si="2"/>
        <v>0.7272727273</v>
      </c>
      <c r="X524" s="11">
        <f t="shared" si="3"/>
        <v>0.2727272727</v>
      </c>
      <c r="Y524" s="11">
        <f t="shared" si="18"/>
        <v>5.738258963</v>
      </c>
      <c r="Z524" s="12">
        <v>4.0</v>
      </c>
      <c r="AA524" s="12">
        <v>2.0</v>
      </c>
      <c r="AB524" s="12">
        <v>7.0</v>
      </c>
      <c r="AC524" s="12">
        <v>1.0</v>
      </c>
      <c r="AD524" s="12">
        <v>11.0</v>
      </c>
      <c r="AE524" s="12">
        <v>3.0</v>
      </c>
      <c r="AF524" s="11">
        <f t="shared" si="45"/>
        <v>0.2727272727</v>
      </c>
      <c r="AG524" s="12">
        <v>10.0</v>
      </c>
      <c r="AH524" s="12">
        <v>4.0</v>
      </c>
      <c r="AI524" s="12">
        <v>6.0</v>
      </c>
      <c r="AJ524" s="12">
        <v>3.0</v>
      </c>
      <c r="AK524" s="12">
        <v>16.0</v>
      </c>
      <c r="AL524" s="12">
        <v>7.0</v>
      </c>
      <c r="AM524" s="18">
        <f t="shared" si="46"/>
        <v>0.4375</v>
      </c>
      <c r="AN524" s="19">
        <v>0.0</v>
      </c>
      <c r="AO524" s="19">
        <v>0.0</v>
      </c>
      <c r="AP524" s="13">
        <v>0.0</v>
      </c>
      <c r="AQ524" s="17">
        <f t="shared" si="49"/>
        <v>6</v>
      </c>
      <c r="AR524" s="11">
        <f t="shared" si="8"/>
        <v>0.5454545455</v>
      </c>
      <c r="AS524" s="17">
        <f t="shared" si="55"/>
        <v>2</v>
      </c>
      <c r="AT524" s="11">
        <f t="shared" si="56"/>
        <v>0.2</v>
      </c>
      <c r="AU524" s="13" t="s">
        <v>56</v>
      </c>
      <c r="AV524" s="20">
        <v>30310.0</v>
      </c>
      <c r="AW524" s="20">
        <v>38164.0</v>
      </c>
      <c r="AX524" s="21">
        <f t="shared" si="51"/>
        <v>21.50308008</v>
      </c>
      <c r="BA524" s="12">
        <f t="shared" si="12"/>
        <v>9</v>
      </c>
    </row>
    <row r="525" ht="12.75" customHeight="1">
      <c r="A525" s="13" t="s">
        <v>539</v>
      </c>
      <c r="B525" s="80" t="s">
        <v>543</v>
      </c>
      <c r="C525" s="10">
        <v>2.340873015873016</v>
      </c>
      <c r="D525" s="11">
        <v>12.240873015873015</v>
      </c>
      <c r="E525" s="11">
        <v>0.1912341556715402</v>
      </c>
      <c r="F525" s="13">
        <v>0.0</v>
      </c>
      <c r="G525" s="13">
        <v>4.0</v>
      </c>
      <c r="H525" s="13">
        <v>4.0</v>
      </c>
      <c r="I525" s="13">
        <v>68.0</v>
      </c>
      <c r="J525" s="13">
        <v>9.0</v>
      </c>
      <c r="K525" s="11">
        <v>0.43790849673202614</v>
      </c>
      <c r="L525" s="11">
        <v>1.5555555555555556</v>
      </c>
      <c r="M525" s="13">
        <v>6.0</v>
      </c>
      <c r="N525" s="13">
        <v>0.0</v>
      </c>
      <c r="O525" s="13">
        <v>7.0</v>
      </c>
      <c r="P525" s="14">
        <v>0.0</v>
      </c>
      <c r="Q525" s="15">
        <v>0.6291426524035664</v>
      </c>
      <c r="R525" s="16">
        <v>4.155687830687831</v>
      </c>
      <c r="S525" s="13">
        <v>36.0</v>
      </c>
      <c r="T525" s="13">
        <v>5.0</v>
      </c>
      <c r="U525" s="13">
        <v>1.0</v>
      </c>
      <c r="V525" s="17">
        <f t="shared" si="54"/>
        <v>5</v>
      </c>
      <c r="W525" s="11">
        <f t="shared" si="2"/>
        <v>0.4444444444</v>
      </c>
      <c r="X525" s="11">
        <f t="shared" si="3"/>
        <v>0.5555555556</v>
      </c>
      <c r="Y525" s="11">
        <f t="shared" si="18"/>
        <v>3.896428571</v>
      </c>
      <c r="Z525" s="12">
        <v>4.0</v>
      </c>
      <c r="AA525" s="12">
        <v>1.0</v>
      </c>
      <c r="AB525" s="12">
        <v>6.0</v>
      </c>
      <c r="AC525" s="12">
        <v>0.0</v>
      </c>
      <c r="AD525" s="12">
        <v>10.0</v>
      </c>
      <c r="AE525" s="12">
        <v>1.0</v>
      </c>
      <c r="AF525" s="11">
        <f t="shared" si="45"/>
        <v>0.1</v>
      </c>
      <c r="AG525" s="12">
        <v>10.0</v>
      </c>
      <c r="AH525" s="12">
        <v>5.0</v>
      </c>
      <c r="AI525" s="12">
        <v>6.0</v>
      </c>
      <c r="AJ525" s="12">
        <v>4.0</v>
      </c>
      <c r="AK525" s="12">
        <v>16.0</v>
      </c>
      <c r="AL525" s="12">
        <v>9.0</v>
      </c>
      <c r="AM525" s="18">
        <f t="shared" si="46"/>
        <v>0.5625</v>
      </c>
      <c r="AN525" s="19">
        <v>0.0</v>
      </c>
      <c r="AO525" s="19">
        <v>0.0</v>
      </c>
      <c r="AP525" s="13">
        <v>0.0</v>
      </c>
      <c r="AQ525" s="17">
        <f t="shared" si="49"/>
        <v>3</v>
      </c>
      <c r="AR525" s="11">
        <f t="shared" si="8"/>
        <v>0.3333333333</v>
      </c>
      <c r="AS525" s="17">
        <f t="shared" si="55"/>
        <v>5</v>
      </c>
      <c r="AT525" s="11">
        <f t="shared" si="56"/>
        <v>0.5555555556</v>
      </c>
      <c r="AU525" s="13" t="s">
        <v>56</v>
      </c>
      <c r="AV525" s="20">
        <v>29570.0</v>
      </c>
      <c r="AW525" s="20">
        <v>38164.0</v>
      </c>
      <c r="AX525" s="21">
        <f t="shared" si="51"/>
        <v>23.52908966</v>
      </c>
      <c r="BA525" s="12">
        <f t="shared" si="12"/>
        <v>4</v>
      </c>
    </row>
    <row r="526" ht="12.75" customHeight="1">
      <c r="A526" s="13" t="s">
        <v>539</v>
      </c>
      <c r="B526" s="80" t="s">
        <v>191</v>
      </c>
      <c r="C526" s="10">
        <v>3.6718253968253967</v>
      </c>
      <c r="D526" s="11">
        <v>10.240873015873015</v>
      </c>
      <c r="E526" s="11">
        <v>0.3585461308947185</v>
      </c>
      <c r="F526" s="13">
        <v>0.0</v>
      </c>
      <c r="G526" s="13">
        <v>7.0</v>
      </c>
      <c r="H526" s="13">
        <v>8.0</v>
      </c>
      <c r="I526" s="13">
        <v>70.0</v>
      </c>
      <c r="J526" s="13">
        <v>9.0</v>
      </c>
      <c r="K526" s="11">
        <v>0.7650793650793651</v>
      </c>
      <c r="L526" s="11">
        <v>1.8148148148148149</v>
      </c>
      <c r="M526" s="13">
        <v>7.0</v>
      </c>
      <c r="N526" s="13">
        <v>0.0</v>
      </c>
      <c r="O526" s="13">
        <v>7.0</v>
      </c>
      <c r="P526" s="14">
        <v>0.0</v>
      </c>
      <c r="Q526" s="15">
        <v>1.1236254959740837</v>
      </c>
      <c r="R526" s="16">
        <v>5.713492063492064</v>
      </c>
      <c r="S526" s="13">
        <v>33.0</v>
      </c>
      <c r="T526" s="13">
        <v>6.0</v>
      </c>
      <c r="U526" s="13">
        <v>1.0</v>
      </c>
      <c r="V526" s="17">
        <f t="shared" si="54"/>
        <v>2</v>
      </c>
      <c r="W526" s="11">
        <f t="shared" si="2"/>
        <v>0.7777777778</v>
      </c>
      <c r="X526" s="11">
        <f t="shared" si="3"/>
        <v>0.2222222222</v>
      </c>
      <c r="Y526" s="11">
        <f t="shared" si="18"/>
        <v>5.486640212</v>
      </c>
      <c r="Z526" s="12">
        <v>3.0</v>
      </c>
      <c r="AA526" s="12">
        <v>0.0</v>
      </c>
      <c r="AB526" s="12">
        <v>5.0</v>
      </c>
      <c r="AC526" s="12">
        <v>2.0</v>
      </c>
      <c r="AD526" s="12">
        <v>8.0</v>
      </c>
      <c r="AE526" s="12">
        <v>2.0</v>
      </c>
      <c r="AF526" s="11">
        <f t="shared" si="45"/>
        <v>0.25</v>
      </c>
      <c r="AG526" s="12">
        <v>9.0</v>
      </c>
      <c r="AH526" s="12">
        <v>4.0</v>
      </c>
      <c r="AI526" s="12">
        <v>6.0</v>
      </c>
      <c r="AJ526" s="12">
        <v>3.0</v>
      </c>
      <c r="AK526" s="12">
        <v>15.0</v>
      </c>
      <c r="AL526" s="12">
        <v>7.0</v>
      </c>
      <c r="AM526" s="18">
        <f t="shared" si="46"/>
        <v>0.4666666667</v>
      </c>
      <c r="AN526" s="19">
        <v>0.0</v>
      </c>
      <c r="AO526" s="19">
        <v>0.0</v>
      </c>
      <c r="AP526" s="13">
        <v>0.0</v>
      </c>
      <c r="AQ526" s="17">
        <f t="shared" si="49"/>
        <v>2</v>
      </c>
      <c r="AR526" s="11">
        <f t="shared" si="8"/>
        <v>0.2222222222</v>
      </c>
      <c r="AS526" s="17">
        <f t="shared" si="55"/>
        <v>5</v>
      </c>
      <c r="AT526" s="11">
        <f t="shared" si="56"/>
        <v>0.7142857143</v>
      </c>
      <c r="AU526" s="13" t="s">
        <v>56</v>
      </c>
      <c r="AW526" s="20">
        <v>38164.0</v>
      </c>
      <c r="AX526" s="21">
        <f t="shared" si="51"/>
        <v>104.4873374</v>
      </c>
      <c r="BA526" s="12">
        <f t="shared" si="12"/>
        <v>8</v>
      </c>
    </row>
    <row r="527" ht="12.75" customHeight="1">
      <c r="A527" s="13" t="s">
        <v>539</v>
      </c>
      <c r="B527" s="80" t="s">
        <v>544</v>
      </c>
      <c r="C527" s="10">
        <v>1.9218253968253967</v>
      </c>
      <c r="D527" s="11">
        <v>8.240873015873015</v>
      </c>
      <c r="E527" s="11">
        <v>0.23320652959021523</v>
      </c>
      <c r="F527" s="13">
        <v>0.0</v>
      </c>
      <c r="G527" s="13">
        <v>7.0</v>
      </c>
      <c r="H527" s="13">
        <v>8.0</v>
      </c>
      <c r="I527" s="13">
        <v>64.0</v>
      </c>
      <c r="J527" s="13">
        <v>8.0</v>
      </c>
      <c r="K527" s="11">
        <v>0.859375</v>
      </c>
      <c r="L527" s="11">
        <v>2.0416666666666665</v>
      </c>
      <c r="M527" s="13">
        <v>6.0</v>
      </c>
      <c r="N527" s="13">
        <v>0.0</v>
      </c>
      <c r="O527" s="13">
        <v>7.0</v>
      </c>
      <c r="P527" s="14">
        <v>0.0</v>
      </c>
      <c r="Q527" s="15">
        <v>1.0925815295902153</v>
      </c>
      <c r="R527" s="16">
        <v>3.3763708513708512</v>
      </c>
      <c r="S527" s="13">
        <v>30.0</v>
      </c>
      <c r="T527" s="13">
        <v>7.0</v>
      </c>
      <c r="U527" s="13">
        <v>1.0</v>
      </c>
      <c r="V527" s="17">
        <f t="shared" si="54"/>
        <v>1</v>
      </c>
      <c r="W527" s="11">
        <f t="shared" si="2"/>
        <v>0.875</v>
      </c>
      <c r="X527" s="11">
        <f t="shared" si="3"/>
        <v>0.125</v>
      </c>
      <c r="Y527" s="11">
        <f t="shared" si="18"/>
        <v>3.963492063</v>
      </c>
      <c r="Z527" s="12">
        <v>2.0</v>
      </c>
      <c r="AA527" s="12">
        <v>1.0</v>
      </c>
      <c r="AB527" s="12">
        <v>4.0</v>
      </c>
      <c r="AC527" s="12">
        <v>0.0</v>
      </c>
      <c r="AD527" s="12">
        <v>6.0</v>
      </c>
      <c r="AE527" s="12">
        <v>1.0</v>
      </c>
      <c r="AF527" s="11">
        <f t="shared" si="45"/>
        <v>0.1666666667</v>
      </c>
      <c r="AG527" s="12">
        <v>8.0</v>
      </c>
      <c r="AH527" s="12">
        <v>3.0</v>
      </c>
      <c r="AI527" s="12">
        <v>6.0</v>
      </c>
      <c r="AJ527" s="12">
        <v>3.0</v>
      </c>
      <c r="AK527" s="12">
        <v>14.0</v>
      </c>
      <c r="AL527" s="12">
        <v>6.0</v>
      </c>
      <c r="AM527" s="18">
        <f t="shared" si="46"/>
        <v>0.4285714286</v>
      </c>
      <c r="AN527" s="19">
        <v>0.0</v>
      </c>
      <c r="AO527" s="19">
        <v>0.0</v>
      </c>
      <c r="AP527" s="13">
        <v>0.0</v>
      </c>
      <c r="AQ527" s="17">
        <f t="shared" si="49"/>
        <v>2</v>
      </c>
      <c r="AR527" s="11">
        <f t="shared" si="8"/>
        <v>0.25</v>
      </c>
      <c r="AS527" s="17">
        <f t="shared" si="55"/>
        <v>5</v>
      </c>
      <c r="AT527" s="11">
        <f t="shared" si="56"/>
        <v>0.625</v>
      </c>
      <c r="AU527" s="13" t="s">
        <v>56</v>
      </c>
      <c r="AV527" s="20">
        <v>25392.0</v>
      </c>
      <c r="AW527" s="20">
        <v>38164.0</v>
      </c>
      <c r="AX527" s="21">
        <f t="shared" si="51"/>
        <v>34.96783025</v>
      </c>
      <c r="BA527" s="12">
        <f t="shared" si="12"/>
        <v>8</v>
      </c>
    </row>
    <row r="528" ht="12.75" customHeight="1">
      <c r="A528" s="13" t="s">
        <v>539</v>
      </c>
      <c r="B528" s="50" t="s">
        <v>545</v>
      </c>
      <c r="C528" s="10">
        <v>1.319047619047619</v>
      </c>
      <c r="D528" s="11">
        <v>7.2408730158730155</v>
      </c>
      <c r="E528" s="11">
        <v>0.18216693155039185</v>
      </c>
      <c r="F528" s="13">
        <v>0.0</v>
      </c>
      <c r="G528" s="13">
        <v>4.0</v>
      </c>
      <c r="H528" s="13">
        <v>7.0</v>
      </c>
      <c r="I528" s="13">
        <v>57.0</v>
      </c>
      <c r="J528" s="13">
        <v>7.0</v>
      </c>
      <c r="K528" s="11">
        <v>0.5538847117794486</v>
      </c>
      <c r="L528" s="11">
        <v>1.4545454545454546</v>
      </c>
      <c r="M528" s="13">
        <v>5.0</v>
      </c>
      <c r="N528" s="13">
        <v>0.0</v>
      </c>
      <c r="O528" s="13">
        <v>7.0</v>
      </c>
      <c r="P528" s="14">
        <v>0.0</v>
      </c>
      <c r="Q528" s="15">
        <v>0.7360516433298405</v>
      </c>
      <c r="R528" s="16">
        <v>3.016017316017316</v>
      </c>
      <c r="S528" s="13">
        <v>27.0</v>
      </c>
      <c r="T528" s="13">
        <v>8.0</v>
      </c>
      <c r="U528" s="13">
        <v>1.0</v>
      </c>
      <c r="V528" s="17">
        <f t="shared" si="54"/>
        <v>3</v>
      </c>
      <c r="W528" s="11">
        <f t="shared" si="2"/>
        <v>0.5714285714</v>
      </c>
      <c r="X528" s="11">
        <f t="shared" si="3"/>
        <v>0.4285714286</v>
      </c>
      <c r="Y528" s="11">
        <f t="shared" si="18"/>
        <v>2.773593074</v>
      </c>
      <c r="Z528" s="12">
        <v>1.0</v>
      </c>
      <c r="AA528" s="12">
        <v>0.0</v>
      </c>
      <c r="AB528" s="12">
        <v>4.0</v>
      </c>
      <c r="AC528" s="12">
        <v>0.0</v>
      </c>
      <c r="AD528" s="12">
        <v>5.0</v>
      </c>
      <c r="AE528" s="12">
        <v>0.0</v>
      </c>
      <c r="AF528" s="11">
        <f t="shared" si="45"/>
        <v>0</v>
      </c>
      <c r="AG528" s="12">
        <v>8.0</v>
      </c>
      <c r="AH528" s="12">
        <v>5.0</v>
      </c>
      <c r="AI528" s="12">
        <v>6.0</v>
      </c>
      <c r="AJ528" s="12">
        <v>3.0</v>
      </c>
      <c r="AK528" s="12">
        <v>14.0</v>
      </c>
      <c r="AL528" s="12">
        <v>8.0</v>
      </c>
      <c r="AM528" s="18">
        <f t="shared" si="46"/>
        <v>0.5714285714</v>
      </c>
      <c r="AN528" s="19">
        <v>0.0</v>
      </c>
      <c r="AO528" s="19">
        <v>0.0</v>
      </c>
      <c r="AP528" s="13">
        <v>0.0</v>
      </c>
      <c r="AQ528" s="17">
        <f t="shared" si="49"/>
        <v>2</v>
      </c>
      <c r="AR528" s="11">
        <f t="shared" si="8"/>
        <v>0.2857142857</v>
      </c>
      <c r="AS528" s="17">
        <f t="shared" si="55"/>
        <v>5</v>
      </c>
      <c r="AT528" s="11">
        <f t="shared" si="56"/>
        <v>0.7142857143</v>
      </c>
      <c r="AU528" s="13" t="s">
        <v>54</v>
      </c>
      <c r="AW528" s="20">
        <v>38164.0</v>
      </c>
      <c r="AX528" s="21">
        <f t="shared" si="51"/>
        <v>104.4873374</v>
      </c>
      <c r="BA528" s="12">
        <f t="shared" si="12"/>
        <v>7</v>
      </c>
    </row>
    <row r="529" ht="12.75" customHeight="1">
      <c r="A529" s="13" t="s">
        <v>539</v>
      </c>
      <c r="B529" s="50" t="s">
        <v>546</v>
      </c>
      <c r="C529" s="10">
        <v>2.069047619047619</v>
      </c>
      <c r="D529" s="11">
        <v>5.9908730158730155</v>
      </c>
      <c r="E529" s="11">
        <v>0.34536662913161553</v>
      </c>
      <c r="F529" s="13">
        <v>1.0</v>
      </c>
      <c r="G529" s="13">
        <v>4.0</v>
      </c>
      <c r="H529" s="13">
        <v>7.0</v>
      </c>
      <c r="I529" s="13">
        <v>49.0</v>
      </c>
      <c r="J529" s="13">
        <v>6.0</v>
      </c>
      <c r="K529" s="11">
        <v>0.6428571428571429</v>
      </c>
      <c r="L529" s="11">
        <v>1.696969696969697</v>
      </c>
      <c r="M529" s="13">
        <v>5.0</v>
      </c>
      <c r="N529" s="13">
        <v>0.0</v>
      </c>
      <c r="O529" s="13">
        <v>7.0</v>
      </c>
      <c r="P529" s="14">
        <v>0.0</v>
      </c>
      <c r="Q529" s="15">
        <v>0.9882237719887584</v>
      </c>
      <c r="R529" s="16">
        <v>3.365343915343915</v>
      </c>
      <c r="S529" s="13">
        <v>24.0</v>
      </c>
      <c r="T529" s="13">
        <v>9.0</v>
      </c>
      <c r="U529" s="13">
        <v>1.0</v>
      </c>
      <c r="V529" s="17">
        <f t="shared" si="54"/>
        <v>2</v>
      </c>
      <c r="W529" s="11">
        <f t="shared" si="2"/>
        <v>0.6666666667</v>
      </c>
      <c r="X529" s="11">
        <f t="shared" si="3"/>
        <v>0.3333333333</v>
      </c>
      <c r="Y529" s="11">
        <f t="shared" si="18"/>
        <v>3.766017316</v>
      </c>
      <c r="Z529" s="12">
        <v>1.0</v>
      </c>
      <c r="AA529" s="12">
        <v>0.0</v>
      </c>
      <c r="AB529" s="12">
        <v>3.0</v>
      </c>
      <c r="AC529" s="12">
        <v>1.0</v>
      </c>
      <c r="AD529" s="12">
        <v>4.0</v>
      </c>
      <c r="AE529" s="12">
        <v>1.0</v>
      </c>
      <c r="AF529" s="11">
        <f t="shared" si="45"/>
        <v>0.25</v>
      </c>
      <c r="AG529" s="12">
        <v>7.0</v>
      </c>
      <c r="AH529" s="12">
        <v>4.0</v>
      </c>
      <c r="AI529" s="12">
        <v>6.0</v>
      </c>
      <c r="AJ529" s="12">
        <v>3.0</v>
      </c>
      <c r="AK529" s="12">
        <v>13.0</v>
      </c>
      <c r="AL529" s="12">
        <v>7.0</v>
      </c>
      <c r="AM529" s="18">
        <f t="shared" si="46"/>
        <v>0.5384615385</v>
      </c>
      <c r="AN529" s="19">
        <v>0.0</v>
      </c>
      <c r="AO529" s="19">
        <v>0.0</v>
      </c>
      <c r="AP529" s="13">
        <v>0.0</v>
      </c>
      <c r="AQ529" s="17">
        <f t="shared" si="49"/>
        <v>1</v>
      </c>
      <c r="AR529" s="11">
        <f t="shared" si="8"/>
        <v>0.1666666667</v>
      </c>
      <c r="AS529" s="17">
        <f t="shared" si="55"/>
        <v>4</v>
      </c>
      <c r="AT529" s="11">
        <f t="shared" si="56"/>
        <v>0.8</v>
      </c>
      <c r="AU529" s="13" t="s">
        <v>54</v>
      </c>
      <c r="AV529" s="20">
        <v>23464.0</v>
      </c>
      <c r="AW529" s="20">
        <v>38164.0</v>
      </c>
      <c r="AX529" s="21">
        <f t="shared" si="51"/>
        <v>40.24640657</v>
      </c>
      <c r="BA529" s="12">
        <f t="shared" si="12"/>
        <v>7</v>
      </c>
    </row>
    <row r="530" ht="12.75" customHeight="1">
      <c r="A530" s="13" t="s">
        <v>539</v>
      </c>
      <c r="B530" s="50" t="s">
        <v>547</v>
      </c>
      <c r="C530" s="10">
        <v>0.65</v>
      </c>
      <c r="D530" s="11">
        <v>3.9908730158730155</v>
      </c>
      <c r="E530" s="11">
        <v>0.16287163169931393</v>
      </c>
      <c r="F530" s="13">
        <v>0.0</v>
      </c>
      <c r="G530" s="13">
        <v>5.0</v>
      </c>
      <c r="H530" s="13">
        <v>14.0</v>
      </c>
      <c r="I530" s="13">
        <v>47.0</v>
      </c>
      <c r="J530" s="13">
        <v>6.0</v>
      </c>
      <c r="K530" s="11">
        <v>0.7836879432624113</v>
      </c>
      <c r="L530" s="11">
        <v>1.2962962962962963</v>
      </c>
      <c r="M530" s="13">
        <v>0.0</v>
      </c>
      <c r="N530" s="13">
        <v>0.0</v>
      </c>
      <c r="O530" s="13">
        <v>7.0</v>
      </c>
      <c r="P530" s="14">
        <v>0.0</v>
      </c>
      <c r="Q530" s="15">
        <v>0.9465595749617253</v>
      </c>
      <c r="R530" s="16">
        <v>1.4277777777777778</v>
      </c>
      <c r="S530" s="13">
        <v>21.0</v>
      </c>
      <c r="T530" s="13">
        <v>10.0</v>
      </c>
      <c r="U530" s="13">
        <v>1.0</v>
      </c>
      <c r="V530" s="17">
        <f t="shared" si="54"/>
        <v>1</v>
      </c>
      <c r="W530" s="11">
        <f t="shared" si="2"/>
        <v>0.8333333333</v>
      </c>
      <c r="X530" s="11">
        <f t="shared" si="3"/>
        <v>0.1666666667</v>
      </c>
      <c r="Y530" s="11">
        <f t="shared" si="18"/>
        <v>1.946296296</v>
      </c>
      <c r="Z530" s="12">
        <v>0.0</v>
      </c>
      <c r="AA530" s="12">
        <v>0.0</v>
      </c>
      <c r="AB530" s="12">
        <v>2.0</v>
      </c>
      <c r="AC530" s="12">
        <v>0.0</v>
      </c>
      <c r="AD530" s="12">
        <v>2.0</v>
      </c>
      <c r="AE530" s="12">
        <v>0.0</v>
      </c>
      <c r="AF530" s="11">
        <f t="shared" si="45"/>
        <v>0</v>
      </c>
      <c r="AG530" s="12">
        <v>7.0</v>
      </c>
      <c r="AH530" s="12">
        <v>2.0</v>
      </c>
      <c r="AI530" s="12">
        <v>6.0</v>
      </c>
      <c r="AJ530" s="12">
        <v>2.0</v>
      </c>
      <c r="AK530" s="12">
        <v>13.0</v>
      </c>
      <c r="AL530" s="12">
        <v>4.0</v>
      </c>
      <c r="AM530" s="18">
        <f t="shared" si="46"/>
        <v>0.3076923077</v>
      </c>
      <c r="AN530" s="19">
        <v>0.0</v>
      </c>
      <c r="AO530" s="19">
        <v>0.0</v>
      </c>
      <c r="AP530" s="13">
        <v>0.0</v>
      </c>
      <c r="AQ530" s="17">
        <f t="shared" si="49"/>
        <v>6</v>
      </c>
      <c r="AR530" s="11">
        <f t="shared" si="8"/>
        <v>1</v>
      </c>
      <c r="AS530" s="17">
        <f t="shared" si="55"/>
        <v>0</v>
      </c>
      <c r="AT530" s="11">
        <f t="shared" si="56"/>
        <v>0</v>
      </c>
      <c r="AU530" s="13" t="s">
        <v>54</v>
      </c>
      <c r="AV530" s="20">
        <v>25141.0</v>
      </c>
      <c r="AW530" s="20">
        <v>38164.0</v>
      </c>
      <c r="AX530" s="21">
        <f t="shared" si="51"/>
        <v>35.6550308</v>
      </c>
      <c r="BA530" s="12">
        <f t="shared" si="12"/>
        <v>14</v>
      </c>
    </row>
    <row r="531" ht="12.75" customHeight="1">
      <c r="A531" s="13" t="s">
        <v>539</v>
      </c>
      <c r="B531" s="50" t="s">
        <v>548</v>
      </c>
      <c r="C531" s="10">
        <v>1.8690476190476188</v>
      </c>
      <c r="D531" s="11">
        <v>2.7908730158730157</v>
      </c>
      <c r="E531" s="11">
        <v>0.6696999857813166</v>
      </c>
      <c r="F531" s="13">
        <v>0.0</v>
      </c>
      <c r="G531" s="13">
        <v>1.0</v>
      </c>
      <c r="H531" s="13">
        <v>5.0</v>
      </c>
      <c r="I531" s="13">
        <v>30.0</v>
      </c>
      <c r="J531" s="13">
        <v>4.0</v>
      </c>
      <c r="K531" s="11">
        <v>0.20833333333333334</v>
      </c>
      <c r="L531" s="11">
        <v>0.7777777777777778</v>
      </c>
      <c r="M531" s="13">
        <v>3.0</v>
      </c>
      <c r="N531" s="13">
        <v>0.0</v>
      </c>
      <c r="O531" s="13">
        <v>7.0</v>
      </c>
      <c r="P531" s="14">
        <v>0.0</v>
      </c>
      <c r="Q531" s="15">
        <v>0.87803331911465</v>
      </c>
      <c r="R531" s="16">
        <v>3.6190476190476186</v>
      </c>
      <c r="S531" s="13">
        <v>18.0</v>
      </c>
      <c r="T531" s="13">
        <v>11.0</v>
      </c>
      <c r="U531" s="13">
        <v>1.0</v>
      </c>
      <c r="V531" s="17">
        <f t="shared" si="54"/>
        <v>3</v>
      </c>
      <c r="W531" s="11">
        <f t="shared" si="2"/>
        <v>0.25</v>
      </c>
      <c r="X531" s="11">
        <f t="shared" si="3"/>
        <v>0.75</v>
      </c>
      <c r="Y531" s="11">
        <f t="shared" si="18"/>
        <v>2.646825397</v>
      </c>
      <c r="Z531" s="12">
        <v>0.0</v>
      </c>
      <c r="AA531" s="12">
        <v>0.0</v>
      </c>
      <c r="AB531" s="12">
        <v>1.0</v>
      </c>
      <c r="AC531" s="12">
        <v>1.0</v>
      </c>
      <c r="AD531" s="12">
        <v>1.0</v>
      </c>
      <c r="AE531" s="12">
        <v>1.0</v>
      </c>
      <c r="AF531" s="11">
        <f t="shared" si="45"/>
        <v>1</v>
      </c>
      <c r="AG531" s="12">
        <v>6.0</v>
      </c>
      <c r="AH531" s="12">
        <v>3.0</v>
      </c>
      <c r="AI531" s="12">
        <v>6.0</v>
      </c>
      <c r="AJ531" s="12">
        <v>3.0</v>
      </c>
      <c r="AK531" s="12">
        <v>12.0</v>
      </c>
      <c r="AL531" s="12">
        <v>6.0</v>
      </c>
      <c r="AM531" s="18">
        <f t="shared" si="46"/>
        <v>0.5</v>
      </c>
      <c r="AN531" s="19">
        <v>0.0</v>
      </c>
      <c r="AO531" s="19">
        <v>0.0</v>
      </c>
      <c r="AP531" s="13">
        <v>0.0</v>
      </c>
      <c r="AQ531" s="17">
        <f t="shared" si="49"/>
        <v>1</v>
      </c>
      <c r="AR531" s="11">
        <f t="shared" si="8"/>
        <v>0.25</v>
      </c>
      <c r="AS531" s="17">
        <f t="shared" si="55"/>
        <v>2</v>
      </c>
      <c r="AT531" s="11">
        <f t="shared" si="56"/>
        <v>0.6666666667</v>
      </c>
      <c r="AU531" s="13" t="s">
        <v>54</v>
      </c>
      <c r="AV531" s="20">
        <v>29855.0</v>
      </c>
      <c r="AW531" s="20">
        <v>38164.0</v>
      </c>
      <c r="AX531" s="21">
        <f t="shared" si="51"/>
        <v>22.74880219</v>
      </c>
      <c r="BA531" s="12">
        <f t="shared" si="12"/>
        <v>5</v>
      </c>
    </row>
    <row r="532" ht="12.75" customHeight="1">
      <c r="A532" s="13" t="s">
        <v>539</v>
      </c>
      <c r="B532" s="80" t="s">
        <v>549</v>
      </c>
      <c r="C532" s="10">
        <v>0.5218253968253967</v>
      </c>
      <c r="D532" s="11">
        <v>1.3908730158730156</v>
      </c>
      <c r="E532" s="11">
        <v>0.37517831669044227</v>
      </c>
      <c r="F532" s="13">
        <v>0.0</v>
      </c>
      <c r="G532" s="13">
        <v>2.0</v>
      </c>
      <c r="H532" s="13">
        <v>4.0</v>
      </c>
      <c r="I532" s="13">
        <v>30.0</v>
      </c>
      <c r="J532" s="13">
        <v>4.0</v>
      </c>
      <c r="K532" s="11">
        <v>0.4666666666666667</v>
      </c>
      <c r="L532" s="11">
        <v>1.75</v>
      </c>
      <c r="M532" s="13">
        <v>3.0</v>
      </c>
      <c r="N532" s="13">
        <v>0.0</v>
      </c>
      <c r="O532" s="13">
        <v>7.0</v>
      </c>
      <c r="P532" s="14">
        <v>0.0</v>
      </c>
      <c r="Q532" s="15">
        <v>0.8418449833571089</v>
      </c>
      <c r="R532" s="16">
        <v>2.621825396825397</v>
      </c>
      <c r="S532" s="13">
        <v>15.0</v>
      </c>
      <c r="T532" s="13">
        <v>12.0</v>
      </c>
      <c r="U532" s="13">
        <v>1.0</v>
      </c>
      <c r="V532" s="17">
        <f t="shared" si="54"/>
        <v>2</v>
      </c>
      <c r="W532" s="11">
        <f t="shared" si="2"/>
        <v>0.5</v>
      </c>
      <c r="X532" s="11">
        <f t="shared" si="3"/>
        <v>0.5</v>
      </c>
      <c r="Y532" s="11">
        <f t="shared" si="18"/>
        <v>2.271825397</v>
      </c>
      <c r="Z532" s="12">
        <v>0.0</v>
      </c>
      <c r="AA532" s="12">
        <v>0.0</v>
      </c>
      <c r="AB532" s="12">
        <v>0.0</v>
      </c>
      <c r="AC532" s="12">
        <v>0.0</v>
      </c>
      <c r="AD532" s="12">
        <v>0.0</v>
      </c>
      <c r="AE532" s="12">
        <v>0.0</v>
      </c>
      <c r="AF532" s="11" t="str">
        <f t="shared" si="45"/>
        <v>#DIV/0!</v>
      </c>
      <c r="AG532" s="12">
        <v>5.0</v>
      </c>
      <c r="AH532" s="12">
        <v>2.0</v>
      </c>
      <c r="AI532" s="12">
        <v>5.0</v>
      </c>
      <c r="AJ532" s="12">
        <v>2.0</v>
      </c>
      <c r="AK532" s="12">
        <v>10.0</v>
      </c>
      <c r="AL532" s="12">
        <v>4.0</v>
      </c>
      <c r="AM532" s="18">
        <f t="shared" si="46"/>
        <v>0.4</v>
      </c>
      <c r="AN532" s="19">
        <v>0.0</v>
      </c>
      <c r="AO532" s="19">
        <v>0.0</v>
      </c>
      <c r="AP532" s="13">
        <v>0.0</v>
      </c>
      <c r="AQ532" s="17">
        <f t="shared" si="49"/>
        <v>1</v>
      </c>
      <c r="AR532" s="11">
        <f t="shared" si="8"/>
        <v>0.25</v>
      </c>
      <c r="AS532" s="17">
        <f t="shared" si="55"/>
        <v>3</v>
      </c>
      <c r="AT532" s="11">
        <f t="shared" si="56"/>
        <v>0.75</v>
      </c>
      <c r="AU532" s="13" t="s">
        <v>56</v>
      </c>
      <c r="AW532" s="20">
        <v>38164.0</v>
      </c>
      <c r="AX532" s="21">
        <f t="shared" si="51"/>
        <v>104.4873374</v>
      </c>
      <c r="BA532" s="12">
        <f t="shared" si="12"/>
        <v>4</v>
      </c>
    </row>
    <row r="533" ht="12.75" customHeight="1">
      <c r="A533" s="13" t="s">
        <v>539</v>
      </c>
      <c r="B533" s="50" t="s">
        <v>550</v>
      </c>
      <c r="C533" s="10">
        <v>0.25</v>
      </c>
      <c r="D533" s="11">
        <v>2.0575396825396823</v>
      </c>
      <c r="E533" s="11">
        <v>0.12150433944069432</v>
      </c>
      <c r="F533" s="13">
        <v>1.0</v>
      </c>
      <c r="G533" s="13">
        <v>3.0</v>
      </c>
      <c r="H533" s="13">
        <v>6.0</v>
      </c>
      <c r="I533" s="13">
        <v>31.0</v>
      </c>
      <c r="J533" s="13">
        <v>4.0</v>
      </c>
      <c r="K533" s="11">
        <v>0.7016129032258065</v>
      </c>
      <c r="L533" s="11">
        <v>2.1</v>
      </c>
      <c r="M533" s="13">
        <v>3.0</v>
      </c>
      <c r="N533" s="13">
        <v>0.0</v>
      </c>
      <c r="O533" s="13">
        <v>7.0</v>
      </c>
      <c r="P533" s="14">
        <v>0.0</v>
      </c>
      <c r="Q533" s="15">
        <v>0.8231172426665008</v>
      </c>
      <c r="R533" s="16">
        <v>0.25</v>
      </c>
      <c r="S533" s="13">
        <v>12.0</v>
      </c>
      <c r="T533" s="13">
        <v>13.0</v>
      </c>
      <c r="U533" s="13">
        <v>1.0</v>
      </c>
      <c r="V533" s="17">
        <f t="shared" si="54"/>
        <v>1</v>
      </c>
      <c r="W533" s="11">
        <f t="shared" si="2"/>
        <v>0.75</v>
      </c>
      <c r="X533" s="11">
        <f t="shared" si="3"/>
        <v>0.25</v>
      </c>
      <c r="Y533" s="11">
        <f t="shared" si="18"/>
        <v>2.35</v>
      </c>
      <c r="Z533" s="12">
        <v>0.0</v>
      </c>
      <c r="AA533" s="12">
        <v>0.0</v>
      </c>
      <c r="AB533" s="12">
        <v>1.0</v>
      </c>
      <c r="AC533" s="12">
        <v>0.0</v>
      </c>
      <c r="AD533" s="12">
        <v>1.0</v>
      </c>
      <c r="AE533" s="12">
        <v>0.0</v>
      </c>
      <c r="AF533" s="11">
        <f t="shared" si="45"/>
        <v>0</v>
      </c>
      <c r="AG533" s="12">
        <v>4.0</v>
      </c>
      <c r="AH533" s="12">
        <v>1.0</v>
      </c>
      <c r="AI533" s="12">
        <v>4.0</v>
      </c>
      <c r="AJ533" s="12">
        <v>1.0</v>
      </c>
      <c r="AK533" s="12">
        <v>8.0</v>
      </c>
      <c r="AL533" s="12">
        <v>2.0</v>
      </c>
      <c r="AM533" s="18">
        <f t="shared" si="46"/>
        <v>0.25</v>
      </c>
      <c r="AN533" s="19">
        <v>0.0</v>
      </c>
      <c r="AO533" s="19">
        <v>0.0</v>
      </c>
      <c r="AP533" s="13">
        <v>0.0</v>
      </c>
      <c r="AQ533" s="17">
        <f t="shared" si="49"/>
        <v>1</v>
      </c>
      <c r="AR533" s="11">
        <f t="shared" si="8"/>
        <v>0.25</v>
      </c>
      <c r="AS533" s="17">
        <f t="shared" si="55"/>
        <v>3</v>
      </c>
      <c r="AT533" s="11">
        <f t="shared" si="56"/>
        <v>0.75</v>
      </c>
      <c r="AU533" s="13" t="s">
        <v>54</v>
      </c>
      <c r="AV533" s="20">
        <v>25983.0</v>
      </c>
      <c r="AW533" s="20">
        <v>38164.0</v>
      </c>
      <c r="AX533" s="21">
        <f t="shared" si="51"/>
        <v>33.34976044</v>
      </c>
      <c r="BA533" s="12">
        <f t="shared" si="12"/>
        <v>6</v>
      </c>
    </row>
    <row r="534" ht="12.75" customHeight="1">
      <c r="A534" s="13" t="s">
        <v>539</v>
      </c>
      <c r="B534" s="50" t="s">
        <v>551</v>
      </c>
      <c r="C534" s="10">
        <v>0.25</v>
      </c>
      <c r="D534" s="11">
        <v>1.7718253968253967</v>
      </c>
      <c r="E534" s="11">
        <v>0.14109742441209408</v>
      </c>
      <c r="F534" s="13">
        <v>0.0</v>
      </c>
      <c r="G534" s="13">
        <v>0.0</v>
      </c>
      <c r="H534" s="13">
        <v>6.0</v>
      </c>
      <c r="I534" s="13">
        <v>24.0</v>
      </c>
      <c r="J534" s="13">
        <v>3.0</v>
      </c>
      <c r="K534" s="11">
        <v>-0.08333333333333333</v>
      </c>
      <c r="L534" s="11">
        <v>0.0</v>
      </c>
      <c r="M534" s="13">
        <v>2.0</v>
      </c>
      <c r="N534" s="13">
        <v>0.0</v>
      </c>
      <c r="O534" s="13">
        <v>7.0</v>
      </c>
      <c r="P534" s="14">
        <v>0.0</v>
      </c>
      <c r="Q534" s="15">
        <v>0.05776409107876075</v>
      </c>
      <c r="R534" s="16">
        <v>0.25</v>
      </c>
      <c r="S534" s="13">
        <v>10.0</v>
      </c>
      <c r="T534" s="13">
        <v>14.0</v>
      </c>
      <c r="U534" s="13">
        <v>1.0</v>
      </c>
      <c r="V534" s="17">
        <f t="shared" si="54"/>
        <v>3</v>
      </c>
      <c r="W534" s="11">
        <f t="shared" si="2"/>
        <v>0</v>
      </c>
      <c r="X534" s="11">
        <f t="shared" si="3"/>
        <v>1</v>
      </c>
      <c r="Y534" s="11">
        <f t="shared" si="18"/>
        <v>0.25</v>
      </c>
      <c r="Z534" s="12">
        <v>0.0</v>
      </c>
      <c r="AA534" s="12">
        <v>0.0</v>
      </c>
      <c r="AB534" s="12">
        <v>1.0</v>
      </c>
      <c r="AC534" s="12">
        <v>0.0</v>
      </c>
      <c r="AD534" s="12">
        <v>1.0</v>
      </c>
      <c r="AE534" s="12">
        <v>0.0</v>
      </c>
      <c r="AF534" s="11">
        <f t="shared" si="45"/>
        <v>0</v>
      </c>
      <c r="AG534" s="12">
        <v>3.0</v>
      </c>
      <c r="AH534" s="12">
        <v>1.0</v>
      </c>
      <c r="AI534" s="12">
        <v>3.0</v>
      </c>
      <c r="AJ534" s="12">
        <v>1.0</v>
      </c>
      <c r="AK534" s="12">
        <v>6.0</v>
      </c>
      <c r="AL534" s="12">
        <v>2.0</v>
      </c>
      <c r="AM534" s="18">
        <f t="shared" si="46"/>
        <v>0.3333333333</v>
      </c>
      <c r="AN534" s="19">
        <v>0.0</v>
      </c>
      <c r="AO534" s="19">
        <v>0.0</v>
      </c>
      <c r="AP534" s="13">
        <v>0.0</v>
      </c>
      <c r="AQ534" s="17">
        <f t="shared" si="49"/>
        <v>1</v>
      </c>
      <c r="AR534" s="11">
        <f t="shared" si="8"/>
        <v>0.3333333333</v>
      </c>
      <c r="AS534" s="17">
        <f t="shared" si="55"/>
        <v>2</v>
      </c>
      <c r="AT534" s="11">
        <f t="shared" si="56"/>
        <v>0.6666666667</v>
      </c>
      <c r="AU534" s="13" t="s">
        <v>54</v>
      </c>
      <c r="AV534" s="20">
        <v>25919.0</v>
      </c>
      <c r="AW534" s="20">
        <v>38164.0</v>
      </c>
      <c r="AX534" s="21">
        <f t="shared" si="51"/>
        <v>33.52498289</v>
      </c>
      <c r="BA534" s="12">
        <f t="shared" si="12"/>
        <v>6</v>
      </c>
    </row>
    <row r="535" ht="12.75" customHeight="1">
      <c r="A535" s="13" t="s">
        <v>539</v>
      </c>
      <c r="B535" s="80" t="s">
        <v>552</v>
      </c>
      <c r="C535" s="10">
        <v>0.2361111111111111</v>
      </c>
      <c r="D535" s="11">
        <v>0.4861111111111111</v>
      </c>
      <c r="E535" s="11">
        <v>0.4857142857142857</v>
      </c>
      <c r="F535" s="13">
        <v>0.0</v>
      </c>
      <c r="G535" s="13">
        <v>0.0</v>
      </c>
      <c r="H535" s="13">
        <v>5.0</v>
      </c>
      <c r="I535" s="13">
        <v>17.0</v>
      </c>
      <c r="J535" s="13">
        <v>2.0</v>
      </c>
      <c r="K535" s="11">
        <v>-0.14705882352941177</v>
      </c>
      <c r="L535" s="11">
        <v>0.0</v>
      </c>
      <c r="M535" s="13">
        <v>1.0</v>
      </c>
      <c r="N535" s="13">
        <v>0.0</v>
      </c>
      <c r="O535" s="13">
        <v>7.0</v>
      </c>
      <c r="P535" s="14">
        <v>0.0</v>
      </c>
      <c r="Q535" s="15">
        <v>0.33865546218487397</v>
      </c>
      <c r="R535" s="16">
        <v>0.2361111111111111</v>
      </c>
      <c r="S535" s="13">
        <v>7.0</v>
      </c>
      <c r="T535" s="13">
        <v>15.0</v>
      </c>
      <c r="U535" s="13">
        <v>1.0</v>
      </c>
      <c r="V535" s="17">
        <f t="shared" si="54"/>
        <v>2</v>
      </c>
      <c r="W535" s="11">
        <f t="shared" si="2"/>
        <v>0</v>
      </c>
      <c r="X535" s="11">
        <f t="shared" si="3"/>
        <v>1</v>
      </c>
      <c r="Y535" s="11">
        <f t="shared" si="18"/>
        <v>0.2361111111</v>
      </c>
      <c r="Z535" s="12">
        <v>0.0</v>
      </c>
      <c r="AA535" s="12">
        <v>0.0</v>
      </c>
      <c r="AB535" s="12">
        <v>0.0</v>
      </c>
      <c r="AC535" s="12">
        <v>0.0</v>
      </c>
      <c r="AD535" s="12">
        <v>0.0</v>
      </c>
      <c r="AE535" s="12">
        <v>0.0</v>
      </c>
      <c r="AF535" s="11" t="str">
        <f t="shared" si="45"/>
        <v>#DIV/0!</v>
      </c>
      <c r="AG535" s="12">
        <v>2.0</v>
      </c>
      <c r="AH535" s="12">
        <v>1.0</v>
      </c>
      <c r="AI535" s="12">
        <v>2.0</v>
      </c>
      <c r="AJ535" s="12">
        <v>1.0</v>
      </c>
      <c r="AK535" s="12">
        <v>4.0</v>
      </c>
      <c r="AL535" s="12">
        <v>2.0</v>
      </c>
      <c r="AM535" s="18">
        <f t="shared" si="46"/>
        <v>0.5</v>
      </c>
      <c r="AN535" s="19">
        <v>0.0</v>
      </c>
      <c r="AO535" s="19">
        <v>0.0</v>
      </c>
      <c r="AP535" s="13">
        <v>0.0</v>
      </c>
      <c r="AQ535" s="17">
        <f t="shared" si="49"/>
        <v>1</v>
      </c>
      <c r="AR535" s="11">
        <f t="shared" si="8"/>
        <v>0.5</v>
      </c>
      <c r="AS535" s="17">
        <f t="shared" si="55"/>
        <v>1</v>
      </c>
      <c r="AT535" s="11">
        <f t="shared" si="56"/>
        <v>0.5</v>
      </c>
      <c r="AU535" s="13" t="s">
        <v>56</v>
      </c>
      <c r="AW535" s="20">
        <v>38164.0</v>
      </c>
      <c r="AX535" s="21">
        <f t="shared" si="51"/>
        <v>104.4873374</v>
      </c>
      <c r="BA535" s="12">
        <f t="shared" si="12"/>
        <v>5</v>
      </c>
    </row>
    <row r="536" ht="12.75" customHeight="1">
      <c r="A536" s="13" t="s">
        <v>539</v>
      </c>
      <c r="B536" s="50" t="s">
        <v>553</v>
      </c>
      <c r="C536" s="10">
        <v>0.25</v>
      </c>
      <c r="D536" s="11">
        <v>1.4861111111111112</v>
      </c>
      <c r="E536" s="11">
        <v>0.16822429906542055</v>
      </c>
      <c r="F536" s="13">
        <v>0.0</v>
      </c>
      <c r="G536" s="13">
        <v>0.0</v>
      </c>
      <c r="H536" s="13">
        <v>5.0</v>
      </c>
      <c r="I536" s="13">
        <v>17.0</v>
      </c>
      <c r="J536" s="13">
        <v>2.0</v>
      </c>
      <c r="K536" s="11">
        <v>-0.14705882352941177</v>
      </c>
      <c r="L536" s="11">
        <v>0.0</v>
      </c>
      <c r="M536" s="13">
        <v>1.0</v>
      </c>
      <c r="N536" s="13">
        <v>0.0</v>
      </c>
      <c r="O536" s="13">
        <v>7.0</v>
      </c>
      <c r="P536" s="14">
        <v>0.0</v>
      </c>
      <c r="Q536" s="15">
        <v>0.021165475536008782</v>
      </c>
      <c r="R536" s="16">
        <v>0.25</v>
      </c>
      <c r="S536" s="13">
        <v>7.0</v>
      </c>
      <c r="T536" s="13">
        <v>16.0</v>
      </c>
      <c r="U536" s="13">
        <v>1.0</v>
      </c>
      <c r="V536" s="17">
        <f t="shared" si="54"/>
        <v>2</v>
      </c>
      <c r="W536" s="11">
        <f t="shared" si="2"/>
        <v>0</v>
      </c>
      <c r="X536" s="11">
        <f t="shared" si="3"/>
        <v>1</v>
      </c>
      <c r="Y536" s="11">
        <f t="shared" si="18"/>
        <v>0.25</v>
      </c>
      <c r="Z536" s="12">
        <v>0.0</v>
      </c>
      <c r="AA536" s="12">
        <v>0.0</v>
      </c>
      <c r="AB536" s="12">
        <v>1.0</v>
      </c>
      <c r="AC536" s="12">
        <v>0.0</v>
      </c>
      <c r="AD536" s="12">
        <v>1.0</v>
      </c>
      <c r="AE536" s="12">
        <v>0.0</v>
      </c>
      <c r="AF536" s="11">
        <f t="shared" si="45"/>
        <v>0</v>
      </c>
      <c r="AG536" s="12">
        <v>2.0</v>
      </c>
      <c r="AH536" s="12">
        <v>1.0</v>
      </c>
      <c r="AI536" s="12">
        <v>2.0</v>
      </c>
      <c r="AJ536" s="12">
        <v>1.0</v>
      </c>
      <c r="AK536" s="12">
        <v>4.0</v>
      </c>
      <c r="AL536" s="12">
        <v>2.0</v>
      </c>
      <c r="AM536" s="18">
        <f t="shared" si="46"/>
        <v>0.5</v>
      </c>
      <c r="AN536" s="19">
        <v>0.0</v>
      </c>
      <c r="AO536" s="19">
        <v>0.0</v>
      </c>
      <c r="AP536" s="13">
        <v>0.0</v>
      </c>
      <c r="AQ536" s="17">
        <f t="shared" si="49"/>
        <v>1</v>
      </c>
      <c r="AR536" s="11">
        <f t="shared" si="8"/>
        <v>0.5</v>
      </c>
      <c r="AS536" s="17">
        <f t="shared" si="55"/>
        <v>1</v>
      </c>
      <c r="AT536" s="11">
        <f t="shared" si="56"/>
        <v>0.5</v>
      </c>
      <c r="AU536" s="13" t="s">
        <v>54</v>
      </c>
      <c r="AV536" s="20">
        <v>26797.0</v>
      </c>
      <c r="AW536" s="20">
        <v>38164.0</v>
      </c>
      <c r="AX536" s="21">
        <f t="shared" si="51"/>
        <v>31.1211499</v>
      </c>
      <c r="BA536" s="12">
        <f t="shared" si="12"/>
        <v>5</v>
      </c>
    </row>
    <row r="537" ht="12.75" customHeight="1">
      <c r="A537" s="13" t="s">
        <v>539</v>
      </c>
      <c r="B537" s="80" t="s">
        <v>554</v>
      </c>
      <c r="C537" s="10">
        <v>0.2361111111111111</v>
      </c>
      <c r="D537" s="11">
        <v>0.3611111111111111</v>
      </c>
      <c r="E537" s="11">
        <v>0.6538461538461539</v>
      </c>
      <c r="F537" s="13">
        <v>1.0</v>
      </c>
      <c r="G537" s="13">
        <v>0.0</v>
      </c>
      <c r="H537" s="13">
        <v>5.0</v>
      </c>
      <c r="I537" s="13">
        <v>9.0</v>
      </c>
      <c r="J537" s="13">
        <v>1.0</v>
      </c>
      <c r="K537" s="11">
        <v>-0.5555555555555556</v>
      </c>
      <c r="L537" s="11">
        <v>0.0</v>
      </c>
      <c r="M537" s="13">
        <v>0.0</v>
      </c>
      <c r="N537" s="13">
        <v>0.0</v>
      </c>
      <c r="O537" s="13">
        <v>7.0</v>
      </c>
      <c r="P537" s="14">
        <v>0.0</v>
      </c>
      <c r="Q537" s="15">
        <v>0.09829059829059827</v>
      </c>
      <c r="R537" s="16">
        <v>0.2361111111111111</v>
      </c>
      <c r="S537" s="13">
        <v>6.0</v>
      </c>
      <c r="T537" s="13">
        <v>17.0</v>
      </c>
      <c r="U537" s="13">
        <v>1.0</v>
      </c>
      <c r="V537" s="17">
        <f t="shared" si="54"/>
        <v>1</v>
      </c>
      <c r="W537" s="11">
        <f t="shared" si="2"/>
        <v>0</v>
      </c>
      <c r="X537" s="11">
        <f t="shared" si="3"/>
        <v>1</v>
      </c>
      <c r="Y537" s="11">
        <f t="shared" si="18"/>
        <v>0.2361111111</v>
      </c>
      <c r="Z537" s="12">
        <v>0.0</v>
      </c>
      <c r="AA537" s="12">
        <v>0.0</v>
      </c>
      <c r="AB537" s="12">
        <v>0.0</v>
      </c>
      <c r="AC537" s="12">
        <v>0.0</v>
      </c>
      <c r="AD537" s="12">
        <v>0.0</v>
      </c>
      <c r="AE537" s="12">
        <v>0.0</v>
      </c>
      <c r="AF537" s="11" t="str">
        <f t="shared" si="45"/>
        <v>#DIV/0!</v>
      </c>
      <c r="AG537" s="12">
        <v>1.0</v>
      </c>
      <c r="AH537" s="12">
        <v>1.0</v>
      </c>
      <c r="AI537" s="12">
        <v>2.0</v>
      </c>
      <c r="AJ537" s="12">
        <v>1.0</v>
      </c>
      <c r="AK537" s="12">
        <v>3.0</v>
      </c>
      <c r="AL537" s="12">
        <v>2.0</v>
      </c>
      <c r="AM537" s="18">
        <f t="shared" si="46"/>
        <v>0.6666666667</v>
      </c>
      <c r="AN537" s="19">
        <v>0.0</v>
      </c>
      <c r="AO537" s="19">
        <v>0.0</v>
      </c>
      <c r="AP537" s="13">
        <v>0.0</v>
      </c>
      <c r="AQ537" s="17">
        <f t="shared" si="49"/>
        <v>1</v>
      </c>
      <c r="AR537" s="11">
        <f t="shared" si="8"/>
        <v>1</v>
      </c>
      <c r="AS537" s="17">
        <f t="shared" si="55"/>
        <v>0</v>
      </c>
      <c r="AT537" s="11">
        <f t="shared" si="56"/>
        <v>0</v>
      </c>
      <c r="AU537" s="13" t="s">
        <v>56</v>
      </c>
      <c r="AW537" s="20">
        <v>38164.0</v>
      </c>
      <c r="AX537" s="21">
        <f t="shared" si="51"/>
        <v>104.4873374</v>
      </c>
      <c r="BA537" s="12">
        <f t="shared" si="12"/>
        <v>5</v>
      </c>
    </row>
    <row r="538" ht="12.75" customHeight="1">
      <c r="A538" s="25" t="s">
        <v>539</v>
      </c>
      <c r="B538" s="59" t="s">
        <v>555</v>
      </c>
      <c r="C538" s="27">
        <v>0.0</v>
      </c>
      <c r="D538" s="28">
        <v>0.1111111111111111</v>
      </c>
      <c r="E538" s="28">
        <v>0.0</v>
      </c>
      <c r="F538" s="25">
        <v>0.0</v>
      </c>
      <c r="G538" s="25">
        <v>0.0</v>
      </c>
      <c r="H538" s="25">
        <v>5.0</v>
      </c>
      <c r="I538" s="25">
        <v>9.0</v>
      </c>
      <c r="J538" s="25">
        <v>1.0</v>
      </c>
      <c r="K538" s="28">
        <v>-0.5555555555555556</v>
      </c>
      <c r="L538" s="28">
        <v>0.0</v>
      </c>
      <c r="M538" s="25">
        <v>0.0</v>
      </c>
      <c r="N538" s="25">
        <v>0.0</v>
      </c>
      <c r="O538" s="25">
        <v>7.0</v>
      </c>
      <c r="P538" s="29">
        <v>0.0</v>
      </c>
      <c r="Q538" s="30">
        <v>-0.5555555555555556</v>
      </c>
      <c r="R538" s="31">
        <v>0.0</v>
      </c>
      <c r="S538" s="25">
        <v>3.0</v>
      </c>
      <c r="T538" s="25">
        <v>18.0</v>
      </c>
      <c r="U538" s="25">
        <v>1.0</v>
      </c>
      <c r="V538" s="32">
        <f t="shared" si="54"/>
        <v>1</v>
      </c>
      <c r="W538" s="28">
        <f t="shared" si="2"/>
        <v>0</v>
      </c>
      <c r="X538" s="28">
        <f t="shared" si="3"/>
        <v>1</v>
      </c>
      <c r="Y538" s="28">
        <f t="shared" si="18"/>
        <v>0</v>
      </c>
      <c r="Z538" s="25">
        <v>0.0</v>
      </c>
      <c r="AA538" s="25">
        <v>0.0</v>
      </c>
      <c r="AB538" s="25">
        <v>0.0</v>
      </c>
      <c r="AC538" s="25">
        <v>0.0</v>
      </c>
      <c r="AD538" s="25">
        <v>0.0</v>
      </c>
      <c r="AE538" s="25">
        <v>0.0</v>
      </c>
      <c r="AF538" s="28" t="str">
        <f t="shared" si="45"/>
        <v>#DIV/0!</v>
      </c>
      <c r="AG538" s="25">
        <v>0.0</v>
      </c>
      <c r="AH538" s="25">
        <v>0.0</v>
      </c>
      <c r="AI538" s="25">
        <v>1.0</v>
      </c>
      <c r="AJ538" s="25">
        <v>0.0</v>
      </c>
      <c r="AK538" s="25">
        <v>1.0</v>
      </c>
      <c r="AL538" s="25">
        <v>0.0</v>
      </c>
      <c r="AM538" s="33">
        <f t="shared" si="46"/>
        <v>0</v>
      </c>
      <c r="AN538" s="34">
        <v>0.0</v>
      </c>
      <c r="AO538" s="34">
        <v>0.0</v>
      </c>
      <c r="AP538" s="25">
        <v>0.0</v>
      </c>
      <c r="AQ538" s="32">
        <f t="shared" si="49"/>
        <v>1</v>
      </c>
      <c r="AR538" s="28">
        <f t="shared" si="8"/>
        <v>1</v>
      </c>
      <c r="AS538" s="32">
        <f t="shared" si="55"/>
        <v>0</v>
      </c>
      <c r="AT538" s="28">
        <f t="shared" si="56"/>
        <v>0</v>
      </c>
      <c r="AU538" s="25" t="s">
        <v>54</v>
      </c>
      <c r="AV538" s="25"/>
      <c r="AW538" s="35">
        <v>38164.0</v>
      </c>
      <c r="AX538" s="36">
        <f t="shared" si="51"/>
        <v>104.4873374</v>
      </c>
      <c r="AY538" s="25"/>
      <c r="AZ538" s="25"/>
      <c r="BA538" s="25">
        <f t="shared" si="12"/>
        <v>5</v>
      </c>
      <c r="BB538" s="25"/>
    </row>
    <row r="539" ht="12.75" customHeight="1">
      <c r="A539" s="13" t="s">
        <v>556</v>
      </c>
      <c r="B539" s="81" t="s">
        <v>391</v>
      </c>
      <c r="C539" s="10">
        <v>1.226190476190476</v>
      </c>
      <c r="D539" s="11">
        <v>5.93015873015873</v>
      </c>
      <c r="E539" s="11">
        <v>0.20677194860813702</v>
      </c>
      <c r="F539" s="13">
        <v>4.0</v>
      </c>
      <c r="G539" s="13">
        <v>3.0</v>
      </c>
      <c r="H539" s="13">
        <v>10.0</v>
      </c>
      <c r="I539" s="13">
        <v>53.0</v>
      </c>
      <c r="J539" s="13">
        <v>5.0</v>
      </c>
      <c r="K539" s="11">
        <v>0.5622641509433962</v>
      </c>
      <c r="L539" s="11">
        <v>1.2</v>
      </c>
      <c r="M539" s="13">
        <v>2.0</v>
      </c>
      <c r="N539" s="13">
        <v>0.0</v>
      </c>
      <c r="O539" s="13">
        <v>10.0</v>
      </c>
      <c r="P539" s="14">
        <v>0.0</v>
      </c>
      <c r="Q539" s="15">
        <v>0.7690360995515333</v>
      </c>
      <c r="R539" s="16">
        <v>2.426190476190476</v>
      </c>
      <c r="S539" s="13">
        <v>26.0</v>
      </c>
      <c r="T539" s="13">
        <v>10.0</v>
      </c>
      <c r="U539" s="13">
        <v>2.0</v>
      </c>
      <c r="V539" s="17">
        <f t="shared" si="54"/>
        <v>2</v>
      </c>
      <c r="W539" s="11">
        <f t="shared" si="2"/>
        <v>0.6</v>
      </c>
      <c r="X539" s="11">
        <f t="shared" si="3"/>
        <v>0.4</v>
      </c>
      <c r="Y539" s="11">
        <f t="shared" si="18"/>
        <v>2.426190476</v>
      </c>
      <c r="Z539" s="12">
        <v>0.0</v>
      </c>
      <c r="AA539" s="12">
        <v>0.0</v>
      </c>
      <c r="AB539" s="12">
        <v>4.0</v>
      </c>
      <c r="AC539" s="12">
        <v>0.0</v>
      </c>
      <c r="AD539" s="12">
        <v>4.0</v>
      </c>
      <c r="AE539" s="12">
        <v>0.0</v>
      </c>
      <c r="AF539" s="11">
        <f t="shared" si="45"/>
        <v>0</v>
      </c>
      <c r="AG539" s="13">
        <v>5.0</v>
      </c>
      <c r="AH539" s="13">
        <v>5.0</v>
      </c>
      <c r="AI539" s="13">
        <v>6.0</v>
      </c>
      <c r="AJ539" s="13">
        <v>2.0</v>
      </c>
      <c r="AK539" s="13">
        <v>11.0</v>
      </c>
      <c r="AL539" s="13">
        <v>7.0</v>
      </c>
      <c r="AM539" s="18">
        <f t="shared" si="46"/>
        <v>0.6363636364</v>
      </c>
      <c r="AN539" s="13">
        <v>0.0</v>
      </c>
      <c r="AO539" s="19">
        <v>0.0</v>
      </c>
      <c r="AP539" s="13">
        <v>0.0</v>
      </c>
      <c r="AQ539" s="17">
        <f t="shared" si="49"/>
        <v>3</v>
      </c>
      <c r="AR539" s="11">
        <f t="shared" si="8"/>
        <v>0.6</v>
      </c>
      <c r="AS539" s="17">
        <f t="shared" si="55"/>
        <v>2</v>
      </c>
      <c r="AT539" s="11">
        <f t="shared" si="56"/>
        <v>0.4</v>
      </c>
      <c r="AU539" s="13" t="s">
        <v>56</v>
      </c>
      <c r="AX539" s="21">
        <f t="shared" si="51"/>
        <v>0</v>
      </c>
      <c r="BA539" s="12">
        <f t="shared" si="12"/>
        <v>10</v>
      </c>
    </row>
    <row r="540" ht="12.75" customHeight="1">
      <c r="A540" s="13" t="s">
        <v>556</v>
      </c>
      <c r="B540" s="81" t="s">
        <v>401</v>
      </c>
      <c r="C540" s="10">
        <v>0.7456349206349207</v>
      </c>
      <c r="D540" s="11">
        <v>2.3634920634920635</v>
      </c>
      <c r="E540" s="11">
        <v>0.31548018804566824</v>
      </c>
      <c r="F540" s="13">
        <v>1.0</v>
      </c>
      <c r="G540" s="13">
        <v>1.0</v>
      </c>
      <c r="H540" s="13">
        <v>6.0</v>
      </c>
      <c r="I540" s="13">
        <v>20.0</v>
      </c>
      <c r="J540" s="13">
        <v>2.0</v>
      </c>
      <c r="K540" s="11">
        <v>0.35</v>
      </c>
      <c r="L540" s="11">
        <v>1.4</v>
      </c>
      <c r="M540" s="13">
        <v>1.0</v>
      </c>
      <c r="N540" s="13">
        <v>0.0</v>
      </c>
      <c r="O540" s="13">
        <v>10.0</v>
      </c>
      <c r="P540" s="14">
        <v>0.0</v>
      </c>
      <c r="Q540" s="15">
        <v>0.6654801880456682</v>
      </c>
      <c r="R540" s="16">
        <v>2.1456349206349206</v>
      </c>
      <c r="S540" s="13">
        <v>19.0</v>
      </c>
      <c r="T540" s="13">
        <v>13.0</v>
      </c>
      <c r="U540" s="13">
        <v>2.0</v>
      </c>
      <c r="V540" s="17">
        <f t="shared" si="54"/>
        <v>1</v>
      </c>
      <c r="W540" s="11">
        <f t="shared" si="2"/>
        <v>0.5</v>
      </c>
      <c r="X540" s="11">
        <f t="shared" si="3"/>
        <v>0.5</v>
      </c>
      <c r="Y540" s="11">
        <f t="shared" si="18"/>
        <v>2.145634921</v>
      </c>
      <c r="Z540" s="12">
        <v>0.0</v>
      </c>
      <c r="AA540" s="12">
        <v>0.0</v>
      </c>
      <c r="AB540" s="12">
        <v>1.0</v>
      </c>
      <c r="AC540" s="12">
        <v>0.0</v>
      </c>
      <c r="AD540" s="12">
        <v>1.0</v>
      </c>
      <c r="AE540" s="12">
        <v>0.0</v>
      </c>
      <c r="AF540" s="11">
        <f t="shared" si="45"/>
        <v>0</v>
      </c>
      <c r="AG540" s="13">
        <v>2.0</v>
      </c>
      <c r="AH540" s="13">
        <v>1.0</v>
      </c>
      <c r="AI540" s="13">
        <v>6.0</v>
      </c>
      <c r="AJ540" s="13">
        <v>3.0</v>
      </c>
      <c r="AK540" s="13">
        <v>8.0</v>
      </c>
      <c r="AL540" s="13">
        <v>4.0</v>
      </c>
      <c r="AM540" s="18">
        <f t="shared" si="46"/>
        <v>0.5</v>
      </c>
      <c r="AN540" s="13">
        <v>2.0</v>
      </c>
      <c r="AO540" s="19">
        <v>0.0</v>
      </c>
      <c r="AP540" s="13">
        <v>0.0</v>
      </c>
      <c r="AQ540" s="17">
        <f t="shared" si="49"/>
        <v>1</v>
      </c>
      <c r="AR540" s="11">
        <f t="shared" si="8"/>
        <v>0.5</v>
      </c>
      <c r="AS540" s="17">
        <f t="shared" si="55"/>
        <v>1</v>
      </c>
      <c r="AT540" s="11">
        <f t="shared" si="56"/>
        <v>0.5</v>
      </c>
      <c r="AU540" s="13" t="s">
        <v>56</v>
      </c>
      <c r="AX540" s="21">
        <f t="shared" si="51"/>
        <v>0</v>
      </c>
      <c r="BA540" s="12">
        <f t="shared" si="12"/>
        <v>6</v>
      </c>
    </row>
    <row r="541" ht="12.75" customHeight="1">
      <c r="A541" s="13" t="s">
        <v>556</v>
      </c>
      <c r="B541" s="81" t="s">
        <v>269</v>
      </c>
      <c r="C541" s="10">
        <v>0.8039682539682539</v>
      </c>
      <c r="D541" s="11">
        <v>12.93015873015873</v>
      </c>
      <c r="E541" s="11">
        <v>0.06217775595384237</v>
      </c>
      <c r="F541" s="13">
        <v>1.0</v>
      </c>
      <c r="G541" s="13">
        <v>5.0</v>
      </c>
      <c r="H541" s="13">
        <v>2.0</v>
      </c>
      <c r="I541" s="13">
        <v>82.0</v>
      </c>
      <c r="J541" s="13">
        <v>9.0</v>
      </c>
      <c r="K541" s="11">
        <v>0.5528455284552846</v>
      </c>
      <c r="L541" s="11">
        <v>2.5925925925925926</v>
      </c>
      <c r="M541" s="13">
        <v>8.0</v>
      </c>
      <c r="N541" s="13">
        <v>0.0</v>
      </c>
      <c r="O541" s="13">
        <v>10.0</v>
      </c>
      <c r="P541" s="14">
        <v>0.0</v>
      </c>
      <c r="Q541" s="15">
        <v>0.6150232844091269</v>
      </c>
      <c r="R541" s="16">
        <v>3.3965608465608463</v>
      </c>
      <c r="S541" s="13">
        <v>36.0</v>
      </c>
      <c r="T541" s="13">
        <v>6.0</v>
      </c>
      <c r="U541" s="13">
        <v>2.0</v>
      </c>
      <c r="V541" s="17">
        <f t="shared" si="54"/>
        <v>4</v>
      </c>
      <c r="W541" s="11">
        <f t="shared" si="2"/>
        <v>0.5555555556</v>
      </c>
      <c r="X541" s="11">
        <f t="shared" si="3"/>
        <v>0.4444444444</v>
      </c>
      <c r="Y541" s="11">
        <f t="shared" si="18"/>
        <v>3.396560847</v>
      </c>
      <c r="Z541" s="12">
        <v>3.0</v>
      </c>
      <c r="AA541" s="12">
        <v>0.0</v>
      </c>
      <c r="AB541" s="12">
        <v>8.0</v>
      </c>
      <c r="AC541" s="12">
        <v>0.0</v>
      </c>
      <c r="AD541" s="12">
        <v>11.0</v>
      </c>
      <c r="AE541" s="12">
        <v>0.0</v>
      </c>
      <c r="AF541" s="11">
        <f t="shared" si="45"/>
        <v>0</v>
      </c>
      <c r="AG541" s="13">
        <v>5.0</v>
      </c>
      <c r="AH541" s="13">
        <v>1.0</v>
      </c>
      <c r="AI541" s="13">
        <v>6.0</v>
      </c>
      <c r="AJ541" s="13">
        <v>4.0</v>
      </c>
      <c r="AK541" s="13">
        <v>11.0</v>
      </c>
      <c r="AL541" s="13">
        <v>5.0</v>
      </c>
      <c r="AM541" s="18">
        <f t="shared" si="46"/>
        <v>0.4545454545</v>
      </c>
      <c r="AN541" s="13">
        <v>1.0</v>
      </c>
      <c r="AO541" s="19">
        <v>0.0</v>
      </c>
      <c r="AP541" s="13">
        <v>0.0</v>
      </c>
      <c r="AQ541" s="17">
        <f t="shared" si="49"/>
        <v>1</v>
      </c>
      <c r="AR541" s="11">
        <f t="shared" si="8"/>
        <v>0.1111111111</v>
      </c>
      <c r="AS541" s="17">
        <f t="shared" si="55"/>
        <v>8</v>
      </c>
      <c r="AT541" s="11">
        <f t="shared" si="56"/>
        <v>0.8888888889</v>
      </c>
      <c r="AU541" s="13" t="s">
        <v>56</v>
      </c>
      <c r="AV541" s="20">
        <v>26614.0</v>
      </c>
      <c r="AX541" s="21">
        <f t="shared" si="51"/>
        <v>-72.86516085</v>
      </c>
      <c r="BA541" s="12">
        <f t="shared" si="12"/>
        <v>2</v>
      </c>
    </row>
    <row r="542" ht="12.75" customHeight="1">
      <c r="A542" s="13" t="s">
        <v>556</v>
      </c>
      <c r="B542" s="81" t="s">
        <v>243</v>
      </c>
      <c r="C542" s="10">
        <v>0.29444444444444445</v>
      </c>
      <c r="D542" s="11">
        <v>1.0777777777777777</v>
      </c>
      <c r="E542" s="11">
        <v>0.2731958762886598</v>
      </c>
      <c r="F542" s="13">
        <v>2.0</v>
      </c>
      <c r="G542" s="13">
        <v>0.0</v>
      </c>
      <c r="H542" s="13">
        <v>3.0</v>
      </c>
      <c r="I542" s="13">
        <v>6.0</v>
      </c>
      <c r="J542" s="13">
        <v>1.0</v>
      </c>
      <c r="K542" s="11">
        <v>-0.5</v>
      </c>
      <c r="L542" s="11">
        <v>0.0</v>
      </c>
      <c r="M542" s="13">
        <v>1.0</v>
      </c>
      <c r="N542" s="13">
        <v>0.0</v>
      </c>
      <c r="O542" s="13">
        <v>10.0</v>
      </c>
      <c r="P542" s="14">
        <v>0.0</v>
      </c>
      <c r="Q542" s="15">
        <v>-0.22680412371134018</v>
      </c>
      <c r="R542" s="16">
        <v>0.29444444444444445</v>
      </c>
      <c r="S542" s="13">
        <v>13.0</v>
      </c>
      <c r="T542" s="13">
        <v>16.0</v>
      </c>
      <c r="U542" s="13">
        <v>2.0</v>
      </c>
      <c r="V542" s="17">
        <f t="shared" si="54"/>
        <v>1</v>
      </c>
      <c r="W542" s="11">
        <f t="shared" si="2"/>
        <v>0</v>
      </c>
      <c r="X542" s="11">
        <f t="shared" si="3"/>
        <v>1</v>
      </c>
      <c r="Y542" s="11">
        <f t="shared" si="18"/>
        <v>0.2944444444</v>
      </c>
      <c r="Z542" s="12">
        <v>0.0</v>
      </c>
      <c r="AA542" s="12">
        <v>0.0</v>
      </c>
      <c r="AB542" s="12">
        <v>0.0</v>
      </c>
      <c r="AC542" s="12">
        <v>0.0</v>
      </c>
      <c r="AD542" s="12">
        <v>0.0</v>
      </c>
      <c r="AE542" s="12">
        <v>0.0</v>
      </c>
      <c r="AF542" s="11" t="str">
        <f t="shared" si="45"/>
        <v>#DIV/0!</v>
      </c>
      <c r="AG542" s="13">
        <v>1.0</v>
      </c>
      <c r="AH542" s="13">
        <v>0.0</v>
      </c>
      <c r="AI542" s="13">
        <v>5.0</v>
      </c>
      <c r="AJ542" s="13">
        <v>2.0</v>
      </c>
      <c r="AK542" s="13">
        <v>6.0</v>
      </c>
      <c r="AL542" s="13">
        <v>2.0</v>
      </c>
      <c r="AM542" s="18">
        <f t="shared" si="46"/>
        <v>0.3333333333</v>
      </c>
      <c r="AN542" s="13">
        <v>1.0</v>
      </c>
      <c r="AO542" s="19">
        <v>0.0</v>
      </c>
      <c r="AP542" s="13">
        <v>0.0</v>
      </c>
      <c r="AQ542" s="17">
        <f t="shared" si="49"/>
        <v>0</v>
      </c>
      <c r="AR542" s="11">
        <f t="shared" si="8"/>
        <v>0</v>
      </c>
      <c r="AS542" s="17">
        <f t="shared" si="55"/>
        <v>1</v>
      </c>
      <c r="AT542" s="11">
        <f t="shared" si="56"/>
        <v>1</v>
      </c>
      <c r="AU542" s="13" t="s">
        <v>56</v>
      </c>
      <c r="AX542" s="21">
        <f t="shared" si="51"/>
        <v>0</v>
      </c>
      <c r="BA542" s="12">
        <f t="shared" si="12"/>
        <v>3</v>
      </c>
    </row>
    <row r="543" ht="12.75" customHeight="1">
      <c r="A543" s="22" t="s">
        <v>556</v>
      </c>
      <c r="B543" s="81" t="s">
        <v>399</v>
      </c>
      <c r="C543" s="10">
        <v>1.128968253968254</v>
      </c>
      <c r="D543" s="11">
        <v>14.93015873015873</v>
      </c>
      <c r="E543" s="11">
        <v>0.07561662768445673</v>
      </c>
      <c r="F543" s="13">
        <v>1.0</v>
      </c>
      <c r="G543" s="13">
        <v>7.0</v>
      </c>
      <c r="H543" s="13">
        <v>5.0</v>
      </c>
      <c r="I543" s="13">
        <v>96.0</v>
      </c>
      <c r="J543" s="13">
        <v>12.0</v>
      </c>
      <c r="K543" s="11">
        <v>0.5789930555555556</v>
      </c>
      <c r="L543" s="11">
        <v>1.8148148148148149</v>
      </c>
      <c r="M543" s="13">
        <v>8.0</v>
      </c>
      <c r="N543" s="13">
        <v>0.0</v>
      </c>
      <c r="O543" s="13">
        <v>10.0</v>
      </c>
      <c r="P543" s="14">
        <v>0.0</v>
      </c>
      <c r="Q543" s="15">
        <v>0.6546096832400123</v>
      </c>
      <c r="R543" s="16">
        <v>2.943783068783069</v>
      </c>
      <c r="S543" s="13">
        <v>39.0</v>
      </c>
      <c r="T543" s="13">
        <v>2.0</v>
      </c>
      <c r="U543" s="13">
        <v>2.0</v>
      </c>
      <c r="V543" s="17">
        <f t="shared" si="54"/>
        <v>5</v>
      </c>
      <c r="W543" s="11">
        <f t="shared" si="2"/>
        <v>0.5833333333</v>
      </c>
      <c r="X543" s="11">
        <f t="shared" si="3"/>
        <v>0.4166666667</v>
      </c>
      <c r="Y543" s="11">
        <f t="shared" si="18"/>
        <v>2.943783069</v>
      </c>
      <c r="Z543" s="12">
        <v>3.0</v>
      </c>
      <c r="AA543" s="12">
        <v>0.0</v>
      </c>
      <c r="AB543" s="12">
        <v>10.0</v>
      </c>
      <c r="AC543" s="12">
        <v>0.0</v>
      </c>
      <c r="AD543" s="12">
        <v>13.0</v>
      </c>
      <c r="AE543" s="12">
        <v>0.0</v>
      </c>
      <c r="AF543" s="11">
        <f t="shared" si="45"/>
        <v>0</v>
      </c>
      <c r="AG543" s="13">
        <v>5.0</v>
      </c>
      <c r="AH543" s="13">
        <v>2.0</v>
      </c>
      <c r="AI543" s="13">
        <v>6.0</v>
      </c>
      <c r="AJ543" s="13">
        <v>4.0</v>
      </c>
      <c r="AK543" s="13">
        <v>11.0</v>
      </c>
      <c r="AL543" s="13">
        <v>6.0</v>
      </c>
      <c r="AM543" s="18">
        <f t="shared" si="46"/>
        <v>0.5454545455</v>
      </c>
      <c r="AN543" s="13">
        <v>1.0</v>
      </c>
      <c r="AO543" s="19">
        <v>0.0</v>
      </c>
      <c r="AP543" s="13">
        <v>0.0</v>
      </c>
      <c r="AQ543" s="17">
        <f t="shared" si="49"/>
        <v>4</v>
      </c>
      <c r="AR543" s="11">
        <f t="shared" si="8"/>
        <v>0.3333333333</v>
      </c>
      <c r="AS543" s="17">
        <f t="shared" si="55"/>
        <v>8</v>
      </c>
      <c r="AT543" s="11">
        <f t="shared" si="56"/>
        <v>0.6666666667</v>
      </c>
      <c r="AU543" s="13" t="s">
        <v>56</v>
      </c>
      <c r="AX543" s="21">
        <f t="shared" si="51"/>
        <v>0</v>
      </c>
      <c r="BA543" s="12">
        <f t="shared" si="12"/>
        <v>5</v>
      </c>
    </row>
    <row r="544" ht="12.75" customHeight="1">
      <c r="A544" s="13" t="s">
        <v>556</v>
      </c>
      <c r="B544" s="81" t="s">
        <v>527</v>
      </c>
      <c r="C544" s="10">
        <v>1.228968253968254</v>
      </c>
      <c r="D544" s="11">
        <v>4.03015873015873</v>
      </c>
      <c r="E544" s="11">
        <v>0.30494289090192994</v>
      </c>
      <c r="F544" s="13">
        <v>0.0</v>
      </c>
      <c r="G544" s="13">
        <v>3.0</v>
      </c>
      <c r="H544" s="13">
        <v>4.0</v>
      </c>
      <c r="I544" s="13">
        <v>43.0</v>
      </c>
      <c r="J544" s="13">
        <v>5.0</v>
      </c>
      <c r="K544" s="11">
        <v>0.5813953488372092</v>
      </c>
      <c r="L544" s="11">
        <v>2.1</v>
      </c>
      <c r="M544" s="13">
        <v>3.0</v>
      </c>
      <c r="N544" s="13">
        <v>0.0</v>
      </c>
      <c r="O544" s="13">
        <v>10.0</v>
      </c>
      <c r="P544" s="14">
        <v>0.0</v>
      </c>
      <c r="Q544" s="15">
        <v>0.8863382397391392</v>
      </c>
      <c r="R544" s="16">
        <v>3.328968253968254</v>
      </c>
      <c r="S544" s="13">
        <v>21.0</v>
      </c>
      <c r="T544" s="13">
        <v>12.0</v>
      </c>
      <c r="U544" s="13">
        <v>2.0</v>
      </c>
      <c r="V544" s="17">
        <f t="shared" si="54"/>
        <v>2</v>
      </c>
      <c r="W544" s="11">
        <f t="shared" si="2"/>
        <v>0.6</v>
      </c>
      <c r="X544" s="11">
        <f t="shared" si="3"/>
        <v>0.4</v>
      </c>
      <c r="Y544" s="11">
        <f t="shared" si="18"/>
        <v>3.328968254</v>
      </c>
      <c r="Z544" s="12">
        <v>0.5</v>
      </c>
      <c r="AA544" s="12">
        <v>0.5</v>
      </c>
      <c r="AB544" s="12">
        <v>2.0</v>
      </c>
      <c r="AC544" s="12">
        <v>0.0</v>
      </c>
      <c r="AD544" s="12">
        <v>2.5</v>
      </c>
      <c r="AE544" s="12">
        <v>0.5</v>
      </c>
      <c r="AF544" s="11">
        <f t="shared" si="45"/>
        <v>0.2</v>
      </c>
      <c r="AG544" s="13">
        <v>3.0</v>
      </c>
      <c r="AH544" s="13">
        <v>1.0</v>
      </c>
      <c r="AI544" s="13">
        <v>6.0</v>
      </c>
      <c r="AJ544" s="13">
        <v>3.0</v>
      </c>
      <c r="AK544" s="13">
        <v>9.0</v>
      </c>
      <c r="AL544" s="13">
        <v>4.0</v>
      </c>
      <c r="AM544" s="18">
        <f t="shared" si="46"/>
        <v>0.4444444444</v>
      </c>
      <c r="AN544" s="13">
        <v>1.0</v>
      </c>
      <c r="AO544" s="19">
        <v>0.0</v>
      </c>
      <c r="AP544" s="13">
        <v>0.0</v>
      </c>
      <c r="AQ544" s="17">
        <f t="shared" si="49"/>
        <v>2</v>
      </c>
      <c r="AR544" s="11">
        <f t="shared" si="8"/>
        <v>0.4</v>
      </c>
      <c r="AS544" s="17">
        <f t="shared" si="55"/>
        <v>2.5</v>
      </c>
      <c r="AT544" s="11">
        <f t="shared" si="56"/>
        <v>0.5</v>
      </c>
      <c r="AU544" s="13" t="s">
        <v>54</v>
      </c>
      <c r="AX544" s="21">
        <f t="shared" si="51"/>
        <v>0</v>
      </c>
      <c r="BA544" s="12">
        <f t="shared" si="12"/>
        <v>4</v>
      </c>
    </row>
    <row r="545" ht="12.75" customHeight="1">
      <c r="A545" s="8" t="s">
        <v>556</v>
      </c>
      <c r="B545" s="81" t="s">
        <v>420</v>
      </c>
      <c r="C545" s="10">
        <v>1.6373015873015873</v>
      </c>
      <c r="D545" s="11">
        <v>15.43015873015873</v>
      </c>
      <c r="E545" s="11">
        <v>0.10611048246065219</v>
      </c>
      <c r="F545" s="13">
        <v>2.0</v>
      </c>
      <c r="G545" s="13">
        <v>7.0</v>
      </c>
      <c r="H545" s="13">
        <v>0.0</v>
      </c>
      <c r="I545" s="13">
        <v>91.0</v>
      </c>
      <c r="J545" s="13">
        <v>11.0</v>
      </c>
      <c r="K545" s="11">
        <v>0.6363636363636364</v>
      </c>
      <c r="L545" s="11">
        <v>4.454545454545454</v>
      </c>
      <c r="M545" s="13">
        <v>9.0</v>
      </c>
      <c r="N545" s="13">
        <v>10.0</v>
      </c>
      <c r="O545" s="13">
        <v>10.0</v>
      </c>
      <c r="P545" s="14">
        <v>1.0</v>
      </c>
      <c r="Q545" s="15">
        <v>1.7424741188242885</v>
      </c>
      <c r="R545" s="16">
        <v>12.091847041847041</v>
      </c>
      <c r="S545" s="13">
        <v>39.0</v>
      </c>
      <c r="T545" s="13">
        <v>1.0</v>
      </c>
      <c r="U545" s="13">
        <v>2.0</v>
      </c>
      <c r="V545" s="17">
        <f t="shared" si="54"/>
        <v>4</v>
      </c>
      <c r="W545" s="11">
        <f t="shared" si="2"/>
        <v>0.6363636364</v>
      </c>
      <c r="X545" s="11">
        <f t="shared" si="3"/>
        <v>0.3636363636</v>
      </c>
      <c r="Y545" s="11">
        <f t="shared" si="18"/>
        <v>6.091847042</v>
      </c>
      <c r="Z545" s="12">
        <v>3.5</v>
      </c>
      <c r="AA545" s="12">
        <v>0.0</v>
      </c>
      <c r="AB545" s="12">
        <v>10.0</v>
      </c>
      <c r="AC545" s="12">
        <v>1.0</v>
      </c>
      <c r="AD545" s="12">
        <v>13.5</v>
      </c>
      <c r="AE545" s="12">
        <v>1.0</v>
      </c>
      <c r="AF545" s="11">
        <f t="shared" si="45"/>
        <v>0.07407407407</v>
      </c>
      <c r="AG545" s="13">
        <v>5.0</v>
      </c>
      <c r="AH545" s="13">
        <v>0.0</v>
      </c>
      <c r="AI545" s="13">
        <v>6.0</v>
      </c>
      <c r="AJ545" s="13">
        <v>4.0</v>
      </c>
      <c r="AK545" s="13">
        <v>11.0</v>
      </c>
      <c r="AL545" s="13">
        <v>4.0</v>
      </c>
      <c r="AM545" s="18">
        <f t="shared" si="46"/>
        <v>0.3636363636</v>
      </c>
      <c r="AN545" s="13">
        <v>1.0</v>
      </c>
      <c r="AO545" s="19">
        <v>0.0</v>
      </c>
      <c r="AP545" s="13">
        <v>0.0</v>
      </c>
      <c r="AQ545" s="17">
        <f t="shared" si="49"/>
        <v>2</v>
      </c>
      <c r="AR545" s="11">
        <f t="shared" si="8"/>
        <v>0.1818181818</v>
      </c>
      <c r="AS545" s="17">
        <f t="shared" si="55"/>
        <v>8</v>
      </c>
      <c r="AT545" s="11">
        <f t="shared" si="56"/>
        <v>0.8</v>
      </c>
      <c r="AU545" s="13" t="s">
        <v>54</v>
      </c>
      <c r="AX545" s="21">
        <f t="shared" si="51"/>
        <v>0</v>
      </c>
      <c r="AZ545" s="12">
        <v>3.0</v>
      </c>
      <c r="BA545" s="12">
        <f t="shared" si="12"/>
        <v>3</v>
      </c>
    </row>
    <row r="546" ht="12.75" customHeight="1">
      <c r="A546" s="13" t="s">
        <v>556</v>
      </c>
      <c r="B546" s="81" t="s">
        <v>454</v>
      </c>
      <c r="C546" s="10">
        <v>5.5623015873015875</v>
      </c>
      <c r="D546" s="11">
        <v>9.93015873015873</v>
      </c>
      <c r="E546" s="11">
        <v>0.5601422634271099</v>
      </c>
      <c r="F546" s="13">
        <v>0.0</v>
      </c>
      <c r="G546" s="13">
        <v>0.0</v>
      </c>
      <c r="H546" s="13">
        <v>8.0</v>
      </c>
      <c r="I546" s="13">
        <v>63.0</v>
      </c>
      <c r="J546" s="13">
        <v>5.0</v>
      </c>
      <c r="K546" s="11">
        <v>-0.025396825396825397</v>
      </c>
      <c r="L546" s="11">
        <v>0.0</v>
      </c>
      <c r="M546" s="13">
        <v>3.0</v>
      </c>
      <c r="N546" s="13">
        <v>0.0</v>
      </c>
      <c r="O546" s="13">
        <v>10.0</v>
      </c>
      <c r="P546" s="14">
        <v>0.0</v>
      </c>
      <c r="Q546" s="15">
        <v>0.5347454380302845</v>
      </c>
      <c r="R546" s="16">
        <v>5.5623015873015875</v>
      </c>
      <c r="S546" s="13">
        <v>32.0</v>
      </c>
      <c r="T546" s="13">
        <v>8.0</v>
      </c>
      <c r="U546" s="13">
        <v>2.0</v>
      </c>
      <c r="V546" s="17">
        <f t="shared" si="54"/>
        <v>5</v>
      </c>
      <c r="W546" s="11">
        <f t="shared" si="2"/>
        <v>0</v>
      </c>
      <c r="X546" s="11">
        <f t="shared" si="3"/>
        <v>1</v>
      </c>
      <c r="Y546" s="11">
        <f t="shared" si="18"/>
        <v>5.562301587</v>
      </c>
      <c r="Z546" s="12">
        <v>2.0</v>
      </c>
      <c r="AA546" s="12">
        <v>0.0</v>
      </c>
      <c r="AB546" s="12">
        <v>6.0</v>
      </c>
      <c r="AC546" s="12">
        <v>4.0</v>
      </c>
      <c r="AD546" s="12">
        <v>8.0</v>
      </c>
      <c r="AE546" s="12">
        <v>4.0</v>
      </c>
      <c r="AF546" s="11">
        <f t="shared" si="45"/>
        <v>0.5</v>
      </c>
      <c r="AG546" s="13">
        <v>5.0</v>
      </c>
      <c r="AH546" s="13">
        <v>4.0</v>
      </c>
      <c r="AI546" s="13">
        <v>6.0</v>
      </c>
      <c r="AJ546" s="13">
        <v>4.0</v>
      </c>
      <c r="AK546" s="13">
        <v>11.0</v>
      </c>
      <c r="AL546" s="13">
        <v>8.0</v>
      </c>
      <c r="AM546" s="18">
        <f t="shared" si="46"/>
        <v>0.7272727273</v>
      </c>
      <c r="AN546" s="13">
        <v>2.0</v>
      </c>
      <c r="AO546" s="19">
        <v>0.0</v>
      </c>
      <c r="AP546" s="13">
        <v>0.0</v>
      </c>
      <c r="AQ546" s="17">
        <f t="shared" si="49"/>
        <v>2</v>
      </c>
      <c r="AR546" s="11">
        <f t="shared" si="8"/>
        <v>0.4</v>
      </c>
      <c r="AS546" s="17">
        <f t="shared" si="55"/>
        <v>-1</v>
      </c>
      <c r="AT546" s="11">
        <f t="shared" si="56"/>
        <v>-1</v>
      </c>
      <c r="AU546" s="13" t="s">
        <v>54</v>
      </c>
      <c r="AX546" s="21">
        <f t="shared" si="51"/>
        <v>0</v>
      </c>
      <c r="BA546" s="12">
        <f t="shared" si="12"/>
        <v>8</v>
      </c>
    </row>
    <row r="547" ht="12.75" customHeight="1">
      <c r="A547" s="13" t="s">
        <v>556</v>
      </c>
      <c r="B547" s="81" t="s">
        <v>418</v>
      </c>
      <c r="C547" s="10">
        <v>3.162301587301587</v>
      </c>
      <c r="D547" s="11">
        <v>13.93015873015873</v>
      </c>
      <c r="E547" s="11">
        <v>0.22701116681859615</v>
      </c>
      <c r="F547" s="13">
        <v>0.0</v>
      </c>
      <c r="G547" s="13">
        <v>2.0</v>
      </c>
      <c r="H547" s="13">
        <v>4.0</v>
      </c>
      <c r="I547" s="13">
        <v>81.0</v>
      </c>
      <c r="J547" s="13">
        <v>9.0</v>
      </c>
      <c r="K547" s="11">
        <v>0.2167352537722908</v>
      </c>
      <c r="L547" s="11">
        <v>0.7777777777777778</v>
      </c>
      <c r="M547" s="13">
        <v>6.0</v>
      </c>
      <c r="N547" s="13">
        <v>0.0</v>
      </c>
      <c r="O547" s="13">
        <v>10.0</v>
      </c>
      <c r="P547" s="14">
        <v>0.0</v>
      </c>
      <c r="Q547" s="15">
        <v>0.443746420590887</v>
      </c>
      <c r="R547" s="16">
        <v>3.940079365079365</v>
      </c>
      <c r="S547" s="13">
        <v>37.0</v>
      </c>
      <c r="T547" s="13">
        <v>5.0</v>
      </c>
      <c r="U547" s="13">
        <v>2.0</v>
      </c>
      <c r="V547" s="17">
        <f t="shared" si="54"/>
        <v>7</v>
      </c>
      <c r="W547" s="11">
        <f t="shared" si="2"/>
        <v>0.2222222222</v>
      </c>
      <c r="X547" s="11">
        <f t="shared" si="3"/>
        <v>0.7777777778</v>
      </c>
      <c r="Y547" s="11">
        <f t="shared" si="18"/>
        <v>3.940079365</v>
      </c>
      <c r="Z547" s="12">
        <v>3.0</v>
      </c>
      <c r="AA547" s="12">
        <v>1.0</v>
      </c>
      <c r="AB547" s="12">
        <v>9.0</v>
      </c>
      <c r="AC547" s="12">
        <v>1.0</v>
      </c>
      <c r="AD547" s="12">
        <v>12.0</v>
      </c>
      <c r="AE547" s="12">
        <v>2.0</v>
      </c>
      <c r="AF547" s="11">
        <f t="shared" si="45"/>
        <v>0.1666666667</v>
      </c>
      <c r="AG547" s="13">
        <v>5.0</v>
      </c>
      <c r="AH547" s="13">
        <v>2.0</v>
      </c>
      <c r="AI547" s="13">
        <v>6.0</v>
      </c>
      <c r="AJ547" s="13">
        <v>4.0</v>
      </c>
      <c r="AK547" s="13">
        <v>11.0</v>
      </c>
      <c r="AL547" s="13">
        <v>6.0</v>
      </c>
      <c r="AM547" s="18">
        <f t="shared" si="46"/>
        <v>0.5454545455</v>
      </c>
      <c r="AN547" s="13">
        <v>2.0</v>
      </c>
      <c r="AO547" s="19">
        <v>0.0</v>
      </c>
      <c r="AP547" s="13">
        <v>0.0</v>
      </c>
      <c r="AQ547" s="17">
        <f t="shared" si="49"/>
        <v>3</v>
      </c>
      <c r="AR547" s="11">
        <f t="shared" si="8"/>
        <v>0.3333333333</v>
      </c>
      <c r="AS547" s="17">
        <f t="shared" si="55"/>
        <v>4</v>
      </c>
      <c r="AT547" s="11">
        <f t="shared" si="56"/>
        <v>0.5</v>
      </c>
      <c r="AU547" s="13" t="s">
        <v>54</v>
      </c>
      <c r="AX547" s="21">
        <f t="shared" si="51"/>
        <v>0</v>
      </c>
      <c r="BA547" s="12">
        <f t="shared" si="12"/>
        <v>4</v>
      </c>
    </row>
    <row r="548" ht="12.75" customHeight="1">
      <c r="A548" s="13" t="s">
        <v>556</v>
      </c>
      <c r="B548" s="81" t="s">
        <v>221</v>
      </c>
      <c r="C548" s="10">
        <v>1.8373015873015872</v>
      </c>
      <c r="D548" s="11">
        <v>7.93015873015873</v>
      </c>
      <c r="E548" s="11">
        <v>0.2316853482786229</v>
      </c>
      <c r="F548" s="13">
        <v>2.0</v>
      </c>
      <c r="G548" s="13">
        <v>4.0</v>
      </c>
      <c r="H548" s="13">
        <v>4.0</v>
      </c>
      <c r="I548" s="13">
        <v>61.0</v>
      </c>
      <c r="J548" s="13">
        <v>7.0</v>
      </c>
      <c r="K548" s="11">
        <v>0.5620608899297423</v>
      </c>
      <c r="L548" s="11">
        <v>2.0</v>
      </c>
      <c r="M548" s="13">
        <v>4.0</v>
      </c>
      <c r="N548" s="13">
        <v>0.0</v>
      </c>
      <c r="O548" s="13">
        <v>10.0</v>
      </c>
      <c r="P548" s="14">
        <v>0.0</v>
      </c>
      <c r="Q548" s="15">
        <v>0.7937462382083652</v>
      </c>
      <c r="R548" s="16">
        <v>3.837301587301587</v>
      </c>
      <c r="S548" s="13">
        <v>29.0</v>
      </c>
      <c r="T548" s="13">
        <v>9.0</v>
      </c>
      <c r="U548" s="13">
        <v>2.0</v>
      </c>
      <c r="V548" s="17">
        <f t="shared" si="54"/>
        <v>3</v>
      </c>
      <c r="W548" s="11">
        <f t="shared" si="2"/>
        <v>0.5714285714</v>
      </c>
      <c r="X548" s="11">
        <f t="shared" si="3"/>
        <v>0.4285714286</v>
      </c>
      <c r="Y548" s="11">
        <f t="shared" si="18"/>
        <v>3.837301587</v>
      </c>
      <c r="Z548" s="12">
        <v>1.0</v>
      </c>
      <c r="AA548" s="12">
        <v>1.0</v>
      </c>
      <c r="AB548" s="12">
        <v>5.0</v>
      </c>
      <c r="AC548" s="12">
        <v>0.0</v>
      </c>
      <c r="AD548" s="12">
        <v>6.0</v>
      </c>
      <c r="AE548" s="12">
        <v>1.0</v>
      </c>
      <c r="AF548" s="11">
        <f t="shared" si="45"/>
        <v>0.1666666667</v>
      </c>
      <c r="AG548" s="13">
        <v>5.0</v>
      </c>
      <c r="AH548" s="13">
        <v>1.0</v>
      </c>
      <c r="AI548" s="13">
        <v>6.0</v>
      </c>
      <c r="AJ548" s="13">
        <v>4.0</v>
      </c>
      <c r="AK548" s="13">
        <v>11.0</v>
      </c>
      <c r="AL548" s="13">
        <v>5.0</v>
      </c>
      <c r="AM548" s="18">
        <f t="shared" si="46"/>
        <v>0.4545454545</v>
      </c>
      <c r="AN548" s="13">
        <v>1.0</v>
      </c>
      <c r="AO548" s="19">
        <v>0.0</v>
      </c>
      <c r="AP548" s="13">
        <v>0.0</v>
      </c>
      <c r="AQ548" s="17">
        <f t="shared" si="49"/>
        <v>3</v>
      </c>
      <c r="AR548" s="11">
        <f t="shared" si="8"/>
        <v>0.4285714286</v>
      </c>
      <c r="AS548" s="17">
        <f t="shared" si="55"/>
        <v>3</v>
      </c>
      <c r="AT548" s="11">
        <f t="shared" si="56"/>
        <v>0.4285714286</v>
      </c>
      <c r="AU548" s="13" t="s">
        <v>54</v>
      </c>
      <c r="AX548" s="21">
        <f t="shared" si="51"/>
        <v>0</v>
      </c>
      <c r="AZ548" s="12">
        <v>5.0</v>
      </c>
      <c r="BA548" s="12">
        <f t="shared" si="12"/>
        <v>9</v>
      </c>
    </row>
    <row r="549" ht="12.75" customHeight="1">
      <c r="A549" s="13" t="s">
        <v>556</v>
      </c>
      <c r="B549" s="82" t="s">
        <v>364</v>
      </c>
      <c r="C549" s="10">
        <v>0.7178571428571427</v>
      </c>
      <c r="D549" s="11">
        <v>11.93015873015873</v>
      </c>
      <c r="E549" s="11">
        <v>0.06017163384779137</v>
      </c>
      <c r="F549" s="13">
        <v>2.0</v>
      </c>
      <c r="G549" s="13">
        <v>8.0</v>
      </c>
      <c r="H549" s="13">
        <v>14.0</v>
      </c>
      <c r="I549" s="13">
        <v>107.0</v>
      </c>
      <c r="J549" s="13">
        <v>12.0</v>
      </c>
      <c r="K549" s="11">
        <v>0.6557632398753894</v>
      </c>
      <c r="L549" s="11">
        <v>1.037037037037037</v>
      </c>
      <c r="M549" s="13">
        <v>6.0</v>
      </c>
      <c r="N549" s="13">
        <v>0.0</v>
      </c>
      <c r="O549" s="13">
        <v>10.0</v>
      </c>
      <c r="P549" s="14">
        <v>0.0</v>
      </c>
      <c r="Q549" s="15">
        <v>0.7159348737231808</v>
      </c>
      <c r="R549" s="16">
        <v>1.7548941798941797</v>
      </c>
      <c r="S549" s="13">
        <v>35.0</v>
      </c>
      <c r="T549" s="13">
        <v>7.0</v>
      </c>
      <c r="U549" s="13">
        <v>2.0</v>
      </c>
      <c r="V549" s="17">
        <f t="shared" si="54"/>
        <v>4</v>
      </c>
      <c r="W549" s="11">
        <f t="shared" si="2"/>
        <v>0.6666666667</v>
      </c>
      <c r="X549" s="11">
        <f t="shared" si="3"/>
        <v>0.3333333333</v>
      </c>
      <c r="Y549" s="11">
        <f t="shared" si="18"/>
        <v>1.75489418</v>
      </c>
      <c r="Z549" s="12">
        <v>3.0</v>
      </c>
      <c r="AA549" s="12">
        <v>0.0</v>
      </c>
      <c r="AB549" s="12">
        <v>7.0</v>
      </c>
      <c r="AC549" s="12">
        <v>0.0</v>
      </c>
      <c r="AD549" s="12">
        <v>10.0</v>
      </c>
      <c r="AE549" s="12">
        <v>0.0</v>
      </c>
      <c r="AF549" s="11">
        <f t="shared" si="45"/>
        <v>0</v>
      </c>
      <c r="AG549" s="13">
        <v>5.0</v>
      </c>
      <c r="AH549" s="13">
        <v>2.0</v>
      </c>
      <c r="AI549" s="13">
        <v>6.0</v>
      </c>
      <c r="AJ549" s="13">
        <v>1.0</v>
      </c>
      <c r="AK549" s="13">
        <v>11.0</v>
      </c>
      <c r="AL549" s="13">
        <v>3.0</v>
      </c>
      <c r="AM549" s="18">
        <f t="shared" si="46"/>
        <v>0.2727272727</v>
      </c>
      <c r="AN549" s="13">
        <v>1.0</v>
      </c>
      <c r="AO549" s="19">
        <v>0.0</v>
      </c>
      <c r="AP549" s="13">
        <v>0.0</v>
      </c>
      <c r="AQ549" s="17">
        <f t="shared" si="49"/>
        <v>6</v>
      </c>
      <c r="AR549" s="11">
        <f t="shared" si="8"/>
        <v>0.5</v>
      </c>
      <c r="AS549" s="17">
        <f t="shared" si="55"/>
        <v>6</v>
      </c>
      <c r="AT549" s="11">
        <f t="shared" si="56"/>
        <v>0.5</v>
      </c>
      <c r="AU549" s="13" t="s">
        <v>56</v>
      </c>
      <c r="AX549" s="21">
        <f t="shared" si="51"/>
        <v>0</v>
      </c>
      <c r="BA549" s="12">
        <f t="shared" si="12"/>
        <v>14</v>
      </c>
    </row>
    <row r="550" ht="12.75" customHeight="1">
      <c r="A550" s="13" t="s">
        <v>556</v>
      </c>
      <c r="B550" s="82" t="s">
        <v>426</v>
      </c>
      <c r="C550" s="10">
        <v>3.826190476190476</v>
      </c>
      <c r="D550" s="11">
        <v>14.93015873015873</v>
      </c>
      <c r="E550" s="11">
        <v>0.25627259196257707</v>
      </c>
      <c r="F550" s="13">
        <v>2.0</v>
      </c>
      <c r="G550" s="13">
        <v>6.0</v>
      </c>
      <c r="H550" s="13">
        <v>5.0</v>
      </c>
      <c r="I550" s="13">
        <v>104.0</v>
      </c>
      <c r="J550" s="13">
        <v>12.0</v>
      </c>
      <c r="K550" s="11">
        <v>0.4959935897435897</v>
      </c>
      <c r="L550" s="11">
        <v>1.5555555555555556</v>
      </c>
      <c r="M550" s="13">
        <v>7.0</v>
      </c>
      <c r="N550" s="13">
        <v>0.0</v>
      </c>
      <c r="O550" s="13">
        <v>10.0</v>
      </c>
      <c r="P550" s="14">
        <v>0.0</v>
      </c>
      <c r="Q550" s="15">
        <v>0.7522661817061668</v>
      </c>
      <c r="R550" s="16">
        <v>5.381746031746031</v>
      </c>
      <c r="S550" s="13">
        <v>38.0</v>
      </c>
      <c r="T550" s="13">
        <v>4.0</v>
      </c>
      <c r="U550" s="13">
        <v>2.0</v>
      </c>
      <c r="V550" s="17">
        <f t="shared" si="54"/>
        <v>6</v>
      </c>
      <c r="W550" s="11">
        <f t="shared" si="2"/>
        <v>0.5</v>
      </c>
      <c r="X550" s="11">
        <f t="shared" si="3"/>
        <v>0.5</v>
      </c>
      <c r="Y550" s="11">
        <f t="shared" si="18"/>
        <v>5.381746032</v>
      </c>
      <c r="Z550" s="12">
        <v>3.0</v>
      </c>
      <c r="AA550" s="12">
        <v>1.0</v>
      </c>
      <c r="AB550" s="12">
        <v>10.0</v>
      </c>
      <c r="AC550" s="12">
        <v>2.0</v>
      </c>
      <c r="AD550" s="12">
        <v>13.0</v>
      </c>
      <c r="AE550" s="12">
        <v>3.0</v>
      </c>
      <c r="AF550" s="11">
        <f t="shared" si="45"/>
        <v>0.2307692308</v>
      </c>
      <c r="AG550" s="13">
        <v>5.0</v>
      </c>
      <c r="AH550" s="13">
        <v>2.0</v>
      </c>
      <c r="AI550" s="13">
        <v>6.0</v>
      </c>
      <c r="AJ550" s="13">
        <v>2.0</v>
      </c>
      <c r="AK550" s="13">
        <v>11.0</v>
      </c>
      <c r="AL550" s="13">
        <v>4.0</v>
      </c>
      <c r="AM550" s="18">
        <f t="shared" si="46"/>
        <v>0.3636363636</v>
      </c>
      <c r="AN550" s="13">
        <v>1.0</v>
      </c>
      <c r="AO550" s="19">
        <v>0.0</v>
      </c>
      <c r="AP550" s="13">
        <v>0.0</v>
      </c>
      <c r="AQ550" s="17">
        <f t="shared" si="49"/>
        <v>5</v>
      </c>
      <c r="AR550" s="11">
        <f t="shared" si="8"/>
        <v>0.4166666667</v>
      </c>
      <c r="AS550" s="17">
        <f t="shared" si="55"/>
        <v>4</v>
      </c>
      <c r="AT550" s="11">
        <f t="shared" si="56"/>
        <v>0.4</v>
      </c>
      <c r="AU550" s="13" t="s">
        <v>56</v>
      </c>
      <c r="AX550" s="21">
        <f t="shared" si="51"/>
        <v>0</v>
      </c>
      <c r="AZ550" s="12">
        <v>12.0</v>
      </c>
      <c r="BA550" s="12">
        <f t="shared" si="12"/>
        <v>17</v>
      </c>
    </row>
    <row r="551" ht="12.75" customHeight="1">
      <c r="A551" s="13" t="s">
        <v>556</v>
      </c>
      <c r="B551" s="82" t="s">
        <v>55</v>
      </c>
      <c r="C551" s="10">
        <v>0.7178571428571429</v>
      </c>
      <c r="D551" s="11">
        <v>4.73015873015873</v>
      </c>
      <c r="E551" s="11">
        <v>0.15176174496644296</v>
      </c>
      <c r="F551" s="13">
        <v>1.0</v>
      </c>
      <c r="G551" s="13">
        <v>1.0</v>
      </c>
      <c r="H551" s="13">
        <v>8.0</v>
      </c>
      <c r="I551" s="13">
        <v>68.0</v>
      </c>
      <c r="J551" s="13">
        <v>7.0</v>
      </c>
      <c r="K551" s="11">
        <v>0.12605042016806722</v>
      </c>
      <c r="L551" s="11">
        <v>0.3333333333333333</v>
      </c>
      <c r="M551" s="13">
        <v>5.0</v>
      </c>
      <c r="N551" s="13">
        <v>0.0</v>
      </c>
      <c r="O551" s="13">
        <v>10.0</v>
      </c>
      <c r="P551" s="14">
        <v>0.0</v>
      </c>
      <c r="Q551" s="15">
        <v>0.2778121651345102</v>
      </c>
      <c r="R551" s="16">
        <v>1.0511904761904762</v>
      </c>
      <c r="S551" s="13">
        <v>24.0</v>
      </c>
      <c r="T551" s="13">
        <v>11.0</v>
      </c>
      <c r="U551" s="13">
        <v>2.0</v>
      </c>
      <c r="V551" s="17">
        <f t="shared" si="54"/>
        <v>6</v>
      </c>
      <c r="W551" s="11">
        <f t="shared" si="2"/>
        <v>0.1428571429</v>
      </c>
      <c r="X551" s="11">
        <f t="shared" si="3"/>
        <v>0.8571428571</v>
      </c>
      <c r="Y551" s="11">
        <f t="shared" si="18"/>
        <v>1.051190476</v>
      </c>
      <c r="Z551" s="12">
        <v>0.0</v>
      </c>
      <c r="AA551" s="12">
        <v>0.0</v>
      </c>
      <c r="AB551" s="12">
        <v>3.0</v>
      </c>
      <c r="AC551" s="12">
        <v>0.0</v>
      </c>
      <c r="AD551" s="12">
        <v>3.0</v>
      </c>
      <c r="AE551" s="12">
        <v>0.0</v>
      </c>
      <c r="AF551" s="11">
        <f t="shared" si="45"/>
        <v>0</v>
      </c>
      <c r="AG551" s="13">
        <v>4.0</v>
      </c>
      <c r="AH551" s="13">
        <v>2.0</v>
      </c>
      <c r="AI551" s="13">
        <v>6.0</v>
      </c>
      <c r="AJ551" s="13">
        <v>1.0</v>
      </c>
      <c r="AK551" s="13">
        <v>10.0</v>
      </c>
      <c r="AL551" s="13">
        <v>3.0</v>
      </c>
      <c r="AM551" s="18">
        <f t="shared" si="46"/>
        <v>0.3</v>
      </c>
      <c r="AN551" s="13">
        <v>1.0</v>
      </c>
      <c r="AO551" s="19">
        <v>0.0</v>
      </c>
      <c r="AP551" s="13">
        <v>0.0</v>
      </c>
      <c r="AQ551" s="17">
        <f t="shared" si="49"/>
        <v>2</v>
      </c>
      <c r="AR551" s="11">
        <f t="shared" si="8"/>
        <v>0.2857142857</v>
      </c>
      <c r="AS551" s="17">
        <f t="shared" si="55"/>
        <v>5</v>
      </c>
      <c r="AT551" s="11">
        <f t="shared" si="56"/>
        <v>0.7142857143</v>
      </c>
      <c r="AU551" s="13" t="s">
        <v>56</v>
      </c>
      <c r="AX551" s="21">
        <f t="shared" si="51"/>
        <v>0</v>
      </c>
      <c r="BA551" s="12">
        <f t="shared" si="12"/>
        <v>8</v>
      </c>
    </row>
    <row r="552" ht="12.75" customHeight="1">
      <c r="A552" s="13" t="s">
        <v>556</v>
      </c>
      <c r="B552" s="82" t="s">
        <v>172</v>
      </c>
      <c r="C552" s="10">
        <v>0.0</v>
      </c>
      <c r="D552" s="11">
        <v>0.37777777777777777</v>
      </c>
      <c r="E552" s="11">
        <v>0.0</v>
      </c>
      <c r="F552" s="13">
        <v>0.0</v>
      </c>
      <c r="G552" s="13">
        <v>2.0</v>
      </c>
      <c r="H552" s="13">
        <v>4.0</v>
      </c>
      <c r="I552" s="13">
        <v>25.0</v>
      </c>
      <c r="J552" s="13">
        <v>3.0</v>
      </c>
      <c r="K552" s="11">
        <v>0.6133333333333334</v>
      </c>
      <c r="L552" s="11">
        <v>2.3333333333333335</v>
      </c>
      <c r="M552" s="13">
        <v>2.0</v>
      </c>
      <c r="N552" s="13">
        <v>0.0</v>
      </c>
      <c r="O552" s="13">
        <v>10.0</v>
      </c>
      <c r="P552" s="14">
        <v>0.0</v>
      </c>
      <c r="Q552" s="15">
        <v>0.6133333333333334</v>
      </c>
      <c r="R552" s="16">
        <v>2.3333333333333335</v>
      </c>
      <c r="S552" s="13">
        <v>9.0</v>
      </c>
      <c r="T552" s="13">
        <v>18.0</v>
      </c>
      <c r="U552" s="13">
        <v>2.0</v>
      </c>
      <c r="V552" s="17">
        <f t="shared" si="54"/>
        <v>1</v>
      </c>
      <c r="W552" s="11">
        <f t="shared" si="2"/>
        <v>0.6666666667</v>
      </c>
      <c r="X552" s="11">
        <f t="shared" si="3"/>
        <v>0.3333333333</v>
      </c>
      <c r="Y552" s="11">
        <f t="shared" si="18"/>
        <v>2.333333333</v>
      </c>
      <c r="Z552" s="12">
        <v>0.0</v>
      </c>
      <c r="AA552" s="12">
        <v>0.0</v>
      </c>
      <c r="AB552" s="12">
        <v>0.0</v>
      </c>
      <c r="AC552" s="12">
        <v>0.0</v>
      </c>
      <c r="AD552" s="12">
        <v>0.0</v>
      </c>
      <c r="AE552" s="12">
        <v>0.0</v>
      </c>
      <c r="AF552" s="11" t="str">
        <f t="shared" si="45"/>
        <v>#DIV/0!</v>
      </c>
      <c r="AG552" s="13">
        <v>0.0</v>
      </c>
      <c r="AH552" s="13">
        <v>0.0</v>
      </c>
      <c r="AI552" s="13">
        <v>3.0</v>
      </c>
      <c r="AJ552" s="13">
        <v>0.0</v>
      </c>
      <c r="AK552" s="13">
        <v>3.0</v>
      </c>
      <c r="AL552" s="13">
        <v>0.0</v>
      </c>
      <c r="AM552" s="18">
        <f t="shared" si="46"/>
        <v>0</v>
      </c>
      <c r="AN552" s="13">
        <v>0.0</v>
      </c>
      <c r="AO552" s="19">
        <v>0.0</v>
      </c>
      <c r="AP552" s="13">
        <v>0.0</v>
      </c>
      <c r="AQ552" s="17">
        <f t="shared" si="49"/>
        <v>1</v>
      </c>
      <c r="AR552" s="11">
        <f t="shared" si="8"/>
        <v>0.3333333333</v>
      </c>
      <c r="AS552" s="17">
        <f t="shared" si="55"/>
        <v>2</v>
      </c>
      <c r="AT552" s="11">
        <f t="shared" si="56"/>
        <v>0.6666666667</v>
      </c>
      <c r="AU552" s="13" t="s">
        <v>56</v>
      </c>
      <c r="AV552" s="20">
        <v>28587.0</v>
      </c>
      <c r="AX552" s="21">
        <f t="shared" si="51"/>
        <v>-78.26694045</v>
      </c>
      <c r="BA552" s="12">
        <f t="shared" si="12"/>
        <v>4</v>
      </c>
    </row>
    <row r="553" ht="12.75" customHeight="1">
      <c r="A553" s="13" t="s">
        <v>556</v>
      </c>
      <c r="B553" s="82" t="s">
        <v>461</v>
      </c>
      <c r="C553" s="10">
        <v>0.0</v>
      </c>
      <c r="D553" s="11">
        <v>0.2111111111111111</v>
      </c>
      <c r="E553" s="11">
        <v>0.0</v>
      </c>
      <c r="F553" s="13">
        <v>0.0</v>
      </c>
      <c r="G553" s="13">
        <v>1.0</v>
      </c>
      <c r="H553" s="13">
        <v>5.0</v>
      </c>
      <c r="I553" s="13">
        <v>19.0</v>
      </c>
      <c r="J553" s="13">
        <v>2.0</v>
      </c>
      <c r="K553" s="11">
        <v>0.368421052631579</v>
      </c>
      <c r="L553" s="11">
        <v>1.5555555555555556</v>
      </c>
      <c r="M553" s="13">
        <v>1.0</v>
      </c>
      <c r="N553" s="13">
        <v>0.0</v>
      </c>
      <c r="O553" s="13">
        <v>10.0</v>
      </c>
      <c r="P553" s="14">
        <v>0.0</v>
      </c>
      <c r="Q553" s="15">
        <v>0.368421052631579</v>
      </c>
      <c r="R553" s="16">
        <v>1.5555555555555556</v>
      </c>
      <c r="S553" s="13">
        <v>6.0</v>
      </c>
      <c r="T553" s="13">
        <v>19.0</v>
      </c>
      <c r="U553" s="13">
        <v>2.0</v>
      </c>
      <c r="V553" s="17">
        <f t="shared" si="54"/>
        <v>1</v>
      </c>
      <c r="W553" s="11">
        <f t="shared" si="2"/>
        <v>0.5</v>
      </c>
      <c r="X553" s="11">
        <f t="shared" si="3"/>
        <v>0.5</v>
      </c>
      <c r="Y553" s="11">
        <f t="shared" si="18"/>
        <v>1.555555556</v>
      </c>
      <c r="Z553" s="12">
        <v>0.0</v>
      </c>
      <c r="AA553" s="12">
        <v>0.0</v>
      </c>
      <c r="AB553" s="12">
        <v>0.0</v>
      </c>
      <c r="AC553" s="12">
        <v>0.0</v>
      </c>
      <c r="AD553" s="12">
        <v>0.0</v>
      </c>
      <c r="AE553" s="12">
        <v>0.0</v>
      </c>
      <c r="AF553" s="11" t="str">
        <f t="shared" si="45"/>
        <v>#DIV/0!</v>
      </c>
      <c r="AG553" s="13">
        <v>0.0</v>
      </c>
      <c r="AH553" s="13">
        <v>0.0</v>
      </c>
      <c r="AI553" s="13">
        <v>2.0</v>
      </c>
      <c r="AJ553" s="13">
        <v>0.0</v>
      </c>
      <c r="AK553" s="13">
        <v>2.0</v>
      </c>
      <c r="AL553" s="13">
        <v>0.0</v>
      </c>
      <c r="AM553" s="18">
        <f t="shared" si="46"/>
        <v>0</v>
      </c>
      <c r="AN553" s="13">
        <v>0.0</v>
      </c>
      <c r="AO553" s="19">
        <v>0.0</v>
      </c>
      <c r="AP553" s="13">
        <v>0.0</v>
      </c>
      <c r="AQ553" s="17">
        <f t="shared" si="49"/>
        <v>1</v>
      </c>
      <c r="AR553" s="11">
        <f t="shared" si="8"/>
        <v>0.5</v>
      </c>
      <c r="AS553" s="17">
        <f t="shared" si="55"/>
        <v>1</v>
      </c>
      <c r="AT553" s="11">
        <f t="shared" si="56"/>
        <v>0.5</v>
      </c>
      <c r="AU553" s="13" t="s">
        <v>56</v>
      </c>
      <c r="AX553" s="21">
        <f t="shared" si="51"/>
        <v>0</v>
      </c>
      <c r="BA553" s="12">
        <f t="shared" si="12"/>
        <v>5</v>
      </c>
    </row>
    <row r="554" ht="12.75" customHeight="1">
      <c r="A554" s="13" t="s">
        <v>556</v>
      </c>
      <c r="B554" s="82" t="s">
        <v>267</v>
      </c>
      <c r="C554" s="10">
        <v>0.0</v>
      </c>
      <c r="D554" s="11">
        <v>0.5777777777777777</v>
      </c>
      <c r="E554" s="11">
        <v>0.0</v>
      </c>
      <c r="F554" s="13">
        <v>0.0</v>
      </c>
      <c r="G554" s="13">
        <v>3.0</v>
      </c>
      <c r="H554" s="13">
        <v>4.0</v>
      </c>
      <c r="I554" s="13">
        <v>30.0</v>
      </c>
      <c r="J554" s="13">
        <v>4.0</v>
      </c>
      <c r="K554" s="11">
        <v>0.7166666666666667</v>
      </c>
      <c r="L554" s="11">
        <v>2.625</v>
      </c>
      <c r="M554" s="13">
        <v>3.0</v>
      </c>
      <c r="N554" s="13">
        <v>0.0</v>
      </c>
      <c r="O554" s="13">
        <v>10.0</v>
      </c>
      <c r="P554" s="14">
        <v>0.0</v>
      </c>
      <c r="Q554" s="15">
        <v>0.7166666666666667</v>
      </c>
      <c r="R554" s="16">
        <v>2.625</v>
      </c>
      <c r="S554" s="13">
        <v>11.0</v>
      </c>
      <c r="T554" s="13">
        <v>17.0</v>
      </c>
      <c r="U554" s="13">
        <v>2.0</v>
      </c>
      <c r="V554" s="17">
        <f t="shared" si="54"/>
        <v>1</v>
      </c>
      <c r="W554" s="11">
        <f t="shared" si="2"/>
        <v>0.75</v>
      </c>
      <c r="X554" s="11">
        <f t="shared" si="3"/>
        <v>0.25</v>
      </c>
      <c r="Y554" s="11">
        <f t="shared" si="18"/>
        <v>2.625</v>
      </c>
      <c r="Z554" s="12">
        <v>0.0</v>
      </c>
      <c r="AA554" s="12">
        <v>0.0</v>
      </c>
      <c r="AB554" s="12">
        <v>0.0</v>
      </c>
      <c r="AC554" s="12">
        <v>0.0</v>
      </c>
      <c r="AD554" s="12">
        <v>0.0</v>
      </c>
      <c r="AE554" s="12">
        <v>0.0</v>
      </c>
      <c r="AF554" s="11" t="str">
        <f t="shared" si="45"/>
        <v>#DIV/0!</v>
      </c>
      <c r="AG554" s="13">
        <v>0.0</v>
      </c>
      <c r="AH554" s="13">
        <v>0.0</v>
      </c>
      <c r="AI554" s="13">
        <v>4.0</v>
      </c>
      <c r="AJ554" s="13">
        <v>0.0</v>
      </c>
      <c r="AK554" s="13">
        <v>4.0</v>
      </c>
      <c r="AL554" s="13">
        <v>0.0</v>
      </c>
      <c r="AM554" s="18">
        <f t="shared" si="46"/>
        <v>0</v>
      </c>
      <c r="AN554" s="13">
        <v>0.0</v>
      </c>
      <c r="AO554" s="19">
        <v>0.0</v>
      </c>
      <c r="AP554" s="13">
        <v>0.0</v>
      </c>
      <c r="AQ554" s="17">
        <f t="shared" si="49"/>
        <v>1</v>
      </c>
      <c r="AR554" s="11">
        <f t="shared" si="8"/>
        <v>0.25</v>
      </c>
      <c r="AS554" s="17">
        <f t="shared" si="55"/>
        <v>3</v>
      </c>
      <c r="AT554" s="11">
        <f t="shared" si="56"/>
        <v>0.75</v>
      </c>
      <c r="AU554" s="13" t="s">
        <v>54</v>
      </c>
      <c r="AV554" s="20">
        <v>24213.0</v>
      </c>
      <c r="AX554" s="21">
        <f t="shared" si="51"/>
        <v>-66.29158111</v>
      </c>
      <c r="BA554" s="12">
        <f t="shared" si="12"/>
        <v>4</v>
      </c>
    </row>
    <row r="555" ht="12.75" customHeight="1">
      <c r="A555" s="22" t="s">
        <v>556</v>
      </c>
      <c r="B555" s="82" t="s">
        <v>400</v>
      </c>
      <c r="C555" s="10">
        <v>3.951190476190476</v>
      </c>
      <c r="D555" s="11">
        <v>14.93015873015873</v>
      </c>
      <c r="E555" s="11">
        <v>0.2646449075058473</v>
      </c>
      <c r="F555" s="13">
        <v>1.0</v>
      </c>
      <c r="G555" s="13">
        <v>9.0</v>
      </c>
      <c r="H555" s="13">
        <v>11.0</v>
      </c>
      <c r="I555" s="13">
        <v>117.0</v>
      </c>
      <c r="J555" s="13">
        <v>14.0</v>
      </c>
      <c r="K555" s="11">
        <v>0.6361416361416362</v>
      </c>
      <c r="L555" s="11">
        <v>1.2</v>
      </c>
      <c r="M555" s="13">
        <v>7.0</v>
      </c>
      <c r="N555" s="13">
        <v>0.0</v>
      </c>
      <c r="O555" s="13">
        <v>10.0</v>
      </c>
      <c r="P555" s="14">
        <v>0.0</v>
      </c>
      <c r="Q555" s="15">
        <v>0.9007865436474836</v>
      </c>
      <c r="R555" s="16">
        <v>5.151190476190476</v>
      </c>
      <c r="S555" s="13">
        <v>39.0</v>
      </c>
      <c r="T555" s="13">
        <v>2.0</v>
      </c>
      <c r="U555" s="13">
        <v>2.0</v>
      </c>
      <c r="V555" s="17">
        <f t="shared" si="54"/>
        <v>5</v>
      </c>
      <c r="W555" s="11">
        <f t="shared" si="2"/>
        <v>0.6428571429</v>
      </c>
      <c r="X555" s="11">
        <f t="shared" si="3"/>
        <v>0.3571428571</v>
      </c>
      <c r="Y555" s="11">
        <f t="shared" si="18"/>
        <v>5.151190476</v>
      </c>
      <c r="Z555" s="12">
        <v>3.0</v>
      </c>
      <c r="AA555" s="12">
        <v>0.0</v>
      </c>
      <c r="AB555" s="12">
        <v>10.0</v>
      </c>
      <c r="AC555" s="12">
        <v>3.0</v>
      </c>
      <c r="AD555" s="12">
        <v>13.0</v>
      </c>
      <c r="AE555" s="12">
        <v>3.0</v>
      </c>
      <c r="AF555" s="11">
        <f t="shared" si="45"/>
        <v>0.2307692308</v>
      </c>
      <c r="AG555" s="13">
        <v>5.0</v>
      </c>
      <c r="AH555" s="13">
        <v>3.0</v>
      </c>
      <c r="AI555" s="13">
        <v>6.0</v>
      </c>
      <c r="AJ555" s="13">
        <v>1.0</v>
      </c>
      <c r="AK555" s="13">
        <v>11.0</v>
      </c>
      <c r="AL555" s="13">
        <v>4.0</v>
      </c>
      <c r="AM555" s="18">
        <f t="shared" si="46"/>
        <v>0.3636363636</v>
      </c>
      <c r="AN555" s="13">
        <v>1.0</v>
      </c>
      <c r="AO555" s="19">
        <v>0.0</v>
      </c>
      <c r="AP555" s="13">
        <v>0.0</v>
      </c>
      <c r="AQ555" s="17">
        <f t="shared" si="49"/>
        <v>7</v>
      </c>
      <c r="AR555" s="11">
        <f t="shared" si="8"/>
        <v>0.5</v>
      </c>
      <c r="AS555" s="17">
        <f t="shared" si="55"/>
        <v>4</v>
      </c>
      <c r="AT555" s="11">
        <f t="shared" si="56"/>
        <v>0.3636363636</v>
      </c>
      <c r="AU555" s="13" t="s">
        <v>54</v>
      </c>
      <c r="AX555" s="21">
        <f t="shared" si="51"/>
        <v>0</v>
      </c>
      <c r="BA555" s="12">
        <f t="shared" si="12"/>
        <v>11</v>
      </c>
    </row>
    <row r="556" ht="12.75" customHeight="1">
      <c r="A556" s="13" t="s">
        <v>556</v>
      </c>
      <c r="B556" s="82" t="s">
        <v>557</v>
      </c>
      <c r="C556" s="10">
        <v>0.5166666666666666</v>
      </c>
      <c r="D556" s="11">
        <v>1.5777777777777777</v>
      </c>
      <c r="E556" s="11">
        <v>0.3274647887323943</v>
      </c>
      <c r="F556" s="13">
        <v>1.0</v>
      </c>
      <c r="G556" s="13">
        <v>0.0</v>
      </c>
      <c r="H556" s="13">
        <v>0.0</v>
      </c>
      <c r="I556" s="13">
        <v>19.0</v>
      </c>
      <c r="J556" s="13">
        <v>2.0</v>
      </c>
      <c r="K556" s="11">
        <v>-0.08</v>
      </c>
      <c r="L556" s="11">
        <v>0.0</v>
      </c>
      <c r="M556" s="13">
        <v>2.0</v>
      </c>
      <c r="N556" s="13">
        <v>0.0</v>
      </c>
      <c r="O556" s="13">
        <v>10.0</v>
      </c>
      <c r="P556" s="14">
        <v>0.0</v>
      </c>
      <c r="Q556" s="15">
        <v>0.2474647887323943</v>
      </c>
      <c r="R556" s="16">
        <v>0.5166666666666666</v>
      </c>
      <c r="S556" s="13">
        <v>13.0</v>
      </c>
      <c r="T556" s="13">
        <v>15.0</v>
      </c>
      <c r="U556" s="13">
        <v>2.0</v>
      </c>
      <c r="V556" s="17">
        <f t="shared" si="54"/>
        <v>2</v>
      </c>
      <c r="W556" s="11">
        <f t="shared" si="2"/>
        <v>0</v>
      </c>
      <c r="X556" s="11">
        <f t="shared" si="3"/>
        <v>1</v>
      </c>
      <c r="Y556" s="11">
        <f t="shared" si="18"/>
        <v>0.5166666667</v>
      </c>
      <c r="Z556" s="12">
        <v>0.5</v>
      </c>
      <c r="AA556" s="12">
        <v>0.25</v>
      </c>
      <c r="AB556" s="12">
        <v>0.0</v>
      </c>
      <c r="AC556" s="12">
        <v>0.0</v>
      </c>
      <c r="AD556" s="12">
        <v>0.5</v>
      </c>
      <c r="AE556" s="12">
        <v>0.25</v>
      </c>
      <c r="AF556" s="11">
        <f t="shared" si="45"/>
        <v>0.5</v>
      </c>
      <c r="AG556" s="13">
        <v>1.0</v>
      </c>
      <c r="AH556" s="13">
        <v>0.0</v>
      </c>
      <c r="AI556" s="13">
        <v>5.0</v>
      </c>
      <c r="AJ556" s="13">
        <v>1.0</v>
      </c>
      <c r="AK556" s="13">
        <v>6.0</v>
      </c>
      <c r="AL556" s="13">
        <v>1.0</v>
      </c>
      <c r="AM556" s="18">
        <f t="shared" si="46"/>
        <v>0.1666666667</v>
      </c>
      <c r="AN556" s="13">
        <v>2.0</v>
      </c>
      <c r="AO556" s="19">
        <v>0.0</v>
      </c>
      <c r="AP556" s="13">
        <v>0.0</v>
      </c>
      <c r="AQ556" s="17">
        <f t="shared" si="49"/>
        <v>0</v>
      </c>
      <c r="AR556" s="11">
        <f t="shared" si="8"/>
        <v>0</v>
      </c>
      <c r="AS556" s="17">
        <f t="shared" si="55"/>
        <v>1.75</v>
      </c>
      <c r="AT556" s="11">
        <f t="shared" si="56"/>
        <v>0.875</v>
      </c>
      <c r="AU556" s="13" t="s">
        <v>54</v>
      </c>
      <c r="AX556" s="21">
        <f t="shared" si="51"/>
        <v>0</v>
      </c>
      <c r="BA556" s="12">
        <f t="shared" si="12"/>
        <v>0</v>
      </c>
    </row>
    <row r="557" ht="12.75" customHeight="1">
      <c r="A557" s="13" t="s">
        <v>556</v>
      </c>
      <c r="B557" s="82" t="s">
        <v>389</v>
      </c>
      <c r="C557" s="10">
        <v>0.0</v>
      </c>
      <c r="D557" s="11">
        <v>0.1</v>
      </c>
      <c r="E557" s="11">
        <v>0.0</v>
      </c>
      <c r="F557" s="13">
        <v>0.0</v>
      </c>
      <c r="G557" s="13">
        <v>0.0</v>
      </c>
      <c r="H557" s="13">
        <v>6.0</v>
      </c>
      <c r="I557" s="13">
        <v>10.0</v>
      </c>
      <c r="J557" s="13">
        <v>1.0</v>
      </c>
      <c r="K557" s="11">
        <v>-0.6</v>
      </c>
      <c r="L557" s="11">
        <v>0.0</v>
      </c>
      <c r="M557" s="13">
        <v>0.0</v>
      </c>
      <c r="N557" s="13">
        <v>0.0</v>
      </c>
      <c r="O557" s="13">
        <v>10.0</v>
      </c>
      <c r="P557" s="14">
        <v>0.0</v>
      </c>
      <c r="Q557" s="15">
        <v>-0.6</v>
      </c>
      <c r="R557" s="16">
        <v>0.0</v>
      </c>
      <c r="S557" s="13">
        <v>3.0</v>
      </c>
      <c r="T557" s="13">
        <v>20.0</v>
      </c>
      <c r="U557" s="13">
        <v>2.0</v>
      </c>
      <c r="V557" s="17">
        <f t="shared" si="54"/>
        <v>1</v>
      </c>
      <c r="W557" s="11">
        <f t="shared" si="2"/>
        <v>0</v>
      </c>
      <c r="X557" s="11">
        <f t="shared" si="3"/>
        <v>1</v>
      </c>
      <c r="Y557" s="11">
        <f t="shared" si="18"/>
        <v>0</v>
      </c>
      <c r="Z557" s="12">
        <v>0.0</v>
      </c>
      <c r="AA557" s="12">
        <v>0.0</v>
      </c>
      <c r="AB557" s="12">
        <v>0.0</v>
      </c>
      <c r="AC557" s="12">
        <v>0.0</v>
      </c>
      <c r="AD557" s="12">
        <v>0.0</v>
      </c>
      <c r="AE557" s="12">
        <v>0.0</v>
      </c>
      <c r="AF557" s="11" t="str">
        <f t="shared" si="45"/>
        <v>#DIV/0!</v>
      </c>
      <c r="AG557" s="13">
        <v>0.0</v>
      </c>
      <c r="AH557" s="13">
        <v>0.0</v>
      </c>
      <c r="AI557" s="13">
        <v>1.0</v>
      </c>
      <c r="AJ557" s="13">
        <v>0.0</v>
      </c>
      <c r="AK557" s="13">
        <v>1.0</v>
      </c>
      <c r="AL557" s="13">
        <v>0.0</v>
      </c>
      <c r="AM557" s="18">
        <f t="shared" si="46"/>
        <v>0</v>
      </c>
      <c r="AN557" s="13">
        <v>0.0</v>
      </c>
      <c r="AO557" s="19">
        <v>0.0</v>
      </c>
      <c r="AP557" s="13">
        <v>0.0</v>
      </c>
      <c r="AQ557" s="17">
        <f t="shared" si="49"/>
        <v>1</v>
      </c>
      <c r="AR557" s="11">
        <f t="shared" si="8"/>
        <v>1</v>
      </c>
      <c r="AS557" s="17">
        <f t="shared" si="55"/>
        <v>0</v>
      </c>
      <c r="AT557" s="11">
        <f t="shared" si="56"/>
        <v>0</v>
      </c>
      <c r="AU557" s="13" t="s">
        <v>54</v>
      </c>
      <c r="AX557" s="21">
        <f t="shared" si="51"/>
        <v>0</v>
      </c>
      <c r="BA557" s="12">
        <f t="shared" si="12"/>
        <v>6</v>
      </c>
    </row>
    <row r="558" ht="12.75" customHeight="1">
      <c r="A558" s="25" t="s">
        <v>556</v>
      </c>
      <c r="B558" s="83" t="s">
        <v>398</v>
      </c>
      <c r="C558" s="27">
        <v>0.5178571428571428</v>
      </c>
      <c r="D558" s="28">
        <v>1.3634920634920635</v>
      </c>
      <c r="E558" s="28">
        <v>0.37980209545983695</v>
      </c>
      <c r="F558" s="25">
        <v>0.0</v>
      </c>
      <c r="G558" s="25">
        <v>2.0</v>
      </c>
      <c r="H558" s="25">
        <v>5.0</v>
      </c>
      <c r="I558" s="25">
        <v>37.0</v>
      </c>
      <c r="J558" s="25">
        <v>5.0</v>
      </c>
      <c r="K558" s="28">
        <v>0.372972972972973</v>
      </c>
      <c r="L558" s="28">
        <v>1.2444444444444445</v>
      </c>
      <c r="M558" s="25">
        <v>3.0</v>
      </c>
      <c r="N558" s="25">
        <v>0.0</v>
      </c>
      <c r="O558" s="25">
        <v>10.0</v>
      </c>
      <c r="P558" s="29">
        <v>0.0</v>
      </c>
      <c r="Q558" s="30">
        <v>0.75277506843281</v>
      </c>
      <c r="R558" s="31">
        <v>1.7623015873015873</v>
      </c>
      <c r="S558" s="25">
        <v>16.0</v>
      </c>
      <c r="T558" s="25">
        <v>14.0</v>
      </c>
      <c r="U558" s="25">
        <v>2.0</v>
      </c>
      <c r="V558" s="32">
        <f t="shared" si="54"/>
        <v>3</v>
      </c>
      <c r="W558" s="28">
        <f t="shared" si="2"/>
        <v>0.4</v>
      </c>
      <c r="X558" s="28">
        <f t="shared" si="3"/>
        <v>0.6</v>
      </c>
      <c r="Y558" s="28">
        <f t="shared" si="18"/>
        <v>1.762301587</v>
      </c>
      <c r="Z558" s="25">
        <v>0.0</v>
      </c>
      <c r="AA558" s="25">
        <v>0.0</v>
      </c>
      <c r="AB558" s="25">
        <v>0.0</v>
      </c>
      <c r="AC558" s="25">
        <v>0.0</v>
      </c>
      <c r="AD558" s="25">
        <v>0.0</v>
      </c>
      <c r="AE558" s="25">
        <v>0.0</v>
      </c>
      <c r="AF558" s="28" t="str">
        <f t="shared" si="45"/>
        <v>#DIV/0!</v>
      </c>
      <c r="AG558" s="25">
        <v>2.0</v>
      </c>
      <c r="AH558" s="25">
        <v>1.0</v>
      </c>
      <c r="AI558" s="25">
        <v>6.0</v>
      </c>
      <c r="AJ558" s="25">
        <v>1.0</v>
      </c>
      <c r="AK558" s="25">
        <v>8.0</v>
      </c>
      <c r="AL558" s="25">
        <v>2.0</v>
      </c>
      <c r="AM558" s="33">
        <f t="shared" si="46"/>
        <v>0.25</v>
      </c>
      <c r="AN558" s="25">
        <v>1.0</v>
      </c>
      <c r="AO558" s="34">
        <v>0.0</v>
      </c>
      <c r="AP558" s="25">
        <v>0.0</v>
      </c>
      <c r="AQ558" s="32">
        <f t="shared" si="49"/>
        <v>2</v>
      </c>
      <c r="AR558" s="28">
        <f t="shared" si="8"/>
        <v>0.4</v>
      </c>
      <c r="AS558" s="32">
        <f t="shared" si="55"/>
        <v>3</v>
      </c>
      <c r="AT558" s="28">
        <f t="shared" si="56"/>
        <v>0.6</v>
      </c>
      <c r="AU558" s="25" t="s">
        <v>54</v>
      </c>
      <c r="AV558" s="25"/>
      <c r="AW558" s="25"/>
      <c r="AX558" s="36">
        <f t="shared" si="51"/>
        <v>0</v>
      </c>
      <c r="AY558" s="25"/>
      <c r="AZ558" s="25"/>
      <c r="BA558" s="25">
        <f t="shared" si="12"/>
        <v>5</v>
      </c>
      <c r="BB558" s="25"/>
    </row>
    <row r="559" ht="12.75" customHeight="1">
      <c r="A559" s="13" t="s">
        <v>558</v>
      </c>
      <c r="B559" s="50" t="s">
        <v>559</v>
      </c>
      <c r="C559" s="10">
        <v>0.125</v>
      </c>
      <c r="D559" s="11">
        <v>3.45</v>
      </c>
      <c r="E559" s="11">
        <v>0.036231884057971016</v>
      </c>
      <c r="F559" s="13">
        <v>0.0</v>
      </c>
      <c r="G559" s="13">
        <v>2.0</v>
      </c>
      <c r="H559" s="13">
        <v>8.0</v>
      </c>
      <c r="I559" s="13">
        <v>15.0</v>
      </c>
      <c r="J559" s="13">
        <v>3.0</v>
      </c>
      <c r="K559" s="11">
        <v>0.48888888888888893</v>
      </c>
      <c r="L559" s="11">
        <v>1.5555555555555556</v>
      </c>
      <c r="M559" s="13">
        <v>0.0</v>
      </c>
      <c r="N559" s="13">
        <v>0.0</v>
      </c>
      <c r="O559" s="13">
        <v>7.0</v>
      </c>
      <c r="P559" s="14">
        <v>0.0</v>
      </c>
      <c r="Q559" s="15">
        <v>0.52512077294686</v>
      </c>
      <c r="R559" s="16">
        <v>1.6805555555555556</v>
      </c>
      <c r="S559" s="12">
        <v>11.0</v>
      </c>
      <c r="T559" s="12">
        <v>14.0</v>
      </c>
      <c r="U559" s="13">
        <v>1.0</v>
      </c>
      <c r="V559" s="17">
        <f t="shared" si="54"/>
        <v>1</v>
      </c>
      <c r="W559" s="11">
        <f t="shared" si="2"/>
        <v>0.6666666667</v>
      </c>
      <c r="X559" s="11">
        <f t="shared" si="3"/>
        <v>0.3333333333</v>
      </c>
      <c r="Y559" s="11">
        <f t="shared" si="18"/>
        <v>1.680555556</v>
      </c>
      <c r="Z559" s="12">
        <v>0.0</v>
      </c>
      <c r="AA559" s="12">
        <v>0.0</v>
      </c>
      <c r="AB559" s="12">
        <v>0.0</v>
      </c>
      <c r="AC559" s="12">
        <v>0.0</v>
      </c>
      <c r="AD559" s="12">
        <v>0.0</v>
      </c>
      <c r="AE559" s="12">
        <v>0.0</v>
      </c>
      <c r="AF559" s="11" t="str">
        <f t="shared" si="45"/>
        <v>#DIV/0!</v>
      </c>
      <c r="AG559" s="13">
        <v>1.0</v>
      </c>
      <c r="AH559" s="13">
        <v>0.0</v>
      </c>
      <c r="AI559" s="13">
        <v>4.0</v>
      </c>
      <c r="AJ559" s="13">
        <v>0.0</v>
      </c>
      <c r="AK559" s="13">
        <v>5.0</v>
      </c>
      <c r="AL559" s="13">
        <v>0.0</v>
      </c>
      <c r="AM559" s="18">
        <f t="shared" si="46"/>
        <v>0</v>
      </c>
      <c r="AN559" s="13">
        <v>1.0</v>
      </c>
      <c r="AO559" s="19">
        <v>0.0</v>
      </c>
      <c r="AP559" s="13">
        <v>0.0</v>
      </c>
      <c r="AQ559" s="17">
        <f t="shared" si="49"/>
        <v>3</v>
      </c>
      <c r="AR559" s="11">
        <f t="shared" si="8"/>
        <v>1</v>
      </c>
      <c r="AS559" s="17">
        <f t="shared" si="55"/>
        <v>0</v>
      </c>
      <c r="AT559" s="11">
        <f t="shared" si="56"/>
        <v>0</v>
      </c>
      <c r="AU559" s="13" t="s">
        <v>56</v>
      </c>
      <c r="AX559" s="21">
        <f t="shared" si="51"/>
        <v>0</v>
      </c>
      <c r="BA559" s="12">
        <f t="shared" si="12"/>
        <v>8</v>
      </c>
    </row>
    <row r="560" ht="12.75" customHeight="1">
      <c r="A560" s="13" t="s">
        <v>558</v>
      </c>
      <c r="B560" s="50" t="s">
        <v>560</v>
      </c>
      <c r="C560" s="10">
        <v>1.9583333333333333</v>
      </c>
      <c r="D560" s="11">
        <v>12.4</v>
      </c>
      <c r="E560" s="11">
        <v>0.15793010752688172</v>
      </c>
      <c r="F560" s="13">
        <v>0.0</v>
      </c>
      <c r="G560" s="13">
        <v>7.0</v>
      </c>
      <c r="H560" s="13">
        <v>5.0</v>
      </c>
      <c r="I560" s="13">
        <v>60.0</v>
      </c>
      <c r="J560" s="13">
        <v>9.0</v>
      </c>
      <c r="K560" s="11">
        <v>0.7685185185185186</v>
      </c>
      <c r="L560" s="11">
        <v>2.419753086419753</v>
      </c>
      <c r="M560" s="13">
        <v>7.0</v>
      </c>
      <c r="N560" s="13">
        <v>0.0</v>
      </c>
      <c r="O560" s="13">
        <v>7.0</v>
      </c>
      <c r="P560" s="14">
        <v>0.0</v>
      </c>
      <c r="Q560" s="15">
        <v>0.9264486260454003</v>
      </c>
      <c r="R560" s="16">
        <v>4.378086419753086</v>
      </c>
      <c r="S560" s="12">
        <v>37.0</v>
      </c>
      <c r="T560" s="12">
        <v>4.0</v>
      </c>
      <c r="U560" s="13">
        <v>1.0</v>
      </c>
      <c r="V560" s="17">
        <f t="shared" si="54"/>
        <v>2</v>
      </c>
      <c r="W560" s="11">
        <f t="shared" si="2"/>
        <v>0.7777777778</v>
      </c>
      <c r="X560" s="11">
        <f t="shared" si="3"/>
        <v>0.2222222222</v>
      </c>
      <c r="Y560" s="11">
        <f t="shared" si="18"/>
        <v>4.37808642</v>
      </c>
      <c r="Z560" s="12">
        <v>2.5</v>
      </c>
      <c r="AA560" s="12">
        <v>0.0</v>
      </c>
      <c r="AB560" s="12">
        <v>7.0</v>
      </c>
      <c r="AC560" s="12">
        <v>1.0</v>
      </c>
      <c r="AD560" s="12">
        <v>10.0</v>
      </c>
      <c r="AE560" s="12">
        <v>1.0</v>
      </c>
      <c r="AF560" s="11">
        <f t="shared" si="45"/>
        <v>0.1</v>
      </c>
      <c r="AG560" s="13">
        <v>6.0</v>
      </c>
      <c r="AH560" s="13">
        <v>1.0</v>
      </c>
      <c r="AI560" s="13">
        <v>6.0</v>
      </c>
      <c r="AJ560" s="13">
        <v>2.0</v>
      </c>
      <c r="AK560" s="13">
        <v>12.0</v>
      </c>
      <c r="AL560" s="13">
        <v>3.0</v>
      </c>
      <c r="AM560" s="18">
        <f t="shared" si="46"/>
        <v>0.25</v>
      </c>
      <c r="AN560" s="13">
        <v>1.0</v>
      </c>
      <c r="AO560" s="19">
        <v>0.0</v>
      </c>
      <c r="AP560" s="13">
        <v>0.0</v>
      </c>
      <c r="AQ560" s="17">
        <f t="shared" si="49"/>
        <v>2</v>
      </c>
      <c r="AR560" s="11">
        <f t="shared" si="8"/>
        <v>0.2222222222</v>
      </c>
      <c r="AS560" s="17">
        <f t="shared" si="55"/>
        <v>6</v>
      </c>
      <c r="AT560" s="11">
        <f t="shared" si="56"/>
        <v>0.75</v>
      </c>
      <c r="AU560" s="13" t="s">
        <v>56</v>
      </c>
      <c r="AX560" s="21">
        <f t="shared" si="51"/>
        <v>0</v>
      </c>
      <c r="BA560" s="12">
        <f t="shared" si="12"/>
        <v>5</v>
      </c>
    </row>
    <row r="561" ht="12.75" customHeight="1">
      <c r="A561" s="13" t="s">
        <v>558</v>
      </c>
      <c r="B561" s="50" t="s">
        <v>561</v>
      </c>
      <c r="C561" s="10">
        <v>0.0</v>
      </c>
      <c r="D561" s="11">
        <v>0.16666666666666666</v>
      </c>
      <c r="E561" s="11">
        <v>0.0</v>
      </c>
      <c r="F561" s="13">
        <v>0.0</v>
      </c>
      <c r="G561" s="13">
        <v>0.0</v>
      </c>
      <c r="H561" s="13">
        <v>3.0</v>
      </c>
      <c r="I561" s="13">
        <v>6.0</v>
      </c>
      <c r="J561" s="13">
        <v>1.0</v>
      </c>
      <c r="K561" s="11">
        <v>-0.5</v>
      </c>
      <c r="L561" s="11">
        <v>0.0</v>
      </c>
      <c r="M561" s="13">
        <v>0.0</v>
      </c>
      <c r="N561" s="13">
        <v>0.0</v>
      </c>
      <c r="O561" s="13">
        <v>7.0</v>
      </c>
      <c r="P561" s="14">
        <v>0.0</v>
      </c>
      <c r="Q561" s="15">
        <v>-0.5</v>
      </c>
      <c r="R561" s="16">
        <v>0.0</v>
      </c>
      <c r="S561" s="12">
        <v>3.0</v>
      </c>
      <c r="T561" s="12">
        <v>18.0</v>
      </c>
      <c r="U561" s="13">
        <v>1.0</v>
      </c>
      <c r="V561" s="17">
        <f t="shared" si="54"/>
        <v>1</v>
      </c>
      <c r="W561" s="11">
        <f t="shared" si="2"/>
        <v>0</v>
      </c>
      <c r="X561" s="11">
        <f t="shared" si="3"/>
        <v>1</v>
      </c>
      <c r="Y561" s="11">
        <f t="shared" si="18"/>
        <v>0</v>
      </c>
      <c r="Z561" s="12">
        <v>0.0</v>
      </c>
      <c r="AA561" s="12">
        <v>0.0</v>
      </c>
      <c r="AB561" s="12">
        <v>0.0</v>
      </c>
      <c r="AC561" s="12">
        <v>0.0</v>
      </c>
      <c r="AD561" s="12">
        <v>0.0</v>
      </c>
      <c r="AE561" s="12">
        <v>0.0</v>
      </c>
      <c r="AF561" s="11" t="str">
        <f t="shared" si="45"/>
        <v>#DIV/0!</v>
      </c>
      <c r="AG561" s="13">
        <v>0.0</v>
      </c>
      <c r="AH561" s="13">
        <v>0.0</v>
      </c>
      <c r="AI561" s="13">
        <v>1.0</v>
      </c>
      <c r="AJ561" s="13">
        <v>0.0</v>
      </c>
      <c r="AK561" s="13">
        <v>1.0</v>
      </c>
      <c r="AL561" s="13">
        <v>0.0</v>
      </c>
      <c r="AM561" s="18">
        <f t="shared" si="46"/>
        <v>0</v>
      </c>
      <c r="AN561" s="13">
        <v>0.0</v>
      </c>
      <c r="AO561" s="19">
        <v>0.0</v>
      </c>
      <c r="AP561" s="13">
        <v>0.0</v>
      </c>
      <c r="AQ561" s="17">
        <f t="shared" si="49"/>
        <v>1</v>
      </c>
      <c r="AR561" s="11">
        <f t="shared" si="8"/>
        <v>1</v>
      </c>
      <c r="AS561" s="17">
        <f t="shared" si="55"/>
        <v>0</v>
      </c>
      <c r="AT561" s="11">
        <f t="shared" si="56"/>
        <v>0</v>
      </c>
      <c r="AU561" s="13" t="s">
        <v>54</v>
      </c>
      <c r="AX561" s="21">
        <f t="shared" si="51"/>
        <v>0</v>
      </c>
      <c r="BA561" s="12">
        <f t="shared" si="12"/>
        <v>3</v>
      </c>
    </row>
    <row r="562" ht="12.75" customHeight="1">
      <c r="A562" s="13" t="s">
        <v>558</v>
      </c>
      <c r="B562" s="50" t="s">
        <v>562</v>
      </c>
      <c r="C562" s="10">
        <v>0.0</v>
      </c>
      <c r="D562" s="11">
        <v>0.3666666666666667</v>
      </c>
      <c r="E562" s="11">
        <v>0.0</v>
      </c>
      <c r="F562" s="13">
        <v>0.0</v>
      </c>
      <c r="G562" s="13">
        <v>1.0</v>
      </c>
      <c r="H562" s="13">
        <v>3.0</v>
      </c>
      <c r="I562" s="13">
        <v>11.0</v>
      </c>
      <c r="J562" s="13">
        <v>2.0</v>
      </c>
      <c r="K562" s="11">
        <v>0.36363636363636365</v>
      </c>
      <c r="L562" s="11">
        <v>2.0</v>
      </c>
      <c r="M562" s="13">
        <v>1.0</v>
      </c>
      <c r="N562" s="13">
        <v>0.0</v>
      </c>
      <c r="O562" s="13">
        <v>7.0</v>
      </c>
      <c r="P562" s="14">
        <v>0.0</v>
      </c>
      <c r="Q562" s="15">
        <v>0.36363636363636365</v>
      </c>
      <c r="R562" s="16">
        <v>2.0</v>
      </c>
      <c r="S562" s="12">
        <v>6.0</v>
      </c>
      <c r="T562" s="12">
        <v>17.0</v>
      </c>
      <c r="U562" s="13">
        <v>1.0</v>
      </c>
      <c r="V562" s="17">
        <f t="shared" si="54"/>
        <v>1</v>
      </c>
      <c r="W562" s="11">
        <f t="shared" si="2"/>
        <v>0.5</v>
      </c>
      <c r="X562" s="11">
        <f t="shared" si="3"/>
        <v>0.5</v>
      </c>
      <c r="Y562" s="11">
        <f t="shared" si="18"/>
        <v>2</v>
      </c>
      <c r="Z562" s="12">
        <v>0.0</v>
      </c>
      <c r="AA562" s="12">
        <v>0.0</v>
      </c>
      <c r="AB562" s="12">
        <v>0.0</v>
      </c>
      <c r="AC562" s="12">
        <v>0.0</v>
      </c>
      <c r="AD562" s="12">
        <v>0.0</v>
      </c>
      <c r="AE562" s="12">
        <v>0.0</v>
      </c>
      <c r="AF562" s="11" t="str">
        <f t="shared" si="45"/>
        <v>#DIV/0!</v>
      </c>
      <c r="AG562" s="13">
        <v>0.0</v>
      </c>
      <c r="AH562" s="13">
        <v>0.0</v>
      </c>
      <c r="AI562" s="13">
        <v>2.0</v>
      </c>
      <c r="AJ562" s="13">
        <v>0.0</v>
      </c>
      <c r="AK562" s="13">
        <v>2.0</v>
      </c>
      <c r="AL562" s="13">
        <v>0.0</v>
      </c>
      <c r="AM562" s="18">
        <f t="shared" si="46"/>
        <v>0</v>
      </c>
      <c r="AN562" s="13">
        <v>0.0</v>
      </c>
      <c r="AO562" s="19">
        <v>0.0</v>
      </c>
      <c r="AP562" s="13">
        <v>0.0</v>
      </c>
      <c r="AQ562" s="17">
        <f t="shared" si="49"/>
        <v>1</v>
      </c>
      <c r="AR562" s="11">
        <f t="shared" si="8"/>
        <v>0.5</v>
      </c>
      <c r="AS562" s="17">
        <f t="shared" si="55"/>
        <v>1</v>
      </c>
      <c r="AT562" s="11">
        <f t="shared" si="56"/>
        <v>0.5</v>
      </c>
      <c r="AU562" s="13" t="s">
        <v>56</v>
      </c>
      <c r="AX562" s="21">
        <f t="shared" si="51"/>
        <v>0</v>
      </c>
      <c r="BA562" s="12">
        <f t="shared" si="12"/>
        <v>3</v>
      </c>
    </row>
    <row r="563" ht="12.75" customHeight="1">
      <c r="A563" s="13" t="s">
        <v>558</v>
      </c>
      <c r="B563" s="50" t="s">
        <v>563</v>
      </c>
      <c r="C563" s="10">
        <v>2.0416666666666665</v>
      </c>
      <c r="D563" s="11">
        <v>9.4</v>
      </c>
      <c r="E563" s="11">
        <v>0.21719858156028365</v>
      </c>
      <c r="F563" s="13">
        <v>1.0</v>
      </c>
      <c r="G563" s="13">
        <v>2.0</v>
      </c>
      <c r="H563" s="13">
        <v>5.0</v>
      </c>
      <c r="I563" s="13">
        <v>56.0</v>
      </c>
      <c r="J563" s="13">
        <v>8.0</v>
      </c>
      <c r="K563" s="11">
        <v>0.23883928571428573</v>
      </c>
      <c r="L563" s="11">
        <v>0.7777777777777778</v>
      </c>
      <c r="M563" s="13">
        <v>6.0</v>
      </c>
      <c r="N563" s="13">
        <v>0.0</v>
      </c>
      <c r="O563" s="13">
        <v>7.0</v>
      </c>
      <c r="P563" s="14">
        <v>0.0</v>
      </c>
      <c r="Q563" s="15">
        <v>0.4560378672745694</v>
      </c>
      <c r="R563" s="16">
        <v>2.819444444444444</v>
      </c>
      <c r="S563" s="12">
        <v>32.0</v>
      </c>
      <c r="T563" s="12">
        <v>6.0</v>
      </c>
      <c r="U563" s="13">
        <v>1.0</v>
      </c>
      <c r="V563" s="17">
        <f t="shared" si="54"/>
        <v>6</v>
      </c>
      <c r="W563" s="11">
        <f t="shared" si="2"/>
        <v>0.25</v>
      </c>
      <c r="X563" s="11">
        <f t="shared" si="3"/>
        <v>0.75</v>
      </c>
      <c r="Y563" s="11">
        <f t="shared" si="18"/>
        <v>2.819444444</v>
      </c>
      <c r="Z563" s="12">
        <v>0.5</v>
      </c>
      <c r="AA563" s="12">
        <v>0.0</v>
      </c>
      <c r="AB563" s="12">
        <v>6.0</v>
      </c>
      <c r="AC563" s="12">
        <v>1.0</v>
      </c>
      <c r="AD563" s="12">
        <v>7.0</v>
      </c>
      <c r="AE563" s="12">
        <v>1.0</v>
      </c>
      <c r="AF563" s="11">
        <f t="shared" si="45"/>
        <v>0.1428571429</v>
      </c>
      <c r="AG563" s="13">
        <v>5.0</v>
      </c>
      <c r="AH563" s="13">
        <v>2.0</v>
      </c>
      <c r="AI563" s="13">
        <v>6.0</v>
      </c>
      <c r="AJ563" s="13">
        <v>2.0</v>
      </c>
      <c r="AK563" s="13">
        <v>11.0</v>
      </c>
      <c r="AL563" s="13">
        <v>4.0</v>
      </c>
      <c r="AM563" s="18">
        <f t="shared" si="46"/>
        <v>0.3636363636</v>
      </c>
      <c r="AN563" s="13">
        <v>1.0</v>
      </c>
      <c r="AO563" s="19">
        <v>0.0</v>
      </c>
      <c r="AP563" s="13">
        <v>0.0</v>
      </c>
      <c r="AQ563" s="17">
        <f t="shared" si="49"/>
        <v>2</v>
      </c>
      <c r="AR563" s="11">
        <f t="shared" si="8"/>
        <v>0.25</v>
      </c>
      <c r="AS563" s="17">
        <f t="shared" si="55"/>
        <v>5</v>
      </c>
      <c r="AT563" s="11">
        <f t="shared" si="56"/>
        <v>0.7142857143</v>
      </c>
      <c r="AU563" s="13" t="s">
        <v>54</v>
      </c>
      <c r="AX563" s="21">
        <f t="shared" si="51"/>
        <v>0</v>
      </c>
      <c r="BA563" s="12">
        <f t="shared" si="12"/>
        <v>5</v>
      </c>
    </row>
    <row r="564" ht="12.75" customHeight="1">
      <c r="A564" s="13" t="s">
        <v>558</v>
      </c>
      <c r="B564" s="50" t="s">
        <v>564</v>
      </c>
      <c r="C564" s="10">
        <v>0.7416666666666667</v>
      </c>
      <c r="D564" s="11">
        <v>6.566666666666666</v>
      </c>
      <c r="E564" s="11">
        <v>0.11294416243654823</v>
      </c>
      <c r="F564" s="13">
        <v>0.0</v>
      </c>
      <c r="G564" s="13">
        <v>4.0</v>
      </c>
      <c r="H564" s="13">
        <v>7.0</v>
      </c>
      <c r="I564" s="13">
        <v>54.0</v>
      </c>
      <c r="J564" s="13">
        <v>8.0</v>
      </c>
      <c r="K564" s="11">
        <v>0.4837962962962963</v>
      </c>
      <c r="L564" s="11">
        <v>1.2727272727272727</v>
      </c>
      <c r="M564" s="13">
        <v>5.0</v>
      </c>
      <c r="N564" s="13">
        <v>0.0</v>
      </c>
      <c r="O564" s="13">
        <v>7.0</v>
      </c>
      <c r="P564" s="14">
        <v>0.0</v>
      </c>
      <c r="Q564" s="15">
        <v>0.5967404587328445</v>
      </c>
      <c r="R564" s="16">
        <v>2.0143939393939396</v>
      </c>
      <c r="S564" s="12">
        <v>27.0</v>
      </c>
      <c r="T564" s="12">
        <v>8.0</v>
      </c>
      <c r="U564" s="13">
        <v>1.0</v>
      </c>
      <c r="V564" s="17">
        <f t="shared" si="54"/>
        <v>4</v>
      </c>
      <c r="W564" s="11">
        <f t="shared" si="2"/>
        <v>0.5</v>
      </c>
      <c r="X564" s="11">
        <f t="shared" si="3"/>
        <v>0.5</v>
      </c>
      <c r="Y564" s="11">
        <f t="shared" si="18"/>
        <v>2.014393939</v>
      </c>
      <c r="Z564" s="12">
        <v>0.5</v>
      </c>
      <c r="AA564" s="12">
        <v>0.0</v>
      </c>
      <c r="AB564" s="12">
        <v>4.0</v>
      </c>
      <c r="AC564" s="12">
        <v>0.0</v>
      </c>
      <c r="AD564" s="12">
        <v>5.0</v>
      </c>
      <c r="AE564" s="12">
        <v>0.0</v>
      </c>
      <c r="AF564" s="11">
        <f t="shared" si="45"/>
        <v>0</v>
      </c>
      <c r="AG564" s="13">
        <v>4.0</v>
      </c>
      <c r="AH564" s="13">
        <v>3.0</v>
      </c>
      <c r="AI564" s="13">
        <v>6.0</v>
      </c>
      <c r="AJ564" s="13">
        <v>0.0</v>
      </c>
      <c r="AK564" s="13">
        <v>10.0</v>
      </c>
      <c r="AL564" s="13">
        <v>3.0</v>
      </c>
      <c r="AM564" s="18">
        <f t="shared" si="46"/>
        <v>0.3</v>
      </c>
      <c r="AN564" s="13">
        <v>1.0</v>
      </c>
      <c r="AO564" s="19">
        <v>0.0</v>
      </c>
      <c r="AP564" s="13">
        <v>0.0</v>
      </c>
      <c r="AQ564" s="17">
        <f t="shared" si="49"/>
        <v>3</v>
      </c>
      <c r="AR564" s="11">
        <f t="shared" si="8"/>
        <v>0.375</v>
      </c>
      <c r="AS564" s="17">
        <f t="shared" si="55"/>
        <v>5</v>
      </c>
      <c r="AT564" s="11">
        <f t="shared" si="56"/>
        <v>0.625</v>
      </c>
      <c r="AU564" s="13" t="s">
        <v>54</v>
      </c>
      <c r="AX564" s="21">
        <f t="shared" si="51"/>
        <v>0</v>
      </c>
      <c r="BA564" s="12">
        <f t="shared" si="12"/>
        <v>7</v>
      </c>
    </row>
    <row r="565" ht="12.75" customHeight="1">
      <c r="A565" s="22" t="s">
        <v>558</v>
      </c>
      <c r="B565" s="51" t="s">
        <v>565</v>
      </c>
      <c r="C565" s="10">
        <v>1.9333333333333331</v>
      </c>
      <c r="D565" s="11">
        <v>13.4</v>
      </c>
      <c r="E565" s="11">
        <v>0.1442786069651741</v>
      </c>
      <c r="F565" s="13">
        <v>1.0</v>
      </c>
      <c r="G565" s="13">
        <v>8.0</v>
      </c>
      <c r="H565" s="13">
        <v>8.0</v>
      </c>
      <c r="I565" s="13">
        <v>63.0</v>
      </c>
      <c r="J565" s="13">
        <v>9.0</v>
      </c>
      <c r="K565" s="11">
        <v>0.8747795414462082</v>
      </c>
      <c r="L565" s="11">
        <v>2.074074074074074</v>
      </c>
      <c r="M565" s="13">
        <v>5.0</v>
      </c>
      <c r="N565" s="13">
        <v>2.0</v>
      </c>
      <c r="O565" s="13">
        <v>7.0</v>
      </c>
      <c r="P565" s="14">
        <v>0.2857142857142857</v>
      </c>
      <c r="Q565" s="15">
        <v>1.3047724341256681</v>
      </c>
      <c r="R565" s="16">
        <v>5.7216931216931215</v>
      </c>
      <c r="S565" s="12">
        <v>39.0</v>
      </c>
      <c r="T565" s="12">
        <v>2.0</v>
      </c>
      <c r="U565" s="13">
        <v>1.0</v>
      </c>
      <c r="V565" s="17">
        <f t="shared" si="54"/>
        <v>1</v>
      </c>
      <c r="W565" s="11">
        <f t="shared" si="2"/>
        <v>0.8888888889</v>
      </c>
      <c r="X565" s="11">
        <f t="shared" si="3"/>
        <v>0.1111111111</v>
      </c>
      <c r="Y565" s="11">
        <f t="shared" si="18"/>
        <v>4.007407407</v>
      </c>
      <c r="Z565" s="12">
        <v>3.5</v>
      </c>
      <c r="AA565" s="12">
        <v>1.0</v>
      </c>
      <c r="AB565" s="12">
        <v>7.0</v>
      </c>
      <c r="AC565" s="12">
        <v>0.0</v>
      </c>
      <c r="AD565" s="12">
        <v>11.0</v>
      </c>
      <c r="AE565" s="12">
        <v>1.0</v>
      </c>
      <c r="AF565" s="11">
        <f t="shared" si="45"/>
        <v>0.09090909091</v>
      </c>
      <c r="AG565" s="13">
        <v>6.0</v>
      </c>
      <c r="AH565" s="13">
        <v>2.0</v>
      </c>
      <c r="AI565" s="13">
        <v>6.0</v>
      </c>
      <c r="AJ565" s="13">
        <v>2.0</v>
      </c>
      <c r="AK565" s="13">
        <v>12.0</v>
      </c>
      <c r="AL565" s="13">
        <v>4.0</v>
      </c>
      <c r="AM565" s="18">
        <f t="shared" si="46"/>
        <v>0.3333333333</v>
      </c>
      <c r="AN565" s="13">
        <v>1.0</v>
      </c>
      <c r="AO565" s="19">
        <v>0.0</v>
      </c>
      <c r="AP565" s="13">
        <v>0.0</v>
      </c>
      <c r="AQ565" s="17">
        <f t="shared" si="49"/>
        <v>4</v>
      </c>
      <c r="AR565" s="11">
        <f t="shared" si="8"/>
        <v>0.4444444444</v>
      </c>
      <c r="AS565" s="17">
        <f t="shared" si="55"/>
        <v>4</v>
      </c>
      <c r="AT565" s="11">
        <f t="shared" si="56"/>
        <v>0.4444444444</v>
      </c>
      <c r="AU565" s="13" t="s">
        <v>56</v>
      </c>
      <c r="AX565" s="21">
        <f t="shared" si="51"/>
        <v>0</v>
      </c>
      <c r="BA565" s="12">
        <f t="shared" si="12"/>
        <v>8</v>
      </c>
    </row>
    <row r="566" ht="12.75" customHeight="1">
      <c r="A566" s="13" t="s">
        <v>558</v>
      </c>
      <c r="B566" s="51" t="s">
        <v>566</v>
      </c>
      <c r="C566" s="10">
        <v>1.2</v>
      </c>
      <c r="D566" s="11">
        <v>5.066666666666666</v>
      </c>
      <c r="E566" s="11">
        <v>0.2368421052631579</v>
      </c>
      <c r="F566" s="13">
        <v>1.0</v>
      </c>
      <c r="G566" s="13">
        <v>2.0</v>
      </c>
      <c r="H566" s="13">
        <v>5.0</v>
      </c>
      <c r="I566" s="13">
        <v>25.0</v>
      </c>
      <c r="J566" s="13">
        <v>3.0</v>
      </c>
      <c r="K566" s="11">
        <v>0.6</v>
      </c>
      <c r="L566" s="11">
        <v>2.074074074074074</v>
      </c>
      <c r="M566" s="13">
        <v>1.0</v>
      </c>
      <c r="N566" s="13">
        <v>0.0</v>
      </c>
      <c r="O566" s="13">
        <v>7.0</v>
      </c>
      <c r="P566" s="14">
        <v>0.0</v>
      </c>
      <c r="Q566" s="15">
        <v>0.8368421052631578</v>
      </c>
      <c r="R566" s="16">
        <v>3.2740740740740737</v>
      </c>
      <c r="S566" s="12">
        <v>24.0</v>
      </c>
      <c r="T566" s="12">
        <v>9.0</v>
      </c>
      <c r="U566" s="13">
        <v>1.0</v>
      </c>
      <c r="V566" s="17">
        <f t="shared" si="54"/>
        <v>1</v>
      </c>
      <c r="W566" s="11">
        <f t="shared" si="2"/>
        <v>0.6666666667</v>
      </c>
      <c r="X566" s="11">
        <f t="shared" si="3"/>
        <v>0.3333333333</v>
      </c>
      <c r="Y566" s="11">
        <f t="shared" si="18"/>
        <v>3.274074074</v>
      </c>
      <c r="Z566" s="12">
        <v>0.0</v>
      </c>
      <c r="AA566" s="12">
        <v>0.0</v>
      </c>
      <c r="AB566" s="12">
        <v>3.0</v>
      </c>
      <c r="AC566" s="12">
        <v>0.0</v>
      </c>
      <c r="AD566" s="12">
        <v>3.0</v>
      </c>
      <c r="AE566" s="12">
        <v>0.0</v>
      </c>
      <c r="AF566" s="11">
        <f t="shared" si="45"/>
        <v>0</v>
      </c>
      <c r="AG566" s="13">
        <v>4.0</v>
      </c>
      <c r="AH566" s="13">
        <v>2.0</v>
      </c>
      <c r="AI566" s="13">
        <v>6.0</v>
      </c>
      <c r="AJ566" s="13">
        <v>4.0</v>
      </c>
      <c r="AK566" s="13">
        <v>10.0</v>
      </c>
      <c r="AL566" s="13">
        <v>6.0</v>
      </c>
      <c r="AM566" s="18">
        <f t="shared" si="46"/>
        <v>0.6</v>
      </c>
      <c r="AN566" s="13">
        <v>0.0</v>
      </c>
      <c r="AO566" s="19">
        <v>0.0</v>
      </c>
      <c r="AP566" s="13">
        <v>0.0</v>
      </c>
      <c r="AQ566" s="17">
        <f t="shared" si="49"/>
        <v>2</v>
      </c>
      <c r="AR566" s="11">
        <f t="shared" si="8"/>
        <v>0.6666666667</v>
      </c>
      <c r="AS566" s="17">
        <f t="shared" si="55"/>
        <v>1</v>
      </c>
      <c r="AT566" s="11">
        <f t="shared" si="56"/>
        <v>0.3333333333</v>
      </c>
      <c r="AU566" s="13" t="s">
        <v>56</v>
      </c>
      <c r="AX566" s="21">
        <f t="shared" si="51"/>
        <v>0</v>
      </c>
      <c r="BA566" s="12">
        <f t="shared" si="12"/>
        <v>5</v>
      </c>
    </row>
    <row r="567" ht="12.75" customHeight="1">
      <c r="A567" s="13" t="s">
        <v>558</v>
      </c>
      <c r="B567" s="51" t="s">
        <v>567</v>
      </c>
      <c r="C567" s="10">
        <v>1.6833333333333331</v>
      </c>
      <c r="D567" s="11">
        <v>10.4</v>
      </c>
      <c r="E567" s="11">
        <v>0.16185897435897434</v>
      </c>
      <c r="F567" s="13">
        <v>3.0</v>
      </c>
      <c r="G567" s="13">
        <v>6.0</v>
      </c>
      <c r="H567" s="13">
        <v>1.0</v>
      </c>
      <c r="I567" s="13">
        <v>59.0</v>
      </c>
      <c r="J567" s="13">
        <v>8.0</v>
      </c>
      <c r="K567" s="11">
        <v>0.65625</v>
      </c>
      <c r="L567" s="11">
        <v>1.8666666666666667</v>
      </c>
      <c r="M567" s="13">
        <v>7.0</v>
      </c>
      <c r="N567" s="13">
        <v>0.0</v>
      </c>
      <c r="O567" s="13">
        <v>7.0</v>
      </c>
      <c r="P567" s="14">
        <v>0.0</v>
      </c>
      <c r="Q567" s="15">
        <v>0.8181089743589743</v>
      </c>
      <c r="R567" s="16">
        <v>3.55</v>
      </c>
      <c r="S567" s="12">
        <v>34.0</v>
      </c>
      <c r="T567" s="12">
        <v>5.0</v>
      </c>
      <c r="U567" s="13">
        <v>1.0</v>
      </c>
      <c r="V567" s="17">
        <f t="shared" si="54"/>
        <v>2</v>
      </c>
      <c r="W567" s="11">
        <f t="shared" si="2"/>
        <v>0.75</v>
      </c>
      <c r="X567" s="11">
        <f t="shared" si="3"/>
        <v>0.25</v>
      </c>
      <c r="Y567" s="11">
        <f t="shared" si="18"/>
        <v>3.55</v>
      </c>
      <c r="Z567" s="12">
        <v>1.5</v>
      </c>
      <c r="AA567" s="12">
        <v>1.0</v>
      </c>
      <c r="AB567" s="12">
        <v>6.0</v>
      </c>
      <c r="AC567" s="12">
        <v>0.0</v>
      </c>
      <c r="AD567" s="12">
        <v>8.0</v>
      </c>
      <c r="AE567" s="12">
        <v>1.0</v>
      </c>
      <c r="AF567" s="11">
        <f t="shared" si="45"/>
        <v>0.125</v>
      </c>
      <c r="AG567" s="13">
        <v>5.0</v>
      </c>
      <c r="AH567" s="13">
        <v>2.0</v>
      </c>
      <c r="AI567" s="13">
        <v>6.0</v>
      </c>
      <c r="AJ567" s="13">
        <v>1.0</v>
      </c>
      <c r="AK567" s="13">
        <v>11.0</v>
      </c>
      <c r="AL567" s="13">
        <v>3.0</v>
      </c>
      <c r="AM567" s="18">
        <f t="shared" si="46"/>
        <v>0.2727272727</v>
      </c>
      <c r="AN567" s="13">
        <v>1.0</v>
      </c>
      <c r="AO567" s="19">
        <v>0.0</v>
      </c>
      <c r="AP567" s="13">
        <v>0.0</v>
      </c>
      <c r="AQ567" s="17">
        <f t="shared" si="49"/>
        <v>1</v>
      </c>
      <c r="AR567" s="11">
        <f t="shared" si="8"/>
        <v>0.125</v>
      </c>
      <c r="AS567" s="17">
        <f t="shared" si="55"/>
        <v>6</v>
      </c>
      <c r="AT567" s="11">
        <f t="shared" si="56"/>
        <v>0.75</v>
      </c>
      <c r="AU567" s="13" t="s">
        <v>54</v>
      </c>
      <c r="AX567" s="21">
        <f t="shared" si="51"/>
        <v>0</v>
      </c>
      <c r="BA567" s="12">
        <f t="shared" si="12"/>
        <v>1</v>
      </c>
    </row>
    <row r="568" ht="12.75" customHeight="1">
      <c r="A568" s="13" t="s">
        <v>558</v>
      </c>
      <c r="B568" s="51" t="s">
        <v>568</v>
      </c>
      <c r="C568" s="10">
        <v>0.26666666666666666</v>
      </c>
      <c r="D568" s="11">
        <v>0.6166666666666667</v>
      </c>
      <c r="E568" s="11">
        <v>0.4324324324324324</v>
      </c>
      <c r="F568" s="13">
        <v>0.0</v>
      </c>
      <c r="G568" s="13">
        <v>0.0</v>
      </c>
      <c r="H568" s="13">
        <v>2.0</v>
      </c>
      <c r="I568" s="13">
        <v>6.0</v>
      </c>
      <c r="J568" s="13">
        <v>1.0</v>
      </c>
      <c r="K568" s="11">
        <v>-0.3333333333333333</v>
      </c>
      <c r="L568" s="11">
        <v>0.0</v>
      </c>
      <c r="M568" s="13">
        <v>0.0</v>
      </c>
      <c r="N568" s="13">
        <v>0.0</v>
      </c>
      <c r="O568" s="13">
        <v>7.0</v>
      </c>
      <c r="P568" s="14">
        <v>0.0</v>
      </c>
      <c r="Q568" s="15">
        <v>0.09909909909909909</v>
      </c>
      <c r="R568" s="16">
        <v>0.26666666666666666</v>
      </c>
      <c r="S568" s="12">
        <v>8.0</v>
      </c>
      <c r="T568" s="12">
        <v>16.0</v>
      </c>
      <c r="U568" s="13">
        <v>1.0</v>
      </c>
      <c r="V568" s="17">
        <f t="shared" si="54"/>
        <v>1</v>
      </c>
      <c r="W568" s="11">
        <f t="shared" si="2"/>
        <v>0</v>
      </c>
      <c r="X568" s="11">
        <f t="shared" si="3"/>
        <v>1</v>
      </c>
      <c r="Y568" s="11">
        <f t="shared" si="18"/>
        <v>0.2666666667</v>
      </c>
      <c r="Z568" s="12">
        <v>0.0</v>
      </c>
      <c r="AA568" s="12">
        <v>0.0</v>
      </c>
      <c r="AB568" s="12">
        <v>0.0</v>
      </c>
      <c r="AC568" s="12">
        <v>0.0</v>
      </c>
      <c r="AD568" s="12">
        <v>0.0</v>
      </c>
      <c r="AE568" s="12">
        <v>0.0</v>
      </c>
      <c r="AF568" s="11" t="str">
        <f t="shared" si="45"/>
        <v>#DIV/0!</v>
      </c>
      <c r="AG568" s="13">
        <v>0.0</v>
      </c>
      <c r="AH568" s="13">
        <v>0.0</v>
      </c>
      <c r="AI568" s="13">
        <v>3.0</v>
      </c>
      <c r="AJ568" s="13">
        <v>1.0</v>
      </c>
      <c r="AK568" s="13">
        <v>3.0</v>
      </c>
      <c r="AL568" s="13">
        <v>1.0</v>
      </c>
      <c r="AM568" s="18">
        <f t="shared" si="46"/>
        <v>0.3333333333</v>
      </c>
      <c r="AN568" s="13">
        <v>1.0</v>
      </c>
      <c r="AO568" s="19">
        <v>0.0</v>
      </c>
      <c r="AP568" s="13">
        <v>0.0</v>
      </c>
      <c r="AQ568" s="17">
        <f t="shared" si="49"/>
        <v>1</v>
      </c>
      <c r="AR568" s="11">
        <f t="shared" si="8"/>
        <v>1</v>
      </c>
      <c r="AS568" s="17">
        <f t="shared" si="55"/>
        <v>0</v>
      </c>
      <c r="AT568" s="11">
        <f t="shared" si="56"/>
        <v>0</v>
      </c>
      <c r="AU568" s="13" t="s">
        <v>56</v>
      </c>
      <c r="AX568" s="21">
        <f t="shared" si="51"/>
        <v>0</v>
      </c>
      <c r="BA568" s="12">
        <f t="shared" si="12"/>
        <v>2</v>
      </c>
    </row>
    <row r="569" ht="12.75" customHeight="1">
      <c r="A569" s="13" t="s">
        <v>558</v>
      </c>
      <c r="B569" s="51" t="s">
        <v>569</v>
      </c>
      <c r="C569" s="10">
        <v>0.8499999999999999</v>
      </c>
      <c r="D569" s="11">
        <v>2.6166666666666667</v>
      </c>
      <c r="E569" s="11">
        <v>0.3248407643312101</v>
      </c>
      <c r="F569" s="13">
        <v>1.0</v>
      </c>
      <c r="G569" s="13">
        <v>0.0</v>
      </c>
      <c r="H569" s="13">
        <v>0.0</v>
      </c>
      <c r="I569" s="13">
        <v>6.0</v>
      </c>
      <c r="J569" s="13">
        <v>1.0</v>
      </c>
      <c r="K569" s="11">
        <v>-0.3235294117647059</v>
      </c>
      <c r="L569" s="11">
        <v>0.0</v>
      </c>
      <c r="M569" s="13">
        <v>1.0</v>
      </c>
      <c r="N569" s="13">
        <v>0.0</v>
      </c>
      <c r="O569" s="13">
        <v>7.0</v>
      </c>
      <c r="P569" s="14">
        <v>0.0</v>
      </c>
      <c r="Q569" s="15">
        <v>0.0013113525665042203</v>
      </c>
      <c r="R569" s="16">
        <v>0.8499999999999999</v>
      </c>
      <c r="S569" s="12">
        <v>19.0</v>
      </c>
      <c r="T569" s="12">
        <v>11.0</v>
      </c>
      <c r="U569" s="13">
        <v>1.0</v>
      </c>
      <c r="V569" s="17">
        <f t="shared" si="54"/>
        <v>1</v>
      </c>
      <c r="W569" s="11">
        <f t="shared" si="2"/>
        <v>0</v>
      </c>
      <c r="X569" s="11">
        <f t="shared" si="3"/>
        <v>1</v>
      </c>
      <c r="Y569" s="11">
        <f t="shared" si="18"/>
        <v>0.85</v>
      </c>
      <c r="Z569" s="12">
        <v>0.0</v>
      </c>
      <c r="AA569" s="12">
        <v>0.0</v>
      </c>
      <c r="AB569" s="12">
        <v>1.0</v>
      </c>
      <c r="AC569" s="12">
        <v>0.0</v>
      </c>
      <c r="AD569" s="12">
        <v>1.0</v>
      </c>
      <c r="AE569" s="12">
        <v>0.0</v>
      </c>
      <c r="AF569" s="11">
        <f t="shared" si="45"/>
        <v>0</v>
      </c>
      <c r="AG569" s="13">
        <v>2.0</v>
      </c>
      <c r="AH569" s="13">
        <v>0.0</v>
      </c>
      <c r="AI569" s="13">
        <v>6.0</v>
      </c>
      <c r="AJ569" s="13">
        <v>4.0</v>
      </c>
      <c r="AK569" s="13">
        <v>8.0</v>
      </c>
      <c r="AL569" s="13">
        <v>4.0</v>
      </c>
      <c r="AM569" s="18">
        <f t="shared" si="46"/>
        <v>0.5</v>
      </c>
      <c r="AN569" s="13">
        <v>1.0</v>
      </c>
      <c r="AO569" s="19">
        <v>0.0</v>
      </c>
      <c r="AP569" s="13">
        <v>0.0</v>
      </c>
      <c r="AQ569" s="17">
        <f t="shared" si="49"/>
        <v>0</v>
      </c>
      <c r="AR569" s="11">
        <f t="shared" si="8"/>
        <v>0</v>
      </c>
      <c r="AS569" s="17">
        <f t="shared" si="55"/>
        <v>1</v>
      </c>
      <c r="AT569" s="11">
        <f t="shared" si="56"/>
        <v>1</v>
      </c>
      <c r="AU569" s="13" t="s">
        <v>54</v>
      </c>
      <c r="AX569" s="21">
        <f t="shared" si="51"/>
        <v>0</v>
      </c>
      <c r="BA569" s="12">
        <f t="shared" si="12"/>
        <v>0</v>
      </c>
    </row>
    <row r="570" ht="12.75" customHeight="1">
      <c r="A570" s="13" t="s">
        <v>558</v>
      </c>
      <c r="B570" s="51" t="s">
        <v>570</v>
      </c>
      <c r="C570" s="10">
        <v>0.9333333333333332</v>
      </c>
      <c r="D570" s="11">
        <v>1.6166666666666667</v>
      </c>
      <c r="E570" s="11">
        <v>0.5773195876288659</v>
      </c>
      <c r="F570" s="13">
        <v>0.0</v>
      </c>
      <c r="G570" s="13">
        <v>1.0</v>
      </c>
      <c r="H570" s="13">
        <v>7.0</v>
      </c>
      <c r="I570" s="13">
        <v>18.0</v>
      </c>
      <c r="J570" s="13">
        <v>3.0</v>
      </c>
      <c r="K570" s="11">
        <v>0.20370370370370372</v>
      </c>
      <c r="L570" s="11">
        <v>0.8484848484848485</v>
      </c>
      <c r="M570" s="13">
        <v>0.0</v>
      </c>
      <c r="N570" s="13">
        <v>0.0</v>
      </c>
      <c r="O570" s="13">
        <v>7.0</v>
      </c>
      <c r="P570" s="14">
        <v>0.0</v>
      </c>
      <c r="Q570" s="15">
        <v>0.7810232913325696</v>
      </c>
      <c r="R570" s="16">
        <v>1.7818181818181817</v>
      </c>
      <c r="S570" s="12">
        <v>16.0</v>
      </c>
      <c r="T570" s="12">
        <v>12.0</v>
      </c>
      <c r="U570" s="13">
        <v>1.0</v>
      </c>
      <c r="V570" s="17">
        <f t="shared" si="54"/>
        <v>2</v>
      </c>
      <c r="W570" s="11">
        <f t="shared" si="2"/>
        <v>0.3333333333</v>
      </c>
      <c r="X570" s="11">
        <f t="shared" si="3"/>
        <v>0.6666666667</v>
      </c>
      <c r="Y570" s="11">
        <f t="shared" si="18"/>
        <v>1.781818182</v>
      </c>
      <c r="Z570" s="12">
        <v>0.0</v>
      </c>
      <c r="AA570" s="12">
        <v>0.0</v>
      </c>
      <c r="AB570" s="12">
        <v>0.0</v>
      </c>
      <c r="AC570" s="12">
        <v>0.0</v>
      </c>
      <c r="AD570" s="12">
        <v>0.0</v>
      </c>
      <c r="AE570" s="12">
        <v>0.0</v>
      </c>
      <c r="AF570" s="11" t="str">
        <f t="shared" si="45"/>
        <v>#DIV/0!</v>
      </c>
      <c r="AG570" s="13">
        <v>2.0</v>
      </c>
      <c r="AH570" s="13">
        <v>2.0</v>
      </c>
      <c r="AI570" s="13">
        <v>6.0</v>
      </c>
      <c r="AJ570" s="13">
        <v>2.0</v>
      </c>
      <c r="AK570" s="13">
        <v>8.0</v>
      </c>
      <c r="AL570" s="13">
        <v>4.0</v>
      </c>
      <c r="AM570" s="18">
        <f t="shared" si="46"/>
        <v>0.5</v>
      </c>
      <c r="AN570" s="13">
        <v>1.0</v>
      </c>
      <c r="AO570" s="19">
        <v>0.0</v>
      </c>
      <c r="AP570" s="13">
        <v>0.0</v>
      </c>
      <c r="AQ570" s="17">
        <f t="shared" si="49"/>
        <v>3</v>
      </c>
      <c r="AR570" s="11">
        <f t="shared" si="8"/>
        <v>1</v>
      </c>
      <c r="AS570" s="17">
        <f t="shared" si="55"/>
        <v>0</v>
      </c>
      <c r="AT570" s="11">
        <f t="shared" si="56"/>
        <v>0</v>
      </c>
      <c r="AU570" s="13" t="s">
        <v>54</v>
      </c>
      <c r="AX570" s="21">
        <f t="shared" si="51"/>
        <v>0</v>
      </c>
      <c r="BA570" s="12">
        <f t="shared" si="12"/>
        <v>7</v>
      </c>
    </row>
    <row r="571" ht="12.75" customHeight="1">
      <c r="A571" s="13" t="s">
        <v>558</v>
      </c>
      <c r="B571" s="8" t="s">
        <v>571</v>
      </c>
      <c r="C571" s="10">
        <v>0.4083333333333333</v>
      </c>
      <c r="D571" s="11">
        <v>1.2833333333333334</v>
      </c>
      <c r="E571" s="11">
        <v>0.3181818181818182</v>
      </c>
      <c r="F571" s="13">
        <v>2.0</v>
      </c>
      <c r="G571" s="13">
        <v>0.0</v>
      </c>
      <c r="H571" s="13">
        <v>5.0</v>
      </c>
      <c r="I571" s="13">
        <v>6.0</v>
      </c>
      <c r="J571" s="13">
        <v>1.0</v>
      </c>
      <c r="K571" s="11">
        <v>-0.8333333333333334</v>
      </c>
      <c r="L571" s="11">
        <v>0.0</v>
      </c>
      <c r="M571" s="13">
        <v>0.0</v>
      </c>
      <c r="N571" s="13">
        <v>0.0</v>
      </c>
      <c r="O571" s="13">
        <v>7.0</v>
      </c>
      <c r="P571" s="14">
        <v>0.0</v>
      </c>
      <c r="Q571" s="15">
        <v>-0.5151515151515151</v>
      </c>
      <c r="R571" s="16">
        <v>0.4083333333333333</v>
      </c>
      <c r="S571" s="12">
        <v>14.0</v>
      </c>
      <c r="T571" s="12">
        <v>13.0</v>
      </c>
      <c r="U571" s="13">
        <v>1.0</v>
      </c>
      <c r="V571" s="17">
        <f t="shared" si="54"/>
        <v>1</v>
      </c>
      <c r="W571" s="11">
        <f t="shared" si="2"/>
        <v>0</v>
      </c>
      <c r="X571" s="11">
        <f t="shared" si="3"/>
        <v>1</v>
      </c>
      <c r="Y571" s="11">
        <f t="shared" si="18"/>
        <v>0.4083333333</v>
      </c>
      <c r="Z571" s="12">
        <v>0.0</v>
      </c>
      <c r="AA571" s="12">
        <v>0.0</v>
      </c>
      <c r="AB571" s="12">
        <v>0.0</v>
      </c>
      <c r="AC571" s="12">
        <v>0.0</v>
      </c>
      <c r="AD571" s="12">
        <v>0.0</v>
      </c>
      <c r="AE571" s="12">
        <v>0.0</v>
      </c>
      <c r="AF571" s="11" t="str">
        <f t="shared" si="45"/>
        <v>#DIV/0!</v>
      </c>
      <c r="AG571" s="13">
        <v>1.0</v>
      </c>
      <c r="AH571" s="13">
        <v>0.0</v>
      </c>
      <c r="AI571" s="13">
        <v>5.0</v>
      </c>
      <c r="AJ571" s="13">
        <v>1.0</v>
      </c>
      <c r="AK571" s="13">
        <v>6.0</v>
      </c>
      <c r="AL571" s="13">
        <v>1.0</v>
      </c>
      <c r="AM571" s="18">
        <f t="shared" si="46"/>
        <v>0.1666666667</v>
      </c>
      <c r="AN571" s="13">
        <v>2.0</v>
      </c>
      <c r="AO571" s="19">
        <v>0.0</v>
      </c>
      <c r="AP571" s="13">
        <v>0.0</v>
      </c>
      <c r="AQ571" s="17">
        <f t="shared" si="49"/>
        <v>1</v>
      </c>
      <c r="AR571" s="11">
        <f t="shared" si="8"/>
        <v>1</v>
      </c>
      <c r="AS571" s="17">
        <f t="shared" si="55"/>
        <v>0</v>
      </c>
      <c r="AT571" s="11">
        <f t="shared" si="56"/>
        <v>0</v>
      </c>
      <c r="AU571" s="13" t="s">
        <v>56</v>
      </c>
      <c r="AX571" s="21">
        <f t="shared" si="51"/>
        <v>0</v>
      </c>
      <c r="BA571" s="12">
        <f t="shared" si="12"/>
        <v>5</v>
      </c>
    </row>
    <row r="572" ht="12.75" customHeight="1">
      <c r="A572" s="13" t="s">
        <v>558</v>
      </c>
      <c r="B572" s="8" t="s">
        <v>572</v>
      </c>
      <c r="C572" s="10">
        <v>0.6583333333333333</v>
      </c>
      <c r="D572" s="11">
        <v>0.8666666666666667</v>
      </c>
      <c r="E572" s="11">
        <v>0.7596153846153846</v>
      </c>
      <c r="F572" s="13">
        <v>0.0</v>
      </c>
      <c r="G572" s="13">
        <v>0.0</v>
      </c>
      <c r="H572" s="13">
        <v>0.0</v>
      </c>
      <c r="I572" s="13">
        <v>0.0</v>
      </c>
      <c r="J572" s="13">
        <v>0.0</v>
      </c>
      <c r="K572" s="11">
        <v>-1.0</v>
      </c>
      <c r="L572" s="11">
        <v>0.0</v>
      </c>
      <c r="M572" s="13">
        <v>0.0</v>
      </c>
      <c r="N572" s="13">
        <v>0.0</v>
      </c>
      <c r="O572" s="13">
        <v>7.0</v>
      </c>
      <c r="P572" s="14">
        <v>0.0</v>
      </c>
      <c r="Q572" s="15">
        <v>-0.24038461538461542</v>
      </c>
      <c r="R572" s="16">
        <v>0.6583333333333333</v>
      </c>
      <c r="S572" s="12">
        <v>9.0</v>
      </c>
      <c r="T572" s="12">
        <v>15.0</v>
      </c>
      <c r="U572" s="13">
        <v>1.0</v>
      </c>
      <c r="V572" s="17">
        <f t="shared" si="54"/>
        <v>0</v>
      </c>
      <c r="W572" s="11" t="str">
        <f t="shared" si="2"/>
        <v>#DIV/0!</v>
      </c>
      <c r="X572" s="11" t="str">
        <f t="shared" si="3"/>
        <v>#DIV/0!</v>
      </c>
      <c r="Y572" s="11">
        <f t="shared" si="18"/>
        <v>0.6583333333</v>
      </c>
      <c r="Z572" s="12">
        <v>0.0</v>
      </c>
      <c r="AA572" s="12">
        <v>0.0</v>
      </c>
      <c r="AB572" s="12">
        <v>0.0</v>
      </c>
      <c r="AC572" s="12">
        <v>0.0</v>
      </c>
      <c r="AD572" s="12">
        <v>0.0</v>
      </c>
      <c r="AE572" s="12">
        <v>0.0</v>
      </c>
      <c r="AF572" s="11" t="str">
        <f t="shared" si="45"/>
        <v>#DIV/0!</v>
      </c>
      <c r="AG572" s="13">
        <v>1.0</v>
      </c>
      <c r="AH572" s="13">
        <v>0.0</v>
      </c>
      <c r="AI572" s="13">
        <v>4.0</v>
      </c>
      <c r="AJ572" s="13">
        <v>2.0</v>
      </c>
      <c r="AK572" s="13">
        <v>5.0</v>
      </c>
      <c r="AL572" s="13">
        <v>2.0</v>
      </c>
      <c r="AM572" s="18">
        <f t="shared" si="46"/>
        <v>0.4</v>
      </c>
      <c r="AN572" s="13">
        <v>2.0</v>
      </c>
      <c r="AO572" s="19">
        <v>0.0</v>
      </c>
      <c r="AP572" s="13">
        <v>0.0</v>
      </c>
      <c r="AQ572" s="17">
        <f t="shared" si="49"/>
        <v>0</v>
      </c>
      <c r="AR572" s="11" t="str">
        <f t="shared" si="8"/>
        <v>#DIV/0!</v>
      </c>
      <c r="AS572" s="17">
        <f t="shared" si="55"/>
        <v>0</v>
      </c>
      <c r="AT572" s="11" t="str">
        <f t="shared" si="56"/>
        <v>#DIV/0!</v>
      </c>
      <c r="AU572" s="13" t="s">
        <v>54</v>
      </c>
      <c r="AX572" s="21">
        <f t="shared" si="51"/>
        <v>0</v>
      </c>
      <c r="BA572" s="12">
        <f t="shared" si="12"/>
        <v>0</v>
      </c>
    </row>
    <row r="573" ht="12.75" customHeight="1">
      <c r="A573" s="13" t="s">
        <v>558</v>
      </c>
      <c r="B573" s="8" t="s">
        <v>573</v>
      </c>
      <c r="C573" s="10">
        <v>2.575</v>
      </c>
      <c r="D573" s="11">
        <v>8.066666666666666</v>
      </c>
      <c r="E573" s="11">
        <v>0.31921487603305787</v>
      </c>
      <c r="F573" s="13">
        <v>2.0</v>
      </c>
      <c r="G573" s="13">
        <v>3.0</v>
      </c>
      <c r="H573" s="13">
        <v>7.0</v>
      </c>
      <c r="I573" s="13">
        <v>40.0</v>
      </c>
      <c r="J573" s="13">
        <v>5.0</v>
      </c>
      <c r="K573" s="11">
        <v>0.5650000000000001</v>
      </c>
      <c r="L573" s="11">
        <v>1.5272727272727273</v>
      </c>
      <c r="M573" s="13">
        <v>3.0</v>
      </c>
      <c r="N573" s="13">
        <v>0.0</v>
      </c>
      <c r="O573" s="13">
        <v>7.0</v>
      </c>
      <c r="P573" s="14">
        <v>0.0</v>
      </c>
      <c r="Q573" s="15">
        <v>0.8842148760330579</v>
      </c>
      <c r="R573" s="16">
        <v>4.1022727272727275</v>
      </c>
      <c r="S573" s="12">
        <v>29.0</v>
      </c>
      <c r="T573" s="12">
        <v>7.0</v>
      </c>
      <c r="U573" s="13">
        <v>1.0</v>
      </c>
      <c r="V573" s="17">
        <f t="shared" si="54"/>
        <v>2</v>
      </c>
      <c r="W573" s="11">
        <f t="shared" si="2"/>
        <v>0.6</v>
      </c>
      <c r="X573" s="11">
        <f t="shared" si="3"/>
        <v>0.4</v>
      </c>
      <c r="Y573" s="11">
        <f t="shared" si="18"/>
        <v>4.102272727</v>
      </c>
      <c r="Z573" s="12">
        <v>0.5</v>
      </c>
      <c r="AA573" s="12">
        <v>0.5</v>
      </c>
      <c r="AB573" s="12">
        <v>5.0</v>
      </c>
      <c r="AC573" s="12">
        <v>1.0</v>
      </c>
      <c r="AD573" s="12">
        <v>6.0</v>
      </c>
      <c r="AE573" s="12">
        <v>2.0</v>
      </c>
      <c r="AF573" s="11">
        <f t="shared" si="45"/>
        <v>0.3333333333</v>
      </c>
      <c r="AG573" s="13">
        <v>5.0</v>
      </c>
      <c r="AH573" s="13">
        <v>3.0</v>
      </c>
      <c r="AI573" s="13">
        <v>5.0</v>
      </c>
      <c r="AJ573" s="13">
        <v>1.0</v>
      </c>
      <c r="AK573" s="13">
        <v>10.0</v>
      </c>
      <c r="AL573" s="13">
        <v>4.0</v>
      </c>
      <c r="AM573" s="18">
        <f t="shared" si="46"/>
        <v>0.4</v>
      </c>
      <c r="AN573" s="13">
        <v>2.0</v>
      </c>
      <c r="AO573" s="19">
        <v>0.0</v>
      </c>
      <c r="AP573" s="13">
        <v>3.0</v>
      </c>
      <c r="AQ573" s="17">
        <f t="shared" si="49"/>
        <v>2</v>
      </c>
      <c r="AR573" s="11">
        <f t="shared" si="8"/>
        <v>0.4</v>
      </c>
      <c r="AS573" s="17">
        <f t="shared" si="55"/>
        <v>1</v>
      </c>
      <c r="AT573" s="11">
        <f t="shared" si="56"/>
        <v>0.25</v>
      </c>
      <c r="AU573" s="13" t="s">
        <v>56</v>
      </c>
      <c r="AX573" s="21">
        <f t="shared" si="51"/>
        <v>0</v>
      </c>
      <c r="BA573" s="12">
        <f t="shared" si="12"/>
        <v>7</v>
      </c>
    </row>
    <row r="574" ht="12.75" customHeight="1">
      <c r="A574" s="8" t="s">
        <v>558</v>
      </c>
      <c r="B574" s="8" t="s">
        <v>574</v>
      </c>
      <c r="C574" s="10">
        <v>5.2</v>
      </c>
      <c r="D574" s="11">
        <v>13.4</v>
      </c>
      <c r="E574" s="11">
        <v>0.3880597014925373</v>
      </c>
      <c r="F574" s="13">
        <v>1.0</v>
      </c>
      <c r="G574" s="13">
        <v>4.0</v>
      </c>
      <c r="H574" s="13">
        <v>2.0</v>
      </c>
      <c r="I574" s="13">
        <v>45.0</v>
      </c>
      <c r="J574" s="13">
        <v>6.0</v>
      </c>
      <c r="K574" s="11">
        <v>0.6592592592592593</v>
      </c>
      <c r="L574" s="11">
        <v>3.111111111111111</v>
      </c>
      <c r="M574" s="13">
        <v>5.0</v>
      </c>
      <c r="N574" s="13">
        <v>5.0</v>
      </c>
      <c r="O574" s="13">
        <v>7.0</v>
      </c>
      <c r="P574" s="14">
        <v>0.7142857142857143</v>
      </c>
      <c r="Q574" s="15">
        <v>1.761604675037511</v>
      </c>
      <c r="R574" s="16">
        <v>12.596825396825398</v>
      </c>
      <c r="S574" s="12">
        <v>39.0</v>
      </c>
      <c r="T574" s="12">
        <v>1.0</v>
      </c>
      <c r="U574" s="13">
        <v>1.0</v>
      </c>
      <c r="V574" s="17">
        <f t="shared" si="54"/>
        <v>2</v>
      </c>
      <c r="W574" s="11">
        <f t="shared" si="2"/>
        <v>0.6666666667</v>
      </c>
      <c r="X574" s="11">
        <f t="shared" si="3"/>
        <v>0.3333333333</v>
      </c>
      <c r="Y574" s="11">
        <f t="shared" si="18"/>
        <v>8.311111111</v>
      </c>
      <c r="Z574" s="12">
        <v>3.5</v>
      </c>
      <c r="AA574" s="12">
        <v>1.5</v>
      </c>
      <c r="AB574" s="12">
        <v>7.0</v>
      </c>
      <c r="AC574" s="12">
        <v>2.0</v>
      </c>
      <c r="AD574" s="12">
        <v>11.0</v>
      </c>
      <c r="AE574" s="12">
        <v>4.0</v>
      </c>
      <c r="AF574" s="11">
        <f t="shared" si="45"/>
        <v>0.3636363636</v>
      </c>
      <c r="AG574" s="13">
        <v>6.0</v>
      </c>
      <c r="AH574" s="13">
        <v>2.0</v>
      </c>
      <c r="AI574" s="13">
        <v>6.0</v>
      </c>
      <c r="AJ574" s="13">
        <v>3.0</v>
      </c>
      <c r="AK574" s="13">
        <v>12.0</v>
      </c>
      <c r="AL574" s="13">
        <v>5.0</v>
      </c>
      <c r="AM574" s="18">
        <f t="shared" si="46"/>
        <v>0.4166666667</v>
      </c>
      <c r="AN574" s="13">
        <v>3.0</v>
      </c>
      <c r="AO574" s="19">
        <v>0.0</v>
      </c>
      <c r="AP574" s="13">
        <v>0.0</v>
      </c>
      <c r="AQ574" s="17">
        <f t="shared" si="49"/>
        <v>1</v>
      </c>
      <c r="AR574" s="11">
        <f t="shared" si="8"/>
        <v>0.1666666667</v>
      </c>
      <c r="AS574" s="17">
        <f t="shared" si="55"/>
        <v>1</v>
      </c>
      <c r="AT574" s="11">
        <f t="shared" si="56"/>
        <v>0.25</v>
      </c>
      <c r="AU574" s="13" t="s">
        <v>56</v>
      </c>
      <c r="AX574" s="21">
        <f t="shared" si="51"/>
        <v>0</v>
      </c>
      <c r="BA574" s="12">
        <f t="shared" si="12"/>
        <v>2</v>
      </c>
    </row>
    <row r="575" ht="12.75" customHeight="1">
      <c r="A575" s="13" t="s">
        <v>558</v>
      </c>
      <c r="B575" s="8" t="s">
        <v>575</v>
      </c>
      <c r="C575" s="10">
        <v>2.316666666666667</v>
      </c>
      <c r="D575" s="11">
        <v>3.8166666666666664</v>
      </c>
      <c r="E575" s="11">
        <v>0.6069868995633189</v>
      </c>
      <c r="F575" s="13">
        <v>0.0</v>
      </c>
      <c r="G575" s="13">
        <v>0.0</v>
      </c>
      <c r="H575" s="13">
        <v>6.0</v>
      </c>
      <c r="I575" s="13">
        <v>10.0</v>
      </c>
      <c r="J575" s="13">
        <v>1.0</v>
      </c>
      <c r="K575" s="11">
        <v>-0.6</v>
      </c>
      <c r="L575" s="11">
        <v>0.0</v>
      </c>
      <c r="M575" s="13">
        <v>0.0</v>
      </c>
      <c r="N575" s="13">
        <v>0.0</v>
      </c>
      <c r="O575" s="13">
        <v>7.0</v>
      </c>
      <c r="P575" s="14">
        <v>0.0</v>
      </c>
      <c r="Q575" s="15">
        <v>0.006986899563318882</v>
      </c>
      <c r="R575" s="16">
        <v>2.316666666666667</v>
      </c>
      <c r="S575" s="12">
        <v>22.0</v>
      </c>
      <c r="T575" s="12">
        <v>10.0</v>
      </c>
      <c r="U575" s="13">
        <v>1.0</v>
      </c>
      <c r="V575" s="17">
        <f t="shared" si="54"/>
        <v>1</v>
      </c>
      <c r="W575" s="11">
        <f t="shared" si="2"/>
        <v>0</v>
      </c>
      <c r="X575" s="11">
        <f t="shared" si="3"/>
        <v>1</v>
      </c>
      <c r="Y575" s="11">
        <f t="shared" si="18"/>
        <v>2.316666667</v>
      </c>
      <c r="Z575" s="12">
        <v>0.0</v>
      </c>
      <c r="AA575" s="12">
        <v>0.0</v>
      </c>
      <c r="AB575" s="12">
        <v>2.0</v>
      </c>
      <c r="AC575" s="12">
        <v>1.0</v>
      </c>
      <c r="AD575" s="12">
        <v>2.0</v>
      </c>
      <c r="AE575" s="12">
        <v>1.0</v>
      </c>
      <c r="AF575" s="11">
        <f t="shared" si="45"/>
        <v>0.5</v>
      </c>
      <c r="AG575" s="13">
        <v>3.0</v>
      </c>
      <c r="AH575" s="13">
        <v>1.0</v>
      </c>
      <c r="AI575" s="13">
        <v>6.0</v>
      </c>
      <c r="AJ575" s="13">
        <v>4.0</v>
      </c>
      <c r="AK575" s="13">
        <v>9.0</v>
      </c>
      <c r="AL575" s="13">
        <v>5.0</v>
      </c>
      <c r="AM575" s="18">
        <f t="shared" si="46"/>
        <v>0.5555555556</v>
      </c>
      <c r="AN575" s="13">
        <v>3.0</v>
      </c>
      <c r="AO575" s="19">
        <v>0.0</v>
      </c>
      <c r="AP575" s="13">
        <v>0.0</v>
      </c>
      <c r="AQ575" s="17">
        <f t="shared" si="49"/>
        <v>1</v>
      </c>
      <c r="AR575" s="11">
        <f t="shared" si="8"/>
        <v>1</v>
      </c>
      <c r="AS575" s="17">
        <f t="shared" si="55"/>
        <v>-1</v>
      </c>
      <c r="AT575" s="11" t="str">
        <f t="shared" si="56"/>
        <v>#DIV/0!</v>
      </c>
      <c r="AU575" s="13" t="s">
        <v>54</v>
      </c>
      <c r="AX575" s="21">
        <f t="shared" si="51"/>
        <v>0</v>
      </c>
      <c r="BA575" s="12">
        <f t="shared" si="12"/>
        <v>6</v>
      </c>
    </row>
    <row r="576" ht="12.75" customHeight="1">
      <c r="A576" s="84" t="s">
        <v>558</v>
      </c>
      <c r="B576" s="44" t="s">
        <v>576</v>
      </c>
      <c r="C576" s="27">
        <v>3.1083333333333334</v>
      </c>
      <c r="D576" s="28">
        <v>13.4</v>
      </c>
      <c r="E576" s="28">
        <v>0.23196517412935322</v>
      </c>
      <c r="F576" s="25">
        <v>1.0</v>
      </c>
      <c r="G576" s="25">
        <v>5.0</v>
      </c>
      <c r="H576" s="25">
        <v>4.0</v>
      </c>
      <c r="I576" s="25">
        <v>57.0</v>
      </c>
      <c r="J576" s="25">
        <v>9.0</v>
      </c>
      <c r="K576" s="28">
        <v>0.5477582846003899</v>
      </c>
      <c r="L576" s="28">
        <v>1.9444444444444444</v>
      </c>
      <c r="M576" s="25">
        <v>6.0</v>
      </c>
      <c r="N576" s="25">
        <v>0.0</v>
      </c>
      <c r="O576" s="25">
        <v>7.0</v>
      </c>
      <c r="P576" s="29">
        <v>0.0</v>
      </c>
      <c r="Q576" s="30">
        <v>0.7797234587297431</v>
      </c>
      <c r="R576" s="31">
        <v>5.052777777777778</v>
      </c>
      <c r="S576" s="25">
        <v>39.0</v>
      </c>
      <c r="T576" s="25">
        <v>3.0</v>
      </c>
      <c r="U576" s="25">
        <v>1.0</v>
      </c>
      <c r="V576" s="32">
        <f t="shared" si="54"/>
        <v>4</v>
      </c>
      <c r="W576" s="28">
        <f t="shared" si="2"/>
        <v>0.5555555556</v>
      </c>
      <c r="X576" s="28">
        <f t="shared" si="3"/>
        <v>0.4444444444</v>
      </c>
      <c r="Y576" s="28">
        <f t="shared" si="18"/>
        <v>5.052777778</v>
      </c>
      <c r="Z576" s="25">
        <v>3.5</v>
      </c>
      <c r="AA576" s="25">
        <v>0.5</v>
      </c>
      <c r="AB576" s="25">
        <v>7.0</v>
      </c>
      <c r="AC576" s="25">
        <v>1.0</v>
      </c>
      <c r="AD576" s="25">
        <v>11.0</v>
      </c>
      <c r="AE576" s="25">
        <v>2.0</v>
      </c>
      <c r="AF576" s="28">
        <f t="shared" si="45"/>
        <v>0.1818181818</v>
      </c>
      <c r="AG576" s="25">
        <v>6.0</v>
      </c>
      <c r="AH576" s="25">
        <v>4.0</v>
      </c>
      <c r="AI576" s="25">
        <v>6.0</v>
      </c>
      <c r="AJ576" s="25">
        <v>2.0</v>
      </c>
      <c r="AK576" s="25">
        <v>12.0</v>
      </c>
      <c r="AL576" s="25">
        <v>6.0</v>
      </c>
      <c r="AM576" s="33">
        <f t="shared" si="46"/>
        <v>0.5</v>
      </c>
      <c r="AN576" s="25">
        <v>2.0</v>
      </c>
      <c r="AO576" s="34">
        <v>0.0</v>
      </c>
      <c r="AP576" s="25">
        <v>0.0</v>
      </c>
      <c r="AQ576" s="32">
        <f t="shared" si="49"/>
        <v>3</v>
      </c>
      <c r="AR576" s="28">
        <f t="shared" si="8"/>
        <v>0.3333333333</v>
      </c>
      <c r="AS576" s="32">
        <f t="shared" si="55"/>
        <v>4</v>
      </c>
      <c r="AT576" s="28">
        <f t="shared" si="56"/>
        <v>0.5</v>
      </c>
      <c r="AU576" s="25" t="s">
        <v>54</v>
      </c>
      <c r="AV576" s="25"/>
      <c r="AW576" s="25"/>
      <c r="AX576" s="36">
        <f t="shared" si="51"/>
        <v>0</v>
      </c>
      <c r="AY576" s="25"/>
      <c r="AZ576" s="25"/>
      <c r="BA576" s="25">
        <f t="shared" si="12"/>
        <v>4</v>
      </c>
      <c r="BB576" s="25"/>
    </row>
    <row r="577" ht="12.75" customHeight="1">
      <c r="A577" s="8" t="s">
        <v>577</v>
      </c>
      <c r="B577" s="9" t="s">
        <v>578</v>
      </c>
      <c r="C577" s="10">
        <v>1.761111111111111</v>
      </c>
      <c r="D577" s="11">
        <v>13.222222222222221</v>
      </c>
      <c r="E577" s="11">
        <v>0.13319327731092437</v>
      </c>
      <c r="F577" s="13">
        <v>2.0</v>
      </c>
      <c r="G577" s="13">
        <v>9.0</v>
      </c>
      <c r="H577" s="13">
        <v>6.0</v>
      </c>
      <c r="I577" s="13">
        <v>100.0</v>
      </c>
      <c r="J577" s="13">
        <v>12.0</v>
      </c>
      <c r="K577" s="11">
        <v>0.745</v>
      </c>
      <c r="L577" s="11">
        <v>2.1</v>
      </c>
      <c r="M577" s="13">
        <v>7.0</v>
      </c>
      <c r="N577" s="13">
        <v>10.0</v>
      </c>
      <c r="O577" s="13">
        <v>10.0</v>
      </c>
      <c r="P577" s="14">
        <v>1.0</v>
      </c>
      <c r="Q577" s="15">
        <v>1.8781932773109244</v>
      </c>
      <c r="R577" s="16">
        <v>9.86111111111111</v>
      </c>
      <c r="S577" s="13">
        <v>39.0</v>
      </c>
      <c r="T577" s="12">
        <v>1.0</v>
      </c>
      <c r="U577" s="13">
        <v>1.0</v>
      </c>
      <c r="V577" s="17">
        <f t="shared" si="54"/>
        <v>3</v>
      </c>
      <c r="W577" s="11">
        <f t="shared" si="2"/>
        <v>0.75</v>
      </c>
      <c r="X577" s="11">
        <f t="shared" si="3"/>
        <v>0.25</v>
      </c>
      <c r="Y577" s="11">
        <f t="shared" si="18"/>
        <v>3.861111111</v>
      </c>
      <c r="Z577" s="12">
        <v>1.0</v>
      </c>
      <c r="AA577" s="12">
        <v>0.0</v>
      </c>
      <c r="AB577" s="12">
        <v>10.0</v>
      </c>
      <c r="AC577" s="12">
        <v>1.0</v>
      </c>
      <c r="AD577" s="12">
        <v>11.0</v>
      </c>
      <c r="AE577" s="12">
        <v>1.0</v>
      </c>
      <c r="AF577" s="11">
        <f t="shared" si="45"/>
        <v>0.09090909091</v>
      </c>
      <c r="AG577" s="13">
        <v>6.0</v>
      </c>
      <c r="AH577" s="13">
        <v>1.0</v>
      </c>
      <c r="AI577" s="13">
        <v>7.0</v>
      </c>
      <c r="AJ577" s="13">
        <v>3.0</v>
      </c>
      <c r="AK577" s="13">
        <v>13.0</v>
      </c>
      <c r="AL577" s="13">
        <v>4.0</v>
      </c>
      <c r="AM577" s="18">
        <f t="shared" si="46"/>
        <v>0.3076923077</v>
      </c>
      <c r="AN577" s="13">
        <v>1.0</v>
      </c>
      <c r="AO577" s="19">
        <v>0.0</v>
      </c>
      <c r="AP577" s="13">
        <v>0.0</v>
      </c>
      <c r="AQ577" s="17">
        <f t="shared" si="49"/>
        <v>5</v>
      </c>
      <c r="AR577" s="11">
        <f t="shared" si="8"/>
        <v>0.4166666667</v>
      </c>
      <c r="AS577" s="17">
        <f t="shared" si="55"/>
        <v>6</v>
      </c>
      <c r="AT577" s="11">
        <f t="shared" si="56"/>
        <v>0.5454545455</v>
      </c>
      <c r="AU577" s="13" t="s">
        <v>54</v>
      </c>
      <c r="AX577" s="21"/>
      <c r="BA577" s="12">
        <f t="shared" si="12"/>
        <v>6</v>
      </c>
    </row>
    <row r="578" ht="12.75" customHeight="1">
      <c r="A578" s="22" t="s">
        <v>577</v>
      </c>
      <c r="B578" s="47" t="s">
        <v>579</v>
      </c>
      <c r="C578" s="10">
        <v>4.752777777777778</v>
      </c>
      <c r="D578" s="11">
        <v>13.222222222222221</v>
      </c>
      <c r="E578" s="11">
        <v>0.3594537815126051</v>
      </c>
      <c r="F578" s="13">
        <v>0.0</v>
      </c>
      <c r="G578" s="13">
        <v>12.0</v>
      </c>
      <c r="H578" s="13">
        <v>2.0</v>
      </c>
      <c r="I578" s="13">
        <v>117.0</v>
      </c>
      <c r="J578" s="13">
        <v>14.0</v>
      </c>
      <c r="K578" s="11">
        <v>0.8559218559218559</v>
      </c>
      <c r="L578" s="11">
        <v>4.0</v>
      </c>
      <c r="M578" s="13">
        <v>12.0</v>
      </c>
      <c r="N578" s="13">
        <v>0.0</v>
      </c>
      <c r="O578" s="13">
        <v>10.0</v>
      </c>
      <c r="P578" s="14">
        <v>0.0</v>
      </c>
      <c r="Q578" s="15">
        <v>1.215375637434461</v>
      </c>
      <c r="R578" s="16">
        <v>8.752777777777778</v>
      </c>
      <c r="S578" s="13">
        <v>39.0</v>
      </c>
      <c r="T578" s="12">
        <v>2.0</v>
      </c>
      <c r="U578" s="13">
        <v>1.0</v>
      </c>
      <c r="V578" s="17">
        <f t="shared" si="54"/>
        <v>2</v>
      </c>
      <c r="W578" s="11">
        <f t="shared" si="2"/>
        <v>0.8571428571</v>
      </c>
      <c r="X578" s="11">
        <f t="shared" si="3"/>
        <v>0.1428571429</v>
      </c>
      <c r="Y578" s="11">
        <f t="shared" si="18"/>
        <v>8.752777778</v>
      </c>
      <c r="Z578" s="12">
        <v>1.0</v>
      </c>
      <c r="AA578" s="12">
        <v>0.0</v>
      </c>
      <c r="AB578" s="12">
        <v>10.0</v>
      </c>
      <c r="AC578" s="12">
        <v>4.0</v>
      </c>
      <c r="AD578" s="12">
        <v>11.0</v>
      </c>
      <c r="AE578" s="12">
        <v>4.0</v>
      </c>
      <c r="AF578" s="11">
        <f t="shared" si="45"/>
        <v>0.3636363636</v>
      </c>
      <c r="AG578" s="13">
        <v>6.0</v>
      </c>
      <c r="AH578" s="13">
        <v>2.0</v>
      </c>
      <c r="AI578" s="13">
        <v>7.0</v>
      </c>
      <c r="AJ578" s="13">
        <v>2.0</v>
      </c>
      <c r="AK578" s="13">
        <v>13.0</v>
      </c>
      <c r="AL578" s="13">
        <v>4.0</v>
      </c>
      <c r="AM578" s="18">
        <f t="shared" si="46"/>
        <v>0.3076923077</v>
      </c>
      <c r="AN578" s="13">
        <v>1.0</v>
      </c>
      <c r="AO578" s="19">
        <v>0.0</v>
      </c>
      <c r="AP578" s="13">
        <v>0.0</v>
      </c>
      <c r="AQ578" s="17">
        <f t="shared" si="49"/>
        <v>2</v>
      </c>
      <c r="AR578" s="11">
        <f t="shared" si="8"/>
        <v>0.1428571429</v>
      </c>
      <c r="AS578" s="17">
        <f t="shared" si="55"/>
        <v>8</v>
      </c>
      <c r="AT578" s="11">
        <f t="shared" si="56"/>
        <v>0.8</v>
      </c>
      <c r="AU578" s="13" t="s">
        <v>54</v>
      </c>
      <c r="AX578" s="21"/>
      <c r="BA578" s="12">
        <f t="shared" si="12"/>
        <v>2</v>
      </c>
    </row>
    <row r="579" ht="12.75" customHeight="1">
      <c r="A579" s="13" t="s">
        <v>577</v>
      </c>
      <c r="B579" s="47" t="s">
        <v>580</v>
      </c>
      <c r="C579" s="10">
        <v>3.1527777777777777</v>
      </c>
      <c r="D579" s="11">
        <v>13.222222222222221</v>
      </c>
      <c r="E579" s="11">
        <v>0.23844537815126052</v>
      </c>
      <c r="F579" s="13">
        <v>1.0</v>
      </c>
      <c r="G579" s="13">
        <v>12.0</v>
      </c>
      <c r="H579" s="13">
        <v>10.0</v>
      </c>
      <c r="I579" s="13">
        <v>117.0</v>
      </c>
      <c r="J579" s="13">
        <v>14.0</v>
      </c>
      <c r="K579" s="11">
        <v>0.851037851037851</v>
      </c>
      <c r="L579" s="11">
        <v>1.7142857142857142</v>
      </c>
      <c r="M579" s="13">
        <v>8.0</v>
      </c>
      <c r="N579" s="13">
        <v>0.0</v>
      </c>
      <c r="O579" s="13">
        <v>10.0</v>
      </c>
      <c r="P579" s="14">
        <v>0.0</v>
      </c>
      <c r="Q579" s="15">
        <v>1.0894832291891114</v>
      </c>
      <c r="R579" s="16">
        <v>4.867063492063492</v>
      </c>
      <c r="S579" s="13">
        <v>38.0</v>
      </c>
      <c r="T579" s="12">
        <v>4.0</v>
      </c>
      <c r="U579" s="13">
        <v>1.0</v>
      </c>
      <c r="V579" s="17">
        <f t="shared" si="54"/>
        <v>2</v>
      </c>
      <c r="W579" s="11">
        <f t="shared" si="2"/>
        <v>0.8571428571</v>
      </c>
      <c r="X579" s="11">
        <f t="shared" si="3"/>
        <v>0.1428571429</v>
      </c>
      <c r="Y579" s="11">
        <f t="shared" si="18"/>
        <v>4.867063492</v>
      </c>
      <c r="Z579" s="12">
        <v>1.0</v>
      </c>
      <c r="AA579" s="12">
        <v>0.0</v>
      </c>
      <c r="AB579" s="12">
        <v>10.0</v>
      </c>
      <c r="AC579" s="12">
        <v>2.0</v>
      </c>
      <c r="AD579" s="12">
        <v>11.0</v>
      </c>
      <c r="AE579" s="12">
        <v>2.0</v>
      </c>
      <c r="AF579" s="11">
        <f t="shared" si="45"/>
        <v>0.1818181818</v>
      </c>
      <c r="AG579" s="13">
        <v>6.0</v>
      </c>
      <c r="AH579" s="13">
        <v>4.0</v>
      </c>
      <c r="AI579" s="13">
        <v>7.0</v>
      </c>
      <c r="AJ579" s="13">
        <v>1.0</v>
      </c>
      <c r="AK579" s="13">
        <v>13.0</v>
      </c>
      <c r="AL579" s="13">
        <v>5.0</v>
      </c>
      <c r="AM579" s="18">
        <f t="shared" si="46"/>
        <v>0.3846153846</v>
      </c>
      <c r="AN579" s="13">
        <v>2.0</v>
      </c>
      <c r="AO579" s="19">
        <v>0.0</v>
      </c>
      <c r="AP579" s="13">
        <v>0.0</v>
      </c>
      <c r="AQ579" s="17">
        <f t="shared" si="49"/>
        <v>6</v>
      </c>
      <c r="AR579" s="11">
        <f t="shared" si="8"/>
        <v>0.4285714286</v>
      </c>
      <c r="AS579" s="17">
        <f t="shared" si="55"/>
        <v>6</v>
      </c>
      <c r="AT579" s="11">
        <f t="shared" si="56"/>
        <v>0.5</v>
      </c>
      <c r="AU579" s="13" t="s">
        <v>54</v>
      </c>
      <c r="AX579" s="21"/>
      <c r="BA579" s="12">
        <f t="shared" si="12"/>
        <v>10</v>
      </c>
    </row>
    <row r="580" ht="12.75" customHeight="1">
      <c r="A580" s="13" t="s">
        <v>577</v>
      </c>
      <c r="B580" s="9" t="s">
        <v>581</v>
      </c>
      <c r="C580" s="10">
        <v>4.036111111111111</v>
      </c>
      <c r="D580" s="11">
        <v>11.222222222222221</v>
      </c>
      <c r="E580" s="11">
        <v>0.3596534653465347</v>
      </c>
      <c r="F580" s="13">
        <v>1.0</v>
      </c>
      <c r="G580" s="13">
        <v>3.0</v>
      </c>
      <c r="H580" s="13">
        <v>9.0</v>
      </c>
      <c r="I580" s="13">
        <v>92.0</v>
      </c>
      <c r="J580" s="13">
        <v>10.0</v>
      </c>
      <c r="K580" s="11">
        <v>0.2902173913043478</v>
      </c>
      <c r="L580" s="11">
        <v>0.6461538461538462</v>
      </c>
      <c r="M580" s="13">
        <v>6.0</v>
      </c>
      <c r="N580" s="13">
        <v>0.0</v>
      </c>
      <c r="O580" s="13">
        <v>10.0</v>
      </c>
      <c r="P580" s="14">
        <v>0.0</v>
      </c>
      <c r="Q580" s="15">
        <v>0.6498708566508825</v>
      </c>
      <c r="R580" s="16">
        <v>4.682264957264958</v>
      </c>
      <c r="S580" s="13">
        <v>36.0</v>
      </c>
      <c r="T580" s="12">
        <v>6.0</v>
      </c>
      <c r="U580" s="13">
        <v>1.0</v>
      </c>
      <c r="V580" s="17">
        <f t="shared" si="54"/>
        <v>7</v>
      </c>
      <c r="W580" s="11">
        <f t="shared" si="2"/>
        <v>0.3</v>
      </c>
      <c r="X580" s="11">
        <f t="shared" si="3"/>
        <v>0.7</v>
      </c>
      <c r="Y580" s="11">
        <f t="shared" si="18"/>
        <v>4.682264957</v>
      </c>
      <c r="Z580" s="12">
        <v>1.0</v>
      </c>
      <c r="AA580" s="12">
        <v>1.0</v>
      </c>
      <c r="AB580" s="12">
        <v>8.0</v>
      </c>
      <c r="AC580" s="12">
        <v>2.0</v>
      </c>
      <c r="AD580" s="12">
        <v>9.0</v>
      </c>
      <c r="AE580" s="12">
        <v>3.0</v>
      </c>
      <c r="AF580" s="11">
        <f t="shared" si="45"/>
        <v>0.3333333333</v>
      </c>
      <c r="AG580" s="13">
        <v>6.0</v>
      </c>
      <c r="AH580" s="13">
        <v>0.0</v>
      </c>
      <c r="AI580" s="13">
        <v>7.0</v>
      </c>
      <c r="AJ580" s="13">
        <v>5.0</v>
      </c>
      <c r="AK580" s="13">
        <v>13.0</v>
      </c>
      <c r="AL580" s="13">
        <v>5.0</v>
      </c>
      <c r="AM580" s="18">
        <f t="shared" si="46"/>
        <v>0.3846153846</v>
      </c>
      <c r="AN580" s="13">
        <v>2.0</v>
      </c>
      <c r="AO580" s="19">
        <v>0.0</v>
      </c>
      <c r="AP580" s="13">
        <v>0.0</v>
      </c>
      <c r="AQ580" s="17">
        <f t="shared" si="49"/>
        <v>4</v>
      </c>
      <c r="AR580" s="11">
        <f t="shared" si="8"/>
        <v>0.4</v>
      </c>
      <c r="AS580" s="17">
        <f t="shared" si="55"/>
        <v>3</v>
      </c>
      <c r="AT580" s="11">
        <f t="shared" si="56"/>
        <v>0.375</v>
      </c>
      <c r="AU580" s="13" t="s">
        <v>54</v>
      </c>
      <c r="AX580" s="21"/>
      <c r="AZ580" s="12">
        <v>1.0</v>
      </c>
      <c r="BA580" s="12">
        <f t="shared" si="12"/>
        <v>10</v>
      </c>
    </row>
    <row r="581" ht="12.75" customHeight="1">
      <c r="A581" s="22" t="s">
        <v>577</v>
      </c>
      <c r="B581" s="9" t="s">
        <v>582</v>
      </c>
      <c r="C581" s="10">
        <v>1.1111111111111112</v>
      </c>
      <c r="D581" s="11">
        <v>13.222222222222221</v>
      </c>
      <c r="E581" s="11">
        <v>0.08403361344537816</v>
      </c>
      <c r="F581" s="13">
        <v>3.0</v>
      </c>
      <c r="G581" s="13">
        <v>9.0</v>
      </c>
      <c r="H581" s="13">
        <v>5.0</v>
      </c>
      <c r="I581" s="13">
        <v>101.0</v>
      </c>
      <c r="J581" s="13">
        <v>14.0</v>
      </c>
      <c r="K581" s="11">
        <v>0.6393210749646394</v>
      </c>
      <c r="L581" s="11">
        <v>2.0</v>
      </c>
      <c r="M581" s="13">
        <v>10.0</v>
      </c>
      <c r="N581" s="13">
        <v>0.0</v>
      </c>
      <c r="O581" s="13">
        <v>10.0</v>
      </c>
      <c r="P581" s="14">
        <v>0.0</v>
      </c>
      <c r="Q581" s="15">
        <v>0.7233546884100176</v>
      </c>
      <c r="R581" s="16">
        <v>3.111111111111111</v>
      </c>
      <c r="S581" s="13">
        <v>39.0</v>
      </c>
      <c r="T581" s="12">
        <v>2.0</v>
      </c>
      <c r="U581" s="13">
        <v>1.0</v>
      </c>
      <c r="V581" s="17">
        <f t="shared" si="54"/>
        <v>5</v>
      </c>
      <c r="W581" s="11">
        <f t="shared" si="2"/>
        <v>0.6428571429</v>
      </c>
      <c r="X581" s="11">
        <f t="shared" si="3"/>
        <v>0.3571428571</v>
      </c>
      <c r="Y581" s="11">
        <f t="shared" si="18"/>
        <v>3.111111111</v>
      </c>
      <c r="Z581" s="12">
        <v>1.0</v>
      </c>
      <c r="AA581" s="12">
        <v>0.0</v>
      </c>
      <c r="AB581" s="12">
        <v>10.0</v>
      </c>
      <c r="AC581" s="12">
        <v>0.0</v>
      </c>
      <c r="AD581" s="12">
        <v>11.0</v>
      </c>
      <c r="AE581" s="12">
        <v>0.0</v>
      </c>
      <c r="AF581" s="11">
        <f t="shared" si="45"/>
        <v>0</v>
      </c>
      <c r="AG581" s="13">
        <v>6.0</v>
      </c>
      <c r="AH581" s="13">
        <v>1.0</v>
      </c>
      <c r="AI581" s="13">
        <v>7.0</v>
      </c>
      <c r="AJ581" s="13">
        <v>5.0</v>
      </c>
      <c r="AK581" s="13">
        <v>13.0</v>
      </c>
      <c r="AL581" s="13">
        <v>6.0</v>
      </c>
      <c r="AM581" s="18">
        <f t="shared" si="46"/>
        <v>0.4615384615</v>
      </c>
      <c r="AN581" s="13">
        <v>1.0</v>
      </c>
      <c r="AO581" s="19">
        <v>0.0</v>
      </c>
      <c r="AP581" s="13">
        <v>0.0</v>
      </c>
      <c r="AQ581" s="17">
        <f t="shared" si="49"/>
        <v>4</v>
      </c>
      <c r="AR581" s="11">
        <f t="shared" si="8"/>
        <v>0.2857142857</v>
      </c>
      <c r="AS581" s="17">
        <f t="shared" si="55"/>
        <v>10</v>
      </c>
      <c r="AT581" s="11">
        <f t="shared" si="56"/>
        <v>0.7142857143</v>
      </c>
      <c r="AU581" s="13" t="s">
        <v>56</v>
      </c>
      <c r="AX581" s="21"/>
      <c r="AZ581" s="12">
        <v>4.0</v>
      </c>
      <c r="BA581" s="12">
        <f t="shared" si="12"/>
        <v>9</v>
      </c>
    </row>
    <row r="582" ht="12.75" customHeight="1">
      <c r="A582" s="13" t="s">
        <v>577</v>
      </c>
      <c r="B582" s="9" t="s">
        <v>583</v>
      </c>
      <c r="C582" s="10">
        <v>1.5861111111111112</v>
      </c>
      <c r="D582" s="11">
        <v>9.222222222222221</v>
      </c>
      <c r="E582" s="11">
        <v>0.17198795180722895</v>
      </c>
      <c r="F582" s="13">
        <v>4.0</v>
      </c>
      <c r="G582" s="13">
        <v>4.0</v>
      </c>
      <c r="H582" s="13">
        <v>6.0</v>
      </c>
      <c r="I582" s="13">
        <v>79.0</v>
      </c>
      <c r="J582" s="13">
        <v>8.0</v>
      </c>
      <c r="K582" s="11">
        <v>0.49050632911392406</v>
      </c>
      <c r="L582" s="11">
        <v>1.4</v>
      </c>
      <c r="M582" s="13">
        <v>6.0</v>
      </c>
      <c r="N582" s="13">
        <v>0.0</v>
      </c>
      <c r="O582" s="13">
        <v>10.0</v>
      </c>
      <c r="P582" s="14">
        <v>0.0</v>
      </c>
      <c r="Q582" s="15">
        <v>0.662494280921153</v>
      </c>
      <c r="R582" s="16">
        <v>2.986111111111111</v>
      </c>
      <c r="S582" s="13">
        <v>34.0</v>
      </c>
      <c r="T582" s="12">
        <v>8.0</v>
      </c>
      <c r="U582" s="13">
        <v>1.0</v>
      </c>
      <c r="V582" s="17">
        <f t="shared" si="54"/>
        <v>4</v>
      </c>
      <c r="W582" s="11">
        <f t="shared" si="2"/>
        <v>0.5</v>
      </c>
      <c r="X582" s="11">
        <f t="shared" si="3"/>
        <v>0.5</v>
      </c>
      <c r="Y582" s="11">
        <f t="shared" si="18"/>
        <v>2.986111111</v>
      </c>
      <c r="Z582" s="12">
        <v>1.0</v>
      </c>
      <c r="AA582" s="12">
        <v>0.0</v>
      </c>
      <c r="AB582" s="12">
        <v>6.0</v>
      </c>
      <c r="AC582" s="12">
        <v>1.0</v>
      </c>
      <c r="AD582" s="12">
        <v>7.0</v>
      </c>
      <c r="AE582" s="12">
        <v>1.0</v>
      </c>
      <c r="AF582" s="11">
        <f t="shared" si="45"/>
        <v>0.1428571429</v>
      </c>
      <c r="AG582" s="13">
        <v>6.0</v>
      </c>
      <c r="AH582" s="13">
        <v>0.0</v>
      </c>
      <c r="AI582" s="13">
        <v>7.0</v>
      </c>
      <c r="AJ582" s="13">
        <v>3.0</v>
      </c>
      <c r="AK582" s="13">
        <v>13.0</v>
      </c>
      <c r="AL582" s="13">
        <v>3.0</v>
      </c>
      <c r="AM582" s="18">
        <f t="shared" si="46"/>
        <v>0.2307692308</v>
      </c>
      <c r="AN582" s="13">
        <v>2.0</v>
      </c>
      <c r="AO582" s="19">
        <v>0.0</v>
      </c>
      <c r="AP582" s="13">
        <v>0.0</v>
      </c>
      <c r="AQ582" s="17">
        <f t="shared" si="49"/>
        <v>2</v>
      </c>
      <c r="AR582" s="11">
        <f t="shared" si="8"/>
        <v>0.25</v>
      </c>
      <c r="AS582" s="17">
        <f t="shared" si="55"/>
        <v>5</v>
      </c>
      <c r="AT582" s="11">
        <f t="shared" si="56"/>
        <v>0.7142857143</v>
      </c>
      <c r="AU582" s="13" t="s">
        <v>54</v>
      </c>
      <c r="AX582" s="21"/>
      <c r="BA582" s="12">
        <f t="shared" si="12"/>
        <v>6</v>
      </c>
    </row>
    <row r="583" ht="12.75" customHeight="1">
      <c r="A583" s="13" t="s">
        <v>577</v>
      </c>
      <c r="B583" s="9" t="s">
        <v>584</v>
      </c>
      <c r="C583" s="10">
        <v>1.0361111111111112</v>
      </c>
      <c r="D583" s="11">
        <v>1.5222222222222221</v>
      </c>
      <c r="E583" s="11">
        <v>0.6806569343065695</v>
      </c>
      <c r="F583" s="13">
        <v>0.0</v>
      </c>
      <c r="G583" s="13">
        <v>1.0</v>
      </c>
      <c r="H583" s="13">
        <v>4.0</v>
      </c>
      <c r="I583" s="13">
        <v>16.0</v>
      </c>
      <c r="J583" s="13">
        <v>2.0</v>
      </c>
      <c r="K583" s="11">
        <v>0.375</v>
      </c>
      <c r="L583" s="11">
        <v>1.75</v>
      </c>
      <c r="M583" s="13">
        <v>1.0</v>
      </c>
      <c r="N583" s="13">
        <v>0.0</v>
      </c>
      <c r="O583" s="13">
        <v>10.0</v>
      </c>
      <c r="P583" s="14">
        <v>0.0</v>
      </c>
      <c r="Q583" s="15">
        <v>1.0556569343065694</v>
      </c>
      <c r="R583" s="16">
        <v>2.7861111111111114</v>
      </c>
      <c r="S583" s="13">
        <v>20.0</v>
      </c>
      <c r="T583" s="12">
        <v>14.0</v>
      </c>
      <c r="U583" s="13">
        <v>1.0</v>
      </c>
      <c r="V583" s="17">
        <f t="shared" si="54"/>
        <v>1</v>
      </c>
      <c r="W583" s="11">
        <f t="shared" si="2"/>
        <v>0.5</v>
      </c>
      <c r="X583" s="11">
        <f t="shared" si="3"/>
        <v>0.5</v>
      </c>
      <c r="Y583" s="11">
        <f t="shared" si="18"/>
        <v>2.786111111</v>
      </c>
      <c r="Z583" s="12">
        <v>0.0</v>
      </c>
      <c r="AA583" s="12">
        <v>0.0</v>
      </c>
      <c r="AB583" s="12">
        <v>0.0</v>
      </c>
      <c r="AC583" s="12">
        <v>0.0</v>
      </c>
      <c r="AD583" s="12">
        <v>0.0</v>
      </c>
      <c r="AE583" s="12">
        <v>0.0</v>
      </c>
      <c r="AF583" s="11" t="str">
        <f t="shared" si="45"/>
        <v>#DIV/0!</v>
      </c>
      <c r="AG583" s="13">
        <v>3.0</v>
      </c>
      <c r="AH583" s="13">
        <v>0.0</v>
      </c>
      <c r="AI583" s="13">
        <v>7.0</v>
      </c>
      <c r="AJ583" s="13">
        <v>5.0</v>
      </c>
      <c r="AK583" s="13">
        <v>10.0</v>
      </c>
      <c r="AL583" s="13">
        <v>5.0</v>
      </c>
      <c r="AM583" s="18">
        <f t="shared" si="46"/>
        <v>0.5</v>
      </c>
      <c r="AN583" s="13">
        <v>2.0</v>
      </c>
      <c r="AO583" s="19">
        <v>0.0</v>
      </c>
      <c r="AP583" s="13">
        <v>0.0</v>
      </c>
      <c r="AQ583" s="17">
        <f t="shared" si="49"/>
        <v>1</v>
      </c>
      <c r="AR583" s="11">
        <f t="shared" si="8"/>
        <v>0.5</v>
      </c>
      <c r="AS583" s="17">
        <f t="shared" si="55"/>
        <v>1</v>
      </c>
      <c r="AT583" s="11">
        <f t="shared" si="56"/>
        <v>0.5</v>
      </c>
      <c r="AU583" s="13" t="s">
        <v>56</v>
      </c>
      <c r="AX583" s="21"/>
      <c r="BA583" s="12">
        <f t="shared" si="12"/>
        <v>4</v>
      </c>
    </row>
    <row r="584" ht="12.75" customHeight="1">
      <c r="A584" s="13" t="s">
        <v>577</v>
      </c>
      <c r="B584" s="9" t="s">
        <v>585</v>
      </c>
      <c r="C584" s="10">
        <v>1.6194444444444445</v>
      </c>
      <c r="D584" s="11">
        <v>8.222222222222221</v>
      </c>
      <c r="E584" s="11">
        <v>0.19695945945945947</v>
      </c>
      <c r="F584" s="13">
        <v>1.0</v>
      </c>
      <c r="G584" s="13">
        <v>4.0</v>
      </c>
      <c r="H584" s="13">
        <v>10.0</v>
      </c>
      <c r="I584" s="13">
        <v>70.0</v>
      </c>
      <c r="J584" s="13">
        <v>7.0</v>
      </c>
      <c r="K584" s="11">
        <v>0.5510204081632654</v>
      </c>
      <c r="L584" s="11">
        <v>1.1428571428571428</v>
      </c>
      <c r="M584" s="13">
        <v>5.0</v>
      </c>
      <c r="N584" s="13">
        <v>0.0</v>
      </c>
      <c r="O584" s="13">
        <v>10.0</v>
      </c>
      <c r="P584" s="14">
        <v>0.0</v>
      </c>
      <c r="Q584" s="15">
        <v>0.7479798676227248</v>
      </c>
      <c r="R584" s="16">
        <v>2.7623015873015873</v>
      </c>
      <c r="S584" s="13">
        <v>33.0</v>
      </c>
      <c r="T584" s="12">
        <v>9.0</v>
      </c>
      <c r="U584" s="13">
        <v>1.0</v>
      </c>
      <c r="V584" s="17">
        <f t="shared" si="54"/>
        <v>3</v>
      </c>
      <c r="W584" s="11">
        <f t="shared" si="2"/>
        <v>0.5714285714</v>
      </c>
      <c r="X584" s="11">
        <f t="shared" si="3"/>
        <v>0.4285714286</v>
      </c>
      <c r="Y584" s="11">
        <f t="shared" si="18"/>
        <v>2.762301587</v>
      </c>
      <c r="Z584" s="12">
        <v>1.0</v>
      </c>
      <c r="AA584" s="12">
        <v>0.0</v>
      </c>
      <c r="AB584" s="12">
        <v>5.0</v>
      </c>
      <c r="AC584" s="12">
        <v>0.0</v>
      </c>
      <c r="AD584" s="12">
        <v>6.0</v>
      </c>
      <c r="AE584" s="12">
        <v>0.0</v>
      </c>
      <c r="AF584" s="11">
        <f t="shared" si="45"/>
        <v>0</v>
      </c>
      <c r="AG584" s="13">
        <v>6.0</v>
      </c>
      <c r="AH584" s="13">
        <v>4.0</v>
      </c>
      <c r="AI584" s="13">
        <v>7.0</v>
      </c>
      <c r="AJ584" s="13">
        <v>3.0</v>
      </c>
      <c r="AK584" s="13">
        <v>13.0</v>
      </c>
      <c r="AL584" s="13">
        <v>7.0</v>
      </c>
      <c r="AM584" s="18">
        <f t="shared" si="46"/>
        <v>0.5384615385</v>
      </c>
      <c r="AN584" s="13">
        <v>2.0</v>
      </c>
      <c r="AO584" s="19">
        <v>0.0</v>
      </c>
      <c r="AP584" s="13">
        <v>0.0</v>
      </c>
      <c r="AQ584" s="17">
        <f t="shared" si="49"/>
        <v>2</v>
      </c>
      <c r="AR584" s="11">
        <f t="shared" si="8"/>
        <v>0.2857142857</v>
      </c>
      <c r="AS584" s="17">
        <f t="shared" si="55"/>
        <v>5</v>
      </c>
      <c r="AT584" s="11">
        <f t="shared" si="56"/>
        <v>0.7142857143</v>
      </c>
      <c r="AU584" s="13" t="s">
        <v>54</v>
      </c>
      <c r="AX584" s="21"/>
      <c r="BA584" s="12">
        <f t="shared" si="12"/>
        <v>10</v>
      </c>
    </row>
    <row r="585" ht="12.75" customHeight="1">
      <c r="A585" s="13" t="s">
        <v>577</v>
      </c>
      <c r="B585" s="47" t="s">
        <v>586</v>
      </c>
      <c r="C585" s="10">
        <v>1.261111111111111</v>
      </c>
      <c r="D585" s="11">
        <v>10.222222222222221</v>
      </c>
      <c r="E585" s="11">
        <v>0.12336956521739131</v>
      </c>
      <c r="F585" s="13">
        <v>2.0</v>
      </c>
      <c r="G585" s="13">
        <v>5.0</v>
      </c>
      <c r="H585" s="13">
        <v>5.0</v>
      </c>
      <c r="I585" s="13">
        <v>103.0</v>
      </c>
      <c r="J585" s="13">
        <v>11.0</v>
      </c>
      <c r="K585" s="11">
        <v>0.4501323918799647</v>
      </c>
      <c r="L585" s="11">
        <v>1.4141414141414141</v>
      </c>
      <c r="M585" s="13">
        <v>8.0</v>
      </c>
      <c r="N585" s="13">
        <v>0.0</v>
      </c>
      <c r="O585" s="13">
        <v>10.0</v>
      </c>
      <c r="P585" s="14">
        <v>0.0</v>
      </c>
      <c r="Q585" s="15">
        <v>0.573501957097356</v>
      </c>
      <c r="R585" s="16">
        <v>2.6752525252525254</v>
      </c>
      <c r="S585" s="13">
        <v>35.0</v>
      </c>
      <c r="T585" s="12">
        <v>7.0</v>
      </c>
      <c r="U585" s="13">
        <v>1.0</v>
      </c>
      <c r="V585" s="17">
        <f t="shared" si="54"/>
        <v>6</v>
      </c>
      <c r="W585" s="11">
        <f t="shared" si="2"/>
        <v>0.4545454545</v>
      </c>
      <c r="X585" s="11">
        <f t="shared" si="3"/>
        <v>0.5454545455</v>
      </c>
      <c r="Y585" s="11">
        <f t="shared" si="18"/>
        <v>2.675252525</v>
      </c>
      <c r="Z585" s="12">
        <v>1.0</v>
      </c>
      <c r="AA585" s="12">
        <v>0.0</v>
      </c>
      <c r="AB585" s="12">
        <v>7.0</v>
      </c>
      <c r="AC585" s="12">
        <v>0.0</v>
      </c>
      <c r="AD585" s="12">
        <v>8.0</v>
      </c>
      <c r="AE585" s="12">
        <v>0.0</v>
      </c>
      <c r="AF585" s="11">
        <f t="shared" si="45"/>
        <v>0</v>
      </c>
      <c r="AG585" s="13">
        <v>6.0</v>
      </c>
      <c r="AH585" s="13">
        <v>4.0</v>
      </c>
      <c r="AI585" s="13">
        <v>7.0</v>
      </c>
      <c r="AJ585" s="13">
        <v>2.0</v>
      </c>
      <c r="AK585" s="13">
        <v>13.0</v>
      </c>
      <c r="AL585" s="13">
        <v>6.0</v>
      </c>
      <c r="AM585" s="18">
        <f t="shared" si="46"/>
        <v>0.4615384615</v>
      </c>
      <c r="AN585" s="13">
        <v>1.0</v>
      </c>
      <c r="AO585" s="19">
        <v>0.0</v>
      </c>
      <c r="AP585" s="13">
        <v>0.0</v>
      </c>
      <c r="AQ585" s="17">
        <f t="shared" si="49"/>
        <v>3</v>
      </c>
      <c r="AR585" s="11">
        <f t="shared" si="8"/>
        <v>0.2727272727</v>
      </c>
      <c r="AS585" s="17">
        <f t="shared" si="55"/>
        <v>8</v>
      </c>
      <c r="AT585" s="11">
        <f t="shared" si="56"/>
        <v>0.7272727273</v>
      </c>
      <c r="AU585" s="13" t="s">
        <v>56</v>
      </c>
      <c r="AX585" s="21"/>
      <c r="BA585" s="12">
        <f t="shared" si="12"/>
        <v>5</v>
      </c>
    </row>
    <row r="586" ht="12.75" customHeight="1">
      <c r="A586" s="13" t="s">
        <v>577</v>
      </c>
      <c r="B586" s="47" t="s">
        <v>587</v>
      </c>
      <c r="C586" s="10">
        <v>1.152777777777778</v>
      </c>
      <c r="D586" s="11">
        <v>4.888888888888889</v>
      </c>
      <c r="E586" s="11">
        <v>0.23579545454545456</v>
      </c>
      <c r="F586" s="13">
        <v>0.0</v>
      </c>
      <c r="G586" s="13">
        <v>4.0</v>
      </c>
      <c r="H586" s="13">
        <v>7.0</v>
      </c>
      <c r="I586" s="13">
        <v>68.0</v>
      </c>
      <c r="J586" s="13">
        <v>7.0</v>
      </c>
      <c r="K586" s="11">
        <v>0.5567226890756303</v>
      </c>
      <c r="L586" s="11">
        <v>1.4545454545454546</v>
      </c>
      <c r="M586" s="13">
        <v>6.0</v>
      </c>
      <c r="N586" s="13">
        <v>0.0</v>
      </c>
      <c r="O586" s="13">
        <v>10.0</v>
      </c>
      <c r="P586" s="14">
        <v>0.0</v>
      </c>
      <c r="Q586" s="15">
        <v>0.7925181436210849</v>
      </c>
      <c r="R586" s="16">
        <v>2.6073232323232327</v>
      </c>
      <c r="S586" s="13">
        <v>28.0</v>
      </c>
      <c r="T586" s="12">
        <v>11.0</v>
      </c>
      <c r="U586" s="13">
        <v>1.0</v>
      </c>
      <c r="V586" s="17">
        <f t="shared" si="54"/>
        <v>3</v>
      </c>
      <c r="W586" s="11">
        <f t="shared" si="2"/>
        <v>0.5714285714</v>
      </c>
      <c r="X586" s="11">
        <f t="shared" si="3"/>
        <v>0.4285714286</v>
      </c>
      <c r="Y586" s="11">
        <f t="shared" si="18"/>
        <v>2.607323232</v>
      </c>
      <c r="Z586" s="12">
        <v>0.0</v>
      </c>
      <c r="AA586" s="12">
        <v>0.0</v>
      </c>
      <c r="AB586" s="12">
        <v>3.0</v>
      </c>
      <c r="AC586" s="12">
        <v>0.0</v>
      </c>
      <c r="AD586" s="12">
        <v>3.0</v>
      </c>
      <c r="AE586" s="12">
        <v>0.0</v>
      </c>
      <c r="AF586" s="11">
        <f t="shared" si="45"/>
        <v>0</v>
      </c>
      <c r="AG586" s="13">
        <v>5.0</v>
      </c>
      <c r="AH586" s="13">
        <v>4.0</v>
      </c>
      <c r="AI586" s="13">
        <v>7.0</v>
      </c>
      <c r="AJ586" s="13">
        <v>1.0</v>
      </c>
      <c r="AK586" s="13">
        <v>12.0</v>
      </c>
      <c r="AL586" s="13">
        <v>5.0</v>
      </c>
      <c r="AM586" s="18">
        <f t="shared" si="46"/>
        <v>0.4166666667</v>
      </c>
      <c r="AN586" s="13">
        <v>2.0</v>
      </c>
      <c r="AO586" s="19">
        <v>0.0</v>
      </c>
      <c r="AP586" s="13">
        <v>0.0</v>
      </c>
      <c r="AQ586" s="17">
        <f t="shared" si="49"/>
        <v>1</v>
      </c>
      <c r="AR586" s="11">
        <f t="shared" si="8"/>
        <v>0.1428571429</v>
      </c>
      <c r="AS586" s="17">
        <f t="shared" si="55"/>
        <v>6</v>
      </c>
      <c r="AT586" s="11">
        <f t="shared" si="56"/>
        <v>0.8571428571</v>
      </c>
      <c r="AU586" s="13" t="s">
        <v>54</v>
      </c>
      <c r="AX586" s="21"/>
      <c r="BA586" s="12">
        <f t="shared" si="12"/>
        <v>7</v>
      </c>
    </row>
    <row r="587" ht="12.75" customHeight="1">
      <c r="A587" s="13" t="s">
        <v>577</v>
      </c>
      <c r="B587" s="47" t="s">
        <v>588</v>
      </c>
      <c r="C587" s="10">
        <v>1.386111111111111</v>
      </c>
      <c r="D587" s="11">
        <v>12.222222222222221</v>
      </c>
      <c r="E587" s="11">
        <v>0.11340909090909092</v>
      </c>
      <c r="F587" s="13">
        <v>2.0</v>
      </c>
      <c r="G587" s="13">
        <v>5.0</v>
      </c>
      <c r="H587" s="13">
        <v>5.0</v>
      </c>
      <c r="I587" s="13">
        <v>114.0</v>
      </c>
      <c r="J587" s="13">
        <v>13.0</v>
      </c>
      <c r="K587" s="11">
        <v>0.38124156545209176</v>
      </c>
      <c r="L587" s="11">
        <v>1.1965811965811965</v>
      </c>
      <c r="M587" s="13">
        <v>10.0</v>
      </c>
      <c r="N587" s="13">
        <v>0.0</v>
      </c>
      <c r="O587" s="13">
        <v>10.0</v>
      </c>
      <c r="P587" s="14">
        <v>0.0</v>
      </c>
      <c r="Q587" s="15">
        <v>0.49465065636118266</v>
      </c>
      <c r="R587" s="16">
        <v>2.582692307692308</v>
      </c>
      <c r="S587" s="13">
        <v>37.0</v>
      </c>
      <c r="T587" s="12">
        <v>5.0</v>
      </c>
      <c r="U587" s="13">
        <v>1.0</v>
      </c>
      <c r="V587" s="17">
        <f t="shared" si="54"/>
        <v>8</v>
      </c>
      <c r="W587" s="11">
        <f t="shared" si="2"/>
        <v>0.3846153846</v>
      </c>
      <c r="X587" s="11">
        <f t="shared" si="3"/>
        <v>0.6153846154</v>
      </c>
      <c r="Y587" s="11">
        <f t="shared" si="18"/>
        <v>2.582692308</v>
      </c>
      <c r="Z587" s="12">
        <v>1.0</v>
      </c>
      <c r="AA587" s="12">
        <v>0.0</v>
      </c>
      <c r="AB587" s="12">
        <v>9.0</v>
      </c>
      <c r="AC587" s="12">
        <v>0.0</v>
      </c>
      <c r="AD587" s="12">
        <v>10.0</v>
      </c>
      <c r="AE587" s="12">
        <v>0.0</v>
      </c>
      <c r="AF587" s="11">
        <f t="shared" si="45"/>
        <v>0</v>
      </c>
      <c r="AG587" s="13">
        <v>6.0</v>
      </c>
      <c r="AH587" s="13">
        <v>4.0</v>
      </c>
      <c r="AI587" s="13">
        <v>7.0</v>
      </c>
      <c r="AJ587" s="13">
        <v>3.0</v>
      </c>
      <c r="AK587" s="13">
        <v>13.0</v>
      </c>
      <c r="AL587" s="13">
        <v>7.0</v>
      </c>
      <c r="AM587" s="18">
        <f t="shared" si="46"/>
        <v>0.5384615385</v>
      </c>
      <c r="AN587" s="13">
        <v>0.0</v>
      </c>
      <c r="AO587" s="19">
        <v>0.0</v>
      </c>
      <c r="AP587" s="13">
        <v>0.0</v>
      </c>
      <c r="AQ587" s="17">
        <f t="shared" si="49"/>
        <v>3</v>
      </c>
      <c r="AR587" s="11">
        <f t="shared" si="8"/>
        <v>0.2307692308</v>
      </c>
      <c r="AS587" s="17">
        <f t="shared" si="55"/>
        <v>10</v>
      </c>
      <c r="AT587" s="11">
        <f t="shared" si="56"/>
        <v>0.7692307692</v>
      </c>
      <c r="AU587" s="13" t="s">
        <v>54</v>
      </c>
      <c r="AX587" s="21"/>
      <c r="BA587" s="12">
        <f t="shared" si="12"/>
        <v>5</v>
      </c>
    </row>
    <row r="588" ht="12.75" customHeight="1">
      <c r="A588" s="13" t="s">
        <v>577</v>
      </c>
      <c r="B588" s="9" t="s">
        <v>589</v>
      </c>
      <c r="C588" s="10">
        <v>1.0861111111111112</v>
      </c>
      <c r="D588" s="11">
        <v>2.522222222222222</v>
      </c>
      <c r="E588" s="11">
        <v>0.4306167400881058</v>
      </c>
      <c r="F588" s="13">
        <v>1.0</v>
      </c>
      <c r="G588" s="13">
        <v>2.0</v>
      </c>
      <c r="H588" s="13">
        <v>10.0</v>
      </c>
      <c r="I588" s="13">
        <v>28.0</v>
      </c>
      <c r="J588" s="13">
        <v>3.0</v>
      </c>
      <c r="K588" s="11">
        <v>0.5476190476190476</v>
      </c>
      <c r="L588" s="11">
        <v>1.3333333333333333</v>
      </c>
      <c r="M588" s="13">
        <v>1.0</v>
      </c>
      <c r="N588" s="13">
        <v>0.0</v>
      </c>
      <c r="O588" s="13">
        <v>10.0</v>
      </c>
      <c r="P588" s="14">
        <v>0.0</v>
      </c>
      <c r="Q588" s="15">
        <v>0.9782357877071534</v>
      </c>
      <c r="R588" s="16">
        <v>2.4194444444444443</v>
      </c>
      <c r="S588" s="13">
        <v>23.0</v>
      </c>
      <c r="T588" s="12">
        <v>13.0</v>
      </c>
      <c r="U588" s="13">
        <v>1.0</v>
      </c>
      <c r="V588" s="17">
        <f t="shared" si="54"/>
        <v>1</v>
      </c>
      <c r="W588" s="11">
        <f t="shared" si="2"/>
        <v>0.6666666667</v>
      </c>
      <c r="X588" s="11">
        <f t="shared" si="3"/>
        <v>0.3333333333</v>
      </c>
      <c r="Y588" s="11">
        <f t="shared" si="18"/>
        <v>2.419444444</v>
      </c>
      <c r="Z588" s="12">
        <v>0.0</v>
      </c>
      <c r="AA588" s="12">
        <v>0.0</v>
      </c>
      <c r="AB588" s="12">
        <v>1.0</v>
      </c>
      <c r="AC588" s="12">
        <v>0.0</v>
      </c>
      <c r="AD588" s="12">
        <v>1.0</v>
      </c>
      <c r="AE588" s="12">
        <v>0.0</v>
      </c>
      <c r="AF588" s="11">
        <f t="shared" si="45"/>
        <v>0</v>
      </c>
      <c r="AG588" s="13">
        <v>3.0</v>
      </c>
      <c r="AH588" s="13">
        <v>2.0</v>
      </c>
      <c r="AI588" s="13">
        <v>7.0</v>
      </c>
      <c r="AJ588" s="13">
        <v>3.0</v>
      </c>
      <c r="AK588" s="13">
        <v>10.0</v>
      </c>
      <c r="AL588" s="13">
        <v>5.0</v>
      </c>
      <c r="AM588" s="18">
        <f t="shared" si="46"/>
        <v>0.5</v>
      </c>
      <c r="AN588" s="13">
        <v>2.0</v>
      </c>
      <c r="AO588" s="19">
        <v>0.0</v>
      </c>
      <c r="AP588" s="13">
        <v>0.0</v>
      </c>
      <c r="AQ588" s="17">
        <f t="shared" si="49"/>
        <v>2</v>
      </c>
      <c r="AR588" s="11">
        <f t="shared" si="8"/>
        <v>0.6666666667</v>
      </c>
      <c r="AS588" s="17">
        <f t="shared" si="55"/>
        <v>1</v>
      </c>
      <c r="AT588" s="11">
        <f t="shared" si="56"/>
        <v>0.3333333333</v>
      </c>
      <c r="AU588" s="13" t="s">
        <v>56</v>
      </c>
      <c r="AX588" s="21"/>
      <c r="BA588" s="12">
        <f t="shared" si="12"/>
        <v>10</v>
      </c>
    </row>
    <row r="589" ht="12.75" customHeight="1">
      <c r="A589" s="13" t="s">
        <v>577</v>
      </c>
      <c r="B589" s="47" t="s">
        <v>590</v>
      </c>
      <c r="C589" s="10">
        <v>0.5861111111111111</v>
      </c>
      <c r="D589" s="11">
        <v>6.222222222222222</v>
      </c>
      <c r="E589" s="11">
        <v>0.09419642857142857</v>
      </c>
      <c r="F589" s="13">
        <v>1.0</v>
      </c>
      <c r="G589" s="13">
        <v>4.0</v>
      </c>
      <c r="H589" s="13">
        <v>4.0</v>
      </c>
      <c r="I589" s="13">
        <v>78.0</v>
      </c>
      <c r="J589" s="13">
        <v>8.0</v>
      </c>
      <c r="K589" s="11">
        <v>0.4935897435897436</v>
      </c>
      <c r="L589" s="11">
        <v>1.75</v>
      </c>
      <c r="M589" s="13">
        <v>6.0</v>
      </c>
      <c r="N589" s="13">
        <v>0.0</v>
      </c>
      <c r="O589" s="13">
        <v>10.0</v>
      </c>
      <c r="P589" s="14">
        <v>0.0</v>
      </c>
      <c r="Q589" s="15">
        <v>0.5877861721611721</v>
      </c>
      <c r="R589" s="16">
        <v>2.3361111111111112</v>
      </c>
      <c r="S589" s="13">
        <v>30.0</v>
      </c>
      <c r="T589" s="12">
        <v>10.0</v>
      </c>
      <c r="U589" s="13">
        <v>1.0</v>
      </c>
      <c r="V589" s="17">
        <f t="shared" si="54"/>
        <v>4</v>
      </c>
      <c r="W589" s="11">
        <f t="shared" si="2"/>
        <v>0.5</v>
      </c>
      <c r="X589" s="11">
        <f t="shared" si="3"/>
        <v>0.5</v>
      </c>
      <c r="Y589" s="11">
        <f t="shared" si="18"/>
        <v>2.336111111</v>
      </c>
      <c r="Z589" s="12">
        <v>0.0</v>
      </c>
      <c r="AA589" s="12">
        <v>0.0</v>
      </c>
      <c r="AB589" s="12">
        <v>4.0</v>
      </c>
      <c r="AC589" s="12">
        <v>0.0</v>
      </c>
      <c r="AD589" s="12">
        <v>4.0</v>
      </c>
      <c r="AE589" s="12">
        <v>0.0</v>
      </c>
      <c r="AF589" s="11">
        <f t="shared" si="45"/>
        <v>0</v>
      </c>
      <c r="AG589" s="13">
        <v>6.0</v>
      </c>
      <c r="AH589" s="13">
        <v>1.0</v>
      </c>
      <c r="AI589" s="13">
        <v>7.0</v>
      </c>
      <c r="AJ589" s="13">
        <v>2.0</v>
      </c>
      <c r="AK589" s="13">
        <v>13.0</v>
      </c>
      <c r="AL589" s="13">
        <v>3.0</v>
      </c>
      <c r="AM589" s="18">
        <f t="shared" si="46"/>
        <v>0.2307692308</v>
      </c>
      <c r="AN589" s="13">
        <v>1.0</v>
      </c>
      <c r="AO589" s="19">
        <v>0.0</v>
      </c>
      <c r="AP589" s="13">
        <v>0.0</v>
      </c>
      <c r="AQ589" s="17">
        <f t="shared" si="49"/>
        <v>2</v>
      </c>
      <c r="AR589" s="11">
        <f t="shared" si="8"/>
        <v>0.25</v>
      </c>
      <c r="AS589" s="17">
        <f t="shared" si="55"/>
        <v>6</v>
      </c>
      <c r="AT589" s="11">
        <f t="shared" si="56"/>
        <v>0.75</v>
      </c>
      <c r="AU589" s="13" t="s">
        <v>56</v>
      </c>
      <c r="AX589" s="21"/>
      <c r="AZ589" s="12">
        <v>5.0</v>
      </c>
      <c r="BA589" s="12">
        <f t="shared" si="12"/>
        <v>9</v>
      </c>
    </row>
    <row r="590" ht="12.75" customHeight="1">
      <c r="A590" s="13" t="s">
        <v>577</v>
      </c>
      <c r="B590" s="9" t="s">
        <v>591</v>
      </c>
      <c r="C590" s="10">
        <v>0.4361111111111111</v>
      </c>
      <c r="D590" s="11">
        <v>1.0222222222222221</v>
      </c>
      <c r="E590" s="11">
        <v>0.42663043478260876</v>
      </c>
      <c r="F590" s="13">
        <v>0.0</v>
      </c>
      <c r="G590" s="13">
        <v>1.0</v>
      </c>
      <c r="H590" s="13">
        <v>6.0</v>
      </c>
      <c r="I590" s="13">
        <v>15.0</v>
      </c>
      <c r="J590" s="13">
        <v>2.0</v>
      </c>
      <c r="K590" s="11">
        <v>0.3</v>
      </c>
      <c r="L590" s="11">
        <v>1.4</v>
      </c>
      <c r="M590" s="13">
        <v>0.0</v>
      </c>
      <c r="N590" s="13">
        <v>0.0</v>
      </c>
      <c r="O590" s="13">
        <v>10.0</v>
      </c>
      <c r="P590" s="14">
        <v>0.0</v>
      </c>
      <c r="Q590" s="15">
        <v>0.7266304347826087</v>
      </c>
      <c r="R590" s="16">
        <v>1.836111111111111</v>
      </c>
      <c r="S590" s="13">
        <v>18.0</v>
      </c>
      <c r="T590" s="12">
        <v>15.0</v>
      </c>
      <c r="U590" s="13">
        <v>1.0</v>
      </c>
      <c r="V590" s="17">
        <f t="shared" si="54"/>
        <v>1</v>
      </c>
      <c r="W590" s="11">
        <f t="shared" si="2"/>
        <v>0.5</v>
      </c>
      <c r="X590" s="11">
        <f t="shared" si="3"/>
        <v>0.5</v>
      </c>
      <c r="Y590" s="11">
        <f t="shared" si="18"/>
        <v>1.836111111</v>
      </c>
      <c r="Z590" s="12">
        <v>0.0</v>
      </c>
      <c r="AA590" s="12">
        <v>0.0</v>
      </c>
      <c r="AB590" s="12">
        <v>0.0</v>
      </c>
      <c r="AC590" s="12">
        <v>0.0</v>
      </c>
      <c r="AD590" s="12">
        <v>0.0</v>
      </c>
      <c r="AE590" s="12">
        <v>0.0</v>
      </c>
      <c r="AF590" s="11" t="str">
        <f t="shared" si="45"/>
        <v>#DIV/0!</v>
      </c>
      <c r="AG590" s="13">
        <v>2.0</v>
      </c>
      <c r="AH590" s="13">
        <v>0.0</v>
      </c>
      <c r="AI590" s="13">
        <v>6.0</v>
      </c>
      <c r="AJ590" s="13">
        <v>2.0</v>
      </c>
      <c r="AK590" s="13">
        <v>8.0</v>
      </c>
      <c r="AL590" s="13">
        <v>2.0</v>
      </c>
      <c r="AM590" s="18">
        <f t="shared" si="46"/>
        <v>0.25</v>
      </c>
      <c r="AN590" s="13">
        <v>1.0</v>
      </c>
      <c r="AO590" s="19">
        <v>0.0</v>
      </c>
      <c r="AP590" s="13">
        <v>0.0</v>
      </c>
      <c r="AQ590" s="17">
        <f t="shared" si="49"/>
        <v>2</v>
      </c>
      <c r="AR590" s="11">
        <f t="shared" si="8"/>
        <v>1</v>
      </c>
      <c r="AS590" s="17">
        <f t="shared" si="55"/>
        <v>0</v>
      </c>
      <c r="AT590" s="11">
        <f t="shared" si="56"/>
        <v>0</v>
      </c>
      <c r="AU590" s="13" t="s">
        <v>56</v>
      </c>
      <c r="AX590" s="21"/>
      <c r="BA590" s="12">
        <f t="shared" si="12"/>
        <v>6</v>
      </c>
    </row>
    <row r="591" ht="12.75" customHeight="1">
      <c r="A591" s="13" t="s">
        <v>577</v>
      </c>
      <c r="B591" s="47" t="s">
        <v>592</v>
      </c>
      <c r="C591" s="10">
        <v>0.2361111111111111</v>
      </c>
      <c r="D591" s="11">
        <v>0.5722222222222222</v>
      </c>
      <c r="E591" s="11">
        <v>0.412621359223301</v>
      </c>
      <c r="F591" s="13">
        <v>0.0</v>
      </c>
      <c r="G591" s="13">
        <v>1.0</v>
      </c>
      <c r="H591" s="13">
        <v>2.0</v>
      </c>
      <c r="I591" s="13">
        <v>27.0</v>
      </c>
      <c r="J591" s="13">
        <v>3.0</v>
      </c>
      <c r="K591" s="11">
        <v>0.30864197530864196</v>
      </c>
      <c r="L591" s="11">
        <v>1.5555555555555556</v>
      </c>
      <c r="M591" s="13">
        <v>2.0</v>
      </c>
      <c r="N591" s="13">
        <v>0.0</v>
      </c>
      <c r="O591" s="13">
        <v>10.0</v>
      </c>
      <c r="P591" s="14">
        <v>0.0</v>
      </c>
      <c r="Q591" s="15">
        <v>0.721263334531943</v>
      </c>
      <c r="R591" s="16">
        <v>1.7916666666666667</v>
      </c>
      <c r="S591" s="13">
        <v>12.0</v>
      </c>
      <c r="T591" s="12">
        <v>17.0</v>
      </c>
      <c r="U591" s="13">
        <v>1.0</v>
      </c>
      <c r="V591" s="17">
        <f t="shared" si="54"/>
        <v>2</v>
      </c>
      <c r="W591" s="11">
        <f t="shared" si="2"/>
        <v>0.3333333333</v>
      </c>
      <c r="X591" s="11">
        <f t="shared" si="3"/>
        <v>0.6666666667</v>
      </c>
      <c r="Y591" s="11">
        <f t="shared" si="18"/>
        <v>1.791666667</v>
      </c>
      <c r="Z591" s="12">
        <v>0.0</v>
      </c>
      <c r="AA591" s="12">
        <v>0.0</v>
      </c>
      <c r="AB591" s="12">
        <v>0.0</v>
      </c>
      <c r="AC591" s="12">
        <v>0.0</v>
      </c>
      <c r="AD591" s="12">
        <v>0.0</v>
      </c>
      <c r="AE591" s="12">
        <v>0.0</v>
      </c>
      <c r="AF591" s="11" t="str">
        <f t="shared" si="45"/>
        <v>#DIV/0!</v>
      </c>
      <c r="AG591" s="13">
        <v>1.0</v>
      </c>
      <c r="AH591" s="13">
        <v>1.0</v>
      </c>
      <c r="AI591" s="13">
        <v>4.0</v>
      </c>
      <c r="AJ591" s="13">
        <v>1.0</v>
      </c>
      <c r="AK591" s="13">
        <v>5.0</v>
      </c>
      <c r="AL591" s="13">
        <v>2.0</v>
      </c>
      <c r="AM591" s="18">
        <f t="shared" si="46"/>
        <v>0.4</v>
      </c>
      <c r="AN591" s="13">
        <v>0.0</v>
      </c>
      <c r="AO591" s="19">
        <v>0.0</v>
      </c>
      <c r="AP591" s="13">
        <v>0.0</v>
      </c>
      <c r="AQ591" s="17">
        <f t="shared" si="49"/>
        <v>1</v>
      </c>
      <c r="AR591" s="11">
        <f t="shared" si="8"/>
        <v>0.3333333333</v>
      </c>
      <c r="AS591" s="17">
        <f t="shared" si="55"/>
        <v>2</v>
      </c>
      <c r="AT591" s="11">
        <f t="shared" si="56"/>
        <v>0.6666666667</v>
      </c>
      <c r="AU591" s="13" t="s">
        <v>56</v>
      </c>
      <c r="AX591" s="21"/>
      <c r="BA591" s="12">
        <f t="shared" si="12"/>
        <v>2</v>
      </c>
    </row>
    <row r="592" ht="12.75" customHeight="1">
      <c r="A592" s="13" t="s">
        <v>577</v>
      </c>
      <c r="B592" s="47" t="s">
        <v>593</v>
      </c>
      <c r="C592" s="10">
        <v>0.1111111111111111</v>
      </c>
      <c r="D592" s="11">
        <v>0.3222222222222222</v>
      </c>
      <c r="E592" s="11">
        <v>0.3448275862068966</v>
      </c>
      <c r="F592" s="13">
        <v>0.0</v>
      </c>
      <c r="G592" s="13">
        <v>1.0</v>
      </c>
      <c r="H592" s="13">
        <v>6.0</v>
      </c>
      <c r="I592" s="13">
        <v>19.0</v>
      </c>
      <c r="J592" s="13">
        <v>2.0</v>
      </c>
      <c r="K592" s="11">
        <v>0.34210526315789475</v>
      </c>
      <c r="L592" s="11">
        <v>1.4</v>
      </c>
      <c r="M592" s="13">
        <v>1.0</v>
      </c>
      <c r="N592" s="13">
        <v>0.0</v>
      </c>
      <c r="O592" s="13">
        <v>10.0</v>
      </c>
      <c r="P592" s="14">
        <v>0.0</v>
      </c>
      <c r="Q592" s="15">
        <v>0.6869328493647913</v>
      </c>
      <c r="R592" s="16">
        <v>1.511111111111111</v>
      </c>
      <c r="S592" s="13">
        <v>10.0</v>
      </c>
      <c r="T592" s="12">
        <v>18.0</v>
      </c>
      <c r="U592" s="13">
        <v>1.0</v>
      </c>
      <c r="V592" s="17">
        <f t="shared" si="54"/>
        <v>1</v>
      </c>
      <c r="W592" s="11">
        <f t="shared" si="2"/>
        <v>0.5</v>
      </c>
      <c r="X592" s="11">
        <f t="shared" si="3"/>
        <v>0.5</v>
      </c>
      <c r="Y592" s="11">
        <f t="shared" si="18"/>
        <v>1.511111111</v>
      </c>
      <c r="Z592" s="12">
        <v>0.0</v>
      </c>
      <c r="AA592" s="12">
        <v>0.0</v>
      </c>
      <c r="AB592" s="12">
        <v>0.0</v>
      </c>
      <c r="AC592" s="12">
        <v>0.0</v>
      </c>
      <c r="AD592" s="12">
        <v>0.0</v>
      </c>
      <c r="AE592" s="12">
        <v>0.0</v>
      </c>
      <c r="AF592" s="11" t="str">
        <f t="shared" si="45"/>
        <v>#DIV/0!</v>
      </c>
      <c r="AG592" s="13">
        <v>0.0</v>
      </c>
      <c r="AH592" s="13">
        <v>0.0</v>
      </c>
      <c r="AI592" s="13">
        <v>3.0</v>
      </c>
      <c r="AJ592" s="13">
        <v>1.0</v>
      </c>
      <c r="AK592" s="13">
        <v>3.0</v>
      </c>
      <c r="AL592" s="13">
        <v>1.0</v>
      </c>
      <c r="AM592" s="18">
        <f t="shared" si="46"/>
        <v>0.3333333333</v>
      </c>
      <c r="AN592" s="13">
        <v>0.0</v>
      </c>
      <c r="AO592" s="19">
        <v>0.0</v>
      </c>
      <c r="AP592" s="13">
        <v>0.0</v>
      </c>
      <c r="AQ592" s="17">
        <f t="shared" si="49"/>
        <v>1</v>
      </c>
      <c r="AR592" s="11">
        <f t="shared" si="8"/>
        <v>0.5</v>
      </c>
      <c r="AS592" s="17">
        <f t="shared" si="55"/>
        <v>1</v>
      </c>
      <c r="AT592" s="11">
        <f t="shared" si="56"/>
        <v>0.5</v>
      </c>
      <c r="AU592" s="13" t="s">
        <v>54</v>
      </c>
      <c r="AX592" s="21"/>
      <c r="BA592" s="12">
        <f t="shared" si="12"/>
        <v>6</v>
      </c>
    </row>
    <row r="593" ht="12.75" customHeight="1">
      <c r="A593" s="13" t="s">
        <v>577</v>
      </c>
      <c r="B593" s="9" t="s">
        <v>594</v>
      </c>
      <c r="C593" s="10">
        <v>0.8527777777777777</v>
      </c>
      <c r="D593" s="11">
        <v>3.688888888888889</v>
      </c>
      <c r="E593" s="11">
        <v>0.2311746987951807</v>
      </c>
      <c r="F593" s="13">
        <v>0.0</v>
      </c>
      <c r="G593" s="13">
        <v>1.0</v>
      </c>
      <c r="H593" s="13">
        <v>7.0</v>
      </c>
      <c r="I593" s="13">
        <v>40.0</v>
      </c>
      <c r="J593" s="13">
        <v>4.0</v>
      </c>
      <c r="K593" s="11">
        <v>0.20625</v>
      </c>
      <c r="L593" s="11">
        <v>0.6363636363636364</v>
      </c>
      <c r="M593" s="13">
        <v>3.0</v>
      </c>
      <c r="N593" s="13">
        <v>0.0</v>
      </c>
      <c r="O593" s="13">
        <v>10.0</v>
      </c>
      <c r="P593" s="14">
        <v>0.0</v>
      </c>
      <c r="Q593" s="15">
        <v>0.4374246987951807</v>
      </c>
      <c r="R593" s="16">
        <v>1.489141414141414</v>
      </c>
      <c r="S593" s="13">
        <v>25.0</v>
      </c>
      <c r="T593" s="12">
        <v>12.0</v>
      </c>
      <c r="U593" s="13">
        <v>1.0</v>
      </c>
      <c r="V593" s="17">
        <f t="shared" si="54"/>
        <v>3</v>
      </c>
      <c r="W593" s="11">
        <f t="shared" si="2"/>
        <v>0.25</v>
      </c>
      <c r="X593" s="11">
        <f t="shared" si="3"/>
        <v>0.75</v>
      </c>
      <c r="Y593" s="11">
        <f t="shared" si="18"/>
        <v>1.489141414</v>
      </c>
      <c r="Z593" s="12">
        <v>0.0</v>
      </c>
      <c r="AA593" s="12">
        <v>0.0</v>
      </c>
      <c r="AB593" s="12">
        <v>2.0</v>
      </c>
      <c r="AC593" s="12">
        <v>0.0</v>
      </c>
      <c r="AD593" s="12">
        <v>2.0</v>
      </c>
      <c r="AE593" s="12">
        <v>0.0</v>
      </c>
      <c r="AF593" s="11">
        <f t="shared" si="45"/>
        <v>0</v>
      </c>
      <c r="AG593" s="13">
        <v>4.0</v>
      </c>
      <c r="AH593" s="13">
        <v>1.0</v>
      </c>
      <c r="AI593" s="13">
        <v>7.0</v>
      </c>
      <c r="AJ593" s="13">
        <v>4.0</v>
      </c>
      <c r="AK593" s="13">
        <v>11.0</v>
      </c>
      <c r="AL593" s="13">
        <v>5.0</v>
      </c>
      <c r="AM593" s="18">
        <f t="shared" si="46"/>
        <v>0.4545454545</v>
      </c>
      <c r="AN593" s="13">
        <v>1.0</v>
      </c>
      <c r="AO593" s="19">
        <v>0.0</v>
      </c>
      <c r="AP593" s="13">
        <v>0.0</v>
      </c>
      <c r="AQ593" s="17">
        <f t="shared" si="49"/>
        <v>1</v>
      </c>
      <c r="AR593" s="11">
        <f t="shared" si="8"/>
        <v>0.25</v>
      </c>
      <c r="AS593" s="17">
        <f t="shared" si="55"/>
        <v>3</v>
      </c>
      <c r="AT593" s="11">
        <f t="shared" si="56"/>
        <v>0.75</v>
      </c>
      <c r="AU593" s="13" t="s">
        <v>54</v>
      </c>
      <c r="AX593" s="21"/>
      <c r="BA593" s="12">
        <f t="shared" si="12"/>
        <v>7</v>
      </c>
    </row>
    <row r="594" ht="12.75" customHeight="1">
      <c r="A594" s="13" t="s">
        <v>577</v>
      </c>
      <c r="B594" s="47" t="s">
        <v>595</v>
      </c>
      <c r="C594" s="10">
        <v>0.2361111111111111</v>
      </c>
      <c r="D594" s="11">
        <v>0.7722222222222221</v>
      </c>
      <c r="E594" s="11">
        <v>0.3057553956834533</v>
      </c>
      <c r="F594" s="13">
        <v>0.0</v>
      </c>
      <c r="G594" s="13">
        <v>2.0</v>
      </c>
      <c r="H594" s="13">
        <v>11.0</v>
      </c>
      <c r="I594" s="13">
        <v>32.0</v>
      </c>
      <c r="J594" s="13">
        <v>4.0</v>
      </c>
      <c r="K594" s="11">
        <v>0.4140625</v>
      </c>
      <c r="L594" s="11">
        <v>0.9333333333333333</v>
      </c>
      <c r="M594" s="13">
        <v>0.0</v>
      </c>
      <c r="N594" s="13">
        <v>0.0</v>
      </c>
      <c r="O594" s="13">
        <v>10.0</v>
      </c>
      <c r="P594" s="14">
        <v>0.0</v>
      </c>
      <c r="Q594" s="15">
        <v>0.7198178956834533</v>
      </c>
      <c r="R594" s="16">
        <v>1.1694444444444445</v>
      </c>
      <c r="S594" s="13">
        <v>15.0</v>
      </c>
      <c r="T594" s="12">
        <v>16.0</v>
      </c>
      <c r="U594" s="13">
        <v>1.0</v>
      </c>
      <c r="V594" s="17">
        <f t="shared" si="54"/>
        <v>2</v>
      </c>
      <c r="W594" s="11">
        <f t="shared" si="2"/>
        <v>0.5</v>
      </c>
      <c r="X594" s="11">
        <f t="shared" si="3"/>
        <v>0.5</v>
      </c>
      <c r="Y594" s="11">
        <f t="shared" si="18"/>
        <v>1.169444444</v>
      </c>
      <c r="Z594" s="12">
        <v>0.0</v>
      </c>
      <c r="AA594" s="12">
        <v>0.0</v>
      </c>
      <c r="AB594" s="12">
        <v>0.0</v>
      </c>
      <c r="AC594" s="12">
        <v>0.0</v>
      </c>
      <c r="AD594" s="12">
        <v>0.0</v>
      </c>
      <c r="AE594" s="12">
        <v>0.0</v>
      </c>
      <c r="AF594" s="11" t="str">
        <f t="shared" si="45"/>
        <v>#DIV/0!</v>
      </c>
      <c r="AG594" s="13">
        <v>1.0</v>
      </c>
      <c r="AH594" s="13">
        <v>1.0</v>
      </c>
      <c r="AI594" s="13">
        <v>5.0</v>
      </c>
      <c r="AJ594" s="13">
        <v>1.0</v>
      </c>
      <c r="AK594" s="13">
        <v>6.0</v>
      </c>
      <c r="AL594" s="13">
        <v>2.0</v>
      </c>
      <c r="AM594" s="18">
        <f t="shared" si="46"/>
        <v>0.3333333333</v>
      </c>
      <c r="AN594" s="13">
        <v>0.0</v>
      </c>
      <c r="AO594" s="19">
        <v>0.0</v>
      </c>
      <c r="AP594" s="13">
        <v>0.0</v>
      </c>
      <c r="AQ594" s="17">
        <f t="shared" si="49"/>
        <v>4</v>
      </c>
      <c r="AR594" s="11">
        <f t="shared" si="8"/>
        <v>1</v>
      </c>
      <c r="AS594" s="17">
        <f t="shared" si="55"/>
        <v>0</v>
      </c>
      <c r="AT594" s="11">
        <f t="shared" si="56"/>
        <v>0</v>
      </c>
      <c r="AU594" s="13" t="s">
        <v>56</v>
      </c>
      <c r="AX594" s="21"/>
      <c r="BA594" s="12">
        <f t="shared" si="12"/>
        <v>11</v>
      </c>
    </row>
    <row r="595" ht="12.75" customHeight="1">
      <c r="A595" s="13" t="s">
        <v>577</v>
      </c>
      <c r="B595" s="9" t="s">
        <v>596</v>
      </c>
      <c r="C595" s="10">
        <v>0.1</v>
      </c>
      <c r="D595" s="11">
        <v>0.2111111111111111</v>
      </c>
      <c r="E595" s="11">
        <v>0.4736842105263158</v>
      </c>
      <c r="F595" s="13">
        <v>0.0</v>
      </c>
      <c r="G595" s="13">
        <v>0.0</v>
      </c>
      <c r="H595" s="13">
        <v>7.0</v>
      </c>
      <c r="I595" s="13">
        <v>10.0</v>
      </c>
      <c r="J595" s="13">
        <v>1.0</v>
      </c>
      <c r="K595" s="11">
        <v>-0.7</v>
      </c>
      <c r="L595" s="11">
        <v>0.0</v>
      </c>
      <c r="M595" s="13">
        <v>0.0</v>
      </c>
      <c r="N595" s="13">
        <v>0.0</v>
      </c>
      <c r="O595" s="13">
        <v>10.0</v>
      </c>
      <c r="P595" s="14">
        <v>0.0</v>
      </c>
      <c r="Q595" s="15">
        <v>-0.22631578947368414</v>
      </c>
      <c r="R595" s="16">
        <v>0.1</v>
      </c>
      <c r="S595" s="13">
        <v>7.0</v>
      </c>
      <c r="T595" s="12">
        <v>19.0</v>
      </c>
      <c r="U595" s="13">
        <v>1.0</v>
      </c>
      <c r="V595" s="17">
        <f t="shared" si="54"/>
        <v>1</v>
      </c>
      <c r="W595" s="11">
        <f t="shared" si="2"/>
        <v>0</v>
      </c>
      <c r="X595" s="11">
        <f t="shared" si="3"/>
        <v>1</v>
      </c>
      <c r="Y595" s="11">
        <f t="shared" si="18"/>
        <v>0.1</v>
      </c>
      <c r="Z595" s="12">
        <v>0.0</v>
      </c>
      <c r="AA595" s="12">
        <v>0.0</v>
      </c>
      <c r="AB595" s="12">
        <v>0.0</v>
      </c>
      <c r="AC595" s="12">
        <v>0.0</v>
      </c>
      <c r="AD595" s="12">
        <v>0.0</v>
      </c>
      <c r="AE595" s="12">
        <v>0.0</v>
      </c>
      <c r="AF595" s="11" t="str">
        <f t="shared" si="45"/>
        <v>#DIV/0!</v>
      </c>
      <c r="AG595" s="13">
        <v>0.0</v>
      </c>
      <c r="AH595" s="13">
        <v>0.0</v>
      </c>
      <c r="AI595" s="13">
        <v>2.0</v>
      </c>
      <c r="AJ595" s="13">
        <v>1.0</v>
      </c>
      <c r="AK595" s="13">
        <v>2.0</v>
      </c>
      <c r="AL595" s="13">
        <v>1.0</v>
      </c>
      <c r="AM595" s="18">
        <f t="shared" si="46"/>
        <v>0.5</v>
      </c>
      <c r="AN595" s="13">
        <v>0.0</v>
      </c>
      <c r="AO595" s="19">
        <v>0.0</v>
      </c>
      <c r="AP595" s="13">
        <v>0.0</v>
      </c>
      <c r="AQ595" s="17">
        <f t="shared" si="49"/>
        <v>1</v>
      </c>
      <c r="AR595" s="11">
        <f t="shared" si="8"/>
        <v>1</v>
      </c>
      <c r="AS595" s="17">
        <f t="shared" si="55"/>
        <v>0</v>
      </c>
      <c r="AT595" s="11">
        <f t="shared" si="56"/>
        <v>0</v>
      </c>
      <c r="AU595" s="13" t="s">
        <v>56</v>
      </c>
      <c r="AX595" s="21"/>
      <c r="BA595" s="12">
        <f t="shared" si="12"/>
        <v>7</v>
      </c>
    </row>
    <row r="596" ht="12.75" customHeight="1">
      <c r="A596" s="25" t="s">
        <v>577</v>
      </c>
      <c r="B596" s="48" t="s">
        <v>597</v>
      </c>
      <c r="C596" s="27">
        <v>0.0</v>
      </c>
      <c r="D596" s="28">
        <v>0.1</v>
      </c>
      <c r="E596" s="28">
        <v>0.0</v>
      </c>
      <c r="F596" s="25">
        <v>0.0</v>
      </c>
      <c r="G596" s="25">
        <v>0.0</v>
      </c>
      <c r="H596" s="25">
        <v>5.0</v>
      </c>
      <c r="I596" s="25">
        <v>10.0</v>
      </c>
      <c r="J596" s="25">
        <v>1.0</v>
      </c>
      <c r="K596" s="28">
        <v>-0.5</v>
      </c>
      <c r="L596" s="28">
        <v>0.0</v>
      </c>
      <c r="M596" s="25">
        <v>0.0</v>
      </c>
      <c r="N596" s="25">
        <v>0.0</v>
      </c>
      <c r="O596" s="25">
        <v>10.0</v>
      </c>
      <c r="P596" s="29">
        <v>0.0</v>
      </c>
      <c r="Q596" s="30">
        <v>-0.5</v>
      </c>
      <c r="R596" s="31">
        <v>0.0</v>
      </c>
      <c r="S596" s="25">
        <v>4.0</v>
      </c>
      <c r="T596" s="25">
        <v>20.0</v>
      </c>
      <c r="U596" s="25">
        <v>1.0</v>
      </c>
      <c r="V596" s="32">
        <f t="shared" si="54"/>
        <v>1</v>
      </c>
      <c r="W596" s="28">
        <f t="shared" si="2"/>
        <v>0</v>
      </c>
      <c r="X596" s="28">
        <f t="shared" si="3"/>
        <v>1</v>
      </c>
      <c r="Y596" s="28">
        <f t="shared" si="18"/>
        <v>0</v>
      </c>
      <c r="Z596" s="25">
        <v>0.0</v>
      </c>
      <c r="AA596" s="25">
        <v>0.0</v>
      </c>
      <c r="AB596" s="25">
        <v>0.0</v>
      </c>
      <c r="AC596" s="25">
        <v>0.0</v>
      </c>
      <c r="AD596" s="25">
        <v>0.0</v>
      </c>
      <c r="AE596" s="25">
        <v>0.0</v>
      </c>
      <c r="AF596" s="28" t="str">
        <f t="shared" si="45"/>
        <v>#DIV/0!</v>
      </c>
      <c r="AG596" s="25">
        <v>0.0</v>
      </c>
      <c r="AH596" s="25">
        <v>0.0</v>
      </c>
      <c r="AI596" s="25">
        <v>1.0</v>
      </c>
      <c r="AJ596" s="25">
        <v>0.0</v>
      </c>
      <c r="AK596" s="25">
        <v>1.0</v>
      </c>
      <c r="AL596" s="25">
        <v>0.0</v>
      </c>
      <c r="AM596" s="33">
        <f t="shared" si="46"/>
        <v>0</v>
      </c>
      <c r="AN596" s="25">
        <v>0.0</v>
      </c>
      <c r="AO596" s="34">
        <v>0.0</v>
      </c>
      <c r="AP596" s="25">
        <v>0.0</v>
      </c>
      <c r="AQ596" s="32">
        <f t="shared" si="49"/>
        <v>1</v>
      </c>
      <c r="AR596" s="28">
        <f t="shared" si="8"/>
        <v>1</v>
      </c>
      <c r="AS596" s="32">
        <f t="shared" si="55"/>
        <v>0</v>
      </c>
      <c r="AT596" s="28">
        <f t="shared" si="56"/>
        <v>0</v>
      </c>
      <c r="AU596" s="25" t="s">
        <v>56</v>
      </c>
      <c r="AV596" s="25"/>
      <c r="AW596" s="25"/>
      <c r="AX596" s="36"/>
      <c r="AY596" s="25"/>
      <c r="AZ596" s="25"/>
      <c r="BA596" s="25">
        <f t="shared" si="12"/>
        <v>5</v>
      </c>
      <c r="BB596" s="25"/>
    </row>
    <row r="597" ht="12.75" customHeight="1">
      <c r="A597" s="22" t="s">
        <v>598</v>
      </c>
      <c r="B597" s="51" t="s">
        <v>388</v>
      </c>
      <c r="C597" s="10">
        <v>6.55515873015873</v>
      </c>
      <c r="D597" s="11">
        <v>12.806349206349207</v>
      </c>
      <c r="E597" s="11">
        <v>0.51186787307883</v>
      </c>
      <c r="F597" s="13">
        <v>0.0</v>
      </c>
      <c r="G597" s="13">
        <v>8.0</v>
      </c>
      <c r="H597" s="13">
        <v>2.0</v>
      </c>
      <c r="I597" s="13">
        <v>103.0</v>
      </c>
      <c r="J597" s="13">
        <v>12.0</v>
      </c>
      <c r="K597" s="11">
        <v>0.6650485436893204</v>
      </c>
      <c r="L597" s="11">
        <v>3.111111111111111</v>
      </c>
      <c r="M597" s="13">
        <v>5.0</v>
      </c>
      <c r="N597" s="13">
        <v>3.0</v>
      </c>
      <c r="O597" s="13">
        <v>10.0</v>
      </c>
      <c r="P597" s="10">
        <v>0.3</v>
      </c>
      <c r="Q597" s="15">
        <v>1.4769164167681506</v>
      </c>
      <c r="R597" s="16">
        <v>11.466269841269842</v>
      </c>
      <c r="S597" s="13">
        <v>39.0</v>
      </c>
      <c r="T597" s="13">
        <v>2.0</v>
      </c>
      <c r="U597" s="13">
        <v>2.0</v>
      </c>
      <c r="V597" s="17">
        <f t="shared" si="54"/>
        <v>4</v>
      </c>
      <c r="W597" s="11">
        <f t="shared" si="2"/>
        <v>0.6666666667</v>
      </c>
      <c r="X597" s="11">
        <f t="shared" si="3"/>
        <v>0.3333333333</v>
      </c>
      <c r="Y597" s="11">
        <f t="shared" si="18"/>
        <v>9.666269841</v>
      </c>
      <c r="Z597" s="12">
        <v>0.5</v>
      </c>
      <c r="AA597" s="12">
        <v>0.25</v>
      </c>
      <c r="AB597" s="12">
        <v>10.0</v>
      </c>
      <c r="AC597" s="12">
        <v>5.0</v>
      </c>
      <c r="AD597" s="12">
        <v>10.5</v>
      </c>
      <c r="AE597" s="12">
        <v>5.25</v>
      </c>
      <c r="AF597" s="11">
        <f t="shared" si="45"/>
        <v>0.5</v>
      </c>
      <c r="AG597" s="13">
        <v>6.0</v>
      </c>
      <c r="AH597" s="13">
        <v>3.0</v>
      </c>
      <c r="AI597" s="13">
        <v>7.0</v>
      </c>
      <c r="AJ597" s="13">
        <v>5.0</v>
      </c>
      <c r="AK597" s="13">
        <v>13.0</v>
      </c>
      <c r="AL597" s="13">
        <v>8.0</v>
      </c>
      <c r="AM597" s="18">
        <f t="shared" si="46"/>
        <v>0.6153846154</v>
      </c>
      <c r="AN597" s="13">
        <v>0.0</v>
      </c>
      <c r="AO597" s="19">
        <v>0.0</v>
      </c>
      <c r="AP597" s="13">
        <v>0.0</v>
      </c>
      <c r="AQ597" s="17">
        <f t="shared" si="49"/>
        <v>7</v>
      </c>
      <c r="AR597" s="11">
        <f t="shared" si="8"/>
        <v>0.5833333333</v>
      </c>
      <c r="AS597" s="17">
        <f t="shared" si="55"/>
        <v>-0.25</v>
      </c>
      <c r="AT597" s="11">
        <f t="shared" si="56"/>
        <v>-0.03571428571</v>
      </c>
      <c r="AU597" s="13" t="s">
        <v>54</v>
      </c>
      <c r="AX597" s="21"/>
      <c r="BA597" s="12">
        <f t="shared" si="12"/>
        <v>2</v>
      </c>
    </row>
    <row r="598" ht="12.75" customHeight="1">
      <c r="A598" s="8" t="s">
        <v>598</v>
      </c>
      <c r="B598" s="51" t="s">
        <v>406</v>
      </c>
      <c r="C598" s="10">
        <v>1.1373015873015873</v>
      </c>
      <c r="D598" s="11">
        <v>12.306349206349207</v>
      </c>
      <c r="E598" s="11">
        <v>0.09241583903005288</v>
      </c>
      <c r="F598" s="13">
        <v>0.0</v>
      </c>
      <c r="G598" s="13">
        <v>11.0</v>
      </c>
      <c r="H598" s="13">
        <v>0.0</v>
      </c>
      <c r="I598" s="13">
        <v>99.0</v>
      </c>
      <c r="J598" s="13">
        <v>13.0</v>
      </c>
      <c r="K598" s="11">
        <v>0.8461538461538461</v>
      </c>
      <c r="L598" s="11">
        <v>5.923076923076923</v>
      </c>
      <c r="M598" s="13">
        <v>6.0</v>
      </c>
      <c r="N598" s="13">
        <v>7.0</v>
      </c>
      <c r="O598" s="13">
        <v>10.0</v>
      </c>
      <c r="P598" s="10">
        <v>0.7</v>
      </c>
      <c r="Q598" s="15">
        <v>1.638569685183899</v>
      </c>
      <c r="R598" s="16">
        <v>11.26037851037851</v>
      </c>
      <c r="S598" s="13">
        <v>39.0</v>
      </c>
      <c r="T598" s="13">
        <v>1.0</v>
      </c>
      <c r="U598" s="13">
        <v>2.0</v>
      </c>
      <c r="V598" s="17">
        <f t="shared" si="54"/>
        <v>2</v>
      </c>
      <c r="W598" s="11">
        <f t="shared" si="2"/>
        <v>0.8461538462</v>
      </c>
      <c r="X598" s="11">
        <f t="shared" si="3"/>
        <v>0.1538461538</v>
      </c>
      <c r="Y598" s="11">
        <f t="shared" si="18"/>
        <v>7.06037851</v>
      </c>
      <c r="Z598" s="12">
        <v>0.0</v>
      </c>
      <c r="AA598" s="12">
        <v>0.0</v>
      </c>
      <c r="AB598" s="12">
        <v>10.0</v>
      </c>
      <c r="AC598" s="12">
        <v>0.0</v>
      </c>
      <c r="AD598" s="12">
        <v>10.0</v>
      </c>
      <c r="AE598" s="12">
        <v>0.0</v>
      </c>
      <c r="AF598" s="11">
        <f t="shared" si="45"/>
        <v>0</v>
      </c>
      <c r="AG598" s="13">
        <v>6.0</v>
      </c>
      <c r="AH598" s="13">
        <v>3.0</v>
      </c>
      <c r="AI598" s="13">
        <v>7.0</v>
      </c>
      <c r="AJ598" s="13">
        <v>3.0</v>
      </c>
      <c r="AK598" s="13">
        <v>13.0</v>
      </c>
      <c r="AL598" s="13">
        <v>6.0</v>
      </c>
      <c r="AM598" s="18">
        <f t="shared" si="46"/>
        <v>0.4615384615</v>
      </c>
      <c r="AN598" s="13">
        <v>2.0</v>
      </c>
      <c r="AO598" s="19">
        <v>0.0</v>
      </c>
      <c r="AP598" s="13">
        <v>0.0</v>
      </c>
      <c r="AQ598" s="17">
        <f t="shared" si="49"/>
        <v>7</v>
      </c>
      <c r="AR598" s="11">
        <f t="shared" si="8"/>
        <v>0.5384615385</v>
      </c>
      <c r="AS598" s="17">
        <f t="shared" si="55"/>
        <v>6</v>
      </c>
      <c r="AT598" s="11">
        <f t="shared" si="56"/>
        <v>0.4615384615</v>
      </c>
      <c r="AU598" s="13" t="s">
        <v>56</v>
      </c>
      <c r="AX598" s="21"/>
      <c r="AZ598" s="12">
        <v>3.0</v>
      </c>
      <c r="BA598" s="12">
        <f t="shared" si="12"/>
        <v>3</v>
      </c>
    </row>
    <row r="599" ht="12.75" customHeight="1">
      <c r="A599" s="13" t="s">
        <v>598</v>
      </c>
      <c r="B599" s="51" t="s">
        <v>306</v>
      </c>
      <c r="C599" s="10">
        <v>3.8373015873015874</v>
      </c>
      <c r="D599" s="11">
        <v>8.306349206349207</v>
      </c>
      <c r="E599" s="11">
        <v>0.46197210013376644</v>
      </c>
      <c r="F599" s="13">
        <v>0.0</v>
      </c>
      <c r="G599" s="13">
        <v>5.0</v>
      </c>
      <c r="H599" s="13">
        <v>14.0</v>
      </c>
      <c r="I599" s="13">
        <v>77.0</v>
      </c>
      <c r="J599" s="13">
        <v>8.0</v>
      </c>
      <c r="K599" s="11">
        <v>0.6022727272727273</v>
      </c>
      <c r="L599" s="11">
        <v>0.9722222222222222</v>
      </c>
      <c r="M599" s="13">
        <v>5.0</v>
      </c>
      <c r="N599" s="13">
        <v>0.0</v>
      </c>
      <c r="O599" s="13">
        <v>10.0</v>
      </c>
      <c r="P599" s="10">
        <v>0.0</v>
      </c>
      <c r="Q599" s="15">
        <v>1.0642448274064937</v>
      </c>
      <c r="R599" s="16">
        <v>4.809523809523809</v>
      </c>
      <c r="S599" s="13">
        <v>33.0</v>
      </c>
      <c r="T599" s="13">
        <v>8.0</v>
      </c>
      <c r="U599" s="13">
        <v>3.0</v>
      </c>
      <c r="V599" s="17">
        <f t="shared" si="54"/>
        <v>3</v>
      </c>
      <c r="W599" s="11">
        <f t="shared" si="2"/>
        <v>0.625</v>
      </c>
      <c r="X599" s="11">
        <f t="shared" si="3"/>
        <v>0.375</v>
      </c>
      <c r="Y599" s="11">
        <f t="shared" si="18"/>
        <v>4.80952381</v>
      </c>
      <c r="Z599" s="12">
        <v>0.0</v>
      </c>
      <c r="AA599" s="12">
        <v>0.0</v>
      </c>
      <c r="AB599" s="12">
        <v>6.0</v>
      </c>
      <c r="AC599" s="12">
        <v>2.0</v>
      </c>
      <c r="AD599" s="12">
        <v>6.0</v>
      </c>
      <c r="AE599" s="12">
        <v>2.0</v>
      </c>
      <c r="AF599" s="11">
        <f t="shared" si="45"/>
        <v>0.3333333333</v>
      </c>
      <c r="AG599" s="13">
        <v>6.0</v>
      </c>
      <c r="AH599" s="13">
        <v>6.0</v>
      </c>
      <c r="AI599" s="13">
        <v>7.0</v>
      </c>
      <c r="AJ599" s="13">
        <v>3.0</v>
      </c>
      <c r="AK599" s="13">
        <v>13.0</v>
      </c>
      <c r="AL599" s="13">
        <v>9.0</v>
      </c>
      <c r="AM599" s="18">
        <f t="shared" si="46"/>
        <v>0.6923076923</v>
      </c>
      <c r="AN599" s="13">
        <v>2.0</v>
      </c>
      <c r="AO599" s="19">
        <v>0.0</v>
      </c>
      <c r="AP599" s="13">
        <v>0.0</v>
      </c>
      <c r="AQ599" s="17">
        <f t="shared" si="49"/>
        <v>3</v>
      </c>
      <c r="AR599" s="11">
        <f t="shared" si="8"/>
        <v>0.375</v>
      </c>
      <c r="AS599" s="17">
        <f t="shared" si="55"/>
        <v>3</v>
      </c>
      <c r="AT599" s="11">
        <f t="shared" si="56"/>
        <v>0.5</v>
      </c>
      <c r="AU599" s="13" t="s">
        <v>54</v>
      </c>
      <c r="AX599" s="21"/>
      <c r="BA599" s="12">
        <f t="shared" si="12"/>
        <v>14</v>
      </c>
    </row>
    <row r="600" ht="12.75" customHeight="1">
      <c r="A600" s="22" t="s">
        <v>598</v>
      </c>
      <c r="B600" s="85" t="s">
        <v>338</v>
      </c>
      <c r="C600" s="10">
        <v>1.6357142857142857</v>
      </c>
      <c r="D600" s="11">
        <v>12.806349206349207</v>
      </c>
      <c r="E600" s="11">
        <v>0.12772682201289043</v>
      </c>
      <c r="F600" s="13">
        <v>2.0</v>
      </c>
      <c r="G600" s="13">
        <v>8.0</v>
      </c>
      <c r="H600" s="13">
        <v>2.0</v>
      </c>
      <c r="I600" s="13">
        <v>105.0</v>
      </c>
      <c r="J600" s="13">
        <v>12.0</v>
      </c>
      <c r="K600" s="11">
        <v>0.665079365079365</v>
      </c>
      <c r="L600" s="11">
        <v>3.111111111111111</v>
      </c>
      <c r="M600" s="13">
        <v>6.0</v>
      </c>
      <c r="N600" s="13">
        <v>0.0</v>
      </c>
      <c r="O600" s="13">
        <v>10.0</v>
      </c>
      <c r="P600" s="14">
        <v>0.0</v>
      </c>
      <c r="Q600" s="15">
        <v>0.7928061870922555</v>
      </c>
      <c r="R600" s="16">
        <v>4.746825396825397</v>
      </c>
      <c r="S600" s="13">
        <v>39.0</v>
      </c>
      <c r="T600" s="13">
        <v>3.0</v>
      </c>
      <c r="U600" s="13">
        <v>2.0</v>
      </c>
      <c r="V600" s="17">
        <f t="shared" si="54"/>
        <v>4</v>
      </c>
      <c r="W600" s="11">
        <f t="shared" si="2"/>
        <v>0.6666666667</v>
      </c>
      <c r="X600" s="11">
        <f t="shared" si="3"/>
        <v>0.3333333333</v>
      </c>
      <c r="Y600" s="11">
        <f t="shared" si="18"/>
        <v>4.746825397</v>
      </c>
      <c r="Z600" s="12">
        <v>0.5</v>
      </c>
      <c r="AA600" s="12">
        <v>0.0</v>
      </c>
      <c r="AB600" s="12">
        <v>10.0</v>
      </c>
      <c r="AC600" s="12">
        <v>1.0</v>
      </c>
      <c r="AD600" s="12">
        <v>10.5</v>
      </c>
      <c r="AE600" s="12">
        <v>1.0</v>
      </c>
      <c r="AF600" s="11">
        <f t="shared" si="45"/>
        <v>0.09523809524</v>
      </c>
      <c r="AG600" s="13">
        <v>6.0</v>
      </c>
      <c r="AH600" s="13">
        <v>1.0</v>
      </c>
      <c r="AI600" s="13">
        <v>7.0</v>
      </c>
      <c r="AJ600" s="13">
        <v>2.0</v>
      </c>
      <c r="AK600" s="13">
        <v>13.0</v>
      </c>
      <c r="AL600" s="13">
        <v>3.0</v>
      </c>
      <c r="AM600" s="18">
        <f t="shared" si="46"/>
        <v>0.2307692308</v>
      </c>
      <c r="AN600" s="13">
        <v>2.0</v>
      </c>
      <c r="AO600" s="19">
        <v>0.0</v>
      </c>
      <c r="AP600" s="13">
        <v>0.0</v>
      </c>
      <c r="AQ600" s="17">
        <f t="shared" si="49"/>
        <v>6</v>
      </c>
      <c r="AR600" s="11">
        <f t="shared" si="8"/>
        <v>0.5</v>
      </c>
      <c r="AS600" s="17">
        <f t="shared" si="55"/>
        <v>5</v>
      </c>
      <c r="AT600" s="11">
        <f t="shared" si="56"/>
        <v>0.4545454545</v>
      </c>
      <c r="AU600" s="13" t="s">
        <v>56</v>
      </c>
      <c r="AX600" s="21"/>
      <c r="BA600" s="12">
        <f t="shared" si="12"/>
        <v>2</v>
      </c>
    </row>
    <row r="601" ht="12.75" customHeight="1">
      <c r="A601" s="13" t="s">
        <v>598</v>
      </c>
      <c r="B601" s="51" t="s">
        <v>113</v>
      </c>
      <c r="C601" s="10">
        <v>0.8690476190476191</v>
      </c>
      <c r="D601" s="11">
        <v>10.306349206349207</v>
      </c>
      <c r="E601" s="11">
        <v>0.08432157708301247</v>
      </c>
      <c r="F601" s="13">
        <v>2.0</v>
      </c>
      <c r="G601" s="13">
        <v>4.0</v>
      </c>
      <c r="H601" s="13">
        <v>0.0</v>
      </c>
      <c r="I601" s="13">
        <v>77.0</v>
      </c>
      <c r="J601" s="13">
        <v>8.0</v>
      </c>
      <c r="K601" s="11">
        <v>0.5</v>
      </c>
      <c r="L601" s="11">
        <v>3.5</v>
      </c>
      <c r="M601" s="13">
        <v>4.0</v>
      </c>
      <c r="N601" s="13">
        <v>0.0</v>
      </c>
      <c r="O601" s="13">
        <v>10.0</v>
      </c>
      <c r="P601" s="14">
        <v>0.0</v>
      </c>
      <c r="Q601" s="15">
        <v>0.5843215770830125</v>
      </c>
      <c r="R601" s="16">
        <v>4.369047619047619</v>
      </c>
      <c r="S601" s="13">
        <v>36.0</v>
      </c>
      <c r="T601" s="13">
        <v>6.0</v>
      </c>
      <c r="U601" s="13">
        <v>4.0</v>
      </c>
      <c r="V601" s="17">
        <f t="shared" si="54"/>
        <v>4</v>
      </c>
      <c r="W601" s="11">
        <f t="shared" si="2"/>
        <v>0.5</v>
      </c>
      <c r="X601" s="11">
        <f t="shared" si="3"/>
        <v>0.5</v>
      </c>
      <c r="Y601" s="11">
        <f t="shared" si="18"/>
        <v>4.369047619</v>
      </c>
      <c r="Z601" s="12">
        <v>0.0</v>
      </c>
      <c r="AA601" s="12">
        <v>0.0</v>
      </c>
      <c r="AB601" s="12">
        <v>8.0</v>
      </c>
      <c r="AC601" s="12">
        <v>0.0</v>
      </c>
      <c r="AD601" s="12">
        <v>8.0</v>
      </c>
      <c r="AE601" s="12">
        <v>0.0</v>
      </c>
      <c r="AF601" s="11">
        <f t="shared" si="45"/>
        <v>0</v>
      </c>
      <c r="AG601" s="13">
        <v>6.0</v>
      </c>
      <c r="AH601" s="13">
        <v>1.0</v>
      </c>
      <c r="AI601" s="13">
        <v>7.0</v>
      </c>
      <c r="AJ601" s="13">
        <v>4.0</v>
      </c>
      <c r="AK601" s="13">
        <v>13.0</v>
      </c>
      <c r="AL601" s="13">
        <v>5.0</v>
      </c>
      <c r="AM601" s="18">
        <f t="shared" si="46"/>
        <v>0.3846153846</v>
      </c>
      <c r="AN601" s="13">
        <v>1.0</v>
      </c>
      <c r="AO601" s="19">
        <v>0.0</v>
      </c>
      <c r="AP601" s="13">
        <v>0.0</v>
      </c>
      <c r="AQ601" s="17">
        <f t="shared" si="49"/>
        <v>4</v>
      </c>
      <c r="AR601" s="11">
        <f t="shared" si="8"/>
        <v>0.5</v>
      </c>
      <c r="AS601" s="17">
        <f t="shared" si="55"/>
        <v>4</v>
      </c>
      <c r="AT601" s="11">
        <f t="shared" si="56"/>
        <v>0.5</v>
      </c>
      <c r="AU601" s="13" t="s">
        <v>56</v>
      </c>
      <c r="AX601" s="21"/>
      <c r="AZ601" s="12">
        <v>1.0</v>
      </c>
      <c r="BA601" s="12">
        <f t="shared" si="12"/>
        <v>1</v>
      </c>
    </row>
    <row r="602" ht="12.75" customHeight="1">
      <c r="A602" s="13" t="s">
        <v>598</v>
      </c>
      <c r="B602" s="85" t="s">
        <v>565</v>
      </c>
      <c r="C602" s="10">
        <v>2.2857142857142856</v>
      </c>
      <c r="D602" s="11">
        <v>11.306349206349207</v>
      </c>
      <c r="E602" s="11">
        <v>0.20216201038888107</v>
      </c>
      <c r="F602" s="13">
        <v>0.0</v>
      </c>
      <c r="G602" s="13">
        <v>6.0</v>
      </c>
      <c r="H602" s="13">
        <v>8.0</v>
      </c>
      <c r="I602" s="13">
        <v>117.0</v>
      </c>
      <c r="J602" s="13">
        <v>13.0</v>
      </c>
      <c r="K602" s="11">
        <v>0.4562787639710717</v>
      </c>
      <c r="L602" s="11">
        <v>1.0769230769230769</v>
      </c>
      <c r="M602" s="13">
        <v>5.0</v>
      </c>
      <c r="N602" s="13">
        <v>0.0</v>
      </c>
      <c r="O602" s="13">
        <v>10.0</v>
      </c>
      <c r="P602" s="14">
        <v>0.0</v>
      </c>
      <c r="Q602" s="15">
        <v>0.6584407743599527</v>
      </c>
      <c r="R602" s="16">
        <v>3.3626373626373622</v>
      </c>
      <c r="S602" s="13">
        <v>37.0</v>
      </c>
      <c r="T602" s="13">
        <v>5.0</v>
      </c>
      <c r="U602" s="13">
        <v>2.0</v>
      </c>
      <c r="V602" s="17">
        <f t="shared" si="54"/>
        <v>7</v>
      </c>
      <c r="W602" s="11">
        <f t="shared" si="2"/>
        <v>0.4615384615</v>
      </c>
      <c r="X602" s="11">
        <f t="shared" si="3"/>
        <v>0.5384615385</v>
      </c>
      <c r="Y602" s="11">
        <f t="shared" si="18"/>
        <v>3.362637363</v>
      </c>
      <c r="Z602" s="12">
        <v>0.0</v>
      </c>
      <c r="AA602" s="12">
        <v>0.0</v>
      </c>
      <c r="AB602" s="12">
        <v>9.0</v>
      </c>
      <c r="AC602" s="12">
        <v>1.0</v>
      </c>
      <c r="AD602" s="12">
        <v>9.0</v>
      </c>
      <c r="AE602" s="12">
        <v>1.0</v>
      </c>
      <c r="AF602" s="11">
        <f t="shared" si="45"/>
        <v>0.1111111111</v>
      </c>
      <c r="AG602" s="13">
        <v>6.0</v>
      </c>
      <c r="AH602" s="13">
        <v>3.0</v>
      </c>
      <c r="AI602" s="13">
        <v>7.0</v>
      </c>
      <c r="AJ602" s="13">
        <v>3.0</v>
      </c>
      <c r="AK602" s="13">
        <v>13.0</v>
      </c>
      <c r="AL602" s="13">
        <v>6.0</v>
      </c>
      <c r="AM602" s="18">
        <f t="shared" si="46"/>
        <v>0.4615384615</v>
      </c>
      <c r="AN602" s="13">
        <v>1.0</v>
      </c>
      <c r="AO602" s="19">
        <v>0.0</v>
      </c>
      <c r="AP602" s="13">
        <v>0.0</v>
      </c>
      <c r="AQ602" s="17">
        <f t="shared" si="49"/>
        <v>8</v>
      </c>
      <c r="AR602" s="11">
        <f t="shared" si="8"/>
        <v>0.6153846154</v>
      </c>
      <c r="AS602" s="17">
        <f t="shared" si="55"/>
        <v>4</v>
      </c>
      <c r="AT602" s="11">
        <f t="shared" si="56"/>
        <v>0.3333333333</v>
      </c>
      <c r="AU602" s="13" t="s">
        <v>54</v>
      </c>
      <c r="AX602" s="21"/>
      <c r="AZ602" s="12">
        <v>2.0</v>
      </c>
      <c r="BA602" s="12">
        <f t="shared" si="12"/>
        <v>10</v>
      </c>
    </row>
    <row r="603" ht="12.75" customHeight="1">
      <c r="A603" s="13" t="s">
        <v>598</v>
      </c>
      <c r="B603" s="51" t="s">
        <v>566</v>
      </c>
      <c r="C603" s="10">
        <v>0.9206349206349207</v>
      </c>
      <c r="D603" s="11">
        <v>4.630158730158731</v>
      </c>
      <c r="E603" s="11">
        <v>0.19883441892355158</v>
      </c>
      <c r="F603" s="13">
        <v>0.0</v>
      </c>
      <c r="G603" s="13">
        <v>6.0</v>
      </c>
      <c r="H603" s="13">
        <v>6.0</v>
      </c>
      <c r="I603" s="13">
        <v>60.0</v>
      </c>
      <c r="J603" s="13">
        <v>7.0</v>
      </c>
      <c r="K603" s="11">
        <v>0.8428571428571429</v>
      </c>
      <c r="L603" s="11">
        <v>2.4</v>
      </c>
      <c r="M603" s="13">
        <v>4.0</v>
      </c>
      <c r="N603" s="13">
        <v>0.0</v>
      </c>
      <c r="O603" s="13">
        <v>10.0</v>
      </c>
      <c r="P603" s="14">
        <v>0.0</v>
      </c>
      <c r="Q603" s="15">
        <v>1.0416915617806946</v>
      </c>
      <c r="R603" s="16">
        <v>3.3206349206349204</v>
      </c>
      <c r="S603" s="13">
        <v>26.0</v>
      </c>
      <c r="T603" s="13">
        <v>11.0</v>
      </c>
      <c r="U603" s="13">
        <v>2.0</v>
      </c>
      <c r="V603" s="17">
        <f t="shared" si="54"/>
        <v>1</v>
      </c>
      <c r="W603" s="11">
        <f t="shared" si="2"/>
        <v>0.8571428571</v>
      </c>
      <c r="X603" s="11">
        <f t="shared" si="3"/>
        <v>0.1428571429</v>
      </c>
      <c r="Y603" s="11">
        <f t="shared" si="18"/>
        <v>3.320634921</v>
      </c>
      <c r="Z603" s="12">
        <v>0.0</v>
      </c>
      <c r="AA603" s="12">
        <v>0.0</v>
      </c>
      <c r="AB603" s="12">
        <v>3.0</v>
      </c>
      <c r="AC603" s="12">
        <v>0.0</v>
      </c>
      <c r="AD603" s="12">
        <v>3.0</v>
      </c>
      <c r="AE603" s="12">
        <v>0.0</v>
      </c>
      <c r="AF603" s="11">
        <f t="shared" si="45"/>
        <v>0</v>
      </c>
      <c r="AG603" s="13">
        <v>4.0</v>
      </c>
      <c r="AH603" s="13">
        <v>3.0</v>
      </c>
      <c r="AI603" s="13">
        <v>6.0</v>
      </c>
      <c r="AJ603" s="13">
        <v>3.0</v>
      </c>
      <c r="AK603" s="13">
        <v>10.0</v>
      </c>
      <c r="AL603" s="13">
        <v>6.0</v>
      </c>
      <c r="AM603" s="18">
        <f t="shared" si="46"/>
        <v>0.6</v>
      </c>
      <c r="AN603" s="13">
        <v>0.0</v>
      </c>
      <c r="AO603" s="19">
        <v>0.0</v>
      </c>
      <c r="AP603" s="13">
        <v>3.0</v>
      </c>
      <c r="AQ603" s="17">
        <f t="shared" si="49"/>
        <v>3</v>
      </c>
      <c r="AR603" s="11">
        <f t="shared" si="8"/>
        <v>0.4285714286</v>
      </c>
      <c r="AS603" s="17">
        <f t="shared" si="55"/>
        <v>4</v>
      </c>
      <c r="AT603" s="11">
        <f t="shared" si="56"/>
        <v>0.5714285714</v>
      </c>
      <c r="AU603" s="13" t="s">
        <v>56</v>
      </c>
      <c r="AX603" s="21"/>
      <c r="BA603" s="12">
        <f t="shared" si="12"/>
        <v>6</v>
      </c>
    </row>
    <row r="604" ht="12.75" customHeight="1">
      <c r="A604" s="13" t="s">
        <v>598</v>
      </c>
      <c r="B604" s="51" t="s">
        <v>576</v>
      </c>
      <c r="C604" s="10">
        <v>1.8456349206349207</v>
      </c>
      <c r="D604" s="11">
        <v>12.806349206349207</v>
      </c>
      <c r="E604" s="11">
        <v>0.14411874070401587</v>
      </c>
      <c r="F604" s="13">
        <v>0.0</v>
      </c>
      <c r="G604" s="13">
        <v>9.0</v>
      </c>
      <c r="H604" s="13">
        <v>10.0</v>
      </c>
      <c r="I604" s="13">
        <v>109.0</v>
      </c>
      <c r="J604" s="13">
        <v>13.0</v>
      </c>
      <c r="K604" s="11">
        <v>0.6852505292872265</v>
      </c>
      <c r="L604" s="11">
        <v>1.3846153846153846</v>
      </c>
      <c r="M604" s="13">
        <v>5.0</v>
      </c>
      <c r="N604" s="13">
        <v>0.0</v>
      </c>
      <c r="O604" s="13">
        <v>10.0</v>
      </c>
      <c r="P604" s="14">
        <v>0.0</v>
      </c>
      <c r="Q604" s="15">
        <v>0.8293692699912424</v>
      </c>
      <c r="R604" s="16">
        <v>3.2302503052503053</v>
      </c>
      <c r="S604" s="13">
        <v>38.0</v>
      </c>
      <c r="T604" s="13">
        <v>4.0</v>
      </c>
      <c r="U604" s="12">
        <v>2.0</v>
      </c>
      <c r="V604" s="17">
        <f t="shared" si="54"/>
        <v>4</v>
      </c>
      <c r="W604" s="11">
        <f t="shared" si="2"/>
        <v>0.6923076923</v>
      </c>
      <c r="X604" s="11">
        <f t="shared" si="3"/>
        <v>0.3076923077</v>
      </c>
      <c r="Y604" s="11">
        <f t="shared" si="18"/>
        <v>3.230250305</v>
      </c>
      <c r="Z604" s="12">
        <v>0.5</v>
      </c>
      <c r="AA604" s="12">
        <v>0.25</v>
      </c>
      <c r="AB604" s="12">
        <v>10.0</v>
      </c>
      <c r="AC604" s="12">
        <v>1.0</v>
      </c>
      <c r="AD604" s="12">
        <v>10.5</v>
      </c>
      <c r="AE604" s="12">
        <v>1.25</v>
      </c>
      <c r="AF604" s="11">
        <f t="shared" si="45"/>
        <v>0.119047619</v>
      </c>
      <c r="AG604" s="13">
        <v>6.0</v>
      </c>
      <c r="AH604" s="13">
        <v>2.0</v>
      </c>
      <c r="AI604" s="13">
        <v>7.0</v>
      </c>
      <c r="AJ604" s="13">
        <v>3.0</v>
      </c>
      <c r="AK604" s="13">
        <v>13.0</v>
      </c>
      <c r="AL604" s="13">
        <v>5.0</v>
      </c>
      <c r="AM604" s="18">
        <f t="shared" si="46"/>
        <v>0.3846153846</v>
      </c>
      <c r="AN604" s="13">
        <v>0.0</v>
      </c>
      <c r="AO604" s="19">
        <v>0.0</v>
      </c>
      <c r="AP604" s="13">
        <v>0.0</v>
      </c>
      <c r="AQ604" s="17">
        <f t="shared" si="49"/>
        <v>8</v>
      </c>
      <c r="AR604" s="11">
        <f t="shared" si="8"/>
        <v>0.6153846154</v>
      </c>
      <c r="AS604" s="17">
        <f t="shared" si="55"/>
        <v>3.75</v>
      </c>
      <c r="AT604" s="11">
        <f t="shared" si="56"/>
        <v>0.3125</v>
      </c>
      <c r="AU604" s="13" t="s">
        <v>56</v>
      </c>
      <c r="AX604" s="21"/>
      <c r="BA604" s="12">
        <f t="shared" si="12"/>
        <v>10</v>
      </c>
    </row>
    <row r="605" ht="12.75" customHeight="1">
      <c r="A605" s="13" t="s">
        <v>598</v>
      </c>
      <c r="B605" s="51" t="s">
        <v>128</v>
      </c>
      <c r="C605" s="10">
        <v>1.103968253968254</v>
      </c>
      <c r="D605" s="11">
        <v>4.073015873015873</v>
      </c>
      <c r="E605" s="11">
        <v>0.27104442712392834</v>
      </c>
      <c r="F605" s="13">
        <v>0.0</v>
      </c>
      <c r="G605" s="13">
        <v>3.0</v>
      </c>
      <c r="H605" s="13">
        <v>7.0</v>
      </c>
      <c r="I605" s="13">
        <v>39.0</v>
      </c>
      <c r="J605" s="13">
        <v>4.0</v>
      </c>
      <c r="K605" s="11">
        <v>0.7051282051282052</v>
      </c>
      <c r="L605" s="11">
        <v>1.9090909090909092</v>
      </c>
      <c r="M605" s="13">
        <v>3.0</v>
      </c>
      <c r="N605" s="13">
        <v>0.0</v>
      </c>
      <c r="O605" s="13">
        <v>10.0</v>
      </c>
      <c r="P605" s="14">
        <v>0.0</v>
      </c>
      <c r="Q605" s="15">
        <v>0.9761726322521336</v>
      </c>
      <c r="R605" s="16">
        <v>3.013059163059163</v>
      </c>
      <c r="S605" s="13">
        <v>24.0</v>
      </c>
      <c r="T605" s="13">
        <v>12.0</v>
      </c>
      <c r="U605" s="13">
        <v>4.0</v>
      </c>
      <c r="V605" s="17">
        <f t="shared" si="54"/>
        <v>1</v>
      </c>
      <c r="W605" s="11">
        <f t="shared" si="2"/>
        <v>0.75</v>
      </c>
      <c r="X605" s="11">
        <f t="shared" si="3"/>
        <v>0.25</v>
      </c>
      <c r="Y605" s="11">
        <f t="shared" si="18"/>
        <v>3.013059163</v>
      </c>
      <c r="Z605" s="12">
        <v>0.5</v>
      </c>
      <c r="AA605" s="12">
        <v>0.0</v>
      </c>
      <c r="AB605" s="12">
        <v>2.0</v>
      </c>
      <c r="AC605" s="12">
        <v>0.0</v>
      </c>
      <c r="AD605" s="12">
        <v>2.5</v>
      </c>
      <c r="AE605" s="12">
        <v>0.0</v>
      </c>
      <c r="AF605" s="11">
        <f t="shared" si="45"/>
        <v>0</v>
      </c>
      <c r="AG605" s="13">
        <v>3.0</v>
      </c>
      <c r="AH605" s="13">
        <v>3.0</v>
      </c>
      <c r="AI605" s="13">
        <v>7.0</v>
      </c>
      <c r="AJ605" s="13">
        <v>3.0</v>
      </c>
      <c r="AK605" s="13">
        <v>10.0</v>
      </c>
      <c r="AL605" s="13">
        <v>6.0</v>
      </c>
      <c r="AM605" s="18">
        <f t="shared" si="46"/>
        <v>0.6</v>
      </c>
      <c r="AN605" s="13">
        <v>2.0</v>
      </c>
      <c r="AO605" s="19">
        <v>0.0</v>
      </c>
      <c r="AP605" s="13">
        <v>0.0</v>
      </c>
      <c r="AQ605" s="17">
        <f t="shared" si="49"/>
        <v>1</v>
      </c>
      <c r="AR605" s="11">
        <f t="shared" si="8"/>
        <v>0.25</v>
      </c>
      <c r="AS605" s="17">
        <f t="shared" si="55"/>
        <v>3</v>
      </c>
      <c r="AT605" s="11">
        <f t="shared" si="56"/>
        <v>0.75</v>
      </c>
      <c r="AU605" s="13" t="s">
        <v>56</v>
      </c>
      <c r="AX605" s="21"/>
      <c r="AZ605" s="12">
        <v>6.0</v>
      </c>
      <c r="BA605" s="12">
        <f t="shared" si="12"/>
        <v>13</v>
      </c>
    </row>
    <row r="606" ht="12.75" customHeight="1">
      <c r="A606" s="13" t="s">
        <v>598</v>
      </c>
      <c r="B606" s="85" t="s">
        <v>356</v>
      </c>
      <c r="C606" s="10">
        <v>0.41666666666666663</v>
      </c>
      <c r="D606" s="11">
        <v>1.0777777777777777</v>
      </c>
      <c r="E606" s="11">
        <v>0.38659793814432986</v>
      </c>
      <c r="F606" s="13">
        <v>0.0</v>
      </c>
      <c r="G606" s="13">
        <v>2.0</v>
      </c>
      <c r="H606" s="13">
        <v>5.0</v>
      </c>
      <c r="I606" s="13">
        <v>30.0</v>
      </c>
      <c r="J606" s="13">
        <v>3.0</v>
      </c>
      <c r="K606" s="11">
        <v>0.611111111111111</v>
      </c>
      <c r="L606" s="11">
        <v>2.074074074074074</v>
      </c>
      <c r="M606" s="13">
        <v>2.0</v>
      </c>
      <c r="N606" s="13">
        <v>0.0</v>
      </c>
      <c r="O606" s="13">
        <v>10.0</v>
      </c>
      <c r="P606" s="14">
        <v>0.0</v>
      </c>
      <c r="Q606" s="15">
        <v>0.9977090492554409</v>
      </c>
      <c r="R606" s="16">
        <v>2.4907407407407405</v>
      </c>
      <c r="S606" s="13">
        <v>11.0</v>
      </c>
      <c r="T606" s="13">
        <v>17.0</v>
      </c>
      <c r="U606" s="13">
        <v>3.0</v>
      </c>
      <c r="V606" s="17">
        <f t="shared" si="54"/>
        <v>1</v>
      </c>
      <c r="W606" s="11">
        <f t="shared" si="2"/>
        <v>0.6666666667</v>
      </c>
      <c r="X606" s="11">
        <f t="shared" si="3"/>
        <v>0.3333333333</v>
      </c>
      <c r="Y606" s="11">
        <f t="shared" si="18"/>
        <v>2.490740741</v>
      </c>
      <c r="Z606" s="12">
        <v>0.5</v>
      </c>
      <c r="AA606" s="12">
        <v>0.5</v>
      </c>
      <c r="AB606" s="12">
        <v>0.0</v>
      </c>
      <c r="AC606" s="12">
        <v>0.0</v>
      </c>
      <c r="AD606" s="12">
        <v>0.5</v>
      </c>
      <c r="AE606" s="12">
        <v>0.5</v>
      </c>
      <c r="AF606" s="11">
        <f t="shared" si="45"/>
        <v>1</v>
      </c>
      <c r="AG606" s="13">
        <v>0.0</v>
      </c>
      <c r="AH606" s="13">
        <v>0.0</v>
      </c>
      <c r="AI606" s="13">
        <v>4.0</v>
      </c>
      <c r="AJ606" s="13">
        <v>1.0</v>
      </c>
      <c r="AK606" s="13">
        <v>4.0</v>
      </c>
      <c r="AL606" s="13">
        <v>1.0</v>
      </c>
      <c r="AM606" s="18">
        <f t="shared" si="46"/>
        <v>0.25</v>
      </c>
      <c r="AN606" s="13">
        <v>0.0</v>
      </c>
      <c r="AO606" s="19">
        <v>0.0</v>
      </c>
      <c r="AP606" s="13">
        <v>0.0</v>
      </c>
      <c r="AQ606" s="17">
        <f t="shared" si="49"/>
        <v>1</v>
      </c>
      <c r="AR606" s="11">
        <f t="shared" si="8"/>
        <v>0.3333333333</v>
      </c>
      <c r="AS606" s="17">
        <f t="shared" si="55"/>
        <v>1.5</v>
      </c>
      <c r="AT606" s="11">
        <f t="shared" si="56"/>
        <v>0.5</v>
      </c>
      <c r="AU606" s="13" t="s">
        <v>54</v>
      </c>
      <c r="AX606" s="21"/>
      <c r="BA606" s="12">
        <f t="shared" si="12"/>
        <v>5</v>
      </c>
    </row>
    <row r="607" ht="12.75" customHeight="1">
      <c r="A607" s="13" t="s">
        <v>598</v>
      </c>
      <c r="B607" s="85" t="s">
        <v>458</v>
      </c>
      <c r="C607" s="10">
        <v>0.4857142857142857</v>
      </c>
      <c r="D607" s="11">
        <v>2.4063492063492062</v>
      </c>
      <c r="E607" s="11">
        <v>0.20184696569920846</v>
      </c>
      <c r="F607" s="13">
        <v>0.0</v>
      </c>
      <c r="G607" s="13">
        <v>4.0</v>
      </c>
      <c r="H607" s="13">
        <v>8.0</v>
      </c>
      <c r="I607" s="13">
        <v>49.0</v>
      </c>
      <c r="J607" s="13">
        <v>5.0</v>
      </c>
      <c r="K607" s="11">
        <v>0.7673469387755102</v>
      </c>
      <c r="L607" s="11">
        <v>1.8666666666666667</v>
      </c>
      <c r="M607" s="13">
        <v>2.0</v>
      </c>
      <c r="N607" s="13">
        <v>0.0</v>
      </c>
      <c r="O607" s="13">
        <v>10.0</v>
      </c>
      <c r="P607" s="14">
        <v>0.0</v>
      </c>
      <c r="Q607" s="15">
        <v>0.9691939044747186</v>
      </c>
      <c r="R607" s="16">
        <v>2.3523809523809525</v>
      </c>
      <c r="S607" s="13">
        <v>21.0</v>
      </c>
      <c r="T607" s="13">
        <v>13.0</v>
      </c>
      <c r="U607" s="13">
        <v>2.0</v>
      </c>
      <c r="V607" s="17">
        <f t="shared" si="54"/>
        <v>1</v>
      </c>
      <c r="W607" s="11">
        <f t="shared" si="2"/>
        <v>0.8</v>
      </c>
      <c r="X607" s="11">
        <f t="shared" si="3"/>
        <v>0.2</v>
      </c>
      <c r="Y607" s="11">
        <f t="shared" si="18"/>
        <v>2.352380952</v>
      </c>
      <c r="Z607" s="12">
        <v>0.0</v>
      </c>
      <c r="AA607" s="12">
        <v>0.0</v>
      </c>
      <c r="AB607" s="12">
        <v>1.0</v>
      </c>
      <c r="AC607" s="12">
        <v>0.0</v>
      </c>
      <c r="AD607" s="12">
        <v>1.0</v>
      </c>
      <c r="AE607" s="12">
        <v>0.0</v>
      </c>
      <c r="AF607" s="11">
        <f t="shared" si="45"/>
        <v>0</v>
      </c>
      <c r="AG607" s="13">
        <v>2.0</v>
      </c>
      <c r="AH607" s="13">
        <v>0.0</v>
      </c>
      <c r="AI607" s="13">
        <v>7.0</v>
      </c>
      <c r="AJ607" s="13">
        <v>3.0</v>
      </c>
      <c r="AK607" s="13">
        <v>9.0</v>
      </c>
      <c r="AL607" s="13">
        <v>3.0</v>
      </c>
      <c r="AM607" s="18">
        <f t="shared" si="46"/>
        <v>0.3333333333</v>
      </c>
      <c r="AN607" s="13">
        <v>0.0</v>
      </c>
      <c r="AO607" s="19">
        <v>0.0</v>
      </c>
      <c r="AP607" s="13">
        <v>0.0</v>
      </c>
      <c r="AQ607" s="17">
        <f t="shared" si="49"/>
        <v>3</v>
      </c>
      <c r="AR607" s="11">
        <f t="shared" si="8"/>
        <v>0.6</v>
      </c>
      <c r="AS607" s="17">
        <f t="shared" si="55"/>
        <v>2</v>
      </c>
      <c r="AT607" s="11">
        <f t="shared" si="56"/>
        <v>0.4</v>
      </c>
      <c r="AU607" s="13" t="s">
        <v>56</v>
      </c>
      <c r="AX607" s="21"/>
      <c r="BA607" s="12">
        <f t="shared" si="12"/>
        <v>8</v>
      </c>
    </row>
    <row r="608" ht="12.75" customHeight="1">
      <c r="A608" s="13" t="s">
        <v>598</v>
      </c>
      <c r="B608" s="51" t="s">
        <v>585</v>
      </c>
      <c r="C608" s="10">
        <v>1.303968253968254</v>
      </c>
      <c r="D608" s="11">
        <v>5.973015873015873</v>
      </c>
      <c r="E608" s="11">
        <v>0.2183098591549296</v>
      </c>
      <c r="F608" s="13">
        <v>0.0</v>
      </c>
      <c r="G608" s="13">
        <v>3.0</v>
      </c>
      <c r="H608" s="13">
        <v>11.0</v>
      </c>
      <c r="I608" s="13">
        <v>60.0</v>
      </c>
      <c r="J608" s="13">
        <v>6.0</v>
      </c>
      <c r="K608" s="11">
        <v>0.4694444444444445</v>
      </c>
      <c r="L608" s="11">
        <v>0.9333333333333333</v>
      </c>
      <c r="M608" s="13">
        <v>3.0</v>
      </c>
      <c r="N608" s="13">
        <v>0.0</v>
      </c>
      <c r="O608" s="13">
        <v>10.0</v>
      </c>
      <c r="P608" s="14">
        <v>0.0</v>
      </c>
      <c r="Q608" s="15">
        <v>0.6877543035993741</v>
      </c>
      <c r="R608" s="16">
        <v>2.2373015873015873</v>
      </c>
      <c r="S608" s="13">
        <v>29.0</v>
      </c>
      <c r="T608" s="13">
        <v>10.0</v>
      </c>
      <c r="U608" s="13">
        <v>2.0</v>
      </c>
      <c r="V608" s="17">
        <f t="shared" si="54"/>
        <v>3</v>
      </c>
      <c r="W608" s="11">
        <f t="shared" si="2"/>
        <v>0.5</v>
      </c>
      <c r="X608" s="11">
        <f t="shared" si="3"/>
        <v>0.5</v>
      </c>
      <c r="Y608" s="11">
        <f t="shared" si="18"/>
        <v>2.237301587</v>
      </c>
      <c r="Z608" s="12">
        <v>0.0</v>
      </c>
      <c r="AA608" s="12">
        <v>0.0</v>
      </c>
      <c r="AB608" s="12">
        <v>4.0</v>
      </c>
      <c r="AC608" s="12">
        <v>0.0</v>
      </c>
      <c r="AD608" s="12">
        <v>4.0</v>
      </c>
      <c r="AE608" s="12">
        <v>0.0</v>
      </c>
      <c r="AF608" s="11">
        <f t="shared" si="45"/>
        <v>0</v>
      </c>
      <c r="AG608" s="13">
        <v>5.0</v>
      </c>
      <c r="AH608" s="13">
        <v>4.0</v>
      </c>
      <c r="AI608" s="13">
        <v>7.0</v>
      </c>
      <c r="AJ608" s="13">
        <v>3.0</v>
      </c>
      <c r="AK608" s="13">
        <v>12.0</v>
      </c>
      <c r="AL608" s="13">
        <v>7.0</v>
      </c>
      <c r="AM608" s="18">
        <f t="shared" si="46"/>
        <v>0.5833333333</v>
      </c>
      <c r="AN608" s="13">
        <v>2.0</v>
      </c>
      <c r="AO608" s="19">
        <v>0.0</v>
      </c>
      <c r="AP608" s="13">
        <v>0.0</v>
      </c>
      <c r="AQ608" s="17">
        <f t="shared" si="49"/>
        <v>3</v>
      </c>
      <c r="AR608" s="11">
        <f t="shared" si="8"/>
        <v>0.5</v>
      </c>
      <c r="AS608" s="17">
        <f t="shared" si="55"/>
        <v>3</v>
      </c>
      <c r="AT608" s="11">
        <f t="shared" si="56"/>
        <v>0.5</v>
      </c>
      <c r="AU608" s="13" t="s">
        <v>54</v>
      </c>
      <c r="AX608" s="21"/>
      <c r="BA608" s="12">
        <f t="shared" si="12"/>
        <v>11</v>
      </c>
    </row>
    <row r="609" ht="12.75" customHeight="1">
      <c r="A609" s="13" t="s">
        <v>598</v>
      </c>
      <c r="B609" s="51" t="s">
        <v>457</v>
      </c>
      <c r="C609" s="10">
        <v>0.8968253968253967</v>
      </c>
      <c r="D609" s="11">
        <v>7.306349206349206</v>
      </c>
      <c r="E609" s="11">
        <v>0.1227460351944384</v>
      </c>
      <c r="F609" s="13">
        <v>0.0</v>
      </c>
      <c r="G609" s="13">
        <v>4.0</v>
      </c>
      <c r="H609" s="13">
        <v>9.0</v>
      </c>
      <c r="I609" s="13">
        <v>73.0</v>
      </c>
      <c r="J609" s="13">
        <v>7.0</v>
      </c>
      <c r="K609" s="11">
        <v>0.5538160469667319</v>
      </c>
      <c r="L609" s="11">
        <v>1.2307692307692308</v>
      </c>
      <c r="M609" s="13">
        <v>3.0</v>
      </c>
      <c r="N609" s="13">
        <v>0.0</v>
      </c>
      <c r="O609" s="13">
        <v>10.0</v>
      </c>
      <c r="P609" s="14">
        <v>0.0</v>
      </c>
      <c r="Q609" s="15">
        <v>0.6765620821611703</v>
      </c>
      <c r="R609" s="16">
        <v>2.1275946275946276</v>
      </c>
      <c r="S609" s="13">
        <v>32.0</v>
      </c>
      <c r="T609" s="13">
        <v>9.0</v>
      </c>
      <c r="U609" s="13">
        <v>2.0</v>
      </c>
      <c r="V609" s="17">
        <f t="shared" si="54"/>
        <v>3</v>
      </c>
      <c r="W609" s="11">
        <f t="shared" si="2"/>
        <v>0.5714285714</v>
      </c>
      <c r="X609" s="11">
        <f t="shared" si="3"/>
        <v>0.4285714286</v>
      </c>
      <c r="Y609" s="11">
        <f t="shared" si="18"/>
        <v>2.127594628</v>
      </c>
      <c r="Z609" s="12">
        <v>0.0</v>
      </c>
      <c r="AA609" s="12">
        <v>0.0</v>
      </c>
      <c r="AB609" s="12">
        <v>5.0</v>
      </c>
      <c r="AC609" s="12">
        <v>0.0</v>
      </c>
      <c r="AD609" s="12">
        <v>5.0</v>
      </c>
      <c r="AE609" s="12">
        <v>0.0</v>
      </c>
      <c r="AF609" s="11">
        <f t="shared" si="45"/>
        <v>0</v>
      </c>
      <c r="AG609" s="13">
        <v>6.0</v>
      </c>
      <c r="AH609" s="13">
        <v>1.0</v>
      </c>
      <c r="AI609" s="13">
        <v>7.0</v>
      </c>
      <c r="AJ609" s="13">
        <v>5.0</v>
      </c>
      <c r="AK609" s="13">
        <v>13.0</v>
      </c>
      <c r="AL609" s="13">
        <v>6.0</v>
      </c>
      <c r="AM609" s="18">
        <f t="shared" si="46"/>
        <v>0.4615384615</v>
      </c>
      <c r="AN609" s="13">
        <v>0.0</v>
      </c>
      <c r="AO609" s="19">
        <v>0.0</v>
      </c>
      <c r="AP609" s="13">
        <v>0.0</v>
      </c>
      <c r="AQ609" s="17">
        <f t="shared" si="49"/>
        <v>4</v>
      </c>
      <c r="AR609" s="11">
        <f t="shared" si="8"/>
        <v>0.5714285714</v>
      </c>
      <c r="AS609" s="17">
        <f t="shared" si="55"/>
        <v>3</v>
      </c>
      <c r="AT609" s="11">
        <f t="shared" si="56"/>
        <v>0.4285714286</v>
      </c>
      <c r="AU609" s="13" t="s">
        <v>56</v>
      </c>
      <c r="AX609" s="21"/>
      <c r="BA609" s="12">
        <f t="shared" si="12"/>
        <v>9</v>
      </c>
    </row>
    <row r="610" ht="12.75" customHeight="1">
      <c r="A610" s="13" t="s">
        <v>598</v>
      </c>
      <c r="B610" s="85" t="s">
        <v>599</v>
      </c>
      <c r="C610" s="10">
        <v>0.0</v>
      </c>
      <c r="D610" s="11">
        <v>0.37777777777777777</v>
      </c>
      <c r="E610" s="11">
        <v>0.0</v>
      </c>
      <c r="F610" s="13">
        <v>0.0</v>
      </c>
      <c r="G610" s="13">
        <v>2.0</v>
      </c>
      <c r="H610" s="13">
        <v>5.0</v>
      </c>
      <c r="I610" s="13">
        <v>25.0</v>
      </c>
      <c r="J610" s="13">
        <v>3.0</v>
      </c>
      <c r="K610" s="11">
        <v>0.6</v>
      </c>
      <c r="L610" s="11">
        <v>2.074074074074074</v>
      </c>
      <c r="M610" s="13">
        <v>2.0</v>
      </c>
      <c r="N610" s="13">
        <v>0.0</v>
      </c>
      <c r="O610" s="13">
        <v>10.0</v>
      </c>
      <c r="P610" s="14">
        <v>0.0</v>
      </c>
      <c r="Q610" s="15">
        <v>0.6</v>
      </c>
      <c r="R610" s="16">
        <v>2.074074074074074</v>
      </c>
      <c r="S610" s="13">
        <v>9.0</v>
      </c>
      <c r="T610" s="13">
        <v>18.0</v>
      </c>
      <c r="U610" s="13">
        <v>2.0</v>
      </c>
      <c r="V610" s="17">
        <f t="shared" si="54"/>
        <v>1</v>
      </c>
      <c r="W610" s="11">
        <f t="shared" si="2"/>
        <v>0.6666666667</v>
      </c>
      <c r="X610" s="11">
        <f t="shared" si="3"/>
        <v>0.3333333333</v>
      </c>
      <c r="Y610" s="11">
        <f t="shared" si="18"/>
        <v>2.074074074</v>
      </c>
      <c r="Z610" s="12">
        <v>0.0</v>
      </c>
      <c r="AA610" s="12">
        <v>0.0</v>
      </c>
      <c r="AB610" s="12">
        <v>0.0</v>
      </c>
      <c r="AC610" s="12">
        <v>0.0</v>
      </c>
      <c r="AD610" s="12">
        <v>0.0</v>
      </c>
      <c r="AE610" s="12">
        <v>0.0</v>
      </c>
      <c r="AF610" s="11" t="str">
        <f t="shared" si="45"/>
        <v>#DIV/0!</v>
      </c>
      <c r="AG610" s="13">
        <v>0.0</v>
      </c>
      <c r="AH610" s="13">
        <v>0.0</v>
      </c>
      <c r="AI610" s="13">
        <v>3.0</v>
      </c>
      <c r="AJ610" s="13">
        <v>0.0</v>
      </c>
      <c r="AK610" s="13">
        <v>3.0</v>
      </c>
      <c r="AL610" s="13">
        <v>0.0</v>
      </c>
      <c r="AM610" s="18">
        <f t="shared" si="46"/>
        <v>0</v>
      </c>
      <c r="AN610" s="13">
        <v>0.0</v>
      </c>
      <c r="AO610" s="19">
        <v>0.0</v>
      </c>
      <c r="AP610" s="13">
        <v>0.0</v>
      </c>
      <c r="AQ610" s="17">
        <f t="shared" si="49"/>
        <v>1</v>
      </c>
      <c r="AR610" s="11">
        <f t="shared" si="8"/>
        <v>0.3333333333</v>
      </c>
      <c r="AS610" s="17">
        <f t="shared" si="55"/>
        <v>2</v>
      </c>
      <c r="AT610" s="11">
        <f t="shared" si="56"/>
        <v>0.6666666667</v>
      </c>
      <c r="AU610" s="13" t="s">
        <v>54</v>
      </c>
      <c r="AX610" s="21"/>
      <c r="BA610" s="12">
        <f t="shared" si="12"/>
        <v>5</v>
      </c>
    </row>
    <row r="611" ht="12.75" customHeight="1">
      <c r="A611" s="13" t="s">
        <v>598</v>
      </c>
      <c r="B611" s="85" t="s">
        <v>267</v>
      </c>
      <c r="C611" s="10">
        <v>0.4095238095238095</v>
      </c>
      <c r="D611" s="11">
        <v>1.4063492063492062</v>
      </c>
      <c r="E611" s="11">
        <v>0.291196388261851</v>
      </c>
      <c r="F611" s="13">
        <v>0.0</v>
      </c>
      <c r="G611" s="13">
        <v>3.0</v>
      </c>
      <c r="H611" s="13">
        <v>6.0</v>
      </c>
      <c r="I611" s="13">
        <v>48.0</v>
      </c>
      <c r="J611" s="13">
        <v>6.0</v>
      </c>
      <c r="K611" s="11">
        <v>0.4791666666666667</v>
      </c>
      <c r="L611" s="11">
        <v>1.4</v>
      </c>
      <c r="M611" s="13">
        <v>4.0</v>
      </c>
      <c r="N611" s="13">
        <v>0.0</v>
      </c>
      <c r="O611" s="13">
        <v>10.0</v>
      </c>
      <c r="P611" s="14">
        <v>0.0</v>
      </c>
      <c r="Q611" s="15">
        <v>0.7703630549285176</v>
      </c>
      <c r="R611" s="16">
        <v>1.8095238095238093</v>
      </c>
      <c r="S611" s="13">
        <v>18.0</v>
      </c>
      <c r="T611" s="13">
        <v>14.0</v>
      </c>
      <c r="U611" s="13">
        <v>3.0</v>
      </c>
      <c r="V611" s="17">
        <f t="shared" si="54"/>
        <v>3</v>
      </c>
      <c r="W611" s="11">
        <f t="shared" si="2"/>
        <v>0.5</v>
      </c>
      <c r="X611" s="11">
        <f t="shared" si="3"/>
        <v>0.5</v>
      </c>
      <c r="Y611" s="11">
        <f t="shared" si="18"/>
        <v>1.80952381</v>
      </c>
      <c r="Z611" s="12">
        <v>0.0</v>
      </c>
      <c r="AA611" s="12">
        <v>0.0</v>
      </c>
      <c r="AB611" s="12">
        <v>0.0</v>
      </c>
      <c r="AC611" s="12">
        <v>0.0</v>
      </c>
      <c r="AD611" s="12">
        <v>0.0</v>
      </c>
      <c r="AE611" s="12">
        <v>0.0</v>
      </c>
      <c r="AF611" s="11" t="str">
        <f t="shared" si="45"/>
        <v>#DIV/0!</v>
      </c>
      <c r="AG611" s="13">
        <v>2.0</v>
      </c>
      <c r="AH611" s="13">
        <v>1.0</v>
      </c>
      <c r="AI611" s="13">
        <v>7.0</v>
      </c>
      <c r="AJ611" s="13">
        <v>1.0</v>
      </c>
      <c r="AK611" s="13">
        <v>9.0</v>
      </c>
      <c r="AL611" s="13">
        <v>2.0</v>
      </c>
      <c r="AM611" s="18">
        <f t="shared" si="46"/>
        <v>0.2222222222</v>
      </c>
      <c r="AN611" s="13">
        <v>1.0</v>
      </c>
      <c r="AO611" s="19">
        <v>0.0</v>
      </c>
      <c r="AP611" s="13">
        <v>0.0</v>
      </c>
      <c r="AQ611" s="17">
        <f t="shared" si="49"/>
        <v>2</v>
      </c>
      <c r="AR611" s="11">
        <f t="shared" si="8"/>
        <v>0.3333333333</v>
      </c>
      <c r="AS611" s="17">
        <f t="shared" si="55"/>
        <v>4</v>
      </c>
      <c r="AT611" s="11">
        <f t="shared" si="56"/>
        <v>0.6666666667</v>
      </c>
      <c r="AU611" s="13" t="s">
        <v>56</v>
      </c>
      <c r="AX611" s="21"/>
      <c r="BA611" s="12">
        <f t="shared" si="12"/>
        <v>6</v>
      </c>
    </row>
    <row r="612" ht="12.75" customHeight="1">
      <c r="A612" s="13" t="s">
        <v>598</v>
      </c>
      <c r="B612" s="85" t="s">
        <v>584</v>
      </c>
      <c r="C612" s="10">
        <v>0.5523809523809524</v>
      </c>
      <c r="D612" s="11">
        <v>9.306349206349207</v>
      </c>
      <c r="E612" s="11">
        <v>0.059355278867473986</v>
      </c>
      <c r="F612" s="13">
        <v>1.0</v>
      </c>
      <c r="G612" s="13">
        <v>7.0</v>
      </c>
      <c r="H612" s="13">
        <v>11.0</v>
      </c>
      <c r="I612" s="13">
        <v>106.0</v>
      </c>
      <c r="J612" s="13">
        <v>11.0</v>
      </c>
      <c r="K612" s="11">
        <v>0.6269296740994854</v>
      </c>
      <c r="L612" s="11">
        <v>1.187878787878788</v>
      </c>
      <c r="M612" s="13">
        <v>4.0</v>
      </c>
      <c r="N612" s="13">
        <v>0.0</v>
      </c>
      <c r="O612" s="13">
        <v>10.0</v>
      </c>
      <c r="P612" s="14">
        <v>0.0</v>
      </c>
      <c r="Q612" s="15">
        <v>0.6862849529669593</v>
      </c>
      <c r="R612" s="16">
        <v>1.7402597402597404</v>
      </c>
      <c r="S612" s="13">
        <v>35.0</v>
      </c>
      <c r="T612" s="13">
        <v>7.0</v>
      </c>
      <c r="U612" s="13">
        <v>2.0</v>
      </c>
      <c r="V612" s="17">
        <f t="shared" si="54"/>
        <v>4</v>
      </c>
      <c r="W612" s="11">
        <f t="shared" si="2"/>
        <v>0.6363636364</v>
      </c>
      <c r="X612" s="11">
        <f t="shared" si="3"/>
        <v>0.3636363636</v>
      </c>
      <c r="Y612" s="11">
        <f t="shared" si="18"/>
        <v>1.74025974</v>
      </c>
      <c r="Z612" s="12">
        <v>0.0</v>
      </c>
      <c r="AA612" s="12">
        <v>0.0</v>
      </c>
      <c r="AB612" s="12">
        <v>7.0</v>
      </c>
      <c r="AC612" s="12">
        <v>0.0</v>
      </c>
      <c r="AD612" s="12">
        <v>7.0</v>
      </c>
      <c r="AE612" s="12">
        <v>0.0</v>
      </c>
      <c r="AF612" s="11">
        <f t="shared" si="45"/>
        <v>0</v>
      </c>
      <c r="AG612" s="13">
        <v>6.0</v>
      </c>
      <c r="AH612" s="13">
        <v>0.0</v>
      </c>
      <c r="AI612" s="13">
        <v>7.0</v>
      </c>
      <c r="AJ612" s="13">
        <v>3.0</v>
      </c>
      <c r="AK612" s="13">
        <v>13.0</v>
      </c>
      <c r="AL612" s="13">
        <v>3.0</v>
      </c>
      <c r="AM612" s="18">
        <f t="shared" si="46"/>
        <v>0.2307692308</v>
      </c>
      <c r="AN612" s="13">
        <v>1.0</v>
      </c>
      <c r="AO612" s="19">
        <v>0.0</v>
      </c>
      <c r="AP612" s="13">
        <v>0.0</v>
      </c>
      <c r="AQ612" s="17">
        <f t="shared" si="49"/>
        <v>7</v>
      </c>
      <c r="AR612" s="11">
        <f t="shared" si="8"/>
        <v>0.6363636364</v>
      </c>
      <c r="AS612" s="17">
        <f t="shared" si="55"/>
        <v>4</v>
      </c>
      <c r="AT612" s="11">
        <f t="shared" si="56"/>
        <v>0.3636363636</v>
      </c>
      <c r="AU612" s="13" t="s">
        <v>54</v>
      </c>
      <c r="AX612" s="21"/>
      <c r="BA612" s="12">
        <f t="shared" si="12"/>
        <v>11</v>
      </c>
    </row>
    <row r="613" ht="12.75" customHeight="1">
      <c r="A613" s="13" t="s">
        <v>598</v>
      </c>
      <c r="B613" s="85" t="s">
        <v>275</v>
      </c>
      <c r="C613" s="10">
        <v>0.26666666666666666</v>
      </c>
      <c r="D613" s="11">
        <v>1.1206349206349207</v>
      </c>
      <c r="E613" s="11">
        <v>0.23796033994334276</v>
      </c>
      <c r="F613" s="13">
        <v>1.0</v>
      </c>
      <c r="G613" s="13">
        <v>2.0</v>
      </c>
      <c r="H613" s="13">
        <v>5.0</v>
      </c>
      <c r="I613" s="13">
        <v>42.0</v>
      </c>
      <c r="J613" s="13">
        <v>5.0</v>
      </c>
      <c r="K613" s="11">
        <v>0.3761904761904762</v>
      </c>
      <c r="L613" s="11">
        <v>1.2444444444444445</v>
      </c>
      <c r="M613" s="13">
        <v>3.0</v>
      </c>
      <c r="N613" s="13">
        <v>0.0</v>
      </c>
      <c r="O613" s="13">
        <v>10.0</v>
      </c>
      <c r="P613" s="14">
        <v>0.0</v>
      </c>
      <c r="Q613" s="15">
        <v>0.6141508161338189</v>
      </c>
      <c r="R613" s="16">
        <v>1.511111111111111</v>
      </c>
      <c r="S613" s="13">
        <v>16.0</v>
      </c>
      <c r="T613" s="13">
        <v>15.0</v>
      </c>
      <c r="U613" s="13">
        <v>3.0</v>
      </c>
      <c r="V613" s="17">
        <f t="shared" si="54"/>
        <v>3</v>
      </c>
      <c r="W613" s="11">
        <f t="shared" si="2"/>
        <v>0.4</v>
      </c>
      <c r="X613" s="11">
        <f t="shared" si="3"/>
        <v>0.6</v>
      </c>
      <c r="Y613" s="11">
        <f t="shared" si="18"/>
        <v>1.511111111</v>
      </c>
      <c r="Z613" s="12">
        <v>0.0</v>
      </c>
      <c r="AA613" s="12">
        <v>0.0</v>
      </c>
      <c r="AB613" s="12">
        <v>0.0</v>
      </c>
      <c r="AC613" s="12">
        <v>0.0</v>
      </c>
      <c r="AD613" s="12">
        <v>0.0</v>
      </c>
      <c r="AE613" s="12">
        <v>0.0</v>
      </c>
      <c r="AF613" s="11" t="str">
        <f t="shared" si="45"/>
        <v>#DIV/0!</v>
      </c>
      <c r="AG613" s="13">
        <v>1.0</v>
      </c>
      <c r="AH613" s="13">
        <v>0.0</v>
      </c>
      <c r="AI613" s="13">
        <v>6.0</v>
      </c>
      <c r="AJ613" s="13">
        <v>1.0</v>
      </c>
      <c r="AK613" s="13">
        <v>7.0</v>
      </c>
      <c r="AL613" s="13">
        <v>1.0</v>
      </c>
      <c r="AM613" s="18">
        <f t="shared" si="46"/>
        <v>0.1428571429</v>
      </c>
      <c r="AN613" s="13">
        <v>1.0</v>
      </c>
      <c r="AO613" s="19">
        <v>0.0</v>
      </c>
      <c r="AP613" s="13">
        <v>0.0</v>
      </c>
      <c r="AQ613" s="17">
        <f t="shared" si="49"/>
        <v>2</v>
      </c>
      <c r="AR613" s="11">
        <f t="shared" si="8"/>
        <v>0.4</v>
      </c>
      <c r="AS613" s="17">
        <f t="shared" si="55"/>
        <v>3</v>
      </c>
      <c r="AT613" s="11">
        <f t="shared" si="56"/>
        <v>0.6</v>
      </c>
      <c r="AU613" s="13" t="s">
        <v>54</v>
      </c>
      <c r="AX613" s="21"/>
      <c r="BA613" s="12">
        <f t="shared" si="12"/>
        <v>5</v>
      </c>
    </row>
    <row r="614" ht="12.75" customHeight="1">
      <c r="A614" s="13" t="s">
        <v>598</v>
      </c>
      <c r="B614" s="85" t="s">
        <v>397</v>
      </c>
      <c r="C614" s="10">
        <v>0.0</v>
      </c>
      <c r="D614" s="11">
        <v>0.2111111111111111</v>
      </c>
      <c r="E614" s="11">
        <v>0.0</v>
      </c>
      <c r="F614" s="13">
        <v>0.0</v>
      </c>
      <c r="G614" s="13">
        <v>1.0</v>
      </c>
      <c r="H614" s="13">
        <v>7.0</v>
      </c>
      <c r="I614" s="13">
        <v>19.0</v>
      </c>
      <c r="J614" s="13">
        <v>2.0</v>
      </c>
      <c r="K614" s="11">
        <v>0.3157894736842105</v>
      </c>
      <c r="L614" s="11">
        <v>1.2727272727272727</v>
      </c>
      <c r="M614" s="13">
        <v>1.0</v>
      </c>
      <c r="N614" s="13">
        <v>0.0</v>
      </c>
      <c r="O614" s="13">
        <v>10.0</v>
      </c>
      <c r="P614" s="14">
        <v>0.0</v>
      </c>
      <c r="Q614" s="15">
        <v>0.3157894736842105</v>
      </c>
      <c r="R614" s="16">
        <v>1.2727272727272727</v>
      </c>
      <c r="S614" s="13">
        <v>6.0</v>
      </c>
      <c r="T614" s="13">
        <v>19.0</v>
      </c>
      <c r="U614" s="13">
        <v>2.0</v>
      </c>
      <c r="V614" s="17">
        <f t="shared" si="54"/>
        <v>1</v>
      </c>
      <c r="W614" s="11">
        <f t="shared" si="2"/>
        <v>0.5</v>
      </c>
      <c r="X614" s="11">
        <f t="shared" si="3"/>
        <v>0.5</v>
      </c>
      <c r="Y614" s="11">
        <f t="shared" si="18"/>
        <v>1.272727273</v>
      </c>
      <c r="Z614" s="12">
        <v>0.0</v>
      </c>
      <c r="AA614" s="12">
        <v>0.0</v>
      </c>
      <c r="AB614" s="12">
        <v>0.0</v>
      </c>
      <c r="AC614" s="12">
        <v>0.0</v>
      </c>
      <c r="AD614" s="12">
        <v>0.0</v>
      </c>
      <c r="AE614" s="12">
        <v>0.0</v>
      </c>
      <c r="AF614" s="11" t="str">
        <f t="shared" si="45"/>
        <v>#DIV/0!</v>
      </c>
      <c r="AG614" s="13">
        <v>0.0</v>
      </c>
      <c r="AH614" s="13">
        <v>0.0</v>
      </c>
      <c r="AI614" s="13">
        <v>2.0</v>
      </c>
      <c r="AJ614" s="13">
        <v>0.0</v>
      </c>
      <c r="AK614" s="13">
        <v>2.0</v>
      </c>
      <c r="AL614" s="13">
        <v>0.0</v>
      </c>
      <c r="AM614" s="18">
        <f t="shared" si="46"/>
        <v>0</v>
      </c>
      <c r="AN614" s="13">
        <v>0.0</v>
      </c>
      <c r="AO614" s="19">
        <v>0.0</v>
      </c>
      <c r="AP614" s="13">
        <v>0.0</v>
      </c>
      <c r="AQ614" s="17">
        <f t="shared" si="49"/>
        <v>1</v>
      </c>
      <c r="AR614" s="11">
        <f t="shared" si="8"/>
        <v>0.5</v>
      </c>
      <c r="AS614" s="17">
        <f t="shared" si="55"/>
        <v>1</v>
      </c>
      <c r="AT614" s="11">
        <f t="shared" si="56"/>
        <v>0.5</v>
      </c>
      <c r="AU614" s="13" t="s">
        <v>54</v>
      </c>
      <c r="AX614" s="21"/>
      <c r="BA614" s="12">
        <f t="shared" si="12"/>
        <v>7</v>
      </c>
    </row>
    <row r="615" ht="12.75" customHeight="1">
      <c r="A615" s="13" t="s">
        <v>598</v>
      </c>
      <c r="B615" s="51" t="s">
        <v>220</v>
      </c>
      <c r="C615" s="10">
        <v>0.7277777777777777</v>
      </c>
      <c r="D615" s="11">
        <v>1.4777777777777779</v>
      </c>
      <c r="E615" s="11">
        <v>0.49248120300751874</v>
      </c>
      <c r="F615" s="13">
        <v>0.0</v>
      </c>
      <c r="G615" s="13">
        <v>0.0</v>
      </c>
      <c r="H615" s="13">
        <v>3.0</v>
      </c>
      <c r="I615" s="13">
        <v>16.0</v>
      </c>
      <c r="J615" s="13">
        <v>2.0</v>
      </c>
      <c r="K615" s="11">
        <v>-0.09375</v>
      </c>
      <c r="L615" s="11">
        <v>0.0</v>
      </c>
      <c r="M615" s="13">
        <v>0.0</v>
      </c>
      <c r="N615" s="13">
        <v>0.0</v>
      </c>
      <c r="O615" s="13">
        <v>10.0</v>
      </c>
      <c r="P615" s="14">
        <v>0.0</v>
      </c>
      <c r="Q615" s="15">
        <v>0.39873120300751874</v>
      </c>
      <c r="R615" s="16">
        <v>0.7277777777777777</v>
      </c>
      <c r="S615" s="13">
        <v>13.0</v>
      </c>
      <c r="T615" s="13">
        <v>16.0</v>
      </c>
      <c r="U615" s="13">
        <v>3.0</v>
      </c>
      <c r="V615" s="17">
        <f t="shared" si="54"/>
        <v>2</v>
      </c>
      <c r="W615" s="11">
        <f t="shared" si="2"/>
        <v>0</v>
      </c>
      <c r="X615" s="11">
        <f t="shared" si="3"/>
        <v>1</v>
      </c>
      <c r="Y615" s="11">
        <f t="shared" si="18"/>
        <v>0.7277777778</v>
      </c>
      <c r="Z615" s="12">
        <v>0.5</v>
      </c>
      <c r="AA615" s="12">
        <v>0.5</v>
      </c>
      <c r="AB615" s="12">
        <v>0.0</v>
      </c>
      <c r="AC615" s="12">
        <v>0.0</v>
      </c>
      <c r="AD615" s="12">
        <v>0.5</v>
      </c>
      <c r="AE615" s="12">
        <v>0.5</v>
      </c>
      <c r="AF615" s="11">
        <f t="shared" si="45"/>
        <v>1</v>
      </c>
      <c r="AG615" s="13">
        <v>1.0</v>
      </c>
      <c r="AH615" s="13">
        <v>0.0</v>
      </c>
      <c r="AI615" s="13">
        <v>5.0</v>
      </c>
      <c r="AJ615" s="13">
        <v>3.0</v>
      </c>
      <c r="AK615" s="13">
        <v>6.0</v>
      </c>
      <c r="AL615" s="13">
        <v>3.0</v>
      </c>
      <c r="AM615" s="18">
        <f t="shared" si="46"/>
        <v>0.5</v>
      </c>
      <c r="AN615" s="13">
        <v>1.0</v>
      </c>
      <c r="AO615" s="19">
        <v>0.0</v>
      </c>
      <c r="AP615" s="13">
        <v>0.0</v>
      </c>
      <c r="AQ615" s="17">
        <f t="shared" si="49"/>
        <v>2</v>
      </c>
      <c r="AR615" s="11">
        <f t="shared" si="8"/>
        <v>1</v>
      </c>
      <c r="AS615" s="17">
        <f t="shared" si="55"/>
        <v>-0.5</v>
      </c>
      <c r="AT615" s="11">
        <f t="shared" si="56"/>
        <v>-0.25</v>
      </c>
      <c r="AU615" s="13" t="s">
        <v>54</v>
      </c>
      <c r="AX615" s="21"/>
      <c r="BA615" s="12">
        <f t="shared" si="12"/>
        <v>3</v>
      </c>
    </row>
    <row r="616" ht="12.75" customHeight="1">
      <c r="A616" s="25" t="s">
        <v>598</v>
      </c>
      <c r="B616" s="86" t="s">
        <v>391</v>
      </c>
      <c r="C616" s="27">
        <v>0.0</v>
      </c>
      <c r="D616" s="28">
        <v>0.1</v>
      </c>
      <c r="E616" s="28">
        <v>0.0</v>
      </c>
      <c r="F616" s="25">
        <v>0.0</v>
      </c>
      <c r="G616" s="25">
        <v>0.0</v>
      </c>
      <c r="H616" s="25">
        <v>9.0</v>
      </c>
      <c r="I616" s="25">
        <v>10.0</v>
      </c>
      <c r="J616" s="25">
        <v>1.0</v>
      </c>
      <c r="K616" s="28">
        <v>-0.9</v>
      </c>
      <c r="L616" s="28">
        <v>0.0</v>
      </c>
      <c r="M616" s="25">
        <v>0.0</v>
      </c>
      <c r="N616" s="25">
        <v>0.0</v>
      </c>
      <c r="O616" s="25">
        <v>10.0</v>
      </c>
      <c r="P616" s="29">
        <v>0.0</v>
      </c>
      <c r="Q616" s="30">
        <v>-0.9</v>
      </c>
      <c r="R616" s="31">
        <v>0.0</v>
      </c>
      <c r="S616" s="25">
        <v>3.0</v>
      </c>
      <c r="T616" s="25">
        <v>20.0</v>
      </c>
      <c r="U616" s="25">
        <v>3.0</v>
      </c>
      <c r="V616" s="32">
        <f t="shared" si="54"/>
        <v>1</v>
      </c>
      <c r="W616" s="28">
        <f t="shared" si="2"/>
        <v>0</v>
      </c>
      <c r="X616" s="28">
        <f t="shared" si="3"/>
        <v>1</v>
      </c>
      <c r="Y616" s="28">
        <f t="shared" si="18"/>
        <v>0</v>
      </c>
      <c r="Z616" s="25">
        <v>0.0</v>
      </c>
      <c r="AA616" s="25">
        <v>0.0</v>
      </c>
      <c r="AB616" s="25">
        <v>0.0</v>
      </c>
      <c r="AC616" s="25">
        <v>0.0</v>
      </c>
      <c r="AD616" s="25">
        <v>0.0</v>
      </c>
      <c r="AE616" s="25">
        <v>0.0</v>
      </c>
      <c r="AF616" s="28" t="str">
        <f t="shared" si="45"/>
        <v>#DIV/0!</v>
      </c>
      <c r="AG616" s="25">
        <v>0.0</v>
      </c>
      <c r="AH616" s="25">
        <v>0.0</v>
      </c>
      <c r="AI616" s="25">
        <v>1.0</v>
      </c>
      <c r="AJ616" s="25">
        <v>0.0</v>
      </c>
      <c r="AK616" s="25">
        <v>1.0</v>
      </c>
      <c r="AL616" s="25">
        <v>0.0</v>
      </c>
      <c r="AM616" s="33">
        <f t="shared" si="46"/>
        <v>0</v>
      </c>
      <c r="AN616" s="25">
        <v>0.0</v>
      </c>
      <c r="AO616" s="34">
        <v>0.0</v>
      </c>
      <c r="AP616" s="25">
        <v>0.0</v>
      </c>
      <c r="AQ616" s="32">
        <f t="shared" si="49"/>
        <v>1</v>
      </c>
      <c r="AR616" s="28">
        <f t="shared" si="8"/>
        <v>1</v>
      </c>
      <c r="AS616" s="32">
        <f t="shared" si="55"/>
        <v>0</v>
      </c>
      <c r="AT616" s="28">
        <f t="shared" si="56"/>
        <v>0</v>
      </c>
      <c r="AU616" s="25" t="s">
        <v>56</v>
      </c>
      <c r="AV616" s="25"/>
      <c r="AW616" s="25"/>
      <c r="AX616" s="36"/>
      <c r="AY616" s="25"/>
      <c r="AZ616" s="25"/>
      <c r="BA616" s="25">
        <f t="shared" si="12"/>
        <v>9</v>
      </c>
      <c r="BB616" s="25"/>
    </row>
    <row r="617" ht="12.75" customHeight="1">
      <c r="A617" s="8" t="s">
        <v>600</v>
      </c>
      <c r="B617" s="51" t="s">
        <v>601</v>
      </c>
      <c r="C617" s="10">
        <v>1.7833333333333334</v>
      </c>
      <c r="D617" s="11">
        <v>14.283333333333333</v>
      </c>
      <c r="E617" s="11">
        <v>0.12485414235705952</v>
      </c>
      <c r="F617" s="13">
        <v>1.0</v>
      </c>
      <c r="G617" s="13">
        <v>7.0</v>
      </c>
      <c r="H617" s="13">
        <v>2.0</v>
      </c>
      <c r="I617" s="13">
        <v>73.0</v>
      </c>
      <c r="J617" s="13">
        <v>9.0</v>
      </c>
      <c r="K617" s="11">
        <v>0.7747336377473364</v>
      </c>
      <c r="L617" s="11">
        <v>3.6296296296296298</v>
      </c>
      <c r="M617" s="13">
        <v>5.0</v>
      </c>
      <c r="N617" s="13">
        <v>5.0</v>
      </c>
      <c r="O617" s="13">
        <v>8.0</v>
      </c>
      <c r="P617" s="14">
        <v>0.625</v>
      </c>
      <c r="Q617" s="15">
        <v>1.5245877801043959</v>
      </c>
      <c r="R617" s="16">
        <v>9.162962962962963</v>
      </c>
      <c r="S617" s="13">
        <v>39.0</v>
      </c>
      <c r="T617" s="13">
        <v>1.0</v>
      </c>
      <c r="U617" s="13">
        <v>1.0</v>
      </c>
      <c r="V617" s="17">
        <f t="shared" si="54"/>
        <v>2</v>
      </c>
      <c r="W617" s="11">
        <f t="shared" si="2"/>
        <v>0.7777777778</v>
      </c>
      <c r="X617" s="11">
        <f t="shared" si="3"/>
        <v>0.2222222222</v>
      </c>
      <c r="Y617" s="11">
        <f t="shared" si="18"/>
        <v>5.412962963</v>
      </c>
      <c r="Z617" s="12">
        <v>2.0</v>
      </c>
      <c r="AA617" s="12">
        <v>0.0</v>
      </c>
      <c r="AB617" s="12">
        <v>9.0</v>
      </c>
      <c r="AC617" s="12">
        <v>0.0</v>
      </c>
      <c r="AD617" s="12">
        <v>11.0</v>
      </c>
      <c r="AE617" s="12">
        <v>0.0</v>
      </c>
      <c r="AF617" s="11">
        <f t="shared" si="45"/>
        <v>0</v>
      </c>
      <c r="AG617" s="13">
        <v>8.0</v>
      </c>
      <c r="AH617" s="13">
        <v>2.0</v>
      </c>
      <c r="AI617" s="13">
        <v>6.0</v>
      </c>
      <c r="AJ617" s="13">
        <v>4.0</v>
      </c>
      <c r="AK617" s="13">
        <v>14.0</v>
      </c>
      <c r="AL617" s="13">
        <v>6.0</v>
      </c>
      <c r="AM617" s="18">
        <f t="shared" si="46"/>
        <v>0.4285714286</v>
      </c>
      <c r="AN617" s="13">
        <v>4.0</v>
      </c>
      <c r="AO617" s="19">
        <v>0.0</v>
      </c>
      <c r="AP617" s="13">
        <v>0.0</v>
      </c>
      <c r="AQ617" s="17">
        <f t="shared" si="49"/>
        <v>4</v>
      </c>
      <c r="AR617" s="11">
        <f t="shared" si="8"/>
        <v>0.4444444444</v>
      </c>
      <c r="AS617" s="17">
        <f t="shared" si="55"/>
        <v>5</v>
      </c>
      <c r="AT617" s="11">
        <f t="shared" si="56"/>
        <v>0.5555555556</v>
      </c>
      <c r="AU617" s="13" t="s">
        <v>54</v>
      </c>
      <c r="AX617" s="21"/>
      <c r="AZ617" s="12">
        <v>9.0</v>
      </c>
      <c r="BA617" s="12">
        <f t="shared" si="12"/>
        <v>11</v>
      </c>
    </row>
    <row r="618" ht="12.75" customHeight="1">
      <c r="A618" s="22" t="s">
        <v>600</v>
      </c>
      <c r="B618" s="51" t="s">
        <v>602</v>
      </c>
      <c r="C618" s="10">
        <v>6.433333333333334</v>
      </c>
      <c r="D618" s="11">
        <v>14.283333333333333</v>
      </c>
      <c r="E618" s="11">
        <v>0.4504084014002334</v>
      </c>
      <c r="F618" s="13">
        <v>1.0</v>
      </c>
      <c r="G618" s="13">
        <v>5.0</v>
      </c>
      <c r="H618" s="13">
        <v>7.0</v>
      </c>
      <c r="I618" s="13">
        <v>82.0</v>
      </c>
      <c r="J618" s="13">
        <v>11.0</v>
      </c>
      <c r="K618" s="11">
        <v>0.44678492239467854</v>
      </c>
      <c r="L618" s="11">
        <v>1.1570247933884297</v>
      </c>
      <c r="M618" s="13">
        <v>9.0</v>
      </c>
      <c r="N618" s="13">
        <v>2.0</v>
      </c>
      <c r="O618" s="13">
        <v>8.0</v>
      </c>
      <c r="P618" s="14">
        <v>0.25</v>
      </c>
      <c r="Q618" s="15">
        <v>1.147193323794912</v>
      </c>
      <c r="R618" s="16">
        <v>9.090358126721764</v>
      </c>
      <c r="S618" s="13">
        <v>39.0</v>
      </c>
      <c r="T618" s="13">
        <v>2.0</v>
      </c>
      <c r="U618" s="13">
        <v>1.0</v>
      </c>
      <c r="V618" s="17">
        <f t="shared" si="54"/>
        <v>6</v>
      </c>
      <c r="W618" s="11">
        <f t="shared" si="2"/>
        <v>0.4545454545</v>
      </c>
      <c r="X618" s="11">
        <f t="shared" si="3"/>
        <v>0.5454545455</v>
      </c>
      <c r="Y618" s="11">
        <f t="shared" si="18"/>
        <v>7.590358127</v>
      </c>
      <c r="Z618" s="12">
        <v>2.0</v>
      </c>
      <c r="AA618" s="12">
        <v>1.0</v>
      </c>
      <c r="AB618" s="12">
        <v>9.0</v>
      </c>
      <c r="AC618" s="12">
        <v>4.0</v>
      </c>
      <c r="AD618" s="12">
        <v>11.0</v>
      </c>
      <c r="AE618" s="12">
        <v>5.0</v>
      </c>
      <c r="AF618" s="11">
        <f t="shared" si="45"/>
        <v>0.4545454545</v>
      </c>
      <c r="AG618" s="13">
        <v>8.0</v>
      </c>
      <c r="AH618" s="13">
        <v>4.0</v>
      </c>
      <c r="AI618" s="13">
        <v>6.0</v>
      </c>
      <c r="AJ618" s="13">
        <v>1.0</v>
      </c>
      <c r="AK618" s="13">
        <v>14.0</v>
      </c>
      <c r="AL618" s="13">
        <v>5.0</v>
      </c>
      <c r="AM618" s="18">
        <f t="shared" si="46"/>
        <v>0.3571428571</v>
      </c>
      <c r="AN618" s="13">
        <v>3.0</v>
      </c>
      <c r="AO618" s="19">
        <v>0.0</v>
      </c>
      <c r="AP618" s="13">
        <v>0.0</v>
      </c>
      <c r="AQ618" s="17">
        <f t="shared" si="49"/>
        <v>2</v>
      </c>
      <c r="AR618" s="11">
        <f t="shared" si="8"/>
        <v>0.1818181818</v>
      </c>
      <c r="AS618" s="17">
        <f t="shared" si="55"/>
        <v>4</v>
      </c>
      <c r="AT618" s="11">
        <f t="shared" si="56"/>
        <v>0.5714285714</v>
      </c>
      <c r="AU618" s="13" t="s">
        <v>56</v>
      </c>
      <c r="AX618" s="21"/>
      <c r="BA618" s="12">
        <f t="shared" si="12"/>
        <v>7</v>
      </c>
    </row>
    <row r="619" ht="12.75" customHeight="1">
      <c r="A619" s="13" t="s">
        <v>600</v>
      </c>
      <c r="B619" s="50" t="s">
        <v>603</v>
      </c>
      <c r="C619" s="10">
        <v>1.5333333333333332</v>
      </c>
      <c r="D619" s="11">
        <v>14.283333333333333</v>
      </c>
      <c r="E619" s="11">
        <v>0.10735122520420069</v>
      </c>
      <c r="F619" s="13">
        <v>1.0</v>
      </c>
      <c r="G619" s="13">
        <v>9.0</v>
      </c>
      <c r="H619" s="13">
        <v>1.0</v>
      </c>
      <c r="I619" s="13">
        <v>82.0</v>
      </c>
      <c r="J619" s="13">
        <v>10.0</v>
      </c>
      <c r="K619" s="11">
        <v>0.8987804878048781</v>
      </c>
      <c r="L619" s="11">
        <v>5.04</v>
      </c>
      <c r="M619" s="13">
        <v>9.0</v>
      </c>
      <c r="N619" s="13">
        <v>0.0</v>
      </c>
      <c r="O619" s="13">
        <v>8.0</v>
      </c>
      <c r="P619" s="14">
        <v>0.0</v>
      </c>
      <c r="Q619" s="15">
        <v>1.0061317130090788</v>
      </c>
      <c r="R619" s="16">
        <v>6.573333333333333</v>
      </c>
      <c r="S619" s="13">
        <v>38.0</v>
      </c>
      <c r="T619" s="13">
        <v>4.0</v>
      </c>
      <c r="U619" s="13">
        <v>1.0</v>
      </c>
      <c r="V619" s="17">
        <f t="shared" si="54"/>
        <v>1</v>
      </c>
      <c r="W619" s="11">
        <f t="shared" si="2"/>
        <v>0.9</v>
      </c>
      <c r="X619" s="11">
        <f t="shared" si="3"/>
        <v>0.1</v>
      </c>
      <c r="Y619" s="11">
        <f t="shared" si="18"/>
        <v>6.573333333</v>
      </c>
      <c r="Z619" s="12">
        <v>2.0</v>
      </c>
      <c r="AA619" s="12">
        <v>0.0</v>
      </c>
      <c r="AB619" s="12">
        <v>9.0</v>
      </c>
      <c r="AC619" s="12">
        <v>0.0</v>
      </c>
      <c r="AD619" s="12">
        <v>11.0</v>
      </c>
      <c r="AE619" s="12">
        <v>0.0</v>
      </c>
      <c r="AF619" s="11">
        <f t="shared" si="45"/>
        <v>0</v>
      </c>
      <c r="AG619" s="13">
        <v>8.0</v>
      </c>
      <c r="AH619" s="13">
        <v>4.0</v>
      </c>
      <c r="AI619" s="13">
        <v>6.0</v>
      </c>
      <c r="AJ619" s="13">
        <v>0.0</v>
      </c>
      <c r="AK619" s="13">
        <v>14.0</v>
      </c>
      <c r="AL619" s="13">
        <v>4.0</v>
      </c>
      <c r="AM619" s="18">
        <f t="shared" si="46"/>
        <v>0.2857142857</v>
      </c>
      <c r="AN619" s="13">
        <v>3.0</v>
      </c>
      <c r="AO619" s="19">
        <v>0.0</v>
      </c>
      <c r="AP619" s="13">
        <v>0.0</v>
      </c>
      <c r="AQ619" s="17">
        <f t="shared" si="49"/>
        <v>1</v>
      </c>
      <c r="AR619" s="11">
        <f t="shared" si="8"/>
        <v>0.1</v>
      </c>
      <c r="AS619" s="17">
        <f t="shared" si="55"/>
        <v>9</v>
      </c>
      <c r="AT619" s="11">
        <f t="shared" si="56"/>
        <v>0.9</v>
      </c>
      <c r="AU619" s="13" t="s">
        <v>54</v>
      </c>
      <c r="AX619" s="21"/>
      <c r="BA619" s="12">
        <f t="shared" si="12"/>
        <v>1</v>
      </c>
    </row>
    <row r="620" ht="12.75" customHeight="1">
      <c r="A620" s="13" t="s">
        <v>600</v>
      </c>
      <c r="B620" s="50" t="s">
        <v>604</v>
      </c>
      <c r="C620" s="10">
        <v>2.8583333333333334</v>
      </c>
      <c r="D620" s="11">
        <v>10.783333333333333</v>
      </c>
      <c r="E620" s="11">
        <v>0.2650695517774343</v>
      </c>
      <c r="F620" s="13">
        <v>4.0</v>
      </c>
      <c r="G620" s="13">
        <v>6.0</v>
      </c>
      <c r="H620" s="13">
        <v>3.0</v>
      </c>
      <c r="I620" s="13">
        <v>67.0</v>
      </c>
      <c r="J620" s="13">
        <v>7.0</v>
      </c>
      <c r="K620" s="11">
        <v>0.8507462686567164</v>
      </c>
      <c r="L620" s="11">
        <v>3.4285714285714284</v>
      </c>
      <c r="M620" s="13">
        <v>5.0</v>
      </c>
      <c r="N620" s="13">
        <v>0.0</v>
      </c>
      <c r="O620" s="13">
        <v>8.0</v>
      </c>
      <c r="P620" s="14">
        <v>0.0</v>
      </c>
      <c r="Q620" s="15">
        <v>1.1158158204341508</v>
      </c>
      <c r="R620" s="16">
        <v>6.286904761904761</v>
      </c>
      <c r="S620" s="13">
        <v>33.0</v>
      </c>
      <c r="T620" s="13">
        <v>7.0</v>
      </c>
      <c r="U620" s="13">
        <v>1.0</v>
      </c>
      <c r="V620" s="17">
        <f t="shared" si="54"/>
        <v>1</v>
      </c>
      <c r="W620" s="11">
        <f t="shared" si="2"/>
        <v>0.8571428571</v>
      </c>
      <c r="X620" s="11">
        <f t="shared" si="3"/>
        <v>0.1428571429</v>
      </c>
      <c r="Y620" s="11">
        <f t="shared" si="18"/>
        <v>6.286904762</v>
      </c>
      <c r="Z620" s="12">
        <v>2.0</v>
      </c>
      <c r="AA620" s="12">
        <v>1.0</v>
      </c>
      <c r="AB620" s="12">
        <v>6.0</v>
      </c>
      <c r="AC620" s="12">
        <v>1.0</v>
      </c>
      <c r="AD620" s="12">
        <v>8.0</v>
      </c>
      <c r="AE620" s="12">
        <v>2.0</v>
      </c>
      <c r="AF620" s="11">
        <f t="shared" si="45"/>
        <v>0.25</v>
      </c>
      <c r="AG620" s="13">
        <v>7.0</v>
      </c>
      <c r="AH620" s="13">
        <v>1.0</v>
      </c>
      <c r="AI620" s="13">
        <v>6.0</v>
      </c>
      <c r="AJ620" s="13">
        <v>2.0</v>
      </c>
      <c r="AK620" s="13">
        <v>13.0</v>
      </c>
      <c r="AL620" s="13">
        <v>3.0</v>
      </c>
      <c r="AM620" s="18">
        <f t="shared" si="46"/>
        <v>0.2307692308</v>
      </c>
      <c r="AN620" s="13">
        <v>2.0</v>
      </c>
      <c r="AO620" s="19">
        <v>0.0</v>
      </c>
      <c r="AP620" s="13">
        <v>0.0</v>
      </c>
      <c r="AQ620" s="17">
        <f t="shared" si="49"/>
        <v>2</v>
      </c>
      <c r="AR620" s="11">
        <f t="shared" si="8"/>
        <v>0.2857142857</v>
      </c>
      <c r="AS620" s="17">
        <f t="shared" si="55"/>
        <v>3</v>
      </c>
      <c r="AT620" s="11">
        <f t="shared" si="56"/>
        <v>0.5</v>
      </c>
      <c r="AU620" s="13" t="s">
        <v>56</v>
      </c>
      <c r="AX620" s="21"/>
      <c r="BA620" s="12">
        <f t="shared" si="12"/>
        <v>3</v>
      </c>
    </row>
    <row r="621" ht="12.75" customHeight="1">
      <c r="A621" s="22" t="s">
        <v>600</v>
      </c>
      <c r="B621" s="50" t="s">
        <v>605</v>
      </c>
      <c r="C621" s="10">
        <v>0.6333333333333333</v>
      </c>
      <c r="D621" s="11">
        <v>14.283333333333333</v>
      </c>
      <c r="E621" s="11">
        <v>0.044340723453908985</v>
      </c>
      <c r="F621" s="13">
        <v>1.0</v>
      </c>
      <c r="G621" s="13">
        <v>8.0</v>
      </c>
      <c r="H621" s="13">
        <v>0.0</v>
      </c>
      <c r="I621" s="13">
        <v>87.0</v>
      </c>
      <c r="J621" s="13">
        <v>12.0</v>
      </c>
      <c r="K621" s="11">
        <v>0.6666666666666666</v>
      </c>
      <c r="L621" s="11">
        <v>4.666666666666667</v>
      </c>
      <c r="M621" s="13">
        <v>11.0</v>
      </c>
      <c r="N621" s="13">
        <v>1.0</v>
      </c>
      <c r="O621" s="13">
        <v>8.0</v>
      </c>
      <c r="P621" s="14">
        <v>0.125</v>
      </c>
      <c r="Q621" s="15">
        <v>0.8360073901205756</v>
      </c>
      <c r="R621" s="16">
        <v>6.050000000000001</v>
      </c>
      <c r="S621" s="13">
        <v>39.0</v>
      </c>
      <c r="T621" s="13">
        <v>3.0</v>
      </c>
      <c r="U621" s="13">
        <v>1.0</v>
      </c>
      <c r="V621" s="17">
        <f t="shared" si="54"/>
        <v>4</v>
      </c>
      <c r="W621" s="11">
        <f t="shared" si="2"/>
        <v>0.6666666667</v>
      </c>
      <c r="X621" s="11">
        <f t="shared" si="3"/>
        <v>0.3333333333</v>
      </c>
      <c r="Y621" s="11">
        <f t="shared" si="18"/>
        <v>5.3</v>
      </c>
      <c r="Z621" s="12">
        <v>2.0</v>
      </c>
      <c r="AA621" s="12">
        <v>0.0</v>
      </c>
      <c r="AB621" s="12">
        <v>9.0</v>
      </c>
      <c r="AC621" s="12">
        <v>0.0</v>
      </c>
      <c r="AD621" s="12">
        <v>11.0</v>
      </c>
      <c r="AE621" s="12">
        <v>0.0</v>
      </c>
      <c r="AF621" s="11">
        <f t="shared" si="45"/>
        <v>0</v>
      </c>
      <c r="AG621" s="13">
        <v>8.0</v>
      </c>
      <c r="AH621" s="13">
        <v>2.0</v>
      </c>
      <c r="AI621" s="13">
        <v>6.0</v>
      </c>
      <c r="AJ621" s="13">
        <v>0.0</v>
      </c>
      <c r="AK621" s="13">
        <v>14.0</v>
      </c>
      <c r="AL621" s="13">
        <v>2.0</v>
      </c>
      <c r="AM621" s="18">
        <f t="shared" si="46"/>
        <v>0.1428571429</v>
      </c>
      <c r="AN621" s="13">
        <v>2.0</v>
      </c>
      <c r="AO621" s="19">
        <v>0.0</v>
      </c>
      <c r="AP621" s="13">
        <v>0.0</v>
      </c>
      <c r="AQ621" s="17">
        <f t="shared" si="49"/>
        <v>1</v>
      </c>
      <c r="AR621" s="11">
        <f t="shared" si="8"/>
        <v>0.08333333333</v>
      </c>
      <c r="AS621" s="17">
        <f t="shared" si="55"/>
        <v>11</v>
      </c>
      <c r="AT621" s="11">
        <f t="shared" si="56"/>
        <v>0.9166666667</v>
      </c>
      <c r="AU621" s="13" t="s">
        <v>54</v>
      </c>
      <c r="AX621" s="21"/>
      <c r="AZ621" s="12">
        <v>2.0</v>
      </c>
      <c r="BA621" s="12">
        <f t="shared" si="12"/>
        <v>2</v>
      </c>
    </row>
    <row r="622" ht="12.75" customHeight="1">
      <c r="A622" s="13" t="s">
        <v>600</v>
      </c>
      <c r="B622" s="51" t="s">
        <v>606</v>
      </c>
      <c r="C622" s="10">
        <v>3.1333333333333333</v>
      </c>
      <c r="D622" s="11">
        <v>12.283333333333333</v>
      </c>
      <c r="E622" s="11">
        <v>0.25508819538670285</v>
      </c>
      <c r="F622" s="13">
        <v>0.0</v>
      </c>
      <c r="G622" s="13">
        <v>5.0</v>
      </c>
      <c r="H622" s="13">
        <v>8.0</v>
      </c>
      <c r="I622" s="13">
        <v>72.0</v>
      </c>
      <c r="J622" s="13">
        <v>9.0</v>
      </c>
      <c r="K622" s="11">
        <v>0.54320987654321</v>
      </c>
      <c r="L622" s="11">
        <v>1.2962962962962963</v>
      </c>
      <c r="M622" s="13">
        <v>6.0</v>
      </c>
      <c r="N622" s="13">
        <v>0.0</v>
      </c>
      <c r="O622" s="13">
        <v>8.0</v>
      </c>
      <c r="P622" s="14">
        <v>0.0</v>
      </c>
      <c r="Q622" s="15">
        <v>0.7982980719299129</v>
      </c>
      <c r="R622" s="16">
        <v>4.42962962962963</v>
      </c>
      <c r="S622" s="13">
        <v>36.0</v>
      </c>
      <c r="T622" s="13">
        <v>6.0</v>
      </c>
      <c r="U622" s="13">
        <v>1.0</v>
      </c>
      <c r="V622" s="17">
        <f t="shared" si="54"/>
        <v>4</v>
      </c>
      <c r="W622" s="11">
        <f t="shared" si="2"/>
        <v>0.5555555556</v>
      </c>
      <c r="X622" s="11">
        <f t="shared" si="3"/>
        <v>0.4444444444</v>
      </c>
      <c r="Y622" s="11">
        <f t="shared" si="18"/>
        <v>4.42962963</v>
      </c>
      <c r="Z622" s="12">
        <v>2.0</v>
      </c>
      <c r="AA622" s="12">
        <v>0.0</v>
      </c>
      <c r="AB622" s="12">
        <v>7.0</v>
      </c>
      <c r="AC622" s="12">
        <v>2.0</v>
      </c>
      <c r="AD622" s="12">
        <v>9.0</v>
      </c>
      <c r="AE622" s="12">
        <v>2.0</v>
      </c>
      <c r="AF622" s="11">
        <f t="shared" si="45"/>
        <v>0.2222222222</v>
      </c>
      <c r="AG622" s="13">
        <v>8.0</v>
      </c>
      <c r="AH622" s="13">
        <v>2.0</v>
      </c>
      <c r="AI622" s="13">
        <v>6.0</v>
      </c>
      <c r="AJ622" s="13">
        <v>1.0</v>
      </c>
      <c r="AK622" s="13">
        <v>14.0</v>
      </c>
      <c r="AL622" s="13">
        <v>3.0</v>
      </c>
      <c r="AM622" s="18">
        <f t="shared" si="46"/>
        <v>0.2142857143</v>
      </c>
      <c r="AN622" s="13">
        <v>4.0</v>
      </c>
      <c r="AO622" s="19">
        <v>0.0</v>
      </c>
      <c r="AP622" s="13">
        <v>0.0</v>
      </c>
      <c r="AQ622" s="17">
        <f t="shared" si="49"/>
        <v>3</v>
      </c>
      <c r="AR622" s="11">
        <f t="shared" si="8"/>
        <v>0.3333333333</v>
      </c>
      <c r="AS622" s="17">
        <f t="shared" si="55"/>
        <v>4</v>
      </c>
      <c r="AT622" s="11">
        <f t="shared" si="56"/>
        <v>0.5714285714</v>
      </c>
      <c r="AU622" s="13" t="s">
        <v>56</v>
      </c>
      <c r="AX622" s="21"/>
      <c r="BA622" s="12">
        <f t="shared" si="12"/>
        <v>8</v>
      </c>
    </row>
    <row r="623" ht="12.75" customHeight="1">
      <c r="A623" s="13" t="s">
        <v>600</v>
      </c>
      <c r="B623" s="8" t="s">
        <v>607</v>
      </c>
      <c r="C623" s="10">
        <v>2.1333333333333333</v>
      </c>
      <c r="D623" s="11">
        <v>4.333333333333333</v>
      </c>
      <c r="E623" s="11">
        <v>0.49230769230769234</v>
      </c>
      <c r="F623" s="13">
        <v>0.0</v>
      </c>
      <c r="G623" s="13">
        <v>1.0</v>
      </c>
      <c r="H623" s="13">
        <v>4.0</v>
      </c>
      <c r="I623" s="13">
        <v>26.0</v>
      </c>
      <c r="J623" s="13">
        <v>3.0</v>
      </c>
      <c r="K623" s="11">
        <v>0.28205128205128205</v>
      </c>
      <c r="L623" s="11">
        <v>1.1666666666666667</v>
      </c>
      <c r="M623" s="13">
        <v>2.0</v>
      </c>
      <c r="N623" s="13">
        <v>0.0</v>
      </c>
      <c r="O623" s="13">
        <v>8.0</v>
      </c>
      <c r="P623" s="14">
        <v>0.0</v>
      </c>
      <c r="Q623" s="15">
        <v>0.7743589743589744</v>
      </c>
      <c r="R623" s="16">
        <v>3.3</v>
      </c>
      <c r="S623" s="13">
        <v>21.0</v>
      </c>
      <c r="T623" s="13">
        <v>11.0</v>
      </c>
      <c r="U623" s="13">
        <v>1.0</v>
      </c>
      <c r="V623" s="17">
        <f t="shared" si="54"/>
        <v>2</v>
      </c>
      <c r="W623" s="11">
        <f t="shared" si="2"/>
        <v>0.3333333333</v>
      </c>
      <c r="X623" s="11">
        <f t="shared" si="3"/>
        <v>0.6666666667</v>
      </c>
      <c r="Y623" s="11">
        <f t="shared" si="18"/>
        <v>3.3</v>
      </c>
      <c r="Z623" s="12">
        <v>0.0</v>
      </c>
      <c r="AA623" s="12">
        <v>0.0</v>
      </c>
      <c r="AB623" s="12">
        <v>2.0</v>
      </c>
      <c r="AC623" s="12">
        <v>0.0</v>
      </c>
      <c r="AD623" s="12">
        <v>2.0</v>
      </c>
      <c r="AE623" s="12">
        <v>0.0</v>
      </c>
      <c r="AF623" s="11">
        <f t="shared" si="45"/>
        <v>0</v>
      </c>
      <c r="AG623" s="13">
        <v>5.0</v>
      </c>
      <c r="AH623" s="13">
        <v>2.0</v>
      </c>
      <c r="AI623" s="13">
        <v>6.0</v>
      </c>
      <c r="AJ623" s="13">
        <v>2.0</v>
      </c>
      <c r="AK623" s="13">
        <v>11.0</v>
      </c>
      <c r="AL623" s="13">
        <v>4.0</v>
      </c>
      <c r="AM623" s="18">
        <f t="shared" si="46"/>
        <v>0.3636363636</v>
      </c>
      <c r="AN623" s="13">
        <v>3.0</v>
      </c>
      <c r="AO623" s="19">
        <v>0.0</v>
      </c>
      <c r="AP623" s="13">
        <v>0.0</v>
      </c>
      <c r="AQ623" s="17">
        <f t="shared" si="49"/>
        <v>1</v>
      </c>
      <c r="AR623" s="11">
        <f t="shared" si="8"/>
        <v>0.3333333333</v>
      </c>
      <c r="AS623" s="17">
        <f t="shared" si="55"/>
        <v>2</v>
      </c>
      <c r="AT623" s="11">
        <f t="shared" si="56"/>
        <v>0.6666666667</v>
      </c>
      <c r="AU623" s="13" t="s">
        <v>56</v>
      </c>
      <c r="AX623" s="21"/>
      <c r="BA623" s="12">
        <f t="shared" si="12"/>
        <v>4</v>
      </c>
    </row>
    <row r="624" ht="12.75" customHeight="1">
      <c r="A624" s="13" t="s">
        <v>600</v>
      </c>
      <c r="B624" s="8" t="s">
        <v>608</v>
      </c>
      <c r="C624" s="10">
        <v>2.9833333333333334</v>
      </c>
      <c r="D624" s="11">
        <v>5.533333333333333</v>
      </c>
      <c r="E624" s="11">
        <v>0.5391566265060241</v>
      </c>
      <c r="F624" s="13">
        <v>0.0</v>
      </c>
      <c r="G624" s="13">
        <v>0.0</v>
      </c>
      <c r="H624" s="13">
        <v>7.0</v>
      </c>
      <c r="I624" s="13">
        <v>32.0</v>
      </c>
      <c r="J624" s="13">
        <v>3.0</v>
      </c>
      <c r="K624" s="11">
        <v>-0.07291666666666667</v>
      </c>
      <c r="L624" s="11">
        <v>0.0</v>
      </c>
      <c r="M624" s="13">
        <v>2.0</v>
      </c>
      <c r="N624" s="13">
        <v>0.0</v>
      </c>
      <c r="O624" s="13">
        <v>8.0</v>
      </c>
      <c r="P624" s="14">
        <v>0.0</v>
      </c>
      <c r="Q624" s="15">
        <v>0.46623995983935745</v>
      </c>
      <c r="R624" s="16">
        <v>2.9833333333333334</v>
      </c>
      <c r="S624" s="13">
        <v>24.0</v>
      </c>
      <c r="T624" s="13">
        <v>10.0</v>
      </c>
      <c r="U624" s="13">
        <v>1.0</v>
      </c>
      <c r="V624" s="17">
        <f t="shared" si="54"/>
        <v>3</v>
      </c>
      <c r="W624" s="11">
        <f t="shared" si="2"/>
        <v>0</v>
      </c>
      <c r="X624" s="11">
        <f t="shared" si="3"/>
        <v>1</v>
      </c>
      <c r="Y624" s="11">
        <f t="shared" si="18"/>
        <v>2.983333333</v>
      </c>
      <c r="Z624" s="12">
        <v>0.0</v>
      </c>
      <c r="AA624" s="12">
        <v>0.0</v>
      </c>
      <c r="AB624" s="12">
        <v>3.0</v>
      </c>
      <c r="AC624" s="12">
        <v>1.0</v>
      </c>
      <c r="AD624" s="12">
        <v>3.0</v>
      </c>
      <c r="AE624" s="12">
        <v>1.0</v>
      </c>
      <c r="AF624" s="11">
        <f t="shared" si="45"/>
        <v>0.3333333333</v>
      </c>
      <c r="AG624" s="13">
        <v>6.0</v>
      </c>
      <c r="AH624" s="13">
        <v>4.0</v>
      </c>
      <c r="AI624" s="13">
        <v>6.0</v>
      </c>
      <c r="AJ624" s="13">
        <v>5.0</v>
      </c>
      <c r="AK624" s="13">
        <v>12.0</v>
      </c>
      <c r="AL624" s="13">
        <v>9.0</v>
      </c>
      <c r="AM624" s="18">
        <f t="shared" si="46"/>
        <v>0.75</v>
      </c>
      <c r="AN624" s="13">
        <v>3.0</v>
      </c>
      <c r="AO624" s="19">
        <v>0.0</v>
      </c>
      <c r="AP624" s="13">
        <v>0.0</v>
      </c>
      <c r="AQ624" s="17">
        <f t="shared" si="49"/>
        <v>1</v>
      </c>
      <c r="AR624" s="11">
        <f t="shared" si="8"/>
        <v>0.3333333333</v>
      </c>
      <c r="AS624" s="17">
        <f t="shared" si="55"/>
        <v>1</v>
      </c>
      <c r="AT624" s="11">
        <f t="shared" si="56"/>
        <v>0.5</v>
      </c>
      <c r="AU624" s="13" t="s">
        <v>54</v>
      </c>
      <c r="AX624" s="21"/>
      <c r="BA624" s="12">
        <f t="shared" si="12"/>
        <v>7</v>
      </c>
    </row>
    <row r="625" ht="12.75" customHeight="1">
      <c r="A625" s="13" t="s">
        <v>600</v>
      </c>
      <c r="B625" s="51" t="s">
        <v>609</v>
      </c>
      <c r="C625" s="10">
        <v>0.9333333333333333</v>
      </c>
      <c r="D625" s="11">
        <v>7.533333333333333</v>
      </c>
      <c r="E625" s="11">
        <v>0.12389380530973451</v>
      </c>
      <c r="F625" s="13">
        <v>0.0</v>
      </c>
      <c r="G625" s="13">
        <v>5.0</v>
      </c>
      <c r="H625" s="13">
        <v>6.0</v>
      </c>
      <c r="I625" s="13">
        <v>56.0</v>
      </c>
      <c r="J625" s="13">
        <v>7.0</v>
      </c>
      <c r="K625" s="11">
        <v>0.6989795918367347</v>
      </c>
      <c r="L625" s="11">
        <v>2.0</v>
      </c>
      <c r="M625" s="13">
        <v>5.0</v>
      </c>
      <c r="N625" s="13">
        <v>0.0</v>
      </c>
      <c r="O625" s="13">
        <v>8.0</v>
      </c>
      <c r="P625" s="14">
        <v>0.0</v>
      </c>
      <c r="Q625" s="15">
        <v>0.8228733971464692</v>
      </c>
      <c r="R625" s="16">
        <v>2.9333333333333336</v>
      </c>
      <c r="S625" s="13">
        <v>27.0</v>
      </c>
      <c r="T625" s="13">
        <v>9.0</v>
      </c>
      <c r="U625" s="13">
        <v>1.0</v>
      </c>
      <c r="V625" s="17">
        <f t="shared" si="54"/>
        <v>2</v>
      </c>
      <c r="W625" s="11">
        <f t="shared" si="2"/>
        <v>0.7142857143</v>
      </c>
      <c r="X625" s="11">
        <f t="shared" si="3"/>
        <v>0.2857142857</v>
      </c>
      <c r="Y625" s="11">
        <f t="shared" si="18"/>
        <v>2.933333333</v>
      </c>
      <c r="Z625" s="12">
        <v>1.0</v>
      </c>
      <c r="AA625" s="12">
        <v>0.0</v>
      </c>
      <c r="AB625" s="12">
        <v>4.0</v>
      </c>
      <c r="AC625" s="12">
        <v>0.0</v>
      </c>
      <c r="AD625" s="12">
        <v>5.0</v>
      </c>
      <c r="AE625" s="12">
        <v>0.0</v>
      </c>
      <c r="AF625" s="11">
        <f t="shared" si="45"/>
        <v>0</v>
      </c>
      <c r="AG625" s="13">
        <v>6.0</v>
      </c>
      <c r="AH625" s="13">
        <v>3.0</v>
      </c>
      <c r="AI625" s="13">
        <v>6.0</v>
      </c>
      <c r="AJ625" s="13">
        <v>1.0</v>
      </c>
      <c r="AK625" s="13">
        <v>12.0</v>
      </c>
      <c r="AL625" s="13">
        <v>4.0</v>
      </c>
      <c r="AM625" s="18">
        <f t="shared" si="46"/>
        <v>0.3333333333</v>
      </c>
      <c r="AN625" s="13">
        <v>3.0</v>
      </c>
      <c r="AO625" s="19">
        <v>0.0</v>
      </c>
      <c r="AP625" s="13">
        <v>0.0</v>
      </c>
      <c r="AQ625" s="17">
        <f t="shared" si="49"/>
        <v>2</v>
      </c>
      <c r="AR625" s="11">
        <f t="shared" si="8"/>
        <v>0.2857142857</v>
      </c>
      <c r="AS625" s="17">
        <f t="shared" si="55"/>
        <v>5</v>
      </c>
      <c r="AT625" s="11">
        <f t="shared" si="56"/>
        <v>0.7142857143</v>
      </c>
      <c r="AU625" s="13" t="s">
        <v>54</v>
      </c>
      <c r="AX625" s="21"/>
      <c r="BA625" s="12">
        <f t="shared" si="12"/>
        <v>6</v>
      </c>
    </row>
    <row r="626" ht="12.75" customHeight="1">
      <c r="A626" s="13" t="s">
        <v>600</v>
      </c>
      <c r="B626" s="51" t="s">
        <v>610</v>
      </c>
      <c r="C626" s="10">
        <v>0.38333333333333336</v>
      </c>
      <c r="D626" s="11">
        <v>1.1333333333333333</v>
      </c>
      <c r="E626" s="11">
        <v>0.3382352941176471</v>
      </c>
      <c r="F626" s="13">
        <v>0.0</v>
      </c>
      <c r="G626" s="13">
        <v>1.0</v>
      </c>
      <c r="H626" s="13">
        <v>2.0</v>
      </c>
      <c r="I626" s="13">
        <v>10.0</v>
      </c>
      <c r="J626" s="13">
        <v>2.0</v>
      </c>
      <c r="K626" s="11">
        <v>0.4</v>
      </c>
      <c r="L626" s="11">
        <v>2.3333333333333335</v>
      </c>
      <c r="M626" s="13">
        <v>1.0</v>
      </c>
      <c r="N626" s="13">
        <v>0.0</v>
      </c>
      <c r="O626" s="13">
        <v>8.0</v>
      </c>
      <c r="P626" s="14">
        <v>0.0</v>
      </c>
      <c r="Q626" s="15">
        <v>0.7382352941176471</v>
      </c>
      <c r="R626" s="16">
        <v>2.716666666666667</v>
      </c>
      <c r="S626" s="13">
        <v>11.0</v>
      </c>
      <c r="T626" s="13">
        <v>15.0</v>
      </c>
      <c r="U626" s="13">
        <v>1.0</v>
      </c>
      <c r="V626" s="17">
        <f t="shared" si="54"/>
        <v>1</v>
      </c>
      <c r="W626" s="11">
        <f t="shared" si="2"/>
        <v>0.5</v>
      </c>
      <c r="X626" s="11">
        <f t="shared" si="3"/>
        <v>0.5</v>
      </c>
      <c r="Y626" s="11">
        <f t="shared" si="18"/>
        <v>2.716666667</v>
      </c>
      <c r="Z626" s="12">
        <v>0.0</v>
      </c>
      <c r="AA626" s="12">
        <v>0.0</v>
      </c>
      <c r="AB626" s="12">
        <v>0.0</v>
      </c>
      <c r="AC626" s="12">
        <v>0.0</v>
      </c>
      <c r="AD626" s="12">
        <v>0.0</v>
      </c>
      <c r="AE626" s="12">
        <v>0.0</v>
      </c>
      <c r="AF626" s="11" t="str">
        <f t="shared" si="45"/>
        <v>#DIV/0!</v>
      </c>
      <c r="AG626" s="13">
        <v>2.0</v>
      </c>
      <c r="AH626" s="13">
        <v>0.0</v>
      </c>
      <c r="AI626" s="13">
        <v>4.0</v>
      </c>
      <c r="AJ626" s="13">
        <v>1.0</v>
      </c>
      <c r="AK626" s="13">
        <v>6.0</v>
      </c>
      <c r="AL626" s="13">
        <v>1.0</v>
      </c>
      <c r="AM626" s="18">
        <f t="shared" si="46"/>
        <v>0.1666666667</v>
      </c>
      <c r="AN626" s="13">
        <v>2.0</v>
      </c>
      <c r="AO626" s="19">
        <v>0.0</v>
      </c>
      <c r="AP626" s="13">
        <v>0.0</v>
      </c>
      <c r="AQ626" s="17">
        <f t="shared" si="49"/>
        <v>1</v>
      </c>
      <c r="AR626" s="11">
        <f t="shared" si="8"/>
        <v>0.5</v>
      </c>
      <c r="AS626" s="17">
        <f t="shared" si="55"/>
        <v>1</v>
      </c>
      <c r="AT626" s="11">
        <f t="shared" si="56"/>
        <v>0.5</v>
      </c>
      <c r="AU626" s="13" t="s">
        <v>54</v>
      </c>
      <c r="AX626" s="21"/>
      <c r="BA626" s="12">
        <f t="shared" si="12"/>
        <v>2</v>
      </c>
    </row>
    <row r="627" ht="12.75" customHeight="1">
      <c r="A627" s="13" t="s">
        <v>600</v>
      </c>
      <c r="B627" s="8" t="s">
        <v>611</v>
      </c>
      <c r="C627" s="10">
        <v>1.3083333333333333</v>
      </c>
      <c r="D627" s="11">
        <v>13.283333333333333</v>
      </c>
      <c r="E627" s="11">
        <v>0.09849435382685069</v>
      </c>
      <c r="F627" s="13">
        <v>3.0</v>
      </c>
      <c r="G627" s="13">
        <v>3.0</v>
      </c>
      <c r="H627" s="13">
        <v>5.0</v>
      </c>
      <c r="I627" s="13">
        <v>67.0</v>
      </c>
      <c r="J627" s="13">
        <v>8.0</v>
      </c>
      <c r="K627" s="11">
        <v>0.3656716417910448</v>
      </c>
      <c r="L627" s="11">
        <v>1.1666666666666667</v>
      </c>
      <c r="M627" s="13">
        <v>4.0</v>
      </c>
      <c r="N627" s="13">
        <v>0.0</v>
      </c>
      <c r="O627" s="13">
        <v>8.0</v>
      </c>
      <c r="P627" s="14">
        <v>0.0</v>
      </c>
      <c r="Q627" s="15">
        <v>0.46416599561789545</v>
      </c>
      <c r="R627" s="16">
        <v>2.475</v>
      </c>
      <c r="S627" s="13">
        <v>37.0</v>
      </c>
      <c r="T627" s="13">
        <v>5.0</v>
      </c>
      <c r="U627" s="13">
        <v>1.0</v>
      </c>
      <c r="V627" s="17">
        <f t="shared" si="54"/>
        <v>5</v>
      </c>
      <c r="W627" s="11">
        <f t="shared" si="2"/>
        <v>0.375</v>
      </c>
      <c r="X627" s="11">
        <f t="shared" si="3"/>
        <v>0.625</v>
      </c>
      <c r="Y627" s="11">
        <f t="shared" si="18"/>
        <v>2.475</v>
      </c>
      <c r="Z627" s="12">
        <v>2.0</v>
      </c>
      <c r="AA627" s="12">
        <v>0.0</v>
      </c>
      <c r="AB627" s="12">
        <v>8.0</v>
      </c>
      <c r="AC627" s="12">
        <v>0.0</v>
      </c>
      <c r="AD627" s="12">
        <v>10.0</v>
      </c>
      <c r="AE627" s="12">
        <v>0.0</v>
      </c>
      <c r="AF627" s="11">
        <f t="shared" si="45"/>
        <v>0</v>
      </c>
      <c r="AG627" s="13">
        <v>8.0</v>
      </c>
      <c r="AH627" s="13">
        <v>3.0</v>
      </c>
      <c r="AI627" s="13">
        <v>6.0</v>
      </c>
      <c r="AJ627" s="13">
        <v>4.0</v>
      </c>
      <c r="AK627" s="13">
        <v>14.0</v>
      </c>
      <c r="AL627" s="13">
        <v>7.0</v>
      </c>
      <c r="AM627" s="18">
        <f t="shared" si="46"/>
        <v>0.5</v>
      </c>
      <c r="AN627" s="13">
        <v>1.0</v>
      </c>
      <c r="AO627" s="19">
        <v>0.0</v>
      </c>
      <c r="AP627" s="13">
        <v>0.0</v>
      </c>
      <c r="AQ627" s="17">
        <f t="shared" si="49"/>
        <v>4</v>
      </c>
      <c r="AR627" s="11">
        <f t="shared" si="8"/>
        <v>0.5</v>
      </c>
      <c r="AS627" s="17">
        <f t="shared" si="55"/>
        <v>4</v>
      </c>
      <c r="AT627" s="11">
        <f t="shared" si="56"/>
        <v>0.5</v>
      </c>
      <c r="AU627" s="13" t="s">
        <v>54</v>
      </c>
      <c r="AX627" s="21"/>
      <c r="AZ627" s="12">
        <v>2.0</v>
      </c>
      <c r="BA627" s="12">
        <f t="shared" si="12"/>
        <v>7</v>
      </c>
    </row>
    <row r="628" ht="12.75" customHeight="1">
      <c r="A628" s="13" t="s">
        <v>600</v>
      </c>
      <c r="B628" s="50" t="s">
        <v>612</v>
      </c>
      <c r="C628" s="10">
        <v>0.43333333333333335</v>
      </c>
      <c r="D628" s="11">
        <v>2.1333333333333333</v>
      </c>
      <c r="E628" s="11">
        <v>0.203125</v>
      </c>
      <c r="F628" s="13">
        <v>0.0</v>
      </c>
      <c r="G628" s="13">
        <v>2.0</v>
      </c>
      <c r="H628" s="13">
        <v>3.0</v>
      </c>
      <c r="I628" s="13">
        <v>20.0</v>
      </c>
      <c r="J628" s="13">
        <v>4.0</v>
      </c>
      <c r="K628" s="11">
        <v>0.4625</v>
      </c>
      <c r="L628" s="11">
        <v>2.0</v>
      </c>
      <c r="M628" s="13">
        <v>3.0</v>
      </c>
      <c r="N628" s="13">
        <v>0.0</v>
      </c>
      <c r="O628" s="13">
        <v>8.0</v>
      </c>
      <c r="P628" s="14">
        <v>0.0</v>
      </c>
      <c r="Q628" s="15">
        <v>0.665625</v>
      </c>
      <c r="R628" s="16">
        <v>2.4333333333333336</v>
      </c>
      <c r="S628" s="13">
        <v>16.0</v>
      </c>
      <c r="T628" s="13">
        <v>13.0</v>
      </c>
      <c r="U628" s="13">
        <v>1.0</v>
      </c>
      <c r="V628" s="17">
        <f t="shared" si="54"/>
        <v>2</v>
      </c>
      <c r="W628" s="11">
        <f t="shared" si="2"/>
        <v>0.5</v>
      </c>
      <c r="X628" s="11">
        <f t="shared" si="3"/>
        <v>0.5</v>
      </c>
      <c r="Y628" s="11">
        <f t="shared" si="18"/>
        <v>2.433333333</v>
      </c>
      <c r="Z628" s="12">
        <v>0.0</v>
      </c>
      <c r="AA628" s="12">
        <v>0.0</v>
      </c>
      <c r="AB628" s="12">
        <v>0.0</v>
      </c>
      <c r="AC628" s="12">
        <v>0.0</v>
      </c>
      <c r="AD628" s="12">
        <v>0.0</v>
      </c>
      <c r="AE628" s="12">
        <v>0.0</v>
      </c>
      <c r="AF628" s="11" t="str">
        <f t="shared" si="45"/>
        <v>#DIV/0!</v>
      </c>
      <c r="AG628" s="13">
        <v>4.0</v>
      </c>
      <c r="AH628" s="13">
        <v>1.0</v>
      </c>
      <c r="AI628" s="13">
        <v>6.0</v>
      </c>
      <c r="AJ628" s="13">
        <v>0.0</v>
      </c>
      <c r="AK628" s="13">
        <v>10.0</v>
      </c>
      <c r="AL628" s="13">
        <v>1.0</v>
      </c>
      <c r="AM628" s="18">
        <f t="shared" si="46"/>
        <v>0.1</v>
      </c>
      <c r="AN628" s="13">
        <v>2.0</v>
      </c>
      <c r="AO628" s="19">
        <v>0.0</v>
      </c>
      <c r="AP628" s="13">
        <v>0.0</v>
      </c>
      <c r="AQ628" s="17">
        <f t="shared" si="49"/>
        <v>1</v>
      </c>
      <c r="AR628" s="11">
        <f t="shared" si="8"/>
        <v>0.25</v>
      </c>
      <c r="AS628" s="17">
        <f t="shared" si="55"/>
        <v>3</v>
      </c>
      <c r="AT628" s="11">
        <f t="shared" si="56"/>
        <v>0.75</v>
      </c>
      <c r="AU628" s="13" t="s">
        <v>56</v>
      </c>
      <c r="AX628" s="21"/>
      <c r="BA628" s="12">
        <f t="shared" si="12"/>
        <v>3</v>
      </c>
    </row>
    <row r="629" ht="12.75" customHeight="1">
      <c r="A629" s="13" t="s">
        <v>600</v>
      </c>
      <c r="B629" s="8" t="s">
        <v>613</v>
      </c>
      <c r="C629" s="10">
        <v>1.1833333333333333</v>
      </c>
      <c r="D629" s="11">
        <v>8.783333333333333</v>
      </c>
      <c r="E629" s="11">
        <v>0.1347248576850095</v>
      </c>
      <c r="F629" s="13">
        <v>2.0</v>
      </c>
      <c r="G629" s="13">
        <v>3.0</v>
      </c>
      <c r="H629" s="13">
        <v>9.0</v>
      </c>
      <c r="I629" s="13">
        <v>53.0</v>
      </c>
      <c r="J629" s="13">
        <v>6.0</v>
      </c>
      <c r="K629" s="11">
        <v>0.4716981132075471</v>
      </c>
      <c r="L629" s="11">
        <v>1.0769230769230769</v>
      </c>
      <c r="M629" s="13">
        <v>2.0</v>
      </c>
      <c r="N629" s="13">
        <v>0.0</v>
      </c>
      <c r="O629" s="13">
        <v>8.0</v>
      </c>
      <c r="P629" s="14">
        <v>0.0</v>
      </c>
      <c r="Q629" s="15">
        <v>0.6064229708925566</v>
      </c>
      <c r="R629" s="16">
        <v>2.26025641025641</v>
      </c>
      <c r="S629" s="13">
        <v>30.0</v>
      </c>
      <c r="T629" s="13">
        <v>8.0</v>
      </c>
      <c r="U629" s="13">
        <v>1.0</v>
      </c>
      <c r="V629" s="17">
        <f t="shared" si="54"/>
        <v>3</v>
      </c>
      <c r="W629" s="11">
        <f t="shared" si="2"/>
        <v>0.5</v>
      </c>
      <c r="X629" s="11">
        <f t="shared" si="3"/>
        <v>0.5</v>
      </c>
      <c r="Y629" s="11">
        <f t="shared" si="18"/>
        <v>2.26025641</v>
      </c>
      <c r="Z629" s="12">
        <v>1.0</v>
      </c>
      <c r="AA629" s="12">
        <v>0.0</v>
      </c>
      <c r="AB629" s="12">
        <v>5.0</v>
      </c>
      <c r="AC629" s="12">
        <v>0.0</v>
      </c>
      <c r="AD629" s="12">
        <v>6.0</v>
      </c>
      <c r="AE629" s="12">
        <v>0.0</v>
      </c>
      <c r="AF629" s="11">
        <f t="shared" si="45"/>
        <v>0</v>
      </c>
      <c r="AG629" s="13">
        <v>7.0</v>
      </c>
      <c r="AH629" s="13">
        <v>4.0</v>
      </c>
      <c r="AI629" s="13">
        <v>6.0</v>
      </c>
      <c r="AJ629" s="13">
        <v>1.0</v>
      </c>
      <c r="AK629" s="13">
        <v>13.0</v>
      </c>
      <c r="AL629" s="13">
        <v>5.0</v>
      </c>
      <c r="AM629" s="18">
        <f t="shared" si="46"/>
        <v>0.3846153846</v>
      </c>
      <c r="AN629" s="13">
        <v>3.0</v>
      </c>
      <c r="AO629" s="19">
        <v>0.0</v>
      </c>
      <c r="AP629" s="13">
        <v>0.0</v>
      </c>
      <c r="AQ629" s="17">
        <f t="shared" si="49"/>
        <v>4</v>
      </c>
      <c r="AR629" s="11">
        <f t="shared" si="8"/>
        <v>0.6666666667</v>
      </c>
      <c r="AS629" s="17">
        <f t="shared" si="55"/>
        <v>2</v>
      </c>
      <c r="AT629" s="11">
        <f t="shared" si="56"/>
        <v>0.3333333333</v>
      </c>
      <c r="AU629" s="13" t="s">
        <v>54</v>
      </c>
      <c r="AX629" s="21"/>
      <c r="AZ629" s="12">
        <v>2.0</v>
      </c>
      <c r="BA629" s="12">
        <f t="shared" si="12"/>
        <v>11</v>
      </c>
    </row>
    <row r="630" ht="12.75" customHeight="1">
      <c r="A630" s="13" t="s">
        <v>600</v>
      </c>
      <c r="B630" s="8" t="s">
        <v>614</v>
      </c>
      <c r="C630" s="10">
        <v>1.7833333333333332</v>
      </c>
      <c r="D630" s="11">
        <v>3.1333333333333333</v>
      </c>
      <c r="E630" s="11">
        <v>0.5691489361702128</v>
      </c>
      <c r="F630" s="13">
        <v>0.0</v>
      </c>
      <c r="G630" s="13">
        <v>0.0</v>
      </c>
      <c r="H630" s="13">
        <v>7.0</v>
      </c>
      <c r="I630" s="13">
        <v>12.0</v>
      </c>
      <c r="J630" s="13">
        <v>1.0</v>
      </c>
      <c r="K630" s="11">
        <v>-0.5833333333333334</v>
      </c>
      <c r="L630" s="11">
        <v>0.0</v>
      </c>
      <c r="M630" s="13">
        <v>0.0</v>
      </c>
      <c r="N630" s="13">
        <v>0.0</v>
      </c>
      <c r="O630" s="13">
        <v>8.0</v>
      </c>
      <c r="P630" s="14">
        <v>0.0</v>
      </c>
      <c r="Q630" s="15">
        <v>-0.014184397163120588</v>
      </c>
      <c r="R630" s="16">
        <v>1.7833333333333332</v>
      </c>
      <c r="S630" s="13">
        <v>19.0</v>
      </c>
      <c r="T630" s="13">
        <v>12.0</v>
      </c>
      <c r="U630" s="13">
        <v>1.0</v>
      </c>
      <c r="V630" s="17">
        <f t="shared" si="54"/>
        <v>1</v>
      </c>
      <c r="W630" s="11">
        <f t="shared" si="2"/>
        <v>0</v>
      </c>
      <c r="X630" s="11">
        <f t="shared" si="3"/>
        <v>1</v>
      </c>
      <c r="Y630" s="11">
        <f t="shared" si="18"/>
        <v>1.783333333</v>
      </c>
      <c r="Z630" s="12">
        <v>0.0</v>
      </c>
      <c r="AA630" s="12">
        <v>0.0</v>
      </c>
      <c r="AB630" s="12">
        <v>1.0</v>
      </c>
      <c r="AC630" s="12">
        <v>1.0</v>
      </c>
      <c r="AD630" s="12">
        <v>1.0</v>
      </c>
      <c r="AE630" s="12">
        <v>1.0</v>
      </c>
      <c r="AF630" s="11">
        <f t="shared" si="45"/>
        <v>1</v>
      </c>
      <c r="AG630" s="13">
        <v>4.0</v>
      </c>
      <c r="AH630" s="13">
        <v>2.0</v>
      </c>
      <c r="AI630" s="13">
        <v>6.0</v>
      </c>
      <c r="AJ630" s="13">
        <v>5.0</v>
      </c>
      <c r="AK630" s="13">
        <v>10.0</v>
      </c>
      <c r="AL630" s="13">
        <v>7.0</v>
      </c>
      <c r="AM630" s="18">
        <f t="shared" si="46"/>
        <v>0.7</v>
      </c>
      <c r="AN630" s="13">
        <v>3.0</v>
      </c>
      <c r="AO630" s="19">
        <v>0.0</v>
      </c>
      <c r="AP630" s="13">
        <v>0.0</v>
      </c>
      <c r="AQ630" s="17">
        <f t="shared" si="49"/>
        <v>1</v>
      </c>
      <c r="AR630" s="11">
        <f t="shared" si="8"/>
        <v>1</v>
      </c>
      <c r="AS630" s="17">
        <f t="shared" si="55"/>
        <v>-1</v>
      </c>
      <c r="AT630" s="11" t="str">
        <f t="shared" si="56"/>
        <v>#DIV/0!</v>
      </c>
      <c r="AU630" s="13" t="s">
        <v>56</v>
      </c>
      <c r="AX630" s="21"/>
      <c r="BA630" s="12">
        <f t="shared" si="12"/>
        <v>7</v>
      </c>
    </row>
    <row r="631" ht="12.75" customHeight="1">
      <c r="A631" s="13" t="s">
        <v>600</v>
      </c>
      <c r="B631" s="50" t="s">
        <v>615</v>
      </c>
      <c r="C631" s="10">
        <v>0.08333333333333333</v>
      </c>
      <c r="D631" s="11">
        <v>0.7333333333333334</v>
      </c>
      <c r="E631" s="11">
        <v>0.11363636363636362</v>
      </c>
      <c r="F631" s="13">
        <v>0.0</v>
      </c>
      <c r="G631" s="13">
        <v>1.0</v>
      </c>
      <c r="H631" s="13">
        <v>5.0</v>
      </c>
      <c r="I631" s="13">
        <v>11.0</v>
      </c>
      <c r="J631" s="13">
        <v>2.0</v>
      </c>
      <c r="K631" s="11">
        <v>0.2727272727272727</v>
      </c>
      <c r="L631" s="11">
        <v>1.5555555555555556</v>
      </c>
      <c r="M631" s="13">
        <v>0.0</v>
      </c>
      <c r="N631" s="13">
        <v>0.0</v>
      </c>
      <c r="O631" s="13">
        <v>8.0</v>
      </c>
      <c r="P631" s="14">
        <v>0.0</v>
      </c>
      <c r="Q631" s="15">
        <v>0.38636363636363635</v>
      </c>
      <c r="R631" s="16">
        <v>1.6388888888888888</v>
      </c>
      <c r="S631" s="13">
        <v>8.0</v>
      </c>
      <c r="T631" s="13">
        <v>16.0</v>
      </c>
      <c r="U631" s="13">
        <v>1.0</v>
      </c>
      <c r="V631" s="17">
        <f t="shared" si="54"/>
        <v>1</v>
      </c>
      <c r="W631" s="11">
        <f t="shared" si="2"/>
        <v>0.5</v>
      </c>
      <c r="X631" s="11">
        <f t="shared" si="3"/>
        <v>0.5</v>
      </c>
      <c r="Y631" s="11">
        <f t="shared" si="18"/>
        <v>1.638888889</v>
      </c>
      <c r="Z631" s="12">
        <v>0.0</v>
      </c>
      <c r="AA631" s="12">
        <v>0.0</v>
      </c>
      <c r="AB631" s="12">
        <v>0.0</v>
      </c>
      <c r="AC631" s="12">
        <v>0.0</v>
      </c>
      <c r="AD631" s="12">
        <v>0.0</v>
      </c>
      <c r="AE631" s="12">
        <v>0.0</v>
      </c>
      <c r="AF631" s="11" t="str">
        <f t="shared" si="45"/>
        <v>#DIV/0!</v>
      </c>
      <c r="AG631" s="13">
        <v>1.0</v>
      </c>
      <c r="AH631" s="13">
        <v>0.0</v>
      </c>
      <c r="AI631" s="13">
        <v>3.0</v>
      </c>
      <c r="AJ631" s="13">
        <v>0.0</v>
      </c>
      <c r="AK631" s="13">
        <v>4.0</v>
      </c>
      <c r="AL631" s="13">
        <v>0.0</v>
      </c>
      <c r="AM631" s="18">
        <f t="shared" si="46"/>
        <v>0</v>
      </c>
      <c r="AN631" s="13">
        <v>1.0</v>
      </c>
      <c r="AO631" s="19">
        <v>0.0</v>
      </c>
      <c r="AP631" s="13">
        <v>0.0</v>
      </c>
      <c r="AQ631" s="17">
        <f t="shared" si="49"/>
        <v>2</v>
      </c>
      <c r="AR631" s="11">
        <f t="shared" si="8"/>
        <v>1</v>
      </c>
      <c r="AS631" s="17">
        <f t="shared" si="55"/>
        <v>0</v>
      </c>
      <c r="AT631" s="11">
        <f t="shared" si="56"/>
        <v>0</v>
      </c>
      <c r="AU631" s="13" t="s">
        <v>54</v>
      </c>
      <c r="AX631" s="21"/>
      <c r="BA631" s="12">
        <f t="shared" si="12"/>
        <v>5</v>
      </c>
    </row>
    <row r="632" ht="12.75" customHeight="1">
      <c r="A632" s="13" t="s">
        <v>600</v>
      </c>
      <c r="B632" s="8" t="s">
        <v>616</v>
      </c>
      <c r="C632" s="10">
        <v>0.7333333333333333</v>
      </c>
      <c r="D632" s="11">
        <v>1.6333333333333333</v>
      </c>
      <c r="E632" s="11">
        <v>0.4489795918367347</v>
      </c>
      <c r="F632" s="13">
        <v>0.0</v>
      </c>
      <c r="G632" s="13">
        <v>0.0</v>
      </c>
      <c r="H632" s="13">
        <v>3.0</v>
      </c>
      <c r="I632" s="13">
        <v>5.0</v>
      </c>
      <c r="J632" s="13">
        <v>1.0</v>
      </c>
      <c r="K632" s="11">
        <v>-0.6</v>
      </c>
      <c r="L632" s="11">
        <v>0.0</v>
      </c>
      <c r="M632" s="13">
        <v>0.0</v>
      </c>
      <c r="N632" s="13">
        <v>0.0</v>
      </c>
      <c r="O632" s="13">
        <v>8.0</v>
      </c>
      <c r="P632" s="14">
        <v>0.0</v>
      </c>
      <c r="Q632" s="15">
        <v>-0.15102040816326529</v>
      </c>
      <c r="R632" s="16">
        <v>0.7333333333333333</v>
      </c>
      <c r="S632" s="13">
        <v>14.0</v>
      </c>
      <c r="T632" s="13">
        <v>14.0</v>
      </c>
      <c r="U632" s="13">
        <v>1.0</v>
      </c>
      <c r="V632" s="17">
        <f t="shared" si="54"/>
        <v>1</v>
      </c>
      <c r="W632" s="11">
        <f t="shared" si="2"/>
        <v>0</v>
      </c>
      <c r="X632" s="11">
        <f t="shared" si="3"/>
        <v>1</v>
      </c>
      <c r="Y632" s="11">
        <f t="shared" si="18"/>
        <v>0.7333333333</v>
      </c>
      <c r="Z632" s="12">
        <v>0.0</v>
      </c>
      <c r="AA632" s="12">
        <v>0.0</v>
      </c>
      <c r="AB632" s="12">
        <v>0.0</v>
      </c>
      <c r="AC632" s="12">
        <v>0.0</v>
      </c>
      <c r="AD632" s="12">
        <v>0.0</v>
      </c>
      <c r="AE632" s="12">
        <v>0.0</v>
      </c>
      <c r="AF632" s="11" t="str">
        <f t="shared" si="45"/>
        <v>#DIV/0!</v>
      </c>
      <c r="AG632" s="13">
        <v>3.0</v>
      </c>
      <c r="AH632" s="13">
        <v>1.0</v>
      </c>
      <c r="AI632" s="13">
        <v>5.0</v>
      </c>
      <c r="AJ632" s="13">
        <v>2.0</v>
      </c>
      <c r="AK632" s="13">
        <v>8.0</v>
      </c>
      <c r="AL632" s="13">
        <v>3.0</v>
      </c>
      <c r="AM632" s="18">
        <f t="shared" si="46"/>
        <v>0.375</v>
      </c>
      <c r="AN632" s="13">
        <v>2.0</v>
      </c>
      <c r="AO632" s="19">
        <v>0.0</v>
      </c>
      <c r="AP632" s="13">
        <v>0.0</v>
      </c>
      <c r="AQ632" s="17">
        <f t="shared" si="49"/>
        <v>1</v>
      </c>
      <c r="AR632" s="11">
        <f t="shared" si="8"/>
        <v>1</v>
      </c>
      <c r="AS632" s="17">
        <f t="shared" si="55"/>
        <v>0</v>
      </c>
      <c r="AT632" s="11">
        <f t="shared" si="56"/>
        <v>0</v>
      </c>
      <c r="AU632" s="13" t="s">
        <v>56</v>
      </c>
      <c r="AX632" s="21"/>
      <c r="BA632" s="12">
        <f t="shared" si="12"/>
        <v>3</v>
      </c>
    </row>
    <row r="633" ht="12.75" customHeight="1">
      <c r="A633" s="13" t="s">
        <v>600</v>
      </c>
      <c r="B633" s="51" t="s">
        <v>617</v>
      </c>
      <c r="C633" s="10">
        <v>0.08333333333333333</v>
      </c>
      <c r="D633" s="11">
        <v>0.3333333333333333</v>
      </c>
      <c r="E633" s="11">
        <v>0.25</v>
      </c>
      <c r="F633" s="13">
        <v>0.0</v>
      </c>
      <c r="G633" s="13">
        <v>0.0</v>
      </c>
      <c r="H633" s="13">
        <v>5.0</v>
      </c>
      <c r="I633" s="13">
        <v>6.0</v>
      </c>
      <c r="J633" s="13">
        <v>1.0</v>
      </c>
      <c r="K633" s="11">
        <v>-0.8333333333333334</v>
      </c>
      <c r="L633" s="11">
        <v>0.0</v>
      </c>
      <c r="M633" s="13">
        <v>0.0</v>
      </c>
      <c r="N633" s="13">
        <v>0.0</v>
      </c>
      <c r="O633" s="13">
        <v>8.0</v>
      </c>
      <c r="P633" s="14">
        <v>0.0</v>
      </c>
      <c r="Q633" s="15">
        <v>-0.5833333333333334</v>
      </c>
      <c r="R633" s="16">
        <v>0.08333333333333333</v>
      </c>
      <c r="S633" s="13">
        <v>3.0</v>
      </c>
      <c r="T633" s="13">
        <v>18.0</v>
      </c>
      <c r="U633" s="13">
        <v>1.0</v>
      </c>
      <c r="V633" s="17">
        <f t="shared" si="54"/>
        <v>1</v>
      </c>
      <c r="W633" s="11">
        <f t="shared" si="2"/>
        <v>0</v>
      </c>
      <c r="X633" s="11">
        <f t="shared" si="3"/>
        <v>1</v>
      </c>
      <c r="Y633" s="11">
        <f t="shared" si="18"/>
        <v>0.08333333333</v>
      </c>
      <c r="Z633" s="12">
        <v>0.0</v>
      </c>
      <c r="AA633" s="12">
        <v>0.0</v>
      </c>
      <c r="AB633" s="12">
        <v>0.0</v>
      </c>
      <c r="AC633" s="12">
        <v>0.0</v>
      </c>
      <c r="AD633" s="12">
        <v>0.0</v>
      </c>
      <c r="AE633" s="12">
        <v>0.0</v>
      </c>
      <c r="AF633" s="11" t="str">
        <f t="shared" si="45"/>
        <v>#DIV/0!</v>
      </c>
      <c r="AG633" s="13">
        <v>1.0</v>
      </c>
      <c r="AH633" s="13">
        <v>0.0</v>
      </c>
      <c r="AI633" s="13">
        <v>1.0</v>
      </c>
      <c r="AJ633" s="13">
        <v>0.0</v>
      </c>
      <c r="AK633" s="13">
        <v>2.0</v>
      </c>
      <c r="AL633" s="13">
        <v>0.0</v>
      </c>
      <c r="AM633" s="18">
        <f t="shared" si="46"/>
        <v>0</v>
      </c>
      <c r="AN633" s="13">
        <v>1.0</v>
      </c>
      <c r="AO633" s="19">
        <v>0.0</v>
      </c>
      <c r="AP633" s="13">
        <v>0.0</v>
      </c>
      <c r="AQ633" s="17">
        <f t="shared" si="49"/>
        <v>1</v>
      </c>
      <c r="AR633" s="11">
        <f t="shared" si="8"/>
        <v>1</v>
      </c>
      <c r="AS633" s="17">
        <f t="shared" si="55"/>
        <v>0</v>
      </c>
      <c r="AT633" s="11">
        <f t="shared" si="56"/>
        <v>0</v>
      </c>
      <c r="AU633" s="13" t="s">
        <v>56</v>
      </c>
      <c r="AX633" s="21"/>
      <c r="BA633" s="12">
        <f t="shared" si="12"/>
        <v>5</v>
      </c>
    </row>
    <row r="634" ht="12.75" customHeight="1">
      <c r="A634" s="25" t="s">
        <v>600</v>
      </c>
      <c r="B634" s="59" t="s">
        <v>618</v>
      </c>
      <c r="C634" s="27">
        <v>0.08333333333333333</v>
      </c>
      <c r="D634" s="28">
        <v>0.5333333333333333</v>
      </c>
      <c r="E634" s="28">
        <v>0.15625</v>
      </c>
      <c r="F634" s="25">
        <v>0.0</v>
      </c>
      <c r="G634" s="25">
        <v>0.0</v>
      </c>
      <c r="H634" s="25">
        <v>5.0</v>
      </c>
      <c r="I634" s="25">
        <v>6.0</v>
      </c>
      <c r="J634" s="25">
        <v>1.0</v>
      </c>
      <c r="K634" s="28">
        <v>-0.8333333333333334</v>
      </c>
      <c r="L634" s="28">
        <v>0.0</v>
      </c>
      <c r="M634" s="25">
        <v>0.0</v>
      </c>
      <c r="N634" s="25">
        <v>0.0</v>
      </c>
      <c r="O634" s="25">
        <v>8.0</v>
      </c>
      <c r="P634" s="29">
        <v>0.0</v>
      </c>
      <c r="Q634" s="30">
        <v>-0.6770833333333334</v>
      </c>
      <c r="R634" s="31">
        <v>0.08333333333333333</v>
      </c>
      <c r="S634" s="25">
        <v>6.0</v>
      </c>
      <c r="T634" s="25">
        <v>17.0</v>
      </c>
      <c r="U634" s="25">
        <v>1.0</v>
      </c>
      <c r="V634" s="32">
        <f t="shared" si="54"/>
        <v>1</v>
      </c>
      <c r="W634" s="28">
        <f t="shared" si="2"/>
        <v>0</v>
      </c>
      <c r="X634" s="28">
        <f t="shared" si="3"/>
        <v>1</v>
      </c>
      <c r="Y634" s="28">
        <f t="shared" si="18"/>
        <v>0.08333333333</v>
      </c>
      <c r="Z634" s="25">
        <v>0.0</v>
      </c>
      <c r="AA634" s="25">
        <v>0.0</v>
      </c>
      <c r="AB634" s="25">
        <v>0.0</v>
      </c>
      <c r="AC634" s="25">
        <v>0.0</v>
      </c>
      <c r="AD634" s="25">
        <v>0.0</v>
      </c>
      <c r="AE634" s="25">
        <v>0.0</v>
      </c>
      <c r="AF634" s="28" t="str">
        <f t="shared" si="45"/>
        <v>#DIV/0!</v>
      </c>
      <c r="AG634" s="25">
        <v>1.0</v>
      </c>
      <c r="AH634" s="25">
        <v>0.0</v>
      </c>
      <c r="AI634" s="25">
        <v>2.0</v>
      </c>
      <c r="AJ634" s="25">
        <v>0.0</v>
      </c>
      <c r="AK634" s="25">
        <v>3.0</v>
      </c>
      <c r="AL634" s="25">
        <v>0.0</v>
      </c>
      <c r="AM634" s="33">
        <f t="shared" si="46"/>
        <v>0</v>
      </c>
      <c r="AN634" s="25">
        <v>1.0</v>
      </c>
      <c r="AO634" s="34">
        <v>0.0</v>
      </c>
      <c r="AP634" s="25">
        <v>0.0</v>
      </c>
      <c r="AQ634" s="32">
        <f t="shared" si="49"/>
        <v>1</v>
      </c>
      <c r="AR634" s="28">
        <f t="shared" si="8"/>
        <v>1</v>
      </c>
      <c r="AS634" s="32">
        <f t="shared" si="55"/>
        <v>0</v>
      </c>
      <c r="AT634" s="28">
        <f t="shared" si="56"/>
        <v>0</v>
      </c>
      <c r="AU634" s="25" t="s">
        <v>56</v>
      </c>
      <c r="AV634" s="25"/>
      <c r="AW634" s="25"/>
      <c r="AX634" s="36"/>
      <c r="AY634" s="25"/>
      <c r="AZ634" s="25"/>
      <c r="BA634" s="25">
        <f t="shared" si="12"/>
        <v>5</v>
      </c>
      <c r="BB634" s="25"/>
    </row>
    <row r="635" ht="12.75" customHeight="1">
      <c r="A635" s="22" t="s">
        <v>619</v>
      </c>
      <c r="B635" s="74" t="s">
        <v>620</v>
      </c>
      <c r="C635" s="10">
        <v>4.311111111111111</v>
      </c>
      <c r="D635" s="11">
        <v>12.38888888888889</v>
      </c>
      <c r="E635" s="11">
        <v>0.34798206278026905</v>
      </c>
      <c r="F635" s="13">
        <v>1.0</v>
      </c>
      <c r="G635" s="13">
        <v>8.0</v>
      </c>
      <c r="H635" s="13">
        <v>2.0</v>
      </c>
      <c r="I635" s="13">
        <v>80.0</v>
      </c>
      <c r="J635" s="13">
        <v>10.0</v>
      </c>
      <c r="K635" s="11">
        <v>0.7975</v>
      </c>
      <c r="L635" s="11">
        <v>3.7333333333333334</v>
      </c>
      <c r="M635" s="13">
        <v>0.0</v>
      </c>
      <c r="N635" s="13">
        <v>5.0</v>
      </c>
      <c r="O635" s="13">
        <v>11.0</v>
      </c>
      <c r="P635" s="14">
        <v>0.45</v>
      </c>
      <c r="Q635" s="15">
        <v>1.6000275173257237</v>
      </c>
      <c r="R635" s="16">
        <v>10.771717171717171</v>
      </c>
      <c r="S635" s="12">
        <v>39.0</v>
      </c>
      <c r="T635" s="12">
        <v>2.0</v>
      </c>
      <c r="U635" s="13">
        <v>1.0</v>
      </c>
      <c r="V635" s="17">
        <f t="shared" si="54"/>
        <v>2</v>
      </c>
      <c r="W635" s="11">
        <f t="shared" si="2"/>
        <v>0.8</v>
      </c>
      <c r="X635" s="11">
        <f t="shared" si="3"/>
        <v>0.2</v>
      </c>
      <c r="Y635" s="11">
        <f t="shared" si="18"/>
        <v>8.044444444</v>
      </c>
      <c r="Z635" s="12">
        <v>1.0</v>
      </c>
      <c r="AA635" s="12">
        <v>0.0</v>
      </c>
      <c r="AB635" s="12">
        <v>9.0</v>
      </c>
      <c r="AC635" s="12">
        <v>3.0</v>
      </c>
      <c r="AD635" s="12">
        <v>10.0</v>
      </c>
      <c r="AE635" s="12">
        <v>3.0</v>
      </c>
      <c r="AF635" s="11">
        <f t="shared" si="45"/>
        <v>0.3</v>
      </c>
      <c r="AG635" s="13">
        <v>6.0</v>
      </c>
      <c r="AH635" s="13">
        <v>3.0</v>
      </c>
      <c r="AI635" s="13">
        <v>7.0</v>
      </c>
      <c r="AJ635" s="13">
        <v>4.0</v>
      </c>
      <c r="AK635" s="13">
        <v>13.0</v>
      </c>
      <c r="AL635" s="13">
        <v>7.0</v>
      </c>
      <c r="AM635" s="18">
        <f t="shared" si="46"/>
        <v>0.5384615385</v>
      </c>
      <c r="AN635" s="13">
        <v>1.0</v>
      </c>
      <c r="AO635" s="19">
        <v>0.0</v>
      </c>
      <c r="AP635" s="13">
        <v>0.0</v>
      </c>
      <c r="AQ635" s="17"/>
      <c r="AR635" s="11"/>
      <c r="AS635" s="17"/>
      <c r="AT635" s="11"/>
      <c r="AU635" s="13" t="s">
        <v>54</v>
      </c>
      <c r="AX635" s="21"/>
      <c r="BA635" s="12">
        <f t="shared" si="12"/>
        <v>2</v>
      </c>
    </row>
    <row r="636" ht="12.75" customHeight="1">
      <c r="A636" s="8" t="s">
        <v>619</v>
      </c>
      <c r="B636" s="74" t="s">
        <v>621</v>
      </c>
      <c r="C636" s="10">
        <v>3.952777777777778</v>
      </c>
      <c r="D636" s="11">
        <v>12.38888888888889</v>
      </c>
      <c r="E636" s="11">
        <v>0.31905829596412555</v>
      </c>
      <c r="F636" s="13">
        <v>0.0</v>
      </c>
      <c r="G636" s="13">
        <v>7.0</v>
      </c>
      <c r="H636" s="13">
        <v>5.0</v>
      </c>
      <c r="I636" s="13">
        <v>75.0</v>
      </c>
      <c r="J636" s="13">
        <v>9.0</v>
      </c>
      <c r="K636" s="11">
        <v>0.7703703703703704</v>
      </c>
      <c r="L636" s="11">
        <v>2.419753086419753</v>
      </c>
      <c r="M636" s="13">
        <v>0.0</v>
      </c>
      <c r="N636" s="13">
        <v>6.0</v>
      </c>
      <c r="O636" s="13">
        <v>11.0</v>
      </c>
      <c r="P636" s="14">
        <v>0.55</v>
      </c>
      <c r="Q636" s="15">
        <v>1.6348832117890413</v>
      </c>
      <c r="R636" s="16">
        <v>9.645258136924802</v>
      </c>
      <c r="S636" s="12">
        <v>39.0</v>
      </c>
      <c r="T636" s="12">
        <v>1.0</v>
      </c>
      <c r="U636" s="13">
        <v>1.0</v>
      </c>
      <c r="V636" s="17">
        <f t="shared" si="54"/>
        <v>2</v>
      </c>
      <c r="W636" s="11">
        <f t="shared" si="2"/>
        <v>0.7777777778</v>
      </c>
      <c r="X636" s="11">
        <f t="shared" si="3"/>
        <v>0.2222222222</v>
      </c>
      <c r="Y636" s="11">
        <f t="shared" si="18"/>
        <v>6.372530864</v>
      </c>
      <c r="Z636" s="12">
        <v>1.0</v>
      </c>
      <c r="AA636" s="12">
        <v>0.0</v>
      </c>
      <c r="AB636" s="12">
        <v>9.0</v>
      </c>
      <c r="AC636" s="12">
        <v>2.0</v>
      </c>
      <c r="AD636" s="12">
        <v>10.0</v>
      </c>
      <c r="AE636" s="12">
        <v>2.0</v>
      </c>
      <c r="AF636" s="11">
        <f t="shared" si="45"/>
        <v>0.2</v>
      </c>
      <c r="AG636" s="13">
        <v>6.0</v>
      </c>
      <c r="AH636" s="13">
        <v>4.0</v>
      </c>
      <c r="AI636" s="13">
        <v>7.0</v>
      </c>
      <c r="AJ636" s="13">
        <v>6.0</v>
      </c>
      <c r="AK636" s="13">
        <v>13.0</v>
      </c>
      <c r="AL636" s="13">
        <v>10.0</v>
      </c>
      <c r="AM636" s="18">
        <f t="shared" si="46"/>
        <v>0.7692307692</v>
      </c>
      <c r="AN636" s="13">
        <v>1.0</v>
      </c>
      <c r="AO636" s="19">
        <v>0.0</v>
      </c>
      <c r="AP636" s="13">
        <v>1.0</v>
      </c>
      <c r="AQ636" s="17"/>
      <c r="AR636" s="11"/>
      <c r="AS636" s="17"/>
      <c r="AT636" s="11"/>
      <c r="AU636" s="13" t="s">
        <v>54</v>
      </c>
      <c r="AX636" s="21"/>
      <c r="BA636" s="12">
        <f t="shared" si="12"/>
        <v>5</v>
      </c>
    </row>
    <row r="637" ht="12.75" customHeight="1">
      <c r="A637" s="22" t="s">
        <v>619</v>
      </c>
      <c r="B637" s="9" t="s">
        <v>622</v>
      </c>
      <c r="C637" s="10">
        <v>2.45</v>
      </c>
      <c r="D637" s="11">
        <v>12.722222222222221</v>
      </c>
      <c r="E637" s="11">
        <v>0.19257641921397384</v>
      </c>
      <c r="F637" s="13">
        <v>1.0</v>
      </c>
      <c r="G637" s="13">
        <v>10.0</v>
      </c>
      <c r="H637" s="13">
        <v>2.0</v>
      </c>
      <c r="I637" s="13">
        <v>92.0</v>
      </c>
      <c r="J637" s="13">
        <v>11.0</v>
      </c>
      <c r="K637" s="11">
        <v>0.9071146245059288</v>
      </c>
      <c r="L637" s="11">
        <v>4.242424242424242</v>
      </c>
      <c r="M637" s="13">
        <v>2.0</v>
      </c>
      <c r="N637" s="13">
        <v>0.0</v>
      </c>
      <c r="O637" s="13">
        <v>11.0</v>
      </c>
      <c r="P637" s="10">
        <v>0.0</v>
      </c>
      <c r="Q637" s="15">
        <v>1.0996910437199028</v>
      </c>
      <c r="R637" s="16">
        <v>6.692424242424242</v>
      </c>
      <c r="S637" s="12">
        <v>39.0</v>
      </c>
      <c r="T637" s="12">
        <v>3.0</v>
      </c>
      <c r="U637" s="13">
        <v>1.0</v>
      </c>
      <c r="V637" s="17">
        <f t="shared" si="54"/>
        <v>1</v>
      </c>
      <c r="W637" s="11">
        <f t="shared" si="2"/>
        <v>0.9090909091</v>
      </c>
      <c r="X637" s="11">
        <f t="shared" si="3"/>
        <v>0.09090909091</v>
      </c>
      <c r="Y637" s="11">
        <f t="shared" si="18"/>
        <v>6.692424242</v>
      </c>
      <c r="Z637" s="12">
        <v>1.0</v>
      </c>
      <c r="AA637" s="12">
        <v>0.0</v>
      </c>
      <c r="AB637" s="12">
        <v>9.0</v>
      </c>
      <c r="AC637" s="12">
        <v>1.0</v>
      </c>
      <c r="AD637" s="12">
        <v>10.0</v>
      </c>
      <c r="AE637" s="12">
        <v>1.0</v>
      </c>
      <c r="AF637" s="11">
        <f t="shared" si="45"/>
        <v>0.1</v>
      </c>
      <c r="AG637" s="13">
        <v>7.0</v>
      </c>
      <c r="AH637" s="13">
        <v>4.0</v>
      </c>
      <c r="AI637" s="13">
        <v>7.0</v>
      </c>
      <c r="AJ637" s="13">
        <v>4.0</v>
      </c>
      <c r="AK637" s="13">
        <v>14.0</v>
      </c>
      <c r="AL637" s="13">
        <v>8.0</v>
      </c>
      <c r="AM637" s="18">
        <f t="shared" si="46"/>
        <v>0.5714285714</v>
      </c>
      <c r="AN637" s="13">
        <v>0.0</v>
      </c>
      <c r="AO637" s="19">
        <v>0.0</v>
      </c>
      <c r="AP637" s="13">
        <v>0.0</v>
      </c>
      <c r="AQ637" s="17"/>
      <c r="AR637" s="11"/>
      <c r="AS637" s="17"/>
      <c r="AT637" s="11"/>
      <c r="AU637" s="13" t="s">
        <v>56</v>
      </c>
      <c r="AX637" s="21"/>
      <c r="AZ637" s="12">
        <v>1.0</v>
      </c>
      <c r="BA637" s="12">
        <f t="shared" si="12"/>
        <v>3</v>
      </c>
    </row>
    <row r="638" ht="12.75" customHeight="1">
      <c r="A638" s="13" t="s">
        <v>619</v>
      </c>
      <c r="B638" s="74" t="s">
        <v>623</v>
      </c>
      <c r="C638" s="10">
        <v>3.0388888888888888</v>
      </c>
      <c r="D638" s="11">
        <v>7.888888888888889</v>
      </c>
      <c r="E638" s="11">
        <v>0.3852112676056338</v>
      </c>
      <c r="F638" s="13">
        <v>2.0</v>
      </c>
      <c r="G638" s="13">
        <v>6.0</v>
      </c>
      <c r="H638" s="13">
        <v>5.0</v>
      </c>
      <c r="I638" s="13">
        <v>70.0</v>
      </c>
      <c r="J638" s="13">
        <v>8.0</v>
      </c>
      <c r="K638" s="11">
        <v>0.7410714285714286</v>
      </c>
      <c r="L638" s="11">
        <v>2.3333333333333335</v>
      </c>
      <c r="M638" s="13">
        <v>0.0</v>
      </c>
      <c r="N638" s="13">
        <v>0.0</v>
      </c>
      <c r="O638" s="13">
        <v>11.0</v>
      </c>
      <c r="P638" s="14">
        <v>0.0</v>
      </c>
      <c r="Q638" s="15">
        <v>1.1262826961770624</v>
      </c>
      <c r="R638" s="16">
        <v>5.372222222222222</v>
      </c>
      <c r="S638" s="12">
        <v>32.0</v>
      </c>
      <c r="T638" s="12">
        <v>8.0</v>
      </c>
      <c r="U638" s="13">
        <v>1.0</v>
      </c>
      <c r="V638" s="17">
        <f t="shared" si="54"/>
        <v>2</v>
      </c>
      <c r="W638" s="11">
        <f t="shared" si="2"/>
        <v>0.75</v>
      </c>
      <c r="X638" s="11">
        <f t="shared" si="3"/>
        <v>0.25</v>
      </c>
      <c r="Y638" s="11">
        <f t="shared" si="18"/>
        <v>5.372222222</v>
      </c>
      <c r="Z638" s="12">
        <v>1.0</v>
      </c>
      <c r="AA638" s="12">
        <v>0.0</v>
      </c>
      <c r="AB638" s="12">
        <v>5.0</v>
      </c>
      <c r="AC638" s="12">
        <v>2.0</v>
      </c>
      <c r="AD638" s="12">
        <v>6.0</v>
      </c>
      <c r="AE638" s="12">
        <v>2.0</v>
      </c>
      <c r="AF638" s="11">
        <f t="shared" si="45"/>
        <v>0.3333333333</v>
      </c>
      <c r="AG638" s="13">
        <v>5.0</v>
      </c>
      <c r="AH638" s="13">
        <v>3.0</v>
      </c>
      <c r="AI638" s="13">
        <v>7.0</v>
      </c>
      <c r="AJ638" s="13">
        <v>3.0</v>
      </c>
      <c r="AK638" s="13">
        <v>12.0</v>
      </c>
      <c r="AL638" s="13">
        <v>6.0</v>
      </c>
      <c r="AM638" s="18">
        <f t="shared" si="46"/>
        <v>0.5</v>
      </c>
      <c r="AN638" s="13">
        <v>1.0</v>
      </c>
      <c r="AO638" s="19">
        <v>0.0</v>
      </c>
      <c r="AP638" s="13">
        <v>0.0</v>
      </c>
      <c r="AQ638" s="17"/>
      <c r="AR638" s="11"/>
      <c r="AS638" s="17"/>
      <c r="AT638" s="11"/>
      <c r="AU638" s="13" t="s">
        <v>56</v>
      </c>
      <c r="AX638" s="21"/>
      <c r="BA638" s="12">
        <f t="shared" si="12"/>
        <v>5</v>
      </c>
    </row>
    <row r="639" ht="12.75" customHeight="1">
      <c r="A639" s="13" t="s">
        <v>619</v>
      </c>
      <c r="B639" s="74" t="s">
        <v>624</v>
      </c>
      <c r="C639" s="10">
        <v>2.0972222222222223</v>
      </c>
      <c r="D639" s="11">
        <v>10.722222222222221</v>
      </c>
      <c r="E639" s="11">
        <v>0.19559585492227982</v>
      </c>
      <c r="F639" s="13">
        <v>0.0</v>
      </c>
      <c r="G639" s="13">
        <v>6.0</v>
      </c>
      <c r="H639" s="13">
        <v>5.0</v>
      </c>
      <c r="I639" s="13">
        <v>78.0</v>
      </c>
      <c r="J639" s="13">
        <v>9.0</v>
      </c>
      <c r="K639" s="11">
        <v>0.6595441595441596</v>
      </c>
      <c r="L639" s="11">
        <v>2.074074074074074</v>
      </c>
      <c r="M639" s="13">
        <v>0.0</v>
      </c>
      <c r="N639" s="13">
        <v>0.0</v>
      </c>
      <c r="O639" s="13">
        <v>11.0</v>
      </c>
      <c r="P639" s="14">
        <v>0.0</v>
      </c>
      <c r="Q639" s="15">
        <v>0.8551400144664394</v>
      </c>
      <c r="R639" s="16">
        <v>4.171296296296296</v>
      </c>
      <c r="S639" s="12">
        <v>36.0</v>
      </c>
      <c r="T639" s="12">
        <v>6.0</v>
      </c>
      <c r="U639" s="13">
        <v>1.0</v>
      </c>
      <c r="V639" s="17">
        <f t="shared" si="54"/>
        <v>3</v>
      </c>
      <c r="W639" s="11">
        <f t="shared" si="2"/>
        <v>0.6666666667</v>
      </c>
      <c r="X639" s="11">
        <f t="shared" si="3"/>
        <v>0.3333333333</v>
      </c>
      <c r="Y639" s="11">
        <f t="shared" si="18"/>
        <v>4.171296296</v>
      </c>
      <c r="Z639" s="12">
        <v>1.0</v>
      </c>
      <c r="AA639" s="12">
        <v>1.0</v>
      </c>
      <c r="AB639" s="12">
        <v>7.0</v>
      </c>
      <c r="AC639" s="12">
        <v>0.0</v>
      </c>
      <c r="AD639" s="12">
        <v>8.0</v>
      </c>
      <c r="AE639" s="12">
        <v>1.0</v>
      </c>
      <c r="AF639" s="11">
        <f t="shared" si="45"/>
        <v>0.125</v>
      </c>
      <c r="AG639" s="13">
        <v>7.0</v>
      </c>
      <c r="AH639" s="13">
        <v>1.0</v>
      </c>
      <c r="AI639" s="13">
        <v>7.0</v>
      </c>
      <c r="AJ639" s="13">
        <v>5.0</v>
      </c>
      <c r="AK639" s="13">
        <v>14.0</v>
      </c>
      <c r="AL639" s="13">
        <v>6.0</v>
      </c>
      <c r="AM639" s="18">
        <f t="shared" si="46"/>
        <v>0.4285714286</v>
      </c>
      <c r="AN639" s="13">
        <v>1.0</v>
      </c>
      <c r="AO639" s="19">
        <v>0.0</v>
      </c>
      <c r="AP639" s="13">
        <v>1.0</v>
      </c>
      <c r="AQ639" s="17"/>
      <c r="AR639" s="11"/>
      <c r="AS639" s="17"/>
      <c r="AT639" s="11"/>
      <c r="AU639" s="13" t="s">
        <v>54</v>
      </c>
      <c r="AX639" s="21"/>
      <c r="BA639" s="12">
        <f t="shared" si="12"/>
        <v>5</v>
      </c>
    </row>
    <row r="640" ht="12.75" customHeight="1">
      <c r="A640" s="13" t="s">
        <v>619</v>
      </c>
      <c r="B640" s="74" t="s">
        <v>625</v>
      </c>
      <c r="C640" s="10">
        <v>1.6472222222222221</v>
      </c>
      <c r="D640" s="11">
        <v>9.38888888888889</v>
      </c>
      <c r="E640" s="11">
        <v>0.1754437869822485</v>
      </c>
      <c r="F640" s="13">
        <v>0.0</v>
      </c>
      <c r="G640" s="13">
        <v>6.0</v>
      </c>
      <c r="H640" s="13">
        <v>4.0</v>
      </c>
      <c r="I640" s="13">
        <v>78.0</v>
      </c>
      <c r="J640" s="13">
        <v>10.0</v>
      </c>
      <c r="K640" s="11">
        <v>0.5948717948717949</v>
      </c>
      <c r="L640" s="11">
        <v>2.1</v>
      </c>
      <c r="M640" s="13">
        <v>0.0</v>
      </c>
      <c r="N640" s="13">
        <v>0.0</v>
      </c>
      <c r="O640" s="13">
        <v>11.0</v>
      </c>
      <c r="P640" s="14">
        <v>0.0</v>
      </c>
      <c r="Q640" s="15">
        <v>0.7703155818540434</v>
      </c>
      <c r="R640" s="16">
        <v>3.7472222222222222</v>
      </c>
      <c r="S640" s="12">
        <v>35.0</v>
      </c>
      <c r="T640" s="12">
        <v>7.0</v>
      </c>
      <c r="U640" s="13">
        <v>1.0</v>
      </c>
      <c r="V640" s="17">
        <f t="shared" si="54"/>
        <v>4</v>
      </c>
      <c r="W640" s="11">
        <f t="shared" si="2"/>
        <v>0.6</v>
      </c>
      <c r="X640" s="11">
        <f t="shared" si="3"/>
        <v>0.4</v>
      </c>
      <c r="Y640" s="11">
        <f t="shared" si="18"/>
        <v>3.747222222</v>
      </c>
      <c r="Z640" s="12">
        <v>1.0</v>
      </c>
      <c r="AA640" s="12">
        <v>0.0</v>
      </c>
      <c r="AB640" s="12">
        <v>6.0</v>
      </c>
      <c r="AC640" s="12">
        <v>1.0</v>
      </c>
      <c r="AD640" s="12">
        <v>7.0</v>
      </c>
      <c r="AE640" s="12">
        <v>1.0</v>
      </c>
      <c r="AF640" s="11">
        <f t="shared" si="45"/>
        <v>0.1428571429</v>
      </c>
      <c r="AG640" s="13">
        <v>6.0</v>
      </c>
      <c r="AH640" s="13">
        <v>1.0</v>
      </c>
      <c r="AI640" s="13">
        <v>7.0</v>
      </c>
      <c r="AJ640" s="13">
        <v>3.0</v>
      </c>
      <c r="AK640" s="13">
        <v>13.0</v>
      </c>
      <c r="AL640" s="13">
        <v>4.0</v>
      </c>
      <c r="AM640" s="18">
        <f t="shared" si="46"/>
        <v>0.3076923077</v>
      </c>
      <c r="AN640" s="13">
        <v>1.0</v>
      </c>
      <c r="AO640" s="19">
        <v>0.0</v>
      </c>
      <c r="AP640" s="13">
        <v>1.0</v>
      </c>
      <c r="AQ640" s="17"/>
      <c r="AR640" s="11"/>
      <c r="AS640" s="17"/>
      <c r="AT640" s="11"/>
      <c r="AU640" s="13" t="s">
        <v>56</v>
      </c>
      <c r="AX640" s="21"/>
      <c r="BA640" s="12">
        <f t="shared" si="12"/>
        <v>4</v>
      </c>
    </row>
    <row r="641" ht="12.75" customHeight="1">
      <c r="A641" s="13" t="s">
        <v>619</v>
      </c>
      <c r="B641" s="74" t="s">
        <v>626</v>
      </c>
      <c r="C641" s="10">
        <v>1.8916666666666666</v>
      </c>
      <c r="D641" s="11">
        <v>12.38888888888889</v>
      </c>
      <c r="E641" s="11">
        <v>0.15269058295964125</v>
      </c>
      <c r="F641" s="13">
        <v>2.0</v>
      </c>
      <c r="G641" s="13">
        <v>4.0</v>
      </c>
      <c r="H641" s="13">
        <v>3.0</v>
      </c>
      <c r="I641" s="13">
        <v>79.0</v>
      </c>
      <c r="J641" s="13">
        <v>9.0</v>
      </c>
      <c r="K641" s="11">
        <v>0.440225035161744</v>
      </c>
      <c r="L641" s="11">
        <v>1.7777777777777777</v>
      </c>
      <c r="M641" s="13">
        <v>0.0</v>
      </c>
      <c r="N641" s="13">
        <v>0.0</v>
      </c>
      <c r="O641" s="13">
        <v>11.0</v>
      </c>
      <c r="P641" s="14">
        <v>0.0</v>
      </c>
      <c r="Q641" s="15">
        <v>0.5929156181213853</v>
      </c>
      <c r="R641" s="16">
        <v>3.6694444444444443</v>
      </c>
      <c r="S641" s="12">
        <v>38.0</v>
      </c>
      <c r="T641" s="12">
        <v>4.0</v>
      </c>
      <c r="U641" s="13">
        <v>1.0</v>
      </c>
      <c r="V641" s="17">
        <f t="shared" si="54"/>
        <v>5</v>
      </c>
      <c r="W641" s="11">
        <f t="shared" si="2"/>
        <v>0.4444444444</v>
      </c>
      <c r="X641" s="11">
        <f t="shared" si="3"/>
        <v>0.5555555556</v>
      </c>
      <c r="Y641" s="11">
        <f t="shared" si="18"/>
        <v>3.669444444</v>
      </c>
      <c r="Z641" s="12">
        <v>1.0</v>
      </c>
      <c r="AA641" s="12">
        <v>0.0</v>
      </c>
      <c r="AB641" s="12">
        <v>9.0</v>
      </c>
      <c r="AC641" s="12">
        <v>1.0</v>
      </c>
      <c r="AD641" s="12">
        <v>10.0</v>
      </c>
      <c r="AE641" s="12">
        <v>1.0</v>
      </c>
      <c r="AF641" s="11">
        <f t="shared" si="45"/>
        <v>0.1</v>
      </c>
      <c r="AG641" s="13">
        <v>6.0</v>
      </c>
      <c r="AH641" s="13">
        <v>3.0</v>
      </c>
      <c r="AI641" s="13">
        <v>7.0</v>
      </c>
      <c r="AJ641" s="13">
        <v>3.0</v>
      </c>
      <c r="AK641" s="13">
        <v>13.0</v>
      </c>
      <c r="AL641" s="13">
        <v>6.0</v>
      </c>
      <c r="AM641" s="18">
        <f t="shared" si="46"/>
        <v>0.4615384615</v>
      </c>
      <c r="AN641" s="13">
        <v>1.0</v>
      </c>
      <c r="AO641" s="19">
        <v>0.0</v>
      </c>
      <c r="AP641" s="13">
        <v>1.0</v>
      </c>
      <c r="AQ641" s="17"/>
      <c r="AR641" s="11"/>
      <c r="AS641" s="17"/>
      <c r="AT641" s="11"/>
      <c r="AU641" s="13" t="s">
        <v>56</v>
      </c>
      <c r="AX641" s="21"/>
      <c r="BA641" s="12">
        <f t="shared" si="12"/>
        <v>3</v>
      </c>
    </row>
    <row r="642" ht="12.75" customHeight="1">
      <c r="A642" s="13" t="s">
        <v>619</v>
      </c>
      <c r="B642" s="9" t="s">
        <v>627</v>
      </c>
      <c r="C642" s="10">
        <v>0.6361111111111111</v>
      </c>
      <c r="D642" s="11">
        <v>5.888888888888889</v>
      </c>
      <c r="E642" s="11">
        <v>0.10801886792452829</v>
      </c>
      <c r="F642" s="13">
        <v>1.0</v>
      </c>
      <c r="G642" s="13">
        <v>5.0</v>
      </c>
      <c r="H642" s="13">
        <v>3.0</v>
      </c>
      <c r="I642" s="13">
        <v>74.0</v>
      </c>
      <c r="J642" s="13">
        <v>8.0</v>
      </c>
      <c r="K642" s="11">
        <v>0.6199324324324325</v>
      </c>
      <c r="L642" s="11">
        <v>2.5</v>
      </c>
      <c r="M642" s="13">
        <v>2.0</v>
      </c>
      <c r="N642" s="13">
        <v>0.0</v>
      </c>
      <c r="O642" s="13">
        <v>11.0</v>
      </c>
      <c r="P642" s="14">
        <v>0.0</v>
      </c>
      <c r="Q642" s="15">
        <v>0.7279513003569608</v>
      </c>
      <c r="R642" s="16">
        <v>3.136111111111111</v>
      </c>
      <c r="S642" s="12">
        <v>29.0</v>
      </c>
      <c r="T642" s="12">
        <v>10.0</v>
      </c>
      <c r="U642" s="13">
        <v>1.0</v>
      </c>
      <c r="V642" s="17">
        <f t="shared" si="54"/>
        <v>3</v>
      </c>
      <c r="W642" s="11">
        <f t="shared" si="2"/>
        <v>0.625</v>
      </c>
      <c r="X642" s="11">
        <f t="shared" si="3"/>
        <v>0.375</v>
      </c>
      <c r="Y642" s="11">
        <f t="shared" si="18"/>
        <v>3.136111111</v>
      </c>
      <c r="Z642" s="12">
        <v>0.0</v>
      </c>
      <c r="AA642" s="12">
        <v>0.0</v>
      </c>
      <c r="AB642" s="12">
        <v>4.0</v>
      </c>
      <c r="AC642" s="12">
        <v>0.0</v>
      </c>
      <c r="AD642" s="12">
        <v>4.0</v>
      </c>
      <c r="AE642" s="12">
        <v>0.0</v>
      </c>
      <c r="AF642" s="11">
        <f t="shared" si="45"/>
        <v>0</v>
      </c>
      <c r="AG642" s="13">
        <v>5.0</v>
      </c>
      <c r="AH642" s="13">
        <v>1.0</v>
      </c>
      <c r="AI642" s="13">
        <v>7.0</v>
      </c>
      <c r="AJ642" s="13">
        <v>2.0</v>
      </c>
      <c r="AK642" s="13">
        <v>12.0</v>
      </c>
      <c r="AL642" s="13">
        <v>3.0</v>
      </c>
      <c r="AM642" s="18">
        <f t="shared" si="46"/>
        <v>0.25</v>
      </c>
      <c r="AN642" s="13">
        <v>1.0</v>
      </c>
      <c r="AO642" s="19">
        <v>0.0</v>
      </c>
      <c r="AP642" s="13">
        <v>1.0</v>
      </c>
      <c r="AQ642" s="17"/>
      <c r="AR642" s="11"/>
      <c r="AS642" s="17"/>
      <c r="AT642" s="11"/>
      <c r="AU642" s="13" t="s">
        <v>56</v>
      </c>
      <c r="AX642" s="21"/>
      <c r="BA642" s="12">
        <f t="shared" si="12"/>
        <v>3</v>
      </c>
    </row>
    <row r="643" ht="12.75" customHeight="1">
      <c r="A643" s="13" t="s">
        <v>619</v>
      </c>
      <c r="B643" s="9" t="s">
        <v>628</v>
      </c>
      <c r="C643" s="10">
        <v>0.5</v>
      </c>
      <c r="D643" s="11">
        <v>1.0222222222222221</v>
      </c>
      <c r="E643" s="11">
        <v>0.48913043478260876</v>
      </c>
      <c r="F643" s="13">
        <v>0.0</v>
      </c>
      <c r="G643" s="13">
        <v>3.0</v>
      </c>
      <c r="H643" s="13">
        <v>6.0</v>
      </c>
      <c r="I643" s="13">
        <v>30.0</v>
      </c>
      <c r="J643" s="13">
        <v>4.0</v>
      </c>
      <c r="K643" s="11">
        <v>0.7</v>
      </c>
      <c r="L643" s="11">
        <v>2.1</v>
      </c>
      <c r="M643" s="13">
        <v>1.0</v>
      </c>
      <c r="N643" s="13">
        <v>0.0</v>
      </c>
      <c r="O643" s="13">
        <v>11.0</v>
      </c>
      <c r="P643" s="14">
        <v>0.0</v>
      </c>
      <c r="Q643" s="15">
        <v>1.1891304347826086</v>
      </c>
      <c r="R643" s="16">
        <v>2.6</v>
      </c>
      <c r="S643" s="12">
        <v>17.0</v>
      </c>
      <c r="T643" s="12">
        <v>15.0</v>
      </c>
      <c r="U643" s="13">
        <v>1.0</v>
      </c>
      <c r="V643" s="17">
        <f t="shared" si="54"/>
        <v>1</v>
      </c>
      <c r="W643" s="11">
        <f t="shared" si="2"/>
        <v>0.75</v>
      </c>
      <c r="X643" s="11">
        <f t="shared" si="3"/>
        <v>0.25</v>
      </c>
      <c r="Y643" s="11">
        <f t="shared" si="18"/>
        <v>2.6</v>
      </c>
      <c r="Z643" s="12">
        <v>0.0</v>
      </c>
      <c r="AA643" s="12">
        <v>0.0</v>
      </c>
      <c r="AB643" s="12">
        <v>0.0</v>
      </c>
      <c r="AC643" s="12">
        <v>0.0</v>
      </c>
      <c r="AD643" s="12">
        <v>0.0</v>
      </c>
      <c r="AE643" s="12">
        <v>0.0</v>
      </c>
      <c r="AF643" s="11" t="str">
        <f t="shared" si="45"/>
        <v>#DIV/0!</v>
      </c>
      <c r="AG643" s="13">
        <v>2.0</v>
      </c>
      <c r="AH643" s="13">
        <v>2.0</v>
      </c>
      <c r="AI643" s="13">
        <v>6.0</v>
      </c>
      <c r="AJ643" s="13">
        <v>2.0</v>
      </c>
      <c r="AK643" s="13">
        <v>8.0</v>
      </c>
      <c r="AL643" s="13">
        <v>4.0</v>
      </c>
      <c r="AM643" s="18">
        <f t="shared" si="46"/>
        <v>0.5</v>
      </c>
      <c r="AN643" s="13">
        <v>0.0</v>
      </c>
      <c r="AO643" s="19">
        <v>0.0</v>
      </c>
      <c r="AP643" s="13">
        <v>0.0</v>
      </c>
      <c r="AQ643" s="17"/>
      <c r="AR643" s="11"/>
      <c r="AS643" s="17"/>
      <c r="AT643" s="11"/>
      <c r="AU643" s="13" t="s">
        <v>54</v>
      </c>
      <c r="AX643" s="21"/>
      <c r="BA643" s="12">
        <f t="shared" si="12"/>
        <v>6</v>
      </c>
    </row>
    <row r="644" ht="12.75" customHeight="1">
      <c r="A644" s="13" t="s">
        <v>619</v>
      </c>
      <c r="B644" s="9" t="s">
        <v>629</v>
      </c>
      <c r="C644" s="10">
        <v>1.0166666666666666</v>
      </c>
      <c r="D644" s="11">
        <v>3.688888888888889</v>
      </c>
      <c r="E644" s="11">
        <v>0.2756024096385542</v>
      </c>
      <c r="F644" s="13">
        <v>0.0</v>
      </c>
      <c r="G644" s="13">
        <v>4.0</v>
      </c>
      <c r="H644" s="13">
        <v>8.0</v>
      </c>
      <c r="I644" s="13">
        <v>55.0</v>
      </c>
      <c r="J644" s="13">
        <v>6.0</v>
      </c>
      <c r="K644" s="11">
        <v>0.6424242424242425</v>
      </c>
      <c r="L644" s="11">
        <v>1.5555555555555556</v>
      </c>
      <c r="M644" s="13">
        <v>2.0</v>
      </c>
      <c r="N644" s="13">
        <v>0.0</v>
      </c>
      <c r="O644" s="13">
        <v>11.0</v>
      </c>
      <c r="P644" s="14">
        <v>0.0</v>
      </c>
      <c r="Q644" s="15">
        <v>0.9180266520627967</v>
      </c>
      <c r="R644" s="16">
        <v>2.572222222222222</v>
      </c>
      <c r="S644" s="12">
        <v>25.0</v>
      </c>
      <c r="T644" s="12">
        <v>12.0</v>
      </c>
      <c r="U644" s="13">
        <v>1.0</v>
      </c>
      <c r="V644" s="17">
        <f t="shared" si="54"/>
        <v>2</v>
      </c>
      <c r="W644" s="11">
        <f t="shared" si="2"/>
        <v>0.6666666667</v>
      </c>
      <c r="X644" s="11">
        <f t="shared" si="3"/>
        <v>0.3333333333</v>
      </c>
      <c r="Y644" s="11">
        <f t="shared" si="18"/>
        <v>2.572222222</v>
      </c>
      <c r="Z644" s="12">
        <v>0.0</v>
      </c>
      <c r="AA644" s="12">
        <v>0.0</v>
      </c>
      <c r="AB644" s="12">
        <v>2.0</v>
      </c>
      <c r="AC644" s="12">
        <v>0.0</v>
      </c>
      <c r="AD644" s="12">
        <v>2.0</v>
      </c>
      <c r="AE644" s="12">
        <v>0.0</v>
      </c>
      <c r="AF644" s="11">
        <f t="shared" si="45"/>
        <v>0</v>
      </c>
      <c r="AG644" s="13">
        <v>4.0</v>
      </c>
      <c r="AH644" s="13">
        <v>4.0</v>
      </c>
      <c r="AI644" s="13">
        <v>7.0</v>
      </c>
      <c r="AJ644" s="13">
        <v>2.0</v>
      </c>
      <c r="AK644" s="13">
        <v>11.0</v>
      </c>
      <c r="AL644" s="13">
        <v>6.0</v>
      </c>
      <c r="AM644" s="18">
        <f t="shared" si="46"/>
        <v>0.5454545455</v>
      </c>
      <c r="AN644" s="13">
        <v>1.0</v>
      </c>
      <c r="AO644" s="19">
        <v>0.0</v>
      </c>
      <c r="AP644" s="13">
        <v>0.0</v>
      </c>
      <c r="AQ644" s="17"/>
      <c r="AR644" s="11"/>
      <c r="AS644" s="17"/>
      <c r="AT644" s="11"/>
      <c r="AU644" s="13" t="s">
        <v>56</v>
      </c>
      <c r="AX644" s="21"/>
      <c r="BA644" s="12">
        <f t="shared" si="12"/>
        <v>8</v>
      </c>
    </row>
    <row r="645" ht="12.75" customHeight="1">
      <c r="A645" s="13" t="s">
        <v>619</v>
      </c>
      <c r="B645" s="9" t="s">
        <v>630</v>
      </c>
      <c r="C645" s="10">
        <v>0.4444444444444444</v>
      </c>
      <c r="D645" s="11">
        <v>0.9055555555555557</v>
      </c>
      <c r="E645" s="11">
        <v>0.4907975460122698</v>
      </c>
      <c r="F645" s="13">
        <v>0.0</v>
      </c>
      <c r="G645" s="13">
        <v>2.0</v>
      </c>
      <c r="H645" s="13">
        <v>5.0</v>
      </c>
      <c r="I645" s="13">
        <v>26.0</v>
      </c>
      <c r="J645" s="13">
        <v>3.0</v>
      </c>
      <c r="K645" s="11">
        <v>0.6025641025641025</v>
      </c>
      <c r="L645" s="11">
        <v>2.074074074074074</v>
      </c>
      <c r="M645" s="13">
        <v>2.0</v>
      </c>
      <c r="N645" s="13">
        <v>0.0</v>
      </c>
      <c r="O645" s="13">
        <v>11.0</v>
      </c>
      <c r="P645" s="14">
        <v>0.0</v>
      </c>
      <c r="Q645" s="15">
        <v>1.0933616485763724</v>
      </c>
      <c r="R645" s="16">
        <v>2.518518518518518</v>
      </c>
      <c r="S645" s="12">
        <v>12.0</v>
      </c>
      <c r="T645" s="12">
        <v>17.0</v>
      </c>
      <c r="U645" s="13">
        <v>1.0</v>
      </c>
      <c r="V645" s="17">
        <f t="shared" si="54"/>
        <v>1</v>
      </c>
      <c r="W645" s="11">
        <f t="shared" si="2"/>
        <v>0.6666666667</v>
      </c>
      <c r="X645" s="11">
        <f t="shared" si="3"/>
        <v>0.3333333333</v>
      </c>
      <c r="Y645" s="11">
        <f t="shared" si="18"/>
        <v>2.518518519</v>
      </c>
      <c r="Z645" s="12">
        <v>0.0</v>
      </c>
      <c r="AA645" s="12">
        <v>0.0</v>
      </c>
      <c r="AB645" s="12">
        <v>0.0</v>
      </c>
      <c r="AC645" s="12">
        <v>0.0</v>
      </c>
      <c r="AD645" s="12">
        <v>0.0</v>
      </c>
      <c r="AE645" s="12">
        <v>0.0</v>
      </c>
      <c r="AF645" s="11" t="str">
        <f t="shared" si="45"/>
        <v>#DIV/0!</v>
      </c>
      <c r="AG645" s="13">
        <v>2.0</v>
      </c>
      <c r="AH645" s="13">
        <v>1.0</v>
      </c>
      <c r="AI645" s="13">
        <v>4.0</v>
      </c>
      <c r="AJ645" s="13">
        <v>1.0</v>
      </c>
      <c r="AK645" s="13">
        <v>6.0</v>
      </c>
      <c r="AL645" s="13">
        <v>2.0</v>
      </c>
      <c r="AM645" s="18">
        <f t="shared" si="46"/>
        <v>0.3333333333</v>
      </c>
      <c r="AN645" s="13">
        <v>0.0</v>
      </c>
      <c r="AO645" s="19">
        <v>0.0</v>
      </c>
      <c r="AP645" s="13">
        <v>0.0</v>
      </c>
      <c r="AQ645" s="17"/>
      <c r="AR645" s="11"/>
      <c r="AS645" s="17"/>
      <c r="AT645" s="11"/>
      <c r="AU645" s="13" t="s">
        <v>54</v>
      </c>
      <c r="AX645" s="21"/>
      <c r="BA645" s="12">
        <f t="shared" si="12"/>
        <v>5</v>
      </c>
    </row>
    <row r="646" ht="12.75" customHeight="1">
      <c r="A646" s="13" t="s">
        <v>619</v>
      </c>
      <c r="B646" s="9" t="s">
        <v>631</v>
      </c>
      <c r="C646" s="10">
        <v>0.7694444444444444</v>
      </c>
      <c r="D646" s="11">
        <v>6.222222222222222</v>
      </c>
      <c r="E646" s="11">
        <v>0.12366071428571428</v>
      </c>
      <c r="F646" s="13">
        <v>0.0</v>
      </c>
      <c r="G646" s="13">
        <v>5.0</v>
      </c>
      <c r="H646" s="13">
        <v>5.0</v>
      </c>
      <c r="I646" s="13">
        <v>80.0</v>
      </c>
      <c r="J646" s="13">
        <v>9.0</v>
      </c>
      <c r="K646" s="11">
        <v>0.5486111111111112</v>
      </c>
      <c r="L646" s="11">
        <v>1.728395061728395</v>
      </c>
      <c r="M646" s="13">
        <v>1.0</v>
      </c>
      <c r="N646" s="13">
        <v>0.0</v>
      </c>
      <c r="O646" s="13">
        <v>11.0</v>
      </c>
      <c r="P646" s="14">
        <v>0.0</v>
      </c>
      <c r="Q646" s="15">
        <v>0.6722718253968254</v>
      </c>
      <c r="R646" s="16">
        <v>2.4978395061728396</v>
      </c>
      <c r="S646" s="12">
        <v>29.0</v>
      </c>
      <c r="T646" s="12">
        <v>9.0</v>
      </c>
      <c r="U646" s="13">
        <v>1.0</v>
      </c>
      <c r="V646" s="17">
        <f t="shared" si="54"/>
        <v>4</v>
      </c>
      <c r="W646" s="11">
        <f t="shared" si="2"/>
        <v>0.5555555556</v>
      </c>
      <c r="X646" s="11">
        <f t="shared" si="3"/>
        <v>0.4444444444</v>
      </c>
      <c r="Y646" s="11">
        <f t="shared" si="18"/>
        <v>2.497839506</v>
      </c>
      <c r="Z646" s="12">
        <v>0.0</v>
      </c>
      <c r="AA646" s="12">
        <v>0.0</v>
      </c>
      <c r="AB646" s="12">
        <v>4.0</v>
      </c>
      <c r="AC646" s="12">
        <v>0.0</v>
      </c>
      <c r="AD646" s="12">
        <v>4.0</v>
      </c>
      <c r="AE646" s="12">
        <v>0.0</v>
      </c>
      <c r="AF646" s="11">
        <f t="shared" si="45"/>
        <v>0</v>
      </c>
      <c r="AG646" s="13">
        <v>6.0</v>
      </c>
      <c r="AH646" s="13">
        <v>2.0</v>
      </c>
      <c r="AI646" s="13">
        <v>7.0</v>
      </c>
      <c r="AJ646" s="13">
        <v>1.0</v>
      </c>
      <c r="AK646" s="13">
        <v>13.0</v>
      </c>
      <c r="AL646" s="13">
        <v>3.0</v>
      </c>
      <c r="AM646" s="18">
        <f t="shared" si="46"/>
        <v>0.2307692308</v>
      </c>
      <c r="AN646" s="13">
        <v>1.0</v>
      </c>
      <c r="AO646" s="19">
        <v>0.0</v>
      </c>
      <c r="AP646" s="13">
        <v>0.0</v>
      </c>
      <c r="AQ646" s="17"/>
      <c r="AR646" s="11"/>
      <c r="AS646" s="17"/>
      <c r="AT646" s="11"/>
      <c r="AU646" s="13" t="s">
        <v>54</v>
      </c>
      <c r="AX646" s="21"/>
      <c r="AZ646" s="12">
        <v>7.0</v>
      </c>
      <c r="BA646" s="12">
        <f t="shared" si="12"/>
        <v>12</v>
      </c>
    </row>
    <row r="647" ht="12.75" customHeight="1">
      <c r="A647" s="13" t="s">
        <v>619</v>
      </c>
      <c r="B647" s="74" t="s">
        <v>632</v>
      </c>
      <c r="C647" s="10">
        <v>0.6722222222222222</v>
      </c>
      <c r="D647" s="11">
        <v>1.5222222222222221</v>
      </c>
      <c r="E647" s="11">
        <v>0.44160583941605835</v>
      </c>
      <c r="F647" s="13">
        <v>0.0</v>
      </c>
      <c r="G647" s="13">
        <v>2.0</v>
      </c>
      <c r="H647" s="13">
        <v>8.0</v>
      </c>
      <c r="I647" s="13">
        <v>22.0</v>
      </c>
      <c r="J647" s="13">
        <v>3.0</v>
      </c>
      <c r="K647" s="11">
        <v>0.5454545454545454</v>
      </c>
      <c r="L647" s="11">
        <v>1.5555555555555556</v>
      </c>
      <c r="M647" s="13">
        <v>0.0</v>
      </c>
      <c r="N647" s="13">
        <v>0.0</v>
      </c>
      <c r="O647" s="13">
        <v>11.0</v>
      </c>
      <c r="P647" s="14">
        <v>0.0</v>
      </c>
      <c r="Q647" s="15">
        <v>0.9870603848706038</v>
      </c>
      <c r="R647" s="16">
        <v>2.227777777777778</v>
      </c>
      <c r="S647" s="12">
        <v>19.0</v>
      </c>
      <c r="T647" s="12">
        <v>14.0</v>
      </c>
      <c r="U647" s="13">
        <v>1.0</v>
      </c>
      <c r="V647" s="17">
        <f t="shared" si="54"/>
        <v>1</v>
      </c>
      <c r="W647" s="11">
        <f t="shared" si="2"/>
        <v>0.6666666667</v>
      </c>
      <c r="X647" s="11">
        <f t="shared" si="3"/>
        <v>0.3333333333</v>
      </c>
      <c r="Y647" s="11">
        <f t="shared" si="18"/>
        <v>2.227777778</v>
      </c>
      <c r="Z647" s="12">
        <v>0.0</v>
      </c>
      <c r="AA647" s="12">
        <v>0.0</v>
      </c>
      <c r="AB647" s="12">
        <v>0.0</v>
      </c>
      <c r="AC647" s="12">
        <v>0.0</v>
      </c>
      <c r="AD647" s="12">
        <v>0.0</v>
      </c>
      <c r="AE647" s="12">
        <v>0.0</v>
      </c>
      <c r="AF647" s="11" t="str">
        <f t="shared" si="45"/>
        <v>#DIV/0!</v>
      </c>
      <c r="AG647" s="13">
        <v>3.0</v>
      </c>
      <c r="AH647" s="13">
        <v>1.0</v>
      </c>
      <c r="AI647" s="13">
        <v>7.0</v>
      </c>
      <c r="AJ647" s="13">
        <v>3.0</v>
      </c>
      <c r="AK647" s="13">
        <v>10.0</v>
      </c>
      <c r="AL647" s="13">
        <v>4.0</v>
      </c>
      <c r="AM647" s="18">
        <f t="shared" si="46"/>
        <v>0.4</v>
      </c>
      <c r="AN647" s="13">
        <v>1.0</v>
      </c>
      <c r="AO647" s="19">
        <v>0.0</v>
      </c>
      <c r="AP647" s="13">
        <v>0.0</v>
      </c>
      <c r="AQ647" s="17"/>
      <c r="AR647" s="11"/>
      <c r="AS647" s="17"/>
      <c r="AT647" s="11"/>
      <c r="AU647" s="13" t="s">
        <v>54</v>
      </c>
      <c r="AX647" s="21"/>
      <c r="BA647" s="12">
        <f t="shared" si="12"/>
        <v>8</v>
      </c>
    </row>
    <row r="648" ht="12.75" customHeight="1">
      <c r="A648" s="13" t="s">
        <v>619</v>
      </c>
      <c r="B648" s="9" t="s">
        <v>633</v>
      </c>
      <c r="C648" s="10">
        <v>1.0166666666666666</v>
      </c>
      <c r="D648" s="11">
        <v>11.38888888888889</v>
      </c>
      <c r="E648" s="11">
        <v>0.08926829268292683</v>
      </c>
      <c r="F648" s="13">
        <v>0.0</v>
      </c>
      <c r="G648" s="13">
        <v>6.0</v>
      </c>
      <c r="H648" s="13">
        <v>9.0</v>
      </c>
      <c r="I648" s="13">
        <v>88.0</v>
      </c>
      <c r="J648" s="13">
        <v>11.0</v>
      </c>
      <c r="K648" s="11">
        <v>0.5361570247933884</v>
      </c>
      <c r="L648" s="11">
        <v>1.1748251748251748</v>
      </c>
      <c r="M648" s="13">
        <v>0.0</v>
      </c>
      <c r="N648" s="13">
        <v>0.0</v>
      </c>
      <c r="O648" s="13">
        <v>11.0</v>
      </c>
      <c r="P648" s="14">
        <v>0.0</v>
      </c>
      <c r="Q648" s="15">
        <v>0.6254253174763152</v>
      </c>
      <c r="R648" s="16">
        <v>2.1914918414918416</v>
      </c>
      <c r="S648" s="12">
        <v>37.0</v>
      </c>
      <c r="T648" s="12">
        <v>5.0</v>
      </c>
      <c r="U648" s="13">
        <v>1.0</v>
      </c>
      <c r="V648" s="17">
        <f t="shared" si="54"/>
        <v>5</v>
      </c>
      <c r="W648" s="11">
        <f t="shared" si="2"/>
        <v>0.5454545455</v>
      </c>
      <c r="X648" s="11">
        <f t="shared" si="3"/>
        <v>0.4545454545</v>
      </c>
      <c r="Y648" s="11">
        <f t="shared" si="18"/>
        <v>2.191491841</v>
      </c>
      <c r="Z648" s="12">
        <v>1.0</v>
      </c>
      <c r="AA648" s="12">
        <v>0.0</v>
      </c>
      <c r="AB648" s="12">
        <v>8.0</v>
      </c>
      <c r="AC648" s="12">
        <v>0.0</v>
      </c>
      <c r="AD648" s="12">
        <v>9.0</v>
      </c>
      <c r="AE648" s="12">
        <v>0.0</v>
      </c>
      <c r="AF648" s="11">
        <f t="shared" si="45"/>
        <v>0</v>
      </c>
      <c r="AG648" s="13">
        <v>6.0</v>
      </c>
      <c r="AH648" s="13">
        <v>4.0</v>
      </c>
      <c r="AI648" s="13">
        <v>7.0</v>
      </c>
      <c r="AJ648" s="13">
        <v>2.0</v>
      </c>
      <c r="AK648" s="13">
        <v>13.0</v>
      </c>
      <c r="AL648" s="13">
        <v>6.0</v>
      </c>
      <c r="AM648" s="18">
        <f t="shared" si="46"/>
        <v>0.4615384615</v>
      </c>
      <c r="AN648" s="13">
        <v>1.0</v>
      </c>
      <c r="AO648" s="19">
        <v>0.0</v>
      </c>
      <c r="AP648" s="13">
        <v>1.0</v>
      </c>
      <c r="AQ648" s="17"/>
      <c r="AR648" s="11"/>
      <c r="AS648" s="17"/>
      <c r="AT648" s="11"/>
      <c r="AU648" s="13" t="s">
        <v>54</v>
      </c>
      <c r="AX648" s="21"/>
      <c r="AZ648" s="12">
        <v>1.0</v>
      </c>
      <c r="BA648" s="12">
        <f t="shared" si="12"/>
        <v>10</v>
      </c>
    </row>
    <row r="649" ht="12.75" customHeight="1">
      <c r="A649" s="13" t="s">
        <v>619</v>
      </c>
      <c r="B649" s="74" t="s">
        <v>634</v>
      </c>
      <c r="C649" s="10">
        <v>0.4472222222222222</v>
      </c>
      <c r="D649" s="11">
        <v>5.222222222222222</v>
      </c>
      <c r="E649" s="11">
        <v>0.08563829787234042</v>
      </c>
      <c r="F649" s="13">
        <v>1.0</v>
      </c>
      <c r="G649" s="13">
        <v>4.0</v>
      </c>
      <c r="H649" s="13">
        <v>10.0</v>
      </c>
      <c r="I649" s="13">
        <v>57.0</v>
      </c>
      <c r="J649" s="13">
        <v>6.0</v>
      </c>
      <c r="K649" s="11">
        <v>0.6374269005847953</v>
      </c>
      <c r="L649" s="11">
        <v>1.3333333333333333</v>
      </c>
      <c r="M649" s="13">
        <v>0.0</v>
      </c>
      <c r="N649" s="13">
        <v>0.0</v>
      </c>
      <c r="O649" s="13">
        <v>11.0</v>
      </c>
      <c r="P649" s="14">
        <v>0.0</v>
      </c>
      <c r="Q649" s="15">
        <v>0.7230651984571358</v>
      </c>
      <c r="R649" s="16">
        <v>1.7805555555555554</v>
      </c>
      <c r="S649" s="12">
        <v>27.0</v>
      </c>
      <c r="T649" s="12">
        <v>11.0</v>
      </c>
      <c r="U649" s="13">
        <v>1.0</v>
      </c>
      <c r="V649" s="17">
        <f t="shared" si="54"/>
        <v>2</v>
      </c>
      <c r="W649" s="11">
        <f t="shared" si="2"/>
        <v>0.6666666667</v>
      </c>
      <c r="X649" s="11">
        <f t="shared" si="3"/>
        <v>0.3333333333</v>
      </c>
      <c r="Y649" s="11">
        <f t="shared" si="18"/>
        <v>1.780555556</v>
      </c>
      <c r="Z649" s="12">
        <v>0.0</v>
      </c>
      <c r="AA649" s="12">
        <v>0.0</v>
      </c>
      <c r="AB649" s="12">
        <v>3.0</v>
      </c>
      <c r="AC649" s="12">
        <v>0.0</v>
      </c>
      <c r="AD649" s="12">
        <v>3.0</v>
      </c>
      <c r="AE649" s="12">
        <v>0.0</v>
      </c>
      <c r="AF649" s="11">
        <f t="shared" si="45"/>
        <v>0</v>
      </c>
      <c r="AG649" s="13">
        <v>6.0</v>
      </c>
      <c r="AH649" s="13">
        <v>0.0</v>
      </c>
      <c r="AI649" s="13">
        <v>7.0</v>
      </c>
      <c r="AJ649" s="13">
        <v>3.0</v>
      </c>
      <c r="AK649" s="13">
        <v>13.0</v>
      </c>
      <c r="AL649" s="13">
        <v>3.0</v>
      </c>
      <c r="AM649" s="18">
        <f t="shared" si="46"/>
        <v>0.2307692308</v>
      </c>
      <c r="AN649" s="13">
        <v>1.0</v>
      </c>
      <c r="AO649" s="19">
        <v>0.0</v>
      </c>
      <c r="AP649" s="13">
        <v>0.0</v>
      </c>
      <c r="AQ649" s="17"/>
      <c r="AR649" s="11"/>
      <c r="AS649" s="17"/>
      <c r="AT649" s="11"/>
      <c r="AU649" s="13" t="s">
        <v>56</v>
      </c>
      <c r="AX649" s="21"/>
      <c r="BA649" s="12">
        <f t="shared" si="12"/>
        <v>10</v>
      </c>
    </row>
    <row r="650" ht="12.75" customHeight="1">
      <c r="A650" s="13" t="s">
        <v>619</v>
      </c>
      <c r="B650" s="9" t="s">
        <v>635</v>
      </c>
      <c r="C650" s="10">
        <v>0.1111111111111111</v>
      </c>
      <c r="D650" s="11">
        <v>0.8222222222222222</v>
      </c>
      <c r="E650" s="11">
        <v>0.13513513513513514</v>
      </c>
      <c r="F650" s="13">
        <v>0.0</v>
      </c>
      <c r="G650" s="13">
        <v>2.0</v>
      </c>
      <c r="H650" s="13">
        <v>7.0</v>
      </c>
      <c r="I650" s="13">
        <v>34.0</v>
      </c>
      <c r="J650" s="13">
        <v>4.0</v>
      </c>
      <c r="K650" s="11">
        <v>0.4485294117647059</v>
      </c>
      <c r="L650" s="11">
        <v>1.2727272727272727</v>
      </c>
      <c r="M650" s="13">
        <v>2.0</v>
      </c>
      <c r="N650" s="13">
        <v>0.0</v>
      </c>
      <c r="O650" s="13">
        <v>11.0</v>
      </c>
      <c r="P650" s="14">
        <v>0.0</v>
      </c>
      <c r="Q650" s="15">
        <v>0.583664546899841</v>
      </c>
      <c r="R650" s="16">
        <v>1.3838383838383839</v>
      </c>
      <c r="S650" s="12">
        <v>14.0</v>
      </c>
      <c r="T650" s="12">
        <v>16.0</v>
      </c>
      <c r="U650" s="13">
        <v>1.0</v>
      </c>
      <c r="V650" s="17">
        <f t="shared" si="54"/>
        <v>2</v>
      </c>
      <c r="W650" s="11">
        <f t="shared" si="2"/>
        <v>0.5</v>
      </c>
      <c r="X650" s="11">
        <f t="shared" si="3"/>
        <v>0.5</v>
      </c>
      <c r="Y650" s="11">
        <f t="shared" si="18"/>
        <v>1.383838384</v>
      </c>
      <c r="Z650" s="12">
        <v>0.0</v>
      </c>
      <c r="AA650" s="12">
        <v>0.0</v>
      </c>
      <c r="AB650" s="12">
        <v>0.0</v>
      </c>
      <c r="AC650" s="12">
        <v>0.0</v>
      </c>
      <c r="AD650" s="12">
        <v>0.0</v>
      </c>
      <c r="AE650" s="12">
        <v>0.0</v>
      </c>
      <c r="AF650" s="11" t="str">
        <f t="shared" si="45"/>
        <v>#DIV/0!</v>
      </c>
      <c r="AG650" s="13">
        <v>2.0</v>
      </c>
      <c r="AH650" s="13">
        <v>0.0</v>
      </c>
      <c r="AI650" s="13">
        <v>5.0</v>
      </c>
      <c r="AJ650" s="13">
        <v>1.0</v>
      </c>
      <c r="AK650" s="13">
        <v>7.0</v>
      </c>
      <c r="AL650" s="13">
        <v>1.0</v>
      </c>
      <c r="AM650" s="18">
        <f t="shared" si="46"/>
        <v>0.1428571429</v>
      </c>
      <c r="AN650" s="13">
        <v>0.0</v>
      </c>
      <c r="AO650" s="19">
        <v>0.0</v>
      </c>
      <c r="AP650" s="13">
        <v>0.0</v>
      </c>
      <c r="AQ650" s="17"/>
      <c r="AR650" s="11"/>
      <c r="AS650" s="17"/>
      <c r="AT650" s="11"/>
      <c r="AU650" s="13" t="s">
        <v>56</v>
      </c>
      <c r="AX650" s="21"/>
      <c r="BA650" s="12">
        <f t="shared" si="12"/>
        <v>7</v>
      </c>
    </row>
    <row r="651" ht="12.75" customHeight="1">
      <c r="A651" s="13" t="s">
        <v>619</v>
      </c>
      <c r="B651" s="74" t="s">
        <v>636</v>
      </c>
      <c r="C651" s="10">
        <v>1.2861111111111112</v>
      </c>
      <c r="D651" s="11">
        <v>2.8555555555555556</v>
      </c>
      <c r="E651" s="11">
        <v>0.45038910505836577</v>
      </c>
      <c r="F651" s="13">
        <v>0.0</v>
      </c>
      <c r="G651" s="13">
        <v>0.0</v>
      </c>
      <c r="H651" s="13">
        <v>10.0</v>
      </c>
      <c r="I651" s="13">
        <v>13.0</v>
      </c>
      <c r="J651" s="13">
        <v>1.0</v>
      </c>
      <c r="K651" s="11">
        <v>-0.7692307692307693</v>
      </c>
      <c r="L651" s="11">
        <v>0.0</v>
      </c>
      <c r="M651" s="13">
        <v>0.0</v>
      </c>
      <c r="N651" s="13">
        <v>0.0</v>
      </c>
      <c r="O651" s="13">
        <v>11.0</v>
      </c>
      <c r="P651" s="14">
        <v>0.0</v>
      </c>
      <c r="Q651" s="15">
        <v>-0.3188416641724035</v>
      </c>
      <c r="R651" s="16">
        <v>1.2861111111111112</v>
      </c>
      <c r="S651" s="12">
        <v>22.0</v>
      </c>
      <c r="T651" s="12">
        <v>13.0</v>
      </c>
      <c r="U651" s="13">
        <v>1.0</v>
      </c>
      <c r="V651" s="17">
        <f t="shared" si="54"/>
        <v>1</v>
      </c>
      <c r="W651" s="11">
        <f t="shared" si="2"/>
        <v>0</v>
      </c>
      <c r="X651" s="11">
        <f t="shared" si="3"/>
        <v>1</v>
      </c>
      <c r="Y651" s="11">
        <f t="shared" si="18"/>
        <v>1.286111111</v>
      </c>
      <c r="Z651" s="12">
        <v>0.0</v>
      </c>
      <c r="AA651" s="12">
        <v>0.0</v>
      </c>
      <c r="AB651" s="12">
        <v>1.0</v>
      </c>
      <c r="AC651" s="12">
        <v>0.0</v>
      </c>
      <c r="AD651" s="12">
        <v>1.0</v>
      </c>
      <c r="AE651" s="12">
        <v>0.0</v>
      </c>
      <c r="AF651" s="11">
        <f t="shared" si="45"/>
        <v>0</v>
      </c>
      <c r="AG651" s="13">
        <v>4.0</v>
      </c>
      <c r="AH651" s="13">
        <v>2.0</v>
      </c>
      <c r="AI651" s="13">
        <v>7.0</v>
      </c>
      <c r="AJ651" s="13">
        <v>6.0</v>
      </c>
      <c r="AK651" s="13">
        <v>11.0</v>
      </c>
      <c r="AL651" s="13">
        <v>8.0</v>
      </c>
      <c r="AM651" s="18">
        <f t="shared" si="46"/>
        <v>0.7272727273</v>
      </c>
      <c r="AN651" s="13">
        <v>1.0</v>
      </c>
      <c r="AO651" s="19">
        <v>0.0</v>
      </c>
      <c r="AP651" s="13">
        <v>0.0</v>
      </c>
      <c r="AQ651" s="17"/>
      <c r="AR651" s="11"/>
      <c r="AS651" s="17"/>
      <c r="AT651" s="11"/>
      <c r="AU651" s="13" t="s">
        <v>54</v>
      </c>
      <c r="AX651" s="21"/>
      <c r="BA651" s="12">
        <f t="shared" si="12"/>
        <v>10</v>
      </c>
    </row>
    <row r="652" ht="12.75" customHeight="1">
      <c r="A652" s="13" t="s">
        <v>619</v>
      </c>
      <c r="B652" s="74" t="s">
        <v>637</v>
      </c>
      <c r="C652" s="10">
        <v>0.2111111111111111</v>
      </c>
      <c r="D652" s="11">
        <v>0.3222222222222222</v>
      </c>
      <c r="E652" s="11">
        <v>0.6551724137931035</v>
      </c>
      <c r="F652" s="13">
        <v>0.0</v>
      </c>
      <c r="G652" s="13">
        <v>0.0</v>
      </c>
      <c r="H652" s="13">
        <v>4.0</v>
      </c>
      <c r="I652" s="13">
        <v>8.0</v>
      </c>
      <c r="J652" s="13">
        <v>1.0</v>
      </c>
      <c r="K652" s="11">
        <v>-0.5</v>
      </c>
      <c r="L652" s="11">
        <v>0.0</v>
      </c>
      <c r="M652" s="13">
        <v>0.0</v>
      </c>
      <c r="N652" s="13">
        <v>0.0</v>
      </c>
      <c r="O652" s="13">
        <v>11.0</v>
      </c>
      <c r="P652" s="14">
        <v>0.0</v>
      </c>
      <c r="Q652" s="15">
        <v>0.15517241379310354</v>
      </c>
      <c r="R652" s="16">
        <v>0.2111111111111111</v>
      </c>
      <c r="S652" s="12">
        <v>9.0</v>
      </c>
      <c r="T652" s="12">
        <v>18.0</v>
      </c>
      <c r="U652" s="13">
        <v>1.0</v>
      </c>
      <c r="V652" s="17">
        <f t="shared" si="54"/>
        <v>1</v>
      </c>
      <c r="W652" s="11">
        <f t="shared" si="2"/>
        <v>0</v>
      </c>
      <c r="X652" s="11">
        <f t="shared" si="3"/>
        <v>1</v>
      </c>
      <c r="Y652" s="11">
        <f t="shared" si="18"/>
        <v>0.2111111111</v>
      </c>
      <c r="Z652" s="12">
        <v>0.0</v>
      </c>
      <c r="AA652" s="12">
        <v>0.0</v>
      </c>
      <c r="AB652" s="12">
        <v>0.0</v>
      </c>
      <c r="AC652" s="12">
        <v>0.0</v>
      </c>
      <c r="AD652" s="12">
        <v>0.0</v>
      </c>
      <c r="AE652" s="12">
        <v>0.0</v>
      </c>
      <c r="AF652" s="11" t="str">
        <f t="shared" si="45"/>
        <v>#DIV/0!</v>
      </c>
      <c r="AG652" s="13">
        <v>0.0</v>
      </c>
      <c r="AH652" s="13">
        <v>0.0</v>
      </c>
      <c r="AI652" s="13">
        <v>3.0</v>
      </c>
      <c r="AJ652" s="13">
        <v>2.0</v>
      </c>
      <c r="AK652" s="13">
        <v>3.0</v>
      </c>
      <c r="AL652" s="13">
        <v>2.0</v>
      </c>
      <c r="AM652" s="18">
        <f t="shared" si="46"/>
        <v>0.6666666667</v>
      </c>
      <c r="AN652" s="13">
        <v>0.0</v>
      </c>
      <c r="AO652" s="19">
        <v>0.0</v>
      </c>
      <c r="AP652" s="13">
        <v>0.0</v>
      </c>
      <c r="AQ652" s="17"/>
      <c r="AR652" s="11"/>
      <c r="AS652" s="17"/>
      <c r="AT652" s="11"/>
      <c r="AU652" s="13" t="s">
        <v>56</v>
      </c>
      <c r="AX652" s="21"/>
      <c r="BA652" s="12">
        <f t="shared" si="12"/>
        <v>4</v>
      </c>
    </row>
    <row r="653" ht="12.75" customHeight="1">
      <c r="A653" s="13" t="s">
        <v>619</v>
      </c>
      <c r="B653" s="9" t="s">
        <v>638</v>
      </c>
      <c r="C653" s="10">
        <v>0.0</v>
      </c>
      <c r="D653" s="11">
        <v>0.2111111111111111</v>
      </c>
      <c r="E653" s="11">
        <v>0.0</v>
      </c>
      <c r="F653" s="13">
        <v>0.0</v>
      </c>
      <c r="G653" s="13">
        <v>0.0</v>
      </c>
      <c r="H653" s="13">
        <v>5.0</v>
      </c>
      <c r="I653" s="13">
        <v>8.0</v>
      </c>
      <c r="J653" s="13">
        <v>1.0</v>
      </c>
      <c r="K653" s="11">
        <v>-0.625</v>
      </c>
      <c r="L653" s="11">
        <v>0.0</v>
      </c>
      <c r="M653" s="13">
        <v>0.0</v>
      </c>
      <c r="N653" s="13">
        <v>0.0</v>
      </c>
      <c r="O653" s="13">
        <v>11.0</v>
      </c>
      <c r="P653" s="14">
        <v>0.0</v>
      </c>
      <c r="Q653" s="15">
        <v>-0.625</v>
      </c>
      <c r="R653" s="16">
        <v>0.0</v>
      </c>
      <c r="S653" s="12">
        <v>6.0</v>
      </c>
      <c r="T653" s="12">
        <v>19.0</v>
      </c>
      <c r="U653" s="13">
        <v>1.0</v>
      </c>
      <c r="V653" s="17">
        <f t="shared" si="54"/>
        <v>1</v>
      </c>
      <c r="W653" s="11">
        <f t="shared" si="2"/>
        <v>0</v>
      </c>
      <c r="X653" s="11">
        <f t="shared" si="3"/>
        <v>1</v>
      </c>
      <c r="Y653" s="11">
        <f t="shared" si="18"/>
        <v>0</v>
      </c>
      <c r="Z653" s="12">
        <v>0.0</v>
      </c>
      <c r="AA653" s="12">
        <v>0.0</v>
      </c>
      <c r="AB653" s="12">
        <v>0.0</v>
      </c>
      <c r="AC653" s="12">
        <v>0.0</v>
      </c>
      <c r="AD653" s="12">
        <v>0.0</v>
      </c>
      <c r="AE653" s="12">
        <v>0.0</v>
      </c>
      <c r="AF653" s="11" t="str">
        <f t="shared" si="45"/>
        <v>#DIV/0!</v>
      </c>
      <c r="AG653" s="13">
        <v>0.0</v>
      </c>
      <c r="AH653" s="13">
        <v>0.0</v>
      </c>
      <c r="AI653" s="13">
        <v>2.0</v>
      </c>
      <c r="AJ653" s="13">
        <v>0.0</v>
      </c>
      <c r="AK653" s="13">
        <v>2.0</v>
      </c>
      <c r="AL653" s="13">
        <v>0.0</v>
      </c>
      <c r="AM653" s="18">
        <f t="shared" si="46"/>
        <v>0</v>
      </c>
      <c r="AN653" s="13">
        <v>0.0</v>
      </c>
      <c r="AO653" s="19">
        <v>0.0</v>
      </c>
      <c r="AP653" s="13">
        <v>1.0</v>
      </c>
      <c r="AQ653" s="17"/>
      <c r="AR653" s="11"/>
      <c r="AS653" s="17"/>
      <c r="AT653" s="11"/>
      <c r="AU653" s="13" t="s">
        <v>54</v>
      </c>
      <c r="AX653" s="21"/>
      <c r="BA653" s="12">
        <f t="shared" si="12"/>
        <v>5</v>
      </c>
    </row>
    <row r="654" ht="12.75" customHeight="1">
      <c r="A654" s="25" t="s">
        <v>619</v>
      </c>
      <c r="B654" s="26" t="s">
        <v>639</v>
      </c>
      <c r="C654" s="27">
        <v>0.0</v>
      </c>
      <c r="D654" s="28">
        <v>0.1</v>
      </c>
      <c r="E654" s="28">
        <v>0.0</v>
      </c>
      <c r="F654" s="25">
        <v>0.0</v>
      </c>
      <c r="G654" s="25">
        <v>0.0</v>
      </c>
      <c r="H654" s="25">
        <v>8.0</v>
      </c>
      <c r="I654" s="25">
        <v>9.0</v>
      </c>
      <c r="J654" s="25">
        <v>1.0</v>
      </c>
      <c r="K654" s="28">
        <v>-0.8888888888888888</v>
      </c>
      <c r="L654" s="28">
        <v>0.0</v>
      </c>
      <c r="M654" s="25">
        <v>0.0</v>
      </c>
      <c r="N654" s="25">
        <v>0.0</v>
      </c>
      <c r="O654" s="25">
        <v>11.0</v>
      </c>
      <c r="P654" s="29">
        <v>0.0</v>
      </c>
      <c r="Q654" s="30">
        <v>-0.8888888888888888</v>
      </c>
      <c r="R654" s="31">
        <v>0.0</v>
      </c>
      <c r="S654" s="25">
        <v>3.0</v>
      </c>
      <c r="T654" s="25">
        <v>20.0</v>
      </c>
      <c r="U654" s="25">
        <v>1.0</v>
      </c>
      <c r="V654" s="32">
        <f t="shared" si="54"/>
        <v>1</v>
      </c>
      <c r="W654" s="28">
        <f t="shared" si="2"/>
        <v>0</v>
      </c>
      <c r="X654" s="28">
        <f t="shared" si="3"/>
        <v>1</v>
      </c>
      <c r="Y654" s="28">
        <f t="shared" si="18"/>
        <v>0</v>
      </c>
      <c r="Z654" s="25">
        <v>0.0</v>
      </c>
      <c r="AA654" s="25">
        <v>0.0</v>
      </c>
      <c r="AB654" s="25">
        <v>0.0</v>
      </c>
      <c r="AC654" s="25">
        <v>0.0</v>
      </c>
      <c r="AD654" s="25">
        <v>0.0</v>
      </c>
      <c r="AE654" s="25">
        <v>0.0</v>
      </c>
      <c r="AF654" s="28" t="str">
        <f t="shared" si="45"/>
        <v>#DIV/0!</v>
      </c>
      <c r="AG654" s="25">
        <v>0.0</v>
      </c>
      <c r="AH654" s="25">
        <v>0.0</v>
      </c>
      <c r="AI654" s="25">
        <v>1.0</v>
      </c>
      <c r="AJ654" s="25">
        <v>0.0</v>
      </c>
      <c r="AK654" s="25">
        <v>1.0</v>
      </c>
      <c r="AL654" s="25">
        <v>0.0</v>
      </c>
      <c r="AM654" s="33">
        <f t="shared" si="46"/>
        <v>0</v>
      </c>
      <c r="AN654" s="25">
        <v>0.0</v>
      </c>
      <c r="AO654" s="34">
        <v>0.0</v>
      </c>
      <c r="AP654" s="25">
        <v>0.0</v>
      </c>
      <c r="AQ654" s="32"/>
      <c r="AR654" s="28"/>
      <c r="AS654" s="32"/>
      <c r="AT654" s="28"/>
      <c r="AU654" s="25" t="s">
        <v>56</v>
      </c>
      <c r="AV654" s="25"/>
      <c r="AW654" s="25"/>
      <c r="AX654" s="36"/>
      <c r="AY654" s="25"/>
      <c r="AZ654" s="25"/>
      <c r="BA654" s="25">
        <f t="shared" si="12"/>
        <v>8</v>
      </c>
      <c r="BB654" s="25"/>
    </row>
    <row r="655" ht="12.75" customHeight="1">
      <c r="A655" s="8" t="s">
        <v>640</v>
      </c>
      <c r="B655" s="9" t="s">
        <v>641</v>
      </c>
      <c r="C655" s="10">
        <v>4.116666666666667</v>
      </c>
      <c r="D655" s="11">
        <v>13.752777777777778</v>
      </c>
      <c r="E655" s="11">
        <v>0.2993334679862654</v>
      </c>
      <c r="F655" s="13">
        <v>1.0</v>
      </c>
      <c r="G655" s="13">
        <v>10.0</v>
      </c>
      <c r="H655" s="13">
        <v>0.0</v>
      </c>
      <c r="I655" s="13">
        <v>99.0</v>
      </c>
      <c r="J655" s="13">
        <v>13.0</v>
      </c>
      <c r="K655" s="11">
        <v>0.7692307692307693</v>
      </c>
      <c r="L655" s="11">
        <v>5.384615384615385</v>
      </c>
      <c r="M655" s="13">
        <v>12.0</v>
      </c>
      <c r="N655" s="13">
        <v>7.0</v>
      </c>
      <c r="O655" s="13">
        <v>10.0</v>
      </c>
      <c r="P655" s="10">
        <v>0.7</v>
      </c>
      <c r="Q655" s="15">
        <v>1.7685642372170347</v>
      </c>
      <c r="R655" s="16">
        <v>13.701282051282051</v>
      </c>
      <c r="S655" s="13">
        <v>39.0</v>
      </c>
      <c r="T655" s="13">
        <v>1.0</v>
      </c>
      <c r="U655" s="13">
        <v>1.0</v>
      </c>
      <c r="V655" s="17">
        <f t="shared" si="54"/>
        <v>3</v>
      </c>
      <c r="W655" s="11">
        <f t="shared" si="2"/>
        <v>0.7692307692</v>
      </c>
      <c r="X655" s="11">
        <f t="shared" si="3"/>
        <v>0.2307692308</v>
      </c>
      <c r="Y655" s="11">
        <f t="shared" si="18"/>
        <v>9.501282051</v>
      </c>
      <c r="Z655" s="12">
        <v>1.0</v>
      </c>
      <c r="AA655" s="12">
        <v>0.0</v>
      </c>
      <c r="AB655" s="12">
        <v>10.0</v>
      </c>
      <c r="AC655" s="12">
        <v>3.0</v>
      </c>
      <c r="AD655" s="12">
        <v>11.0</v>
      </c>
      <c r="AE655" s="12">
        <v>3.0</v>
      </c>
      <c r="AF655" s="11">
        <f t="shared" si="45"/>
        <v>0.2727272727</v>
      </c>
      <c r="AG655" s="13">
        <v>7.0</v>
      </c>
      <c r="AH655" s="13">
        <v>2.0</v>
      </c>
      <c r="AI655" s="13">
        <v>6.0</v>
      </c>
      <c r="AJ655" s="13">
        <v>1.0</v>
      </c>
      <c r="AK655" s="13">
        <v>13.0</v>
      </c>
      <c r="AL655" s="13">
        <v>3.0</v>
      </c>
      <c r="AM655" s="18">
        <f t="shared" si="46"/>
        <v>0.2307692308</v>
      </c>
      <c r="AN655" s="13">
        <v>3.0</v>
      </c>
      <c r="AO655" s="19">
        <v>0.0</v>
      </c>
      <c r="AP655" s="13">
        <v>0.0</v>
      </c>
      <c r="AQ655" s="17"/>
      <c r="AR655" s="11"/>
      <c r="AS655" s="17"/>
      <c r="AT655" s="11"/>
      <c r="AU655" s="13" t="s">
        <v>54</v>
      </c>
      <c r="AV655" s="13"/>
      <c r="AW655" s="13"/>
      <c r="AX655" s="21"/>
      <c r="AY655" s="13"/>
      <c r="AZ655" s="13"/>
      <c r="BA655" s="12">
        <f t="shared" si="12"/>
        <v>0</v>
      </c>
      <c r="BB655" s="13"/>
    </row>
    <row r="656" ht="12.75" customHeight="1">
      <c r="A656" s="22" t="s">
        <v>640</v>
      </c>
      <c r="B656" s="74" t="s">
        <v>642</v>
      </c>
      <c r="C656" s="10">
        <v>2.186111111111111</v>
      </c>
      <c r="D656" s="11">
        <v>13.752777777777778</v>
      </c>
      <c r="E656" s="11">
        <v>0.1589577863057968</v>
      </c>
      <c r="F656" s="13">
        <v>0.0</v>
      </c>
      <c r="G656" s="13">
        <v>9.0</v>
      </c>
      <c r="H656" s="13">
        <v>1.0</v>
      </c>
      <c r="I656" s="13">
        <v>100.0</v>
      </c>
      <c r="J656" s="13">
        <v>12.0</v>
      </c>
      <c r="K656" s="11">
        <v>0.7491666666666666</v>
      </c>
      <c r="L656" s="11">
        <v>4.2</v>
      </c>
      <c r="M656" s="13">
        <v>10.0</v>
      </c>
      <c r="N656" s="13">
        <v>3.0</v>
      </c>
      <c r="O656" s="13">
        <v>10.0</v>
      </c>
      <c r="P656" s="10">
        <v>0.3</v>
      </c>
      <c r="Q656" s="15">
        <v>1.2081244529724635</v>
      </c>
      <c r="R656" s="16">
        <v>8.18611111111111</v>
      </c>
      <c r="S656" s="13">
        <v>39.0</v>
      </c>
      <c r="T656" s="13">
        <v>2.0</v>
      </c>
      <c r="U656" s="13">
        <v>1.0</v>
      </c>
      <c r="V656" s="17">
        <f t="shared" si="54"/>
        <v>3</v>
      </c>
      <c r="W656" s="11">
        <f t="shared" si="2"/>
        <v>0.75</v>
      </c>
      <c r="X656" s="11">
        <f t="shared" si="3"/>
        <v>0.25</v>
      </c>
      <c r="Y656" s="11">
        <f t="shared" si="18"/>
        <v>6.386111111</v>
      </c>
      <c r="Z656" s="12">
        <v>1.0</v>
      </c>
      <c r="AA656" s="12">
        <v>0.0</v>
      </c>
      <c r="AB656" s="12">
        <v>10.0</v>
      </c>
      <c r="AC656" s="12">
        <v>1.0</v>
      </c>
      <c r="AD656" s="12">
        <v>11.0</v>
      </c>
      <c r="AE656" s="12">
        <v>1.0</v>
      </c>
      <c r="AF656" s="11">
        <f t="shared" si="45"/>
        <v>0.09090909091</v>
      </c>
      <c r="AG656" s="13">
        <v>7.0</v>
      </c>
      <c r="AH656" s="13">
        <v>3.0</v>
      </c>
      <c r="AI656" s="13">
        <v>6.0</v>
      </c>
      <c r="AJ656" s="13">
        <v>2.0</v>
      </c>
      <c r="AK656" s="13">
        <v>13.0</v>
      </c>
      <c r="AL656" s="13">
        <v>5.0</v>
      </c>
      <c r="AM656" s="18">
        <f t="shared" si="46"/>
        <v>0.3846153846</v>
      </c>
      <c r="AN656" s="13">
        <v>3.0</v>
      </c>
      <c r="AO656" s="19">
        <v>0.0</v>
      </c>
      <c r="AP656" s="13">
        <v>0.0</v>
      </c>
      <c r="AQ656" s="17"/>
      <c r="AR656" s="11"/>
      <c r="AS656" s="17"/>
      <c r="AT656" s="11"/>
      <c r="AU656" s="13" t="s">
        <v>54</v>
      </c>
      <c r="AV656" s="13"/>
      <c r="AW656" s="13"/>
      <c r="AX656" s="21"/>
      <c r="AY656" s="13"/>
      <c r="AZ656" s="13"/>
      <c r="BA656" s="12">
        <f t="shared" si="12"/>
        <v>1</v>
      </c>
      <c r="BB656" s="13"/>
    </row>
    <row r="657" ht="12.75" customHeight="1">
      <c r="A657" s="13" t="s">
        <v>640</v>
      </c>
      <c r="B657" s="74" t="s">
        <v>643</v>
      </c>
      <c r="C657" s="10">
        <v>2.186111111111111</v>
      </c>
      <c r="D657" s="11">
        <v>13.752777777777778</v>
      </c>
      <c r="E657" s="11">
        <v>0.1589577863057968</v>
      </c>
      <c r="F657" s="13">
        <v>1.0</v>
      </c>
      <c r="G657" s="13">
        <v>7.0</v>
      </c>
      <c r="H657" s="13">
        <v>0.0</v>
      </c>
      <c r="I657" s="13">
        <v>96.0</v>
      </c>
      <c r="J657" s="13">
        <v>11.0</v>
      </c>
      <c r="K657" s="11">
        <v>0.6363636363636364</v>
      </c>
      <c r="L657" s="11">
        <v>4.454545454545454</v>
      </c>
      <c r="M657" s="13">
        <v>10.0</v>
      </c>
      <c r="N657" s="13">
        <v>0.0</v>
      </c>
      <c r="O657" s="13">
        <v>10.0</v>
      </c>
      <c r="P657" s="14">
        <v>0.0</v>
      </c>
      <c r="Q657" s="15">
        <v>0.7953214226694332</v>
      </c>
      <c r="R657" s="16">
        <v>6.640656565656565</v>
      </c>
      <c r="S657" s="13">
        <v>38.0</v>
      </c>
      <c r="T657" s="13">
        <v>4.0</v>
      </c>
      <c r="U657" s="13">
        <v>1.0</v>
      </c>
      <c r="V657" s="17">
        <f t="shared" si="54"/>
        <v>4</v>
      </c>
      <c r="W657" s="11">
        <f t="shared" si="2"/>
        <v>0.6363636364</v>
      </c>
      <c r="X657" s="11">
        <f t="shared" si="3"/>
        <v>0.3636363636</v>
      </c>
      <c r="Y657" s="11">
        <f t="shared" si="18"/>
        <v>6.640656566</v>
      </c>
      <c r="Z657" s="12">
        <v>1.0</v>
      </c>
      <c r="AA657" s="12">
        <v>0.0</v>
      </c>
      <c r="AB657" s="12">
        <v>10.0</v>
      </c>
      <c r="AC657" s="12">
        <v>1.0</v>
      </c>
      <c r="AD657" s="12">
        <v>11.0</v>
      </c>
      <c r="AE657" s="12">
        <v>1.0</v>
      </c>
      <c r="AF657" s="11">
        <f t="shared" si="45"/>
        <v>0.09090909091</v>
      </c>
      <c r="AG657" s="13">
        <v>7.0</v>
      </c>
      <c r="AH657" s="13">
        <v>3.0</v>
      </c>
      <c r="AI657" s="13">
        <v>6.0</v>
      </c>
      <c r="AJ657" s="13">
        <v>3.0</v>
      </c>
      <c r="AK657" s="13">
        <v>13.0</v>
      </c>
      <c r="AL657" s="13">
        <v>6.0</v>
      </c>
      <c r="AM657" s="18">
        <f t="shared" si="46"/>
        <v>0.4615384615</v>
      </c>
      <c r="AN657" s="13">
        <v>1.0</v>
      </c>
      <c r="AO657" s="19">
        <v>0.0</v>
      </c>
      <c r="AP657" s="13">
        <v>0.0</v>
      </c>
      <c r="AQ657" s="17"/>
      <c r="AR657" s="11"/>
      <c r="AS657" s="17"/>
      <c r="AT657" s="11"/>
      <c r="AU657" s="13" t="s">
        <v>56</v>
      </c>
      <c r="AV657" s="13"/>
      <c r="AW657" s="13"/>
      <c r="AX657" s="21"/>
      <c r="AY657" s="13"/>
      <c r="AZ657" s="13"/>
      <c r="BA657" s="12">
        <f t="shared" si="12"/>
        <v>0</v>
      </c>
      <c r="BB657" s="13"/>
    </row>
    <row r="658" ht="12.75" customHeight="1">
      <c r="A658" s="13" t="s">
        <v>640</v>
      </c>
      <c r="B658" s="9" t="s">
        <v>644</v>
      </c>
      <c r="C658" s="10">
        <v>3.1</v>
      </c>
      <c r="D658" s="11">
        <v>11.752777777777778</v>
      </c>
      <c r="E658" s="11">
        <v>0.2637674308674072</v>
      </c>
      <c r="F658" s="13">
        <v>0.0</v>
      </c>
      <c r="G658" s="13">
        <v>5.0</v>
      </c>
      <c r="H658" s="13">
        <v>5.0</v>
      </c>
      <c r="I658" s="13">
        <v>90.0</v>
      </c>
      <c r="J658" s="13">
        <v>10.0</v>
      </c>
      <c r="K658" s="11">
        <v>0.49444444444444446</v>
      </c>
      <c r="L658" s="11">
        <v>1.5555555555555556</v>
      </c>
      <c r="M658" s="13">
        <v>7.0</v>
      </c>
      <c r="N658" s="13">
        <v>0.0</v>
      </c>
      <c r="O658" s="13">
        <v>10.0</v>
      </c>
      <c r="P658" s="14">
        <v>0.0</v>
      </c>
      <c r="Q658" s="15">
        <v>0.7582118753118516</v>
      </c>
      <c r="R658" s="16">
        <v>4.655555555555556</v>
      </c>
      <c r="S658" s="13">
        <v>36.0</v>
      </c>
      <c r="T658" s="13">
        <v>6.0</v>
      </c>
      <c r="U658" s="13">
        <v>1.0</v>
      </c>
      <c r="V658" s="17">
        <f t="shared" si="54"/>
        <v>5</v>
      </c>
      <c r="W658" s="11">
        <f t="shared" si="2"/>
        <v>0.5</v>
      </c>
      <c r="X658" s="11">
        <f t="shared" si="3"/>
        <v>0.5</v>
      </c>
      <c r="Y658" s="11">
        <f t="shared" si="18"/>
        <v>4.655555556</v>
      </c>
      <c r="Z658" s="12">
        <v>1.0</v>
      </c>
      <c r="AA658" s="12">
        <v>1.0</v>
      </c>
      <c r="AB658" s="12">
        <v>8.0</v>
      </c>
      <c r="AC658" s="12">
        <v>0.0</v>
      </c>
      <c r="AD658" s="12">
        <v>9.0</v>
      </c>
      <c r="AE658" s="12">
        <v>1.0</v>
      </c>
      <c r="AF658" s="11">
        <f t="shared" si="45"/>
        <v>0.1111111111</v>
      </c>
      <c r="AG658" s="13">
        <v>7.0</v>
      </c>
      <c r="AH658" s="13">
        <v>3.0</v>
      </c>
      <c r="AI658" s="13">
        <v>6.0</v>
      </c>
      <c r="AJ658" s="13">
        <v>2.0</v>
      </c>
      <c r="AK658" s="13">
        <v>13.0</v>
      </c>
      <c r="AL658" s="13">
        <v>5.0</v>
      </c>
      <c r="AM658" s="18">
        <f t="shared" si="46"/>
        <v>0.3846153846</v>
      </c>
      <c r="AN658" s="13">
        <v>1.0</v>
      </c>
      <c r="AO658" s="19">
        <v>0.0</v>
      </c>
      <c r="AP658" s="13">
        <v>0.0</v>
      </c>
      <c r="AQ658" s="17"/>
      <c r="AR658" s="11"/>
      <c r="AS658" s="17"/>
      <c r="AT658" s="11"/>
      <c r="AU658" s="13" t="s">
        <v>54</v>
      </c>
      <c r="AV658" s="13"/>
      <c r="AW658" s="13"/>
      <c r="AX658" s="21"/>
      <c r="AY658" s="13"/>
      <c r="AZ658" s="13">
        <v>2.0</v>
      </c>
      <c r="BA658" s="12">
        <f t="shared" si="12"/>
        <v>7</v>
      </c>
      <c r="BB658" s="13"/>
    </row>
    <row r="659" ht="12.75" customHeight="1">
      <c r="A659" s="13" t="s">
        <v>640</v>
      </c>
      <c r="B659" s="9" t="s">
        <v>645</v>
      </c>
      <c r="C659" s="10">
        <v>2.5416666666666665</v>
      </c>
      <c r="D659" s="11">
        <v>11.002777777777778</v>
      </c>
      <c r="E659" s="11">
        <v>0.23100227215349656</v>
      </c>
      <c r="F659" s="13">
        <v>1.0</v>
      </c>
      <c r="G659" s="13">
        <v>6.0</v>
      </c>
      <c r="H659" s="13">
        <v>6.0</v>
      </c>
      <c r="I659" s="13">
        <v>79.0</v>
      </c>
      <c r="J659" s="13">
        <v>8.0</v>
      </c>
      <c r="K659" s="11">
        <v>0.740506329113924</v>
      </c>
      <c r="L659" s="11">
        <v>2.1</v>
      </c>
      <c r="M659" s="13">
        <v>4.0</v>
      </c>
      <c r="N659" s="13">
        <v>0.0</v>
      </c>
      <c r="O659" s="13">
        <v>10.0</v>
      </c>
      <c r="P659" s="14">
        <v>0.0</v>
      </c>
      <c r="Q659" s="15">
        <v>0.9715086012674206</v>
      </c>
      <c r="R659" s="16">
        <v>4.641666666666667</v>
      </c>
      <c r="S659" s="13">
        <v>35.0</v>
      </c>
      <c r="T659" s="13">
        <v>7.0</v>
      </c>
      <c r="U659" s="13">
        <v>1.0</v>
      </c>
      <c r="V659" s="17">
        <f t="shared" si="54"/>
        <v>2</v>
      </c>
      <c r="W659" s="11">
        <f t="shared" si="2"/>
        <v>0.75</v>
      </c>
      <c r="X659" s="11">
        <f t="shared" si="3"/>
        <v>0.25</v>
      </c>
      <c r="Y659" s="11">
        <f t="shared" si="18"/>
        <v>4.641666667</v>
      </c>
      <c r="Z659" s="12">
        <v>1.0</v>
      </c>
      <c r="AA659" s="12">
        <v>0.0</v>
      </c>
      <c r="AB659" s="12">
        <v>7.0</v>
      </c>
      <c r="AC659" s="12">
        <v>1.0</v>
      </c>
      <c r="AD659" s="12">
        <v>8.0</v>
      </c>
      <c r="AE659" s="12">
        <v>1.0</v>
      </c>
      <c r="AF659" s="11">
        <f t="shared" si="45"/>
        <v>0.125</v>
      </c>
      <c r="AG659" s="13">
        <v>8.0</v>
      </c>
      <c r="AH659" s="13">
        <v>4.0</v>
      </c>
      <c r="AI659" s="13">
        <v>6.0</v>
      </c>
      <c r="AJ659" s="13">
        <v>3.0</v>
      </c>
      <c r="AK659" s="13">
        <v>14.0</v>
      </c>
      <c r="AL659" s="13">
        <v>7.0</v>
      </c>
      <c r="AM659" s="18">
        <f t="shared" si="46"/>
        <v>0.5</v>
      </c>
      <c r="AN659" s="13">
        <v>1.0</v>
      </c>
      <c r="AO659" s="19">
        <v>0.0</v>
      </c>
      <c r="AP659" s="13">
        <v>0.0</v>
      </c>
      <c r="AQ659" s="17"/>
      <c r="AR659" s="11"/>
      <c r="AS659" s="17"/>
      <c r="AT659" s="11"/>
      <c r="AU659" s="13" t="s">
        <v>54</v>
      </c>
      <c r="AV659" s="13"/>
      <c r="AW659" s="13"/>
      <c r="AX659" s="21"/>
      <c r="AY659" s="13"/>
      <c r="AZ659" s="13">
        <v>12.0</v>
      </c>
      <c r="BA659" s="12">
        <f t="shared" si="12"/>
        <v>18</v>
      </c>
      <c r="BB659" s="13"/>
    </row>
    <row r="660" ht="12.75" customHeight="1">
      <c r="A660" s="13" t="s">
        <v>640</v>
      </c>
      <c r="B660" s="9" t="s">
        <v>646</v>
      </c>
      <c r="C660" s="10">
        <v>1.0416666666666667</v>
      </c>
      <c r="D660" s="11">
        <v>8.752777777777778</v>
      </c>
      <c r="E660" s="11">
        <v>0.11900983814662013</v>
      </c>
      <c r="F660" s="13">
        <v>1.0</v>
      </c>
      <c r="G660" s="13">
        <v>5.0</v>
      </c>
      <c r="H660" s="13">
        <v>2.0</v>
      </c>
      <c r="I660" s="13">
        <v>72.0</v>
      </c>
      <c r="J660" s="13">
        <v>7.0</v>
      </c>
      <c r="K660" s="11">
        <v>0.7103174603174603</v>
      </c>
      <c r="L660" s="11">
        <v>3.3333333333333335</v>
      </c>
      <c r="M660" s="13">
        <v>6.0</v>
      </c>
      <c r="N660" s="13">
        <v>0.0</v>
      </c>
      <c r="O660" s="13">
        <v>10.0</v>
      </c>
      <c r="P660" s="14">
        <v>0.0</v>
      </c>
      <c r="Q660" s="15">
        <v>0.8293272984640805</v>
      </c>
      <c r="R660" s="16">
        <v>4.375</v>
      </c>
      <c r="S660" s="13">
        <v>32.0</v>
      </c>
      <c r="T660" s="13">
        <v>8.0</v>
      </c>
      <c r="U660" s="13">
        <v>1.0</v>
      </c>
      <c r="V660" s="17">
        <f t="shared" si="54"/>
        <v>2</v>
      </c>
      <c r="W660" s="11">
        <f t="shared" si="2"/>
        <v>0.7142857143</v>
      </c>
      <c r="X660" s="11">
        <f t="shared" si="3"/>
        <v>0.2857142857</v>
      </c>
      <c r="Y660" s="11">
        <f t="shared" si="18"/>
        <v>4.375</v>
      </c>
      <c r="Z660" s="12">
        <v>0.0</v>
      </c>
      <c r="AA660" s="12">
        <v>0.0</v>
      </c>
      <c r="AB660" s="12">
        <v>6.0</v>
      </c>
      <c r="AC660" s="12">
        <v>0.0</v>
      </c>
      <c r="AD660" s="12">
        <v>6.0</v>
      </c>
      <c r="AE660" s="12">
        <v>0.0</v>
      </c>
      <c r="AF660" s="11">
        <f t="shared" si="45"/>
        <v>0</v>
      </c>
      <c r="AG660" s="13">
        <v>7.0</v>
      </c>
      <c r="AH660" s="13">
        <v>3.0</v>
      </c>
      <c r="AI660" s="13">
        <v>6.0</v>
      </c>
      <c r="AJ660" s="13">
        <v>2.0</v>
      </c>
      <c r="AK660" s="13">
        <v>13.0</v>
      </c>
      <c r="AL660" s="13">
        <v>5.0</v>
      </c>
      <c r="AM660" s="18">
        <f t="shared" si="46"/>
        <v>0.3846153846</v>
      </c>
      <c r="AN660" s="13">
        <v>1.0</v>
      </c>
      <c r="AO660" s="19">
        <v>0.0</v>
      </c>
      <c r="AP660" s="13">
        <v>0.0</v>
      </c>
      <c r="AQ660" s="17"/>
      <c r="AR660" s="11"/>
      <c r="AS660" s="17"/>
      <c r="AT660" s="11"/>
      <c r="AU660" s="13" t="s">
        <v>56</v>
      </c>
      <c r="AV660" s="13"/>
      <c r="AW660" s="13"/>
      <c r="AX660" s="21"/>
      <c r="AY660" s="13"/>
      <c r="AZ660" s="13"/>
      <c r="BA660" s="12">
        <f t="shared" si="12"/>
        <v>2</v>
      </c>
      <c r="BB660" s="13"/>
    </row>
    <row r="661" ht="12.75" customHeight="1">
      <c r="A661" s="13" t="s">
        <v>640</v>
      </c>
      <c r="B661" s="74" t="s">
        <v>647</v>
      </c>
      <c r="C661" s="10">
        <v>1.1777777777777778</v>
      </c>
      <c r="D661" s="11">
        <v>3.852777777777778</v>
      </c>
      <c r="E661" s="11">
        <v>0.3056957462148522</v>
      </c>
      <c r="F661" s="13">
        <v>0.0</v>
      </c>
      <c r="G661" s="13">
        <v>2.0</v>
      </c>
      <c r="H661" s="13">
        <v>3.0</v>
      </c>
      <c r="I661" s="13">
        <v>35.0</v>
      </c>
      <c r="J661" s="13">
        <v>3.0</v>
      </c>
      <c r="K661" s="11">
        <v>0.6380952380952382</v>
      </c>
      <c r="L661" s="11">
        <v>2.6666666666666665</v>
      </c>
      <c r="M661" s="13">
        <v>2.0</v>
      </c>
      <c r="N661" s="13">
        <v>0.0</v>
      </c>
      <c r="O661" s="13">
        <v>10.0</v>
      </c>
      <c r="P661" s="14">
        <v>0.0</v>
      </c>
      <c r="Q661" s="15">
        <v>0.9437909843100903</v>
      </c>
      <c r="R661" s="16">
        <v>3.844444444444444</v>
      </c>
      <c r="S661" s="13">
        <v>22.0</v>
      </c>
      <c r="T661" s="13">
        <v>12.0</v>
      </c>
      <c r="U661" s="13">
        <v>1.0</v>
      </c>
      <c r="V661" s="17">
        <f t="shared" si="54"/>
        <v>1</v>
      </c>
      <c r="W661" s="11">
        <f t="shared" si="2"/>
        <v>0.6666666667</v>
      </c>
      <c r="X661" s="11">
        <f t="shared" si="3"/>
        <v>0.3333333333</v>
      </c>
      <c r="Y661" s="11">
        <f t="shared" si="18"/>
        <v>3.844444444</v>
      </c>
      <c r="Z661" s="12">
        <v>0.0</v>
      </c>
      <c r="AA661" s="12">
        <v>0.0</v>
      </c>
      <c r="AB661" s="12">
        <v>2.0</v>
      </c>
      <c r="AC661" s="12">
        <v>0.0</v>
      </c>
      <c r="AD661" s="12">
        <v>2.0</v>
      </c>
      <c r="AE661" s="12">
        <v>0.0</v>
      </c>
      <c r="AF661" s="11">
        <f t="shared" si="45"/>
        <v>0</v>
      </c>
      <c r="AG661" s="13">
        <v>4.0</v>
      </c>
      <c r="AH661" s="13">
        <v>2.0</v>
      </c>
      <c r="AI661" s="13">
        <v>6.0</v>
      </c>
      <c r="AJ661" s="13">
        <v>4.0</v>
      </c>
      <c r="AK661" s="13">
        <v>10.0</v>
      </c>
      <c r="AL661" s="13">
        <v>6.0</v>
      </c>
      <c r="AM661" s="18">
        <f t="shared" si="46"/>
        <v>0.6</v>
      </c>
      <c r="AN661" s="13">
        <v>1.0</v>
      </c>
      <c r="AO661" s="19">
        <v>0.0</v>
      </c>
      <c r="AP661" s="13">
        <v>0.0</v>
      </c>
      <c r="AQ661" s="17"/>
      <c r="AR661" s="11"/>
      <c r="AS661" s="17"/>
      <c r="AT661" s="11"/>
      <c r="AU661" s="13" t="s">
        <v>54</v>
      </c>
      <c r="AV661" s="13"/>
      <c r="AW661" s="13"/>
      <c r="AX661" s="21"/>
      <c r="AY661" s="13"/>
      <c r="AZ661" s="13"/>
      <c r="BA661" s="12">
        <f t="shared" si="12"/>
        <v>3</v>
      </c>
      <c r="BB661" s="13"/>
    </row>
    <row r="662" ht="12.75" customHeight="1">
      <c r="A662" s="13" t="s">
        <v>640</v>
      </c>
      <c r="B662" s="74" t="s">
        <v>648</v>
      </c>
      <c r="C662" s="10">
        <v>2.2111111111111112</v>
      </c>
      <c r="D662" s="11">
        <v>4.802777777777778</v>
      </c>
      <c r="E662" s="11">
        <v>0.46038172353961826</v>
      </c>
      <c r="F662" s="13">
        <v>0.0</v>
      </c>
      <c r="G662" s="13">
        <v>2.0</v>
      </c>
      <c r="H662" s="13">
        <v>6.0</v>
      </c>
      <c r="I662" s="13">
        <v>46.0</v>
      </c>
      <c r="J662" s="13">
        <v>4.0</v>
      </c>
      <c r="K662" s="11">
        <v>0.4673913043478261</v>
      </c>
      <c r="L662" s="11">
        <v>1.4</v>
      </c>
      <c r="M662" s="13">
        <v>3.0</v>
      </c>
      <c r="N662" s="13">
        <v>0.0</v>
      </c>
      <c r="O662" s="13">
        <v>10.0</v>
      </c>
      <c r="P662" s="14">
        <v>0.0</v>
      </c>
      <c r="Q662" s="15">
        <v>0.9277730278874443</v>
      </c>
      <c r="R662" s="16">
        <v>3.611111111111111</v>
      </c>
      <c r="S662" s="13">
        <v>25.0</v>
      </c>
      <c r="T662" s="13">
        <v>11.0</v>
      </c>
      <c r="U662" s="13">
        <v>1.0</v>
      </c>
      <c r="V662" s="17">
        <f t="shared" si="54"/>
        <v>2</v>
      </c>
      <c r="W662" s="11">
        <f t="shared" si="2"/>
        <v>0.5</v>
      </c>
      <c r="X662" s="11">
        <f t="shared" si="3"/>
        <v>0.5</v>
      </c>
      <c r="Y662" s="11">
        <f t="shared" si="18"/>
        <v>3.611111111</v>
      </c>
      <c r="Z662" s="12">
        <v>0.0</v>
      </c>
      <c r="AA662" s="12">
        <v>0.0</v>
      </c>
      <c r="AB662" s="12">
        <v>3.0</v>
      </c>
      <c r="AC662" s="12">
        <v>1.0</v>
      </c>
      <c r="AD662" s="12">
        <v>3.0</v>
      </c>
      <c r="AE662" s="12">
        <v>1.0</v>
      </c>
      <c r="AF662" s="11">
        <f t="shared" si="45"/>
        <v>0.3333333333</v>
      </c>
      <c r="AG662" s="13">
        <v>4.0</v>
      </c>
      <c r="AH662" s="13">
        <v>2.0</v>
      </c>
      <c r="AI662" s="13">
        <v>6.0</v>
      </c>
      <c r="AJ662" s="13">
        <v>4.0</v>
      </c>
      <c r="AK662" s="13">
        <v>10.0</v>
      </c>
      <c r="AL662" s="13">
        <v>6.0</v>
      </c>
      <c r="AM662" s="18">
        <f t="shared" si="46"/>
        <v>0.6</v>
      </c>
      <c r="AN662" s="13">
        <v>1.0</v>
      </c>
      <c r="AO662" s="19">
        <v>0.0</v>
      </c>
      <c r="AP662" s="13">
        <v>0.0</v>
      </c>
      <c r="AQ662" s="17"/>
      <c r="AR662" s="11"/>
      <c r="AS662" s="17"/>
      <c r="AT662" s="11"/>
      <c r="AU662" s="13" t="s">
        <v>54</v>
      </c>
      <c r="AV662" s="13"/>
      <c r="AW662" s="13"/>
      <c r="AX662" s="21"/>
      <c r="AY662" s="13"/>
      <c r="AZ662" s="13"/>
      <c r="BA662" s="12">
        <f t="shared" si="12"/>
        <v>6</v>
      </c>
      <c r="BB662" s="13"/>
    </row>
    <row r="663" ht="12.75" customHeight="1">
      <c r="A663" s="13" t="s">
        <v>640</v>
      </c>
      <c r="B663" s="74" t="s">
        <v>649</v>
      </c>
      <c r="C663" s="10">
        <v>2.302777777777778</v>
      </c>
      <c r="D663" s="11">
        <v>6.002777777777778</v>
      </c>
      <c r="E663" s="11">
        <v>0.38361869504858864</v>
      </c>
      <c r="F663" s="13">
        <v>0.0</v>
      </c>
      <c r="G663" s="13">
        <v>3.0</v>
      </c>
      <c r="H663" s="13">
        <v>9.0</v>
      </c>
      <c r="I663" s="13">
        <v>61.0</v>
      </c>
      <c r="J663" s="13">
        <v>6.0</v>
      </c>
      <c r="K663" s="11">
        <v>0.4754098360655738</v>
      </c>
      <c r="L663" s="11">
        <v>1.0769230769230769</v>
      </c>
      <c r="M663" s="13">
        <v>5.0</v>
      </c>
      <c r="N663" s="13">
        <v>0.0</v>
      </c>
      <c r="O663" s="13">
        <v>10.0</v>
      </c>
      <c r="P663" s="14">
        <v>0.0</v>
      </c>
      <c r="Q663" s="15">
        <v>0.8590285311141624</v>
      </c>
      <c r="R663" s="16">
        <v>3.3797008547008547</v>
      </c>
      <c r="S663" s="13">
        <v>28.0</v>
      </c>
      <c r="T663" s="13">
        <v>10.0</v>
      </c>
      <c r="U663" s="13">
        <v>1.0</v>
      </c>
      <c r="V663" s="17">
        <f t="shared" si="54"/>
        <v>3</v>
      </c>
      <c r="W663" s="11">
        <f t="shared" si="2"/>
        <v>0.5</v>
      </c>
      <c r="X663" s="11">
        <f t="shared" si="3"/>
        <v>0.5</v>
      </c>
      <c r="Y663" s="11">
        <f t="shared" si="18"/>
        <v>3.379700855</v>
      </c>
      <c r="Z663" s="12">
        <v>0.0</v>
      </c>
      <c r="AA663" s="12">
        <v>0.0</v>
      </c>
      <c r="AB663" s="12">
        <v>4.0</v>
      </c>
      <c r="AC663" s="12">
        <v>1.0</v>
      </c>
      <c r="AD663" s="12">
        <v>4.0</v>
      </c>
      <c r="AE663" s="12">
        <v>1.0</v>
      </c>
      <c r="AF663" s="11">
        <f t="shared" si="45"/>
        <v>0.25</v>
      </c>
      <c r="AG663" s="13">
        <v>5.0</v>
      </c>
      <c r="AH663" s="13">
        <v>4.0</v>
      </c>
      <c r="AI663" s="13">
        <v>6.0</v>
      </c>
      <c r="AJ663" s="13">
        <v>3.0</v>
      </c>
      <c r="AK663" s="13">
        <v>11.0</v>
      </c>
      <c r="AL663" s="13">
        <v>7.0</v>
      </c>
      <c r="AM663" s="18">
        <f t="shared" si="46"/>
        <v>0.6363636364</v>
      </c>
      <c r="AN663" s="13">
        <v>1.0</v>
      </c>
      <c r="AO663" s="19">
        <v>0.0</v>
      </c>
      <c r="AP663" s="13">
        <v>0.0</v>
      </c>
      <c r="AQ663" s="17"/>
      <c r="AR663" s="11"/>
      <c r="AS663" s="17"/>
      <c r="AT663" s="11"/>
      <c r="AU663" s="13" t="s">
        <v>54</v>
      </c>
      <c r="AV663" s="13"/>
      <c r="AW663" s="13"/>
      <c r="AX663" s="21"/>
      <c r="AY663" s="13"/>
      <c r="AZ663" s="13"/>
      <c r="BA663" s="12">
        <f t="shared" si="12"/>
        <v>9</v>
      </c>
      <c r="BB663" s="13"/>
    </row>
    <row r="664" ht="12.75" customHeight="1">
      <c r="A664" s="22" t="s">
        <v>640</v>
      </c>
      <c r="B664" s="74" t="s">
        <v>650</v>
      </c>
      <c r="C664" s="10">
        <v>1.036111111111111</v>
      </c>
      <c r="D664" s="11">
        <v>13.752777777777778</v>
      </c>
      <c r="E664" s="11">
        <v>0.07533831549181982</v>
      </c>
      <c r="F664" s="13">
        <v>2.0</v>
      </c>
      <c r="G664" s="13">
        <v>8.0</v>
      </c>
      <c r="H664" s="13">
        <v>4.0</v>
      </c>
      <c r="I664" s="13">
        <v>100.0</v>
      </c>
      <c r="J664" s="13">
        <v>12.0</v>
      </c>
      <c r="K664" s="11">
        <v>0.6633333333333333</v>
      </c>
      <c r="L664" s="11">
        <v>2.3333333333333335</v>
      </c>
      <c r="M664" s="13">
        <v>7.0</v>
      </c>
      <c r="N664" s="13">
        <v>0.0</v>
      </c>
      <c r="O664" s="13">
        <v>10.0</v>
      </c>
      <c r="P664" s="10">
        <v>0.0</v>
      </c>
      <c r="Q664" s="15">
        <v>0.7386716488251531</v>
      </c>
      <c r="R664" s="16">
        <v>3.3694444444444445</v>
      </c>
      <c r="S664" s="13">
        <v>39.0</v>
      </c>
      <c r="T664" s="13">
        <v>3.0</v>
      </c>
      <c r="U664" s="13">
        <v>1.0</v>
      </c>
      <c r="V664" s="17">
        <f t="shared" si="54"/>
        <v>4</v>
      </c>
      <c r="W664" s="11">
        <f t="shared" si="2"/>
        <v>0.6666666667</v>
      </c>
      <c r="X664" s="11">
        <f t="shared" si="3"/>
        <v>0.3333333333</v>
      </c>
      <c r="Y664" s="11">
        <f t="shared" si="18"/>
        <v>3.369444444</v>
      </c>
      <c r="Z664" s="12">
        <v>1.0</v>
      </c>
      <c r="AA664" s="12">
        <v>0.0</v>
      </c>
      <c r="AB664" s="12">
        <v>10.0</v>
      </c>
      <c r="AC664" s="12">
        <v>0.0</v>
      </c>
      <c r="AD664" s="12">
        <v>11.0</v>
      </c>
      <c r="AE664" s="12">
        <v>0.0</v>
      </c>
      <c r="AF664" s="11">
        <f t="shared" si="45"/>
        <v>0</v>
      </c>
      <c r="AG664" s="13">
        <v>7.0</v>
      </c>
      <c r="AH664" s="13">
        <v>1.0</v>
      </c>
      <c r="AI664" s="13">
        <v>6.0</v>
      </c>
      <c r="AJ664" s="13">
        <v>2.0</v>
      </c>
      <c r="AK664" s="13">
        <v>13.0</v>
      </c>
      <c r="AL664" s="13">
        <v>3.0</v>
      </c>
      <c r="AM664" s="18">
        <f t="shared" si="46"/>
        <v>0.2307692308</v>
      </c>
      <c r="AN664" s="13">
        <v>3.0</v>
      </c>
      <c r="AO664" s="19">
        <v>0.0</v>
      </c>
      <c r="AP664" s="13">
        <v>0.0</v>
      </c>
      <c r="AQ664" s="17"/>
      <c r="AR664" s="11"/>
      <c r="AS664" s="17"/>
      <c r="AT664" s="11"/>
      <c r="AU664" s="13" t="s">
        <v>56</v>
      </c>
      <c r="AV664" s="13"/>
      <c r="AW664" s="13"/>
      <c r="AX664" s="21"/>
      <c r="AY664" s="13"/>
      <c r="AZ664" s="13">
        <v>2.0</v>
      </c>
      <c r="BA664" s="12">
        <f t="shared" si="12"/>
        <v>6</v>
      </c>
      <c r="BB664" s="13"/>
    </row>
    <row r="665" ht="12.75" customHeight="1">
      <c r="A665" s="13" t="s">
        <v>640</v>
      </c>
      <c r="B665" s="74" t="s">
        <v>651</v>
      </c>
      <c r="C665" s="10">
        <v>2.1277777777777778</v>
      </c>
      <c r="D665" s="11">
        <v>13.002777777777778</v>
      </c>
      <c r="E665" s="11">
        <v>0.16364024781029693</v>
      </c>
      <c r="F665" s="13">
        <v>1.0</v>
      </c>
      <c r="G665" s="13">
        <v>5.0</v>
      </c>
      <c r="H665" s="13">
        <v>13.0</v>
      </c>
      <c r="I665" s="13">
        <v>91.0</v>
      </c>
      <c r="J665" s="13">
        <v>9.0</v>
      </c>
      <c r="K665" s="11">
        <v>0.5396825396825397</v>
      </c>
      <c r="L665" s="11">
        <v>0.9150326797385621</v>
      </c>
      <c r="M665" s="13">
        <v>5.0</v>
      </c>
      <c r="N665" s="13">
        <v>0.0</v>
      </c>
      <c r="O665" s="13">
        <v>10.0</v>
      </c>
      <c r="P665" s="14">
        <v>0.0</v>
      </c>
      <c r="Q665" s="15">
        <v>0.7033227874928366</v>
      </c>
      <c r="R665" s="16">
        <v>3.0428104575163397</v>
      </c>
      <c r="S665" s="13">
        <v>37.0</v>
      </c>
      <c r="T665" s="13">
        <v>5.0</v>
      </c>
      <c r="U665" s="13">
        <v>1.0</v>
      </c>
      <c r="V665" s="17">
        <f t="shared" si="54"/>
        <v>4</v>
      </c>
      <c r="W665" s="11">
        <f t="shared" si="2"/>
        <v>0.5555555556</v>
      </c>
      <c r="X665" s="11">
        <f t="shared" si="3"/>
        <v>0.4444444444</v>
      </c>
      <c r="Y665" s="11">
        <f t="shared" si="18"/>
        <v>3.042810458</v>
      </c>
      <c r="Z665" s="12">
        <v>1.0</v>
      </c>
      <c r="AA665" s="12">
        <v>0.0</v>
      </c>
      <c r="AB665" s="12">
        <v>9.0</v>
      </c>
      <c r="AC665" s="12">
        <v>1.0</v>
      </c>
      <c r="AD665" s="12">
        <v>10.0</v>
      </c>
      <c r="AE665" s="12">
        <v>1.0</v>
      </c>
      <c r="AF665" s="11">
        <f t="shared" si="45"/>
        <v>0.1</v>
      </c>
      <c r="AG665" s="13">
        <v>8.0</v>
      </c>
      <c r="AH665" s="13">
        <v>2.0</v>
      </c>
      <c r="AI665" s="13">
        <v>6.0</v>
      </c>
      <c r="AJ665" s="13">
        <v>4.0</v>
      </c>
      <c r="AK665" s="13">
        <v>14.0</v>
      </c>
      <c r="AL665" s="13">
        <v>6.0</v>
      </c>
      <c r="AM665" s="18">
        <f t="shared" si="46"/>
        <v>0.4285714286</v>
      </c>
      <c r="AN665" s="13">
        <v>1.0</v>
      </c>
      <c r="AO665" s="19">
        <v>0.0</v>
      </c>
      <c r="AP665" s="13">
        <v>0.0</v>
      </c>
      <c r="AQ665" s="17"/>
      <c r="AR665" s="11"/>
      <c r="AS665" s="17"/>
      <c r="AT665" s="11"/>
      <c r="AU665" s="13" t="s">
        <v>56</v>
      </c>
      <c r="AV665" s="13"/>
      <c r="AW665" s="13"/>
      <c r="AX665" s="21"/>
      <c r="AY665" s="13"/>
      <c r="AZ665" s="13"/>
      <c r="BA665" s="12">
        <f t="shared" si="12"/>
        <v>13</v>
      </c>
      <c r="BB665" s="13"/>
    </row>
    <row r="666" ht="12.75" customHeight="1">
      <c r="A666" s="13" t="s">
        <v>640</v>
      </c>
      <c r="B666" s="9" t="s">
        <v>652</v>
      </c>
      <c r="C666" s="10">
        <v>0.9</v>
      </c>
      <c r="D666" s="11">
        <v>7.052777777777778</v>
      </c>
      <c r="E666" s="11">
        <v>0.12760929499803073</v>
      </c>
      <c r="F666" s="13">
        <v>2.0</v>
      </c>
      <c r="G666" s="13">
        <v>3.0</v>
      </c>
      <c r="H666" s="13">
        <v>6.0</v>
      </c>
      <c r="I666" s="13">
        <v>64.0</v>
      </c>
      <c r="J666" s="13">
        <v>6.0</v>
      </c>
      <c r="K666" s="11">
        <v>0.484375</v>
      </c>
      <c r="L666" s="11">
        <v>1.4</v>
      </c>
      <c r="M666" s="13">
        <v>4.0</v>
      </c>
      <c r="N666" s="13">
        <v>0.0</v>
      </c>
      <c r="O666" s="13">
        <v>10.0</v>
      </c>
      <c r="P666" s="14">
        <v>0.0</v>
      </c>
      <c r="Q666" s="15">
        <v>0.6119842949980308</v>
      </c>
      <c r="R666" s="16">
        <v>2.3</v>
      </c>
      <c r="S666" s="13">
        <v>30.0</v>
      </c>
      <c r="T666" s="13">
        <v>9.0</v>
      </c>
      <c r="U666" s="13">
        <v>1.0</v>
      </c>
      <c r="V666" s="17">
        <f t="shared" si="54"/>
        <v>3</v>
      </c>
      <c r="W666" s="11">
        <f t="shared" si="2"/>
        <v>0.5</v>
      </c>
      <c r="X666" s="11">
        <f t="shared" si="3"/>
        <v>0.5</v>
      </c>
      <c r="Y666" s="11">
        <f t="shared" si="18"/>
        <v>2.3</v>
      </c>
      <c r="Z666" s="12">
        <v>0.0</v>
      </c>
      <c r="AA666" s="12">
        <v>0.0</v>
      </c>
      <c r="AB666" s="12">
        <v>5.0</v>
      </c>
      <c r="AC666" s="12">
        <v>0.0</v>
      </c>
      <c r="AD666" s="12">
        <v>5.0</v>
      </c>
      <c r="AE666" s="12">
        <v>0.0</v>
      </c>
      <c r="AF666" s="11">
        <f t="shared" si="45"/>
        <v>0</v>
      </c>
      <c r="AG666" s="13">
        <v>6.0</v>
      </c>
      <c r="AH666" s="13">
        <v>2.0</v>
      </c>
      <c r="AI666" s="13">
        <v>5.0</v>
      </c>
      <c r="AJ666" s="13">
        <v>2.0</v>
      </c>
      <c r="AK666" s="13">
        <v>11.0</v>
      </c>
      <c r="AL666" s="13">
        <v>4.0</v>
      </c>
      <c r="AM666" s="18">
        <f t="shared" si="46"/>
        <v>0.3636363636</v>
      </c>
      <c r="AN666" s="13">
        <v>1.0</v>
      </c>
      <c r="AO666" s="19">
        <v>0.0</v>
      </c>
      <c r="AP666" s="13">
        <v>2.0</v>
      </c>
      <c r="AQ666" s="17"/>
      <c r="AR666" s="11"/>
      <c r="AS666" s="17"/>
      <c r="AT666" s="11"/>
      <c r="AU666" s="13" t="s">
        <v>54</v>
      </c>
      <c r="AV666" s="13"/>
      <c r="AW666" s="13"/>
      <c r="AX666" s="21"/>
      <c r="AY666" s="13"/>
      <c r="AZ666" s="13"/>
      <c r="BA666" s="12">
        <f t="shared" si="12"/>
        <v>6</v>
      </c>
      <c r="BB666" s="13"/>
    </row>
    <row r="667" ht="12.75" customHeight="1">
      <c r="A667" s="13" t="s">
        <v>640</v>
      </c>
      <c r="B667" s="74" t="s">
        <v>653</v>
      </c>
      <c r="C667" s="10">
        <v>0.2111111111111111</v>
      </c>
      <c r="D667" s="11">
        <v>0.5361111111111112</v>
      </c>
      <c r="E667" s="11">
        <v>0.3937823834196891</v>
      </c>
      <c r="F667" s="13">
        <v>1.0</v>
      </c>
      <c r="G667" s="13">
        <v>1.0</v>
      </c>
      <c r="H667" s="13">
        <v>3.0</v>
      </c>
      <c r="I667" s="13">
        <v>15.0</v>
      </c>
      <c r="J667" s="13">
        <v>2.0</v>
      </c>
      <c r="K667" s="11">
        <v>0.4</v>
      </c>
      <c r="L667" s="11">
        <v>2.0</v>
      </c>
      <c r="M667" s="13">
        <v>1.0</v>
      </c>
      <c r="N667" s="13">
        <v>0.0</v>
      </c>
      <c r="O667" s="13">
        <v>10.0</v>
      </c>
      <c r="P667" s="14">
        <v>0.0</v>
      </c>
      <c r="Q667" s="15">
        <v>0.7937823834196891</v>
      </c>
      <c r="R667" s="16">
        <v>2.2111111111111112</v>
      </c>
      <c r="S667" s="13">
        <v>11.0</v>
      </c>
      <c r="T667" s="13">
        <v>16.0</v>
      </c>
      <c r="U667" s="13">
        <v>1.0</v>
      </c>
      <c r="V667" s="17">
        <f t="shared" si="54"/>
        <v>1</v>
      </c>
      <c r="W667" s="11">
        <f t="shared" si="2"/>
        <v>0.5</v>
      </c>
      <c r="X667" s="11">
        <f t="shared" si="3"/>
        <v>0.5</v>
      </c>
      <c r="Y667" s="11">
        <f t="shared" si="18"/>
        <v>2.211111111</v>
      </c>
      <c r="Z667" s="12">
        <v>0.0</v>
      </c>
      <c r="AA667" s="12">
        <v>0.0</v>
      </c>
      <c r="AB667" s="12">
        <v>0.0</v>
      </c>
      <c r="AC667" s="12">
        <v>0.0</v>
      </c>
      <c r="AD667" s="12">
        <v>0.0</v>
      </c>
      <c r="AE667" s="12">
        <v>0.0</v>
      </c>
      <c r="AF667" s="11" t="str">
        <f t="shared" si="45"/>
        <v>#DIV/0!</v>
      </c>
      <c r="AG667" s="13">
        <v>0.0</v>
      </c>
      <c r="AH667" s="13">
        <v>0.0</v>
      </c>
      <c r="AI667" s="13">
        <v>4.0</v>
      </c>
      <c r="AJ667" s="13">
        <v>2.0</v>
      </c>
      <c r="AK667" s="13">
        <v>4.0</v>
      </c>
      <c r="AL667" s="13">
        <v>2.0</v>
      </c>
      <c r="AM667" s="18">
        <f t="shared" si="46"/>
        <v>0.5</v>
      </c>
      <c r="AN667" s="13">
        <v>0.0</v>
      </c>
      <c r="AO667" s="19">
        <v>0.0</v>
      </c>
      <c r="AP667" s="13">
        <v>0.0</v>
      </c>
      <c r="AQ667" s="17"/>
      <c r="AR667" s="11"/>
      <c r="AS667" s="17"/>
      <c r="AT667" s="11"/>
      <c r="AU667" s="13" t="s">
        <v>56</v>
      </c>
      <c r="AV667" s="13"/>
      <c r="AW667" s="13"/>
      <c r="AX667" s="21"/>
      <c r="AY667" s="13"/>
      <c r="AZ667" s="13"/>
      <c r="BA667" s="12">
        <f t="shared" si="12"/>
        <v>3</v>
      </c>
      <c r="BB667" s="13"/>
    </row>
    <row r="668" ht="12.75" customHeight="1">
      <c r="A668" s="13" t="s">
        <v>640</v>
      </c>
      <c r="B668" s="9" t="s">
        <v>654</v>
      </c>
      <c r="C668" s="10">
        <v>0.7</v>
      </c>
      <c r="D668" s="11">
        <v>1.686111111111111</v>
      </c>
      <c r="E668" s="11">
        <v>0.41515650741350907</v>
      </c>
      <c r="F668" s="13">
        <v>0.0</v>
      </c>
      <c r="G668" s="13">
        <v>2.0</v>
      </c>
      <c r="H668" s="13">
        <v>9.0</v>
      </c>
      <c r="I668" s="13">
        <v>18.0</v>
      </c>
      <c r="J668" s="13">
        <v>3.0</v>
      </c>
      <c r="K668" s="11">
        <v>0.5</v>
      </c>
      <c r="L668" s="11">
        <v>1.435897435897436</v>
      </c>
      <c r="M668" s="13">
        <v>0.0</v>
      </c>
      <c r="N668" s="13">
        <v>0.0</v>
      </c>
      <c r="O668" s="13">
        <v>10.0</v>
      </c>
      <c r="P668" s="14">
        <v>0.0</v>
      </c>
      <c r="Q668" s="15">
        <v>0.9151565074135091</v>
      </c>
      <c r="R668" s="16">
        <v>2.135897435897436</v>
      </c>
      <c r="S668" s="13">
        <v>17.0</v>
      </c>
      <c r="T668" s="13">
        <v>14.0</v>
      </c>
      <c r="U668" s="13">
        <v>1.0</v>
      </c>
      <c r="V668" s="17">
        <f t="shared" si="54"/>
        <v>1</v>
      </c>
      <c r="W668" s="11">
        <f t="shared" si="2"/>
        <v>0.6666666667</v>
      </c>
      <c r="X668" s="11">
        <f t="shared" si="3"/>
        <v>0.3333333333</v>
      </c>
      <c r="Y668" s="11">
        <f t="shared" si="18"/>
        <v>2.135897436</v>
      </c>
      <c r="Z668" s="12">
        <v>0.0</v>
      </c>
      <c r="AA668" s="12">
        <v>0.0</v>
      </c>
      <c r="AB668" s="12">
        <v>0.0</v>
      </c>
      <c r="AC668" s="12">
        <v>0.0</v>
      </c>
      <c r="AD668" s="12">
        <v>0.0</v>
      </c>
      <c r="AE668" s="12">
        <v>0.0</v>
      </c>
      <c r="AF668" s="11" t="str">
        <f t="shared" si="45"/>
        <v>#DIV/0!</v>
      </c>
      <c r="AG668" s="13">
        <v>3.0</v>
      </c>
      <c r="AH668" s="13">
        <v>1.0</v>
      </c>
      <c r="AI668" s="13">
        <v>6.0</v>
      </c>
      <c r="AJ668" s="13">
        <v>1.0</v>
      </c>
      <c r="AK668" s="13">
        <v>9.0</v>
      </c>
      <c r="AL668" s="13">
        <v>2.0</v>
      </c>
      <c r="AM668" s="18">
        <f t="shared" si="46"/>
        <v>0.2222222222</v>
      </c>
      <c r="AN668" s="13">
        <v>3.0</v>
      </c>
      <c r="AO668" s="19">
        <v>0.0</v>
      </c>
      <c r="AP668" s="13">
        <v>0.0</v>
      </c>
      <c r="AQ668" s="17"/>
      <c r="AR668" s="11"/>
      <c r="AS668" s="17"/>
      <c r="AT668" s="11"/>
      <c r="AU668" s="13" t="s">
        <v>56</v>
      </c>
      <c r="AV668" s="13"/>
      <c r="AW668" s="13"/>
      <c r="AX668" s="21"/>
      <c r="AY668" s="13"/>
      <c r="AZ668" s="13"/>
      <c r="BA668" s="12">
        <f t="shared" si="12"/>
        <v>9</v>
      </c>
      <c r="BB668" s="13"/>
    </row>
    <row r="669" ht="12.75" customHeight="1">
      <c r="A669" s="13" t="s">
        <v>640</v>
      </c>
      <c r="B669" s="74" t="s">
        <v>655</v>
      </c>
      <c r="C669" s="10">
        <v>0.30000000000000004</v>
      </c>
      <c r="D669" s="11">
        <v>0.9361111111111112</v>
      </c>
      <c r="E669" s="11">
        <v>0.32047477744807124</v>
      </c>
      <c r="F669" s="13">
        <v>1.0</v>
      </c>
      <c r="G669" s="13">
        <v>1.0</v>
      </c>
      <c r="H669" s="13">
        <v>4.0</v>
      </c>
      <c r="I669" s="13">
        <v>15.0</v>
      </c>
      <c r="J669" s="13">
        <v>2.0</v>
      </c>
      <c r="K669" s="11">
        <v>0.3666666666666667</v>
      </c>
      <c r="L669" s="11">
        <v>1.75</v>
      </c>
      <c r="M669" s="13">
        <v>0.0</v>
      </c>
      <c r="N669" s="13">
        <v>0.0</v>
      </c>
      <c r="O669" s="13">
        <v>10.0</v>
      </c>
      <c r="P669" s="14">
        <v>0.0</v>
      </c>
      <c r="Q669" s="15">
        <v>0.6871414441147379</v>
      </c>
      <c r="R669" s="16">
        <v>2.05</v>
      </c>
      <c r="S669" s="13">
        <v>15.0</v>
      </c>
      <c r="T669" s="13">
        <v>15.0</v>
      </c>
      <c r="U669" s="13">
        <v>1.0</v>
      </c>
      <c r="V669" s="17">
        <f t="shared" si="54"/>
        <v>1</v>
      </c>
      <c r="W669" s="11">
        <f t="shared" si="2"/>
        <v>0.5</v>
      </c>
      <c r="X669" s="11">
        <f t="shared" si="3"/>
        <v>0.5</v>
      </c>
      <c r="Y669" s="11">
        <f t="shared" si="18"/>
        <v>2.05</v>
      </c>
      <c r="Z669" s="12">
        <v>0.0</v>
      </c>
      <c r="AA669" s="12">
        <v>0.0</v>
      </c>
      <c r="AB669" s="12">
        <v>0.0</v>
      </c>
      <c r="AC669" s="12">
        <v>0.0</v>
      </c>
      <c r="AD669" s="12">
        <v>0.0</v>
      </c>
      <c r="AE669" s="12">
        <v>0.0</v>
      </c>
      <c r="AF669" s="11" t="str">
        <f t="shared" si="45"/>
        <v>#DIV/0!</v>
      </c>
      <c r="AG669" s="13">
        <v>1.0</v>
      </c>
      <c r="AH669" s="13">
        <v>0.0</v>
      </c>
      <c r="AI669" s="13">
        <v>5.0</v>
      </c>
      <c r="AJ669" s="13">
        <v>1.0</v>
      </c>
      <c r="AK669" s="13">
        <v>6.0</v>
      </c>
      <c r="AL669" s="13">
        <v>1.0</v>
      </c>
      <c r="AM669" s="18">
        <f t="shared" si="46"/>
        <v>0.1666666667</v>
      </c>
      <c r="AN669" s="13">
        <v>2.0</v>
      </c>
      <c r="AO669" s="19">
        <v>0.0</v>
      </c>
      <c r="AP669" s="13">
        <v>0.0</v>
      </c>
      <c r="AQ669" s="17"/>
      <c r="AR669" s="11"/>
      <c r="AS669" s="17"/>
      <c r="AT669" s="11"/>
      <c r="AU669" s="13" t="s">
        <v>56</v>
      </c>
      <c r="AV669" s="13"/>
      <c r="AW669" s="13"/>
      <c r="AX669" s="21"/>
      <c r="AY669" s="13"/>
      <c r="AZ669" s="13"/>
      <c r="BA669" s="12">
        <f t="shared" si="12"/>
        <v>4</v>
      </c>
      <c r="BB669" s="13"/>
    </row>
    <row r="670" ht="12.75" customHeight="1">
      <c r="A670" s="13" t="s">
        <v>640</v>
      </c>
      <c r="B670" s="9" t="s">
        <v>656</v>
      </c>
      <c r="C670" s="10">
        <v>0.525</v>
      </c>
      <c r="D670" s="11">
        <v>2.4361111111111113</v>
      </c>
      <c r="E670" s="11">
        <v>0.2155074116305587</v>
      </c>
      <c r="F670" s="13">
        <v>1.0</v>
      </c>
      <c r="G670" s="13">
        <v>2.0</v>
      </c>
      <c r="H670" s="13">
        <v>13.0</v>
      </c>
      <c r="I670" s="13">
        <v>27.0</v>
      </c>
      <c r="J670" s="13">
        <v>3.0</v>
      </c>
      <c r="K670" s="11">
        <v>0.5061728395061729</v>
      </c>
      <c r="L670" s="11">
        <v>1.0980392156862746</v>
      </c>
      <c r="M670" s="13">
        <v>1.0</v>
      </c>
      <c r="N670" s="13">
        <v>0.0</v>
      </c>
      <c r="O670" s="13">
        <v>10.0</v>
      </c>
      <c r="P670" s="14">
        <v>0.0</v>
      </c>
      <c r="Q670" s="15">
        <v>0.7216802511367315</v>
      </c>
      <c r="R670" s="16">
        <v>1.6230392156862745</v>
      </c>
      <c r="S670" s="13">
        <v>20.0</v>
      </c>
      <c r="T670" s="13">
        <v>13.0</v>
      </c>
      <c r="U670" s="13">
        <v>1.0</v>
      </c>
      <c r="V670" s="17">
        <f t="shared" si="54"/>
        <v>1</v>
      </c>
      <c r="W670" s="11">
        <f t="shared" si="2"/>
        <v>0.6666666667</v>
      </c>
      <c r="X670" s="11">
        <f t="shared" si="3"/>
        <v>0.3333333333</v>
      </c>
      <c r="Y670" s="11">
        <f t="shared" si="18"/>
        <v>1.623039216</v>
      </c>
      <c r="Z670" s="12">
        <v>0.0</v>
      </c>
      <c r="AA670" s="12">
        <v>0.0</v>
      </c>
      <c r="AB670" s="12">
        <v>1.0</v>
      </c>
      <c r="AC670" s="12">
        <v>0.0</v>
      </c>
      <c r="AD670" s="12">
        <v>1.0</v>
      </c>
      <c r="AE670" s="12">
        <v>0.0</v>
      </c>
      <c r="AF670" s="11">
        <f t="shared" si="45"/>
        <v>0</v>
      </c>
      <c r="AG670" s="13">
        <v>2.0</v>
      </c>
      <c r="AH670" s="13">
        <v>1.0</v>
      </c>
      <c r="AI670" s="13">
        <v>6.0</v>
      </c>
      <c r="AJ670" s="13">
        <v>2.0</v>
      </c>
      <c r="AK670" s="13">
        <v>8.0</v>
      </c>
      <c r="AL670" s="13">
        <v>3.0</v>
      </c>
      <c r="AM670" s="18">
        <f t="shared" si="46"/>
        <v>0.375</v>
      </c>
      <c r="AN670" s="13">
        <v>0.0</v>
      </c>
      <c r="AO670" s="19">
        <v>0.0</v>
      </c>
      <c r="AP670" s="13">
        <v>0.0</v>
      </c>
      <c r="AQ670" s="17"/>
      <c r="AR670" s="11"/>
      <c r="AS670" s="17"/>
      <c r="AT670" s="11"/>
      <c r="AU670" s="13" t="s">
        <v>56</v>
      </c>
      <c r="AV670" s="13"/>
      <c r="AW670" s="13"/>
      <c r="AX670" s="21"/>
      <c r="AY670" s="13"/>
      <c r="AZ670" s="13"/>
      <c r="BA670" s="12">
        <f t="shared" si="12"/>
        <v>13</v>
      </c>
      <c r="BB670" s="13"/>
    </row>
    <row r="671" ht="12.75" customHeight="1">
      <c r="A671" s="13" t="s">
        <v>640</v>
      </c>
      <c r="B671" s="74" t="s">
        <v>657</v>
      </c>
      <c r="C671" s="10">
        <v>0.2111111111111111</v>
      </c>
      <c r="D671" s="11">
        <v>0.33611111111111114</v>
      </c>
      <c r="E671" s="11">
        <v>0.6280991735537189</v>
      </c>
      <c r="F671" s="13">
        <v>0.0</v>
      </c>
      <c r="G671" s="13">
        <v>0.0</v>
      </c>
      <c r="H671" s="13">
        <v>9.0</v>
      </c>
      <c r="I671" s="13">
        <v>10.0</v>
      </c>
      <c r="J671" s="13">
        <v>1.0</v>
      </c>
      <c r="K671" s="11">
        <v>-0.9</v>
      </c>
      <c r="L671" s="11">
        <v>0.0</v>
      </c>
      <c r="M671" s="13">
        <v>0.0</v>
      </c>
      <c r="N671" s="13">
        <v>0.0</v>
      </c>
      <c r="O671" s="13">
        <v>10.0</v>
      </c>
      <c r="P671" s="14">
        <v>0.0</v>
      </c>
      <c r="Q671" s="15">
        <v>-0.2719008264462811</v>
      </c>
      <c r="R671" s="16">
        <v>0.2111111111111111</v>
      </c>
      <c r="S671" s="13">
        <v>9.0</v>
      </c>
      <c r="T671" s="13">
        <v>18.0</v>
      </c>
      <c r="U671" s="13">
        <v>1.0</v>
      </c>
      <c r="V671" s="17">
        <f t="shared" si="54"/>
        <v>1</v>
      </c>
      <c r="W671" s="11">
        <f t="shared" si="2"/>
        <v>0</v>
      </c>
      <c r="X671" s="11">
        <f t="shared" si="3"/>
        <v>1</v>
      </c>
      <c r="Y671" s="11">
        <f t="shared" si="18"/>
        <v>0.2111111111</v>
      </c>
      <c r="Z671" s="12">
        <v>0.0</v>
      </c>
      <c r="AA671" s="12">
        <v>0.0</v>
      </c>
      <c r="AB671" s="12">
        <v>0.0</v>
      </c>
      <c r="AC671" s="12">
        <v>0.0</v>
      </c>
      <c r="AD671" s="12">
        <v>0.0</v>
      </c>
      <c r="AE671" s="12">
        <v>0.0</v>
      </c>
      <c r="AF671" s="11" t="str">
        <f t="shared" si="45"/>
        <v>#DIV/0!</v>
      </c>
      <c r="AG671" s="13">
        <v>0.0</v>
      </c>
      <c r="AH671" s="13">
        <v>0.0</v>
      </c>
      <c r="AI671" s="13">
        <v>3.0</v>
      </c>
      <c r="AJ671" s="13">
        <v>2.0</v>
      </c>
      <c r="AK671" s="13">
        <v>3.0</v>
      </c>
      <c r="AL671" s="13">
        <v>2.0</v>
      </c>
      <c r="AM671" s="18">
        <f t="shared" si="46"/>
        <v>0.6666666667</v>
      </c>
      <c r="AN671" s="13">
        <v>0.0</v>
      </c>
      <c r="AO671" s="19">
        <v>0.0</v>
      </c>
      <c r="AP671" s="13">
        <v>0.0</v>
      </c>
      <c r="AQ671" s="17"/>
      <c r="AR671" s="11"/>
      <c r="AS671" s="17"/>
      <c r="AT671" s="11"/>
      <c r="AU671" s="13" t="s">
        <v>54</v>
      </c>
      <c r="AV671" s="13"/>
      <c r="AW671" s="13"/>
      <c r="AX671" s="21"/>
      <c r="AY671" s="13"/>
      <c r="AZ671" s="13"/>
      <c r="BA671" s="12">
        <f t="shared" si="12"/>
        <v>9</v>
      </c>
      <c r="BB671" s="13"/>
    </row>
    <row r="672" ht="12.75" customHeight="1">
      <c r="A672" s="13" t="s">
        <v>640</v>
      </c>
      <c r="B672" s="9" t="s">
        <v>658</v>
      </c>
      <c r="C672" s="10">
        <v>0.125</v>
      </c>
      <c r="D672" s="11">
        <v>0.33611111111111114</v>
      </c>
      <c r="E672" s="11">
        <v>0.371900826446281</v>
      </c>
      <c r="F672" s="13">
        <v>0.0</v>
      </c>
      <c r="G672" s="13">
        <v>0.0</v>
      </c>
      <c r="H672" s="13">
        <v>0.0</v>
      </c>
      <c r="I672" s="13">
        <v>9.0</v>
      </c>
      <c r="J672" s="13">
        <v>1.0</v>
      </c>
      <c r="K672" s="11">
        <v>-0.23529411764705882</v>
      </c>
      <c r="L672" s="11">
        <v>0.0</v>
      </c>
      <c r="M672" s="13">
        <v>1.0</v>
      </c>
      <c r="N672" s="13">
        <v>0.0</v>
      </c>
      <c r="O672" s="13">
        <v>10.0</v>
      </c>
      <c r="P672" s="14">
        <v>0.0</v>
      </c>
      <c r="Q672" s="15">
        <v>0.13660670879922215</v>
      </c>
      <c r="R672" s="16">
        <v>0.125</v>
      </c>
      <c r="S672" s="13">
        <v>10.0</v>
      </c>
      <c r="T672" s="13">
        <v>17.0</v>
      </c>
      <c r="U672" s="13">
        <v>1.0</v>
      </c>
      <c r="V672" s="17">
        <f t="shared" si="54"/>
        <v>1</v>
      </c>
      <c r="W672" s="11">
        <f t="shared" si="2"/>
        <v>0</v>
      </c>
      <c r="X672" s="11">
        <f t="shared" si="3"/>
        <v>1</v>
      </c>
      <c r="Y672" s="11">
        <f t="shared" si="18"/>
        <v>0.125</v>
      </c>
      <c r="Z672" s="12">
        <v>0.0</v>
      </c>
      <c r="AA672" s="12">
        <v>0.0</v>
      </c>
      <c r="AB672" s="12">
        <v>0.0</v>
      </c>
      <c r="AC672" s="12">
        <v>0.0</v>
      </c>
      <c r="AD672" s="12">
        <v>0.0</v>
      </c>
      <c r="AE672" s="12">
        <v>0.0</v>
      </c>
      <c r="AF672" s="11" t="str">
        <f t="shared" si="45"/>
        <v>#DIV/0!</v>
      </c>
      <c r="AG672" s="13">
        <v>0.0</v>
      </c>
      <c r="AH672" s="13">
        <v>0.0</v>
      </c>
      <c r="AI672" s="13">
        <v>3.0</v>
      </c>
      <c r="AJ672" s="13">
        <v>1.0</v>
      </c>
      <c r="AK672" s="13">
        <v>3.0</v>
      </c>
      <c r="AL672" s="13">
        <v>1.0</v>
      </c>
      <c r="AM672" s="18">
        <f t="shared" si="46"/>
        <v>0.3333333333</v>
      </c>
      <c r="AN672" s="13">
        <v>0.0</v>
      </c>
      <c r="AO672" s="19">
        <v>0.0</v>
      </c>
      <c r="AP672" s="13">
        <v>0.0</v>
      </c>
      <c r="AQ672" s="17"/>
      <c r="AR672" s="11"/>
      <c r="AS672" s="17"/>
      <c r="AT672" s="11"/>
      <c r="AU672" s="13" t="s">
        <v>56</v>
      </c>
      <c r="AV672" s="13"/>
      <c r="AW672" s="13"/>
      <c r="AX672" s="21"/>
      <c r="AY672" s="13"/>
      <c r="AZ672" s="13"/>
      <c r="BA672" s="12">
        <f t="shared" si="12"/>
        <v>0</v>
      </c>
      <c r="BB672" s="13"/>
    </row>
    <row r="673" ht="12.75" customHeight="1">
      <c r="A673" s="13" t="s">
        <v>640</v>
      </c>
      <c r="B673" s="9" t="s">
        <v>659</v>
      </c>
      <c r="C673" s="10">
        <v>0.0</v>
      </c>
      <c r="D673" s="11">
        <v>0.2111111111111111</v>
      </c>
      <c r="E673" s="11">
        <v>0.0</v>
      </c>
      <c r="F673" s="13">
        <v>0.0</v>
      </c>
      <c r="G673" s="13">
        <v>0.0</v>
      </c>
      <c r="H673" s="13">
        <v>5.0</v>
      </c>
      <c r="I673" s="13">
        <v>9.0</v>
      </c>
      <c r="J673" s="13">
        <v>1.0</v>
      </c>
      <c r="K673" s="11">
        <v>-0.5555555555555556</v>
      </c>
      <c r="L673" s="11">
        <v>0.0</v>
      </c>
      <c r="M673" s="13">
        <v>0.0</v>
      </c>
      <c r="N673" s="13">
        <v>0.0</v>
      </c>
      <c r="O673" s="13">
        <v>10.0</v>
      </c>
      <c r="P673" s="14">
        <v>0.0</v>
      </c>
      <c r="Q673" s="15">
        <v>-0.5555555555555556</v>
      </c>
      <c r="R673" s="16">
        <v>0.0</v>
      </c>
      <c r="S673" s="13">
        <v>6.0</v>
      </c>
      <c r="T673" s="13">
        <v>19.0</v>
      </c>
      <c r="U673" s="13">
        <v>1.0</v>
      </c>
      <c r="V673" s="17">
        <f t="shared" si="54"/>
        <v>1</v>
      </c>
      <c r="W673" s="11">
        <f t="shared" si="2"/>
        <v>0</v>
      </c>
      <c r="X673" s="11">
        <f t="shared" si="3"/>
        <v>1</v>
      </c>
      <c r="Y673" s="11">
        <f t="shared" si="18"/>
        <v>0</v>
      </c>
      <c r="Z673" s="12">
        <v>0.0</v>
      </c>
      <c r="AA673" s="12">
        <v>0.0</v>
      </c>
      <c r="AB673" s="12">
        <v>0.0</v>
      </c>
      <c r="AC673" s="12">
        <v>0.0</v>
      </c>
      <c r="AD673" s="12">
        <v>0.0</v>
      </c>
      <c r="AE673" s="12">
        <v>0.0</v>
      </c>
      <c r="AF673" s="11" t="str">
        <f t="shared" si="45"/>
        <v>#DIV/0!</v>
      </c>
      <c r="AG673" s="13">
        <v>0.0</v>
      </c>
      <c r="AH673" s="13">
        <v>0.0</v>
      </c>
      <c r="AI673" s="13">
        <v>2.0</v>
      </c>
      <c r="AJ673" s="13">
        <v>0.0</v>
      </c>
      <c r="AK673" s="13">
        <v>2.0</v>
      </c>
      <c r="AL673" s="13">
        <v>0.0</v>
      </c>
      <c r="AM673" s="18">
        <f t="shared" si="46"/>
        <v>0</v>
      </c>
      <c r="AN673" s="13">
        <v>0.0</v>
      </c>
      <c r="AO673" s="19">
        <v>0.0</v>
      </c>
      <c r="AP673" s="13">
        <v>0.0</v>
      </c>
      <c r="AQ673" s="17"/>
      <c r="AR673" s="11"/>
      <c r="AS673" s="17"/>
      <c r="AT673" s="11"/>
      <c r="AU673" s="13" t="s">
        <v>56</v>
      </c>
      <c r="AV673" s="13"/>
      <c r="AW673" s="13"/>
      <c r="AX673" s="21"/>
      <c r="AY673" s="13"/>
      <c r="AZ673" s="13"/>
      <c r="BA673" s="12">
        <f t="shared" si="12"/>
        <v>5</v>
      </c>
      <c r="BB673" s="13"/>
    </row>
    <row r="674" ht="12.75" customHeight="1">
      <c r="A674" s="25" t="s">
        <v>640</v>
      </c>
      <c r="B674" s="26" t="s">
        <v>660</v>
      </c>
      <c r="C674" s="27">
        <v>0.0</v>
      </c>
      <c r="D674" s="28">
        <v>0.1</v>
      </c>
      <c r="E674" s="28">
        <v>0.0</v>
      </c>
      <c r="F674" s="25">
        <v>0.0</v>
      </c>
      <c r="G674" s="25">
        <v>0.0</v>
      </c>
      <c r="H674" s="25">
        <v>0.0</v>
      </c>
      <c r="I674" s="25">
        <v>0.0</v>
      </c>
      <c r="J674" s="25">
        <v>0.0</v>
      </c>
      <c r="K674" s="28">
        <v>-1.0</v>
      </c>
      <c r="L674" s="28">
        <v>0.0</v>
      </c>
      <c r="M674" s="25">
        <v>0.0</v>
      </c>
      <c r="N674" s="25">
        <v>0.0</v>
      </c>
      <c r="O674" s="25">
        <v>10.0</v>
      </c>
      <c r="P674" s="29">
        <v>0.0</v>
      </c>
      <c r="Q674" s="30">
        <v>-1.0</v>
      </c>
      <c r="R674" s="31">
        <v>0.0</v>
      </c>
      <c r="S674" s="25">
        <v>3.0</v>
      </c>
      <c r="T674" s="25">
        <v>20.0</v>
      </c>
      <c r="U674" s="25">
        <v>1.0</v>
      </c>
      <c r="V674" s="32">
        <f t="shared" si="54"/>
        <v>0</v>
      </c>
      <c r="W674" s="28" t="str">
        <f t="shared" si="2"/>
        <v>#DIV/0!</v>
      </c>
      <c r="X674" s="28" t="str">
        <f t="shared" si="3"/>
        <v>#DIV/0!</v>
      </c>
      <c r="Y674" s="28">
        <f t="shared" si="18"/>
        <v>0</v>
      </c>
      <c r="Z674" s="25">
        <v>0.0</v>
      </c>
      <c r="AA674" s="25">
        <v>0.0</v>
      </c>
      <c r="AB674" s="25">
        <v>0.0</v>
      </c>
      <c r="AC674" s="25">
        <v>0.0</v>
      </c>
      <c r="AD674" s="25">
        <v>0.0</v>
      </c>
      <c r="AE674" s="25">
        <v>0.0</v>
      </c>
      <c r="AF674" s="28" t="str">
        <f t="shared" si="45"/>
        <v>#DIV/0!</v>
      </c>
      <c r="AG674" s="25">
        <v>0.0</v>
      </c>
      <c r="AH674" s="25">
        <v>0.0</v>
      </c>
      <c r="AI674" s="25">
        <v>1.0</v>
      </c>
      <c r="AJ674" s="25">
        <v>0.0</v>
      </c>
      <c r="AK674" s="25">
        <v>1.0</v>
      </c>
      <c r="AL674" s="25">
        <v>0.0</v>
      </c>
      <c r="AM674" s="33">
        <f t="shared" si="46"/>
        <v>0</v>
      </c>
      <c r="AN674" s="25">
        <v>0.0</v>
      </c>
      <c r="AO674" s="34">
        <v>0.0</v>
      </c>
      <c r="AP674" s="25">
        <v>0.0</v>
      </c>
      <c r="AQ674" s="32"/>
      <c r="AR674" s="28"/>
      <c r="AS674" s="32"/>
      <c r="AT674" s="28"/>
      <c r="AU674" s="25" t="s">
        <v>54</v>
      </c>
      <c r="AV674" s="25"/>
      <c r="AW674" s="25"/>
      <c r="AX674" s="36"/>
      <c r="AY674" s="25"/>
      <c r="AZ674" s="25"/>
      <c r="BA674" s="25">
        <f t="shared" si="12"/>
        <v>0</v>
      </c>
      <c r="BB674" s="25"/>
    </row>
    <row r="675" ht="12.75" customHeight="1">
      <c r="A675" s="22" t="s">
        <v>661</v>
      </c>
      <c r="B675" s="8" t="s">
        <v>662</v>
      </c>
      <c r="C675" s="11">
        <v>4.0623015873015875</v>
      </c>
      <c r="D675" s="11">
        <v>15.471825396825396</v>
      </c>
      <c r="E675" s="11">
        <v>0.2625612352201903</v>
      </c>
      <c r="F675" s="13">
        <v>0.0</v>
      </c>
      <c r="G675" s="13">
        <v>8.0</v>
      </c>
      <c r="H675" s="13">
        <v>0.0</v>
      </c>
      <c r="I675" s="13">
        <v>101.0</v>
      </c>
      <c r="J675" s="13">
        <v>12.0</v>
      </c>
      <c r="K675" s="11">
        <v>0.6666666666666666</v>
      </c>
      <c r="L675" s="11">
        <v>4.666666666666667</v>
      </c>
      <c r="M675" s="13">
        <v>10.0</v>
      </c>
      <c r="N675" s="13">
        <v>4.0</v>
      </c>
      <c r="O675" s="13">
        <v>13.0</v>
      </c>
      <c r="P675" s="13">
        <v>0.3076923076923077</v>
      </c>
      <c r="Q675" s="15">
        <v>1.2369202095791647</v>
      </c>
      <c r="R675" s="16">
        <v>10.575122100122101</v>
      </c>
      <c r="S675" s="13">
        <v>39.0</v>
      </c>
      <c r="T675" s="13">
        <v>2.0</v>
      </c>
      <c r="U675" s="13">
        <v>1.0</v>
      </c>
      <c r="V675" s="13">
        <f t="shared" si="54"/>
        <v>4</v>
      </c>
      <c r="W675" s="11">
        <f t="shared" si="2"/>
        <v>0.6666666667</v>
      </c>
      <c r="X675" s="11">
        <f t="shared" si="3"/>
        <v>0.3333333333</v>
      </c>
      <c r="Y675" s="11">
        <f t="shared" si="18"/>
        <v>8.728968254</v>
      </c>
      <c r="Z675" s="13">
        <v>2.0</v>
      </c>
      <c r="AA675" s="13">
        <v>1.0</v>
      </c>
      <c r="AB675" s="13">
        <v>11.0</v>
      </c>
      <c r="AC675" s="13">
        <v>2.0</v>
      </c>
      <c r="AD675" s="13">
        <v>13.0</v>
      </c>
      <c r="AE675" s="13">
        <v>3.0</v>
      </c>
      <c r="AF675" s="11">
        <f t="shared" si="45"/>
        <v>0.2307692308</v>
      </c>
      <c r="AG675" s="13">
        <v>6.0</v>
      </c>
      <c r="AH675" s="13">
        <v>1.0</v>
      </c>
      <c r="AI675" s="13">
        <v>6.0</v>
      </c>
      <c r="AJ675" s="13">
        <v>3.0</v>
      </c>
      <c r="AK675" s="13">
        <v>12.0</v>
      </c>
      <c r="AL675" s="13">
        <v>4.0</v>
      </c>
      <c r="AM675" s="18">
        <f t="shared" si="46"/>
        <v>0.3333333333</v>
      </c>
      <c r="AN675" s="13">
        <v>3.0</v>
      </c>
      <c r="AO675" s="19">
        <v>0.0</v>
      </c>
      <c r="AP675" s="13">
        <v>0.0</v>
      </c>
      <c r="AQ675" s="17"/>
      <c r="AR675" s="11"/>
      <c r="AS675" s="17"/>
      <c r="AT675" s="11"/>
      <c r="AU675" s="13" t="s">
        <v>54</v>
      </c>
      <c r="AV675" s="13"/>
      <c r="AW675" s="13"/>
      <c r="AX675" s="21"/>
      <c r="AY675" s="13"/>
      <c r="AZ675" s="13"/>
      <c r="BA675" s="13">
        <v>0.0</v>
      </c>
    </row>
    <row r="676" ht="12.75" customHeight="1">
      <c r="A676" s="8" t="s">
        <v>661</v>
      </c>
      <c r="B676" s="39" t="s">
        <v>663</v>
      </c>
      <c r="C676" s="11">
        <v>2.142857142857143</v>
      </c>
      <c r="D676" s="11">
        <v>5.521825396825397</v>
      </c>
      <c r="E676" s="11">
        <v>0.38807042759611926</v>
      </c>
      <c r="F676" s="13">
        <v>0.0</v>
      </c>
      <c r="G676" s="13">
        <v>4.0</v>
      </c>
      <c r="H676" s="13">
        <v>5.0</v>
      </c>
      <c r="I676" s="13">
        <v>35.0</v>
      </c>
      <c r="J676" s="13">
        <v>5.0</v>
      </c>
      <c r="K676" s="11">
        <v>0.7714285714285715</v>
      </c>
      <c r="L676" s="11">
        <v>2.488888888888889</v>
      </c>
      <c r="M676" s="13">
        <v>4.0</v>
      </c>
      <c r="N676" s="13">
        <v>9.0</v>
      </c>
      <c r="O676" s="13">
        <v>13.0</v>
      </c>
      <c r="P676" s="13">
        <v>0.6923076923076923</v>
      </c>
      <c r="Q676" s="15">
        <v>1.851806691332383</v>
      </c>
      <c r="R676" s="16">
        <v>8.785592185592185</v>
      </c>
      <c r="S676" s="13">
        <v>39.0</v>
      </c>
      <c r="T676" s="13">
        <v>1.0</v>
      </c>
      <c r="U676" s="13">
        <v>1.0</v>
      </c>
      <c r="V676" s="13">
        <v>1.0</v>
      </c>
      <c r="W676" s="11">
        <f t="shared" si="2"/>
        <v>0.8</v>
      </c>
      <c r="X676" s="11">
        <f t="shared" si="3"/>
        <v>0.2</v>
      </c>
      <c r="Y676" s="11">
        <f t="shared" si="18"/>
        <v>4.631746032</v>
      </c>
      <c r="Z676" s="13">
        <v>2.0</v>
      </c>
      <c r="AA676" s="13">
        <v>1.0</v>
      </c>
      <c r="AB676" s="13">
        <v>3.0</v>
      </c>
      <c r="AC676" s="13">
        <v>1.0</v>
      </c>
      <c r="AD676" s="13">
        <v>5.0</v>
      </c>
      <c r="AE676" s="13">
        <v>2.0</v>
      </c>
      <c r="AF676" s="11">
        <f t="shared" si="45"/>
        <v>0.4</v>
      </c>
      <c r="AG676" s="13">
        <v>1.0</v>
      </c>
      <c r="AH676" s="13">
        <v>1.0</v>
      </c>
      <c r="AI676" s="13">
        <v>3.0</v>
      </c>
      <c r="AJ676" s="13">
        <v>0.0</v>
      </c>
      <c r="AK676" s="13">
        <v>4.0</v>
      </c>
      <c r="AL676" s="13">
        <v>1.0</v>
      </c>
      <c r="AM676" s="18">
        <f t="shared" si="46"/>
        <v>0.25</v>
      </c>
      <c r="AN676" s="13">
        <v>0.0</v>
      </c>
      <c r="AO676" s="19">
        <v>0.0</v>
      </c>
      <c r="AP676" s="13">
        <v>27.0</v>
      </c>
      <c r="AQ676" s="17"/>
      <c r="AR676" s="11"/>
      <c r="AS676" s="17"/>
      <c r="AT676" s="11"/>
      <c r="AU676" s="13" t="s">
        <v>54</v>
      </c>
      <c r="AV676" s="13"/>
      <c r="AW676" s="13"/>
      <c r="AX676" s="21"/>
      <c r="AY676" s="13"/>
      <c r="AZ676" s="13">
        <v>4.0</v>
      </c>
      <c r="BA676" s="13">
        <v>9.0</v>
      </c>
    </row>
    <row r="677" ht="12.75" customHeight="1">
      <c r="A677" s="13" t="s">
        <v>661</v>
      </c>
      <c r="B677" s="39" t="s">
        <v>664</v>
      </c>
      <c r="C677" s="11">
        <v>5.559523809523809</v>
      </c>
      <c r="D677" s="11">
        <v>14.471825396825396</v>
      </c>
      <c r="E677" s="11">
        <v>0.38416189092105624</v>
      </c>
      <c r="F677" s="13">
        <v>0.0</v>
      </c>
      <c r="G677" s="13">
        <v>8.0</v>
      </c>
      <c r="H677" s="13">
        <v>5.0</v>
      </c>
      <c r="I677" s="13">
        <v>117.0</v>
      </c>
      <c r="J677" s="13">
        <v>14.0</v>
      </c>
      <c r="K677" s="11">
        <v>0.5683760683760684</v>
      </c>
      <c r="L677" s="11">
        <v>1.7777777777777777</v>
      </c>
      <c r="M677" s="13">
        <v>9.0</v>
      </c>
      <c r="N677" s="13">
        <v>0.0</v>
      </c>
      <c r="O677" s="13">
        <v>13.0</v>
      </c>
      <c r="P677" s="13">
        <v>0.0</v>
      </c>
      <c r="Q677" s="15">
        <v>0.9525379592971246</v>
      </c>
      <c r="R677" s="16">
        <v>7.337301587301587</v>
      </c>
      <c r="S677" s="13">
        <v>38.0</v>
      </c>
      <c r="T677" s="13">
        <v>4.0</v>
      </c>
      <c r="U677" s="13">
        <v>1.0</v>
      </c>
      <c r="V677" s="13">
        <v>6.0</v>
      </c>
      <c r="W677" s="11">
        <f t="shared" si="2"/>
        <v>0.5714285714</v>
      </c>
      <c r="X677" s="11">
        <f t="shared" si="3"/>
        <v>0.4285714286</v>
      </c>
      <c r="Y677" s="11">
        <f t="shared" si="18"/>
        <v>7.337301587</v>
      </c>
      <c r="Z677" s="13">
        <v>3.0</v>
      </c>
      <c r="AA677" s="13">
        <v>1.0</v>
      </c>
      <c r="AB677" s="13">
        <v>11.0</v>
      </c>
      <c r="AC677" s="13">
        <v>4.0</v>
      </c>
      <c r="AD677" s="13">
        <v>14.0</v>
      </c>
      <c r="AE677" s="13">
        <v>5.0</v>
      </c>
      <c r="AF677" s="11">
        <f t="shared" si="45"/>
        <v>0.3571428571</v>
      </c>
      <c r="AG677" s="13">
        <v>4.0</v>
      </c>
      <c r="AH677" s="13">
        <v>3.0</v>
      </c>
      <c r="AI677" s="13">
        <v>4.0</v>
      </c>
      <c r="AJ677" s="13">
        <v>0.0</v>
      </c>
      <c r="AK677" s="13">
        <v>8.0</v>
      </c>
      <c r="AL677" s="13">
        <v>3.0</v>
      </c>
      <c r="AM677" s="18">
        <f t="shared" si="46"/>
        <v>0.375</v>
      </c>
      <c r="AN677" s="13">
        <v>0.0</v>
      </c>
      <c r="AO677" s="19">
        <v>0.0</v>
      </c>
      <c r="AP677" s="13">
        <v>6.0</v>
      </c>
      <c r="AQ677" s="17"/>
      <c r="AR677" s="11"/>
      <c r="AS677" s="17"/>
      <c r="AT677" s="11"/>
      <c r="AU677" s="13" t="s">
        <v>54</v>
      </c>
      <c r="AV677" s="13"/>
      <c r="AW677" s="13"/>
      <c r="AX677" s="21"/>
      <c r="AY677" s="13"/>
      <c r="AZ677" s="13">
        <v>7.0</v>
      </c>
      <c r="BA677" s="13">
        <v>12.0</v>
      </c>
    </row>
    <row r="678" ht="12.75" customHeight="1">
      <c r="A678" s="22" t="s">
        <v>661</v>
      </c>
      <c r="B678" s="8" t="s">
        <v>665</v>
      </c>
      <c r="C678" s="11">
        <v>3.311111111111111</v>
      </c>
      <c r="D678" s="11">
        <v>15.471825396825396</v>
      </c>
      <c r="E678" s="11">
        <v>0.214009079483957</v>
      </c>
      <c r="F678" s="13">
        <v>3.0</v>
      </c>
      <c r="G678" s="13">
        <v>5.0</v>
      </c>
      <c r="H678" s="13">
        <v>1.0</v>
      </c>
      <c r="I678" s="13">
        <v>88.0</v>
      </c>
      <c r="J678" s="13">
        <v>10.0</v>
      </c>
      <c r="K678" s="11">
        <v>0.49886363636363634</v>
      </c>
      <c r="L678" s="11">
        <v>2.8</v>
      </c>
      <c r="M678" s="13">
        <v>7.0</v>
      </c>
      <c r="N678" s="13">
        <v>0.0</v>
      </c>
      <c r="O678" s="13">
        <v>13.0</v>
      </c>
      <c r="P678" s="11">
        <v>0.0</v>
      </c>
      <c r="Q678" s="15">
        <v>0.7128727158475934</v>
      </c>
      <c r="R678" s="16">
        <v>6.111111111111111</v>
      </c>
      <c r="S678" s="13">
        <v>39.0</v>
      </c>
      <c r="T678" s="13">
        <v>3.0</v>
      </c>
      <c r="U678" s="13">
        <v>1.0</v>
      </c>
      <c r="V678" s="13">
        <v>5.0</v>
      </c>
      <c r="W678" s="11">
        <f t="shared" si="2"/>
        <v>0.5</v>
      </c>
      <c r="X678" s="11">
        <f t="shared" si="3"/>
        <v>0.5</v>
      </c>
      <c r="Y678" s="11">
        <f t="shared" si="18"/>
        <v>6.111111111</v>
      </c>
      <c r="Z678" s="13">
        <v>2.0</v>
      </c>
      <c r="AA678" s="13">
        <v>0.0</v>
      </c>
      <c r="AB678" s="13">
        <v>11.0</v>
      </c>
      <c r="AC678" s="13">
        <v>2.0</v>
      </c>
      <c r="AD678" s="13">
        <v>13.0</v>
      </c>
      <c r="AE678" s="13">
        <v>2.0</v>
      </c>
      <c r="AF678" s="11">
        <f t="shared" si="45"/>
        <v>0.1538461538</v>
      </c>
      <c r="AG678" s="13">
        <v>6.0</v>
      </c>
      <c r="AH678" s="13">
        <v>2.0</v>
      </c>
      <c r="AI678" s="13">
        <v>6.0</v>
      </c>
      <c r="AJ678" s="13">
        <v>3.0</v>
      </c>
      <c r="AK678" s="13">
        <v>12.0</v>
      </c>
      <c r="AL678" s="13">
        <v>5.0</v>
      </c>
      <c r="AM678" s="18">
        <f t="shared" si="46"/>
        <v>0.4166666667</v>
      </c>
      <c r="AN678" s="13">
        <v>0.0</v>
      </c>
      <c r="AO678" s="19">
        <v>0.0</v>
      </c>
      <c r="AP678" s="13">
        <v>0.0</v>
      </c>
      <c r="AQ678" s="17"/>
      <c r="AR678" s="11"/>
      <c r="AS678" s="17"/>
      <c r="AT678" s="11"/>
      <c r="AU678" s="13" t="s">
        <v>56</v>
      </c>
      <c r="AV678" s="13"/>
      <c r="AW678" s="13"/>
      <c r="AX678" s="21"/>
      <c r="AY678" s="13"/>
      <c r="AZ678" s="13"/>
      <c r="BA678" s="13">
        <v>1.0</v>
      </c>
    </row>
    <row r="679" ht="12.75" customHeight="1">
      <c r="A679" s="13" t="s">
        <v>661</v>
      </c>
      <c r="B679" s="8" t="s">
        <v>666</v>
      </c>
      <c r="C679" s="11">
        <v>2.328968253968254</v>
      </c>
      <c r="D679" s="11">
        <v>11.471825396825396</v>
      </c>
      <c r="E679" s="11">
        <v>0.203016361686672</v>
      </c>
      <c r="F679" s="13">
        <v>3.0</v>
      </c>
      <c r="G679" s="13">
        <v>5.0</v>
      </c>
      <c r="H679" s="13">
        <v>3.0</v>
      </c>
      <c r="I679" s="13">
        <v>71.0</v>
      </c>
      <c r="J679" s="13">
        <v>7.0</v>
      </c>
      <c r="K679" s="11">
        <v>0.7082494969818913</v>
      </c>
      <c r="L679" s="11">
        <v>2.857142857142857</v>
      </c>
      <c r="M679" s="13">
        <v>4.0</v>
      </c>
      <c r="N679" s="13">
        <v>0.0</v>
      </c>
      <c r="O679" s="13">
        <v>13.0</v>
      </c>
      <c r="P679" s="13">
        <v>0.0</v>
      </c>
      <c r="Q679" s="15">
        <v>0.9112658586685634</v>
      </c>
      <c r="R679" s="16">
        <v>5.186111111111112</v>
      </c>
      <c r="S679" s="13">
        <v>35.0</v>
      </c>
      <c r="T679" s="13">
        <v>8.0</v>
      </c>
      <c r="U679" s="13">
        <v>1.0</v>
      </c>
      <c r="V679" s="13">
        <v>2.0</v>
      </c>
      <c r="W679" s="11">
        <f t="shared" si="2"/>
        <v>0.7142857143</v>
      </c>
      <c r="X679" s="11">
        <f t="shared" si="3"/>
        <v>0.2857142857</v>
      </c>
      <c r="Y679" s="11">
        <f t="shared" si="18"/>
        <v>5.186111111</v>
      </c>
      <c r="Z679" s="13">
        <v>2.0</v>
      </c>
      <c r="AA679" s="13">
        <v>1.0</v>
      </c>
      <c r="AB679" s="13">
        <v>7.0</v>
      </c>
      <c r="AC679" s="13">
        <v>0.0</v>
      </c>
      <c r="AD679" s="13">
        <v>9.0</v>
      </c>
      <c r="AE679" s="13">
        <v>1.0</v>
      </c>
      <c r="AF679" s="11">
        <f t="shared" si="45"/>
        <v>0.1111111111</v>
      </c>
      <c r="AG679" s="13">
        <v>6.0</v>
      </c>
      <c r="AH679" s="13">
        <v>2.0</v>
      </c>
      <c r="AI679" s="13">
        <v>6.0</v>
      </c>
      <c r="AJ679" s="13">
        <v>5.0</v>
      </c>
      <c r="AK679" s="13">
        <v>12.0</v>
      </c>
      <c r="AL679" s="13">
        <v>7.0</v>
      </c>
      <c r="AM679" s="18">
        <f t="shared" si="46"/>
        <v>0.5833333333</v>
      </c>
      <c r="AN679" s="13">
        <v>0.0</v>
      </c>
      <c r="AO679" s="19">
        <v>0.0</v>
      </c>
      <c r="AP679" s="13">
        <v>4.0</v>
      </c>
      <c r="AQ679" s="17"/>
      <c r="AR679" s="11"/>
      <c r="AS679" s="17"/>
      <c r="AT679" s="11"/>
      <c r="AU679" s="13" t="s">
        <v>54</v>
      </c>
      <c r="AV679" s="13"/>
      <c r="AW679" s="13"/>
      <c r="AX679" s="21"/>
      <c r="AY679" s="13"/>
      <c r="AZ679" s="13"/>
      <c r="BA679" s="13">
        <v>3.0</v>
      </c>
    </row>
    <row r="680" ht="12.75" customHeight="1">
      <c r="A680" s="13" t="s">
        <v>661</v>
      </c>
      <c r="B680" s="8" t="s">
        <v>667</v>
      </c>
      <c r="C680" s="11">
        <v>3.4956349206349207</v>
      </c>
      <c r="D680" s="11">
        <v>13.471825396825396</v>
      </c>
      <c r="E680" s="11">
        <v>0.2594774514713246</v>
      </c>
      <c r="F680" s="13">
        <v>1.0</v>
      </c>
      <c r="G680" s="13">
        <v>5.0</v>
      </c>
      <c r="H680" s="13">
        <v>12.0</v>
      </c>
      <c r="I680" s="13">
        <v>77.0</v>
      </c>
      <c r="J680" s="13">
        <v>9.0</v>
      </c>
      <c r="K680" s="11">
        <v>0.5382395382395383</v>
      </c>
      <c r="L680" s="11">
        <v>0.9722222222222222</v>
      </c>
      <c r="M680" s="13">
        <v>3.0</v>
      </c>
      <c r="N680" s="13">
        <v>0.0</v>
      </c>
      <c r="O680" s="13">
        <v>13.0</v>
      </c>
      <c r="P680" s="13">
        <v>0.0</v>
      </c>
      <c r="Q680" s="15">
        <v>0.7977169897108629</v>
      </c>
      <c r="R680" s="16">
        <v>4.4678571428571425</v>
      </c>
      <c r="S680" s="13">
        <v>35.0</v>
      </c>
      <c r="T680" s="13">
        <v>7.0</v>
      </c>
      <c r="U680" s="13">
        <v>1.0</v>
      </c>
      <c r="V680" s="13">
        <v>4.0</v>
      </c>
      <c r="W680" s="11">
        <f t="shared" si="2"/>
        <v>0.5555555556</v>
      </c>
      <c r="X680" s="11">
        <f t="shared" si="3"/>
        <v>0.4444444444</v>
      </c>
      <c r="Y680" s="11">
        <f t="shared" si="18"/>
        <v>4.467857143</v>
      </c>
      <c r="Z680" s="13">
        <v>3.0</v>
      </c>
      <c r="AA680" s="13">
        <v>0.0</v>
      </c>
      <c r="AB680" s="13">
        <v>8.0</v>
      </c>
      <c r="AC680" s="13">
        <v>2.0</v>
      </c>
      <c r="AD680" s="13">
        <v>11.0</v>
      </c>
      <c r="AE680" s="13">
        <v>2.0</v>
      </c>
      <c r="AF680" s="11">
        <f t="shared" si="45"/>
        <v>0.1818181818</v>
      </c>
      <c r="AG680" s="13">
        <v>6.0</v>
      </c>
      <c r="AH680" s="13">
        <v>2.0</v>
      </c>
      <c r="AI680" s="13">
        <v>6.0</v>
      </c>
      <c r="AJ680" s="13">
        <v>6.0</v>
      </c>
      <c r="AK680" s="13">
        <v>12.0</v>
      </c>
      <c r="AL680" s="13">
        <v>8.0</v>
      </c>
      <c r="AM680" s="18">
        <f t="shared" si="46"/>
        <v>0.6666666667</v>
      </c>
      <c r="AN680" s="13">
        <v>0.0</v>
      </c>
      <c r="AO680" s="19">
        <v>0.0</v>
      </c>
      <c r="AP680" s="13">
        <v>1.0</v>
      </c>
      <c r="AQ680" s="17"/>
      <c r="AR680" s="11"/>
      <c r="AS680" s="17"/>
      <c r="AT680" s="11"/>
      <c r="AU680" s="13" t="s">
        <v>56</v>
      </c>
      <c r="AV680" s="13"/>
      <c r="AW680" s="13"/>
      <c r="AX680" s="21"/>
      <c r="AY680" s="13"/>
      <c r="AZ680" s="13"/>
      <c r="BA680" s="13">
        <v>12.0</v>
      </c>
    </row>
    <row r="681" ht="12.75" customHeight="1">
      <c r="A681" s="13" t="s">
        <v>661</v>
      </c>
      <c r="B681" s="8" t="s">
        <v>668</v>
      </c>
      <c r="C681" s="11">
        <v>0.7527777777777778</v>
      </c>
      <c r="D681" s="11">
        <v>13.471825396825396</v>
      </c>
      <c r="E681" s="11">
        <v>0.055877934548882145</v>
      </c>
      <c r="F681" s="13">
        <v>3.0</v>
      </c>
      <c r="G681" s="13">
        <v>8.0</v>
      </c>
      <c r="H681" s="13">
        <v>2.0</v>
      </c>
      <c r="I681" s="13">
        <v>96.0</v>
      </c>
      <c r="J681" s="13">
        <v>11.0</v>
      </c>
      <c r="K681" s="11">
        <v>0.725378787878788</v>
      </c>
      <c r="L681" s="11">
        <v>3.393939393939394</v>
      </c>
      <c r="M681" s="13">
        <v>8.0</v>
      </c>
      <c r="N681" s="13">
        <v>0.0</v>
      </c>
      <c r="O681" s="13">
        <v>13.0</v>
      </c>
      <c r="P681" s="13">
        <v>0.0</v>
      </c>
      <c r="Q681" s="15">
        <v>0.7812567224276701</v>
      </c>
      <c r="R681" s="16">
        <v>4.146717171717172</v>
      </c>
      <c r="S681" s="13">
        <v>36.0</v>
      </c>
      <c r="T681" s="13">
        <v>6.0</v>
      </c>
      <c r="U681" s="13">
        <v>1.0</v>
      </c>
      <c r="V681" s="13">
        <v>3.0</v>
      </c>
      <c r="W681" s="11">
        <f t="shared" si="2"/>
        <v>0.7272727273</v>
      </c>
      <c r="X681" s="11">
        <f t="shared" si="3"/>
        <v>0.2727272727</v>
      </c>
      <c r="Y681" s="11">
        <f t="shared" si="18"/>
        <v>4.146717172</v>
      </c>
      <c r="Z681" s="13">
        <v>2.0</v>
      </c>
      <c r="AA681" s="13">
        <v>0.0</v>
      </c>
      <c r="AB681" s="13">
        <v>9.0</v>
      </c>
      <c r="AC681" s="13">
        <v>0.0</v>
      </c>
      <c r="AD681" s="13">
        <v>11.0</v>
      </c>
      <c r="AE681" s="13">
        <v>0.0</v>
      </c>
      <c r="AF681" s="11">
        <f t="shared" si="45"/>
        <v>0</v>
      </c>
      <c r="AG681" s="13">
        <v>6.0</v>
      </c>
      <c r="AH681" s="13">
        <v>2.0</v>
      </c>
      <c r="AI681" s="13">
        <v>6.0</v>
      </c>
      <c r="AJ681" s="13">
        <v>2.0</v>
      </c>
      <c r="AK681" s="13">
        <v>12.0</v>
      </c>
      <c r="AL681" s="13">
        <v>4.0</v>
      </c>
      <c r="AM681" s="18">
        <f t="shared" si="46"/>
        <v>0.3333333333</v>
      </c>
      <c r="AN681" s="13">
        <v>3.0</v>
      </c>
      <c r="AO681" s="19">
        <v>0.0</v>
      </c>
      <c r="AP681" s="13">
        <v>0.0</v>
      </c>
      <c r="AQ681" s="17"/>
      <c r="AR681" s="11"/>
      <c r="AS681" s="17"/>
      <c r="AT681" s="11"/>
      <c r="AU681" s="13" t="s">
        <v>56</v>
      </c>
      <c r="AV681" s="13"/>
      <c r="AW681" s="13"/>
      <c r="AX681" s="21"/>
      <c r="AY681" s="13"/>
      <c r="AZ681" s="13"/>
      <c r="BA681" s="13">
        <v>2.0</v>
      </c>
    </row>
    <row r="682" ht="12.75" customHeight="1">
      <c r="A682" s="13" t="s">
        <v>661</v>
      </c>
      <c r="B682" s="8" t="s">
        <v>669</v>
      </c>
      <c r="C682" s="11">
        <v>1.4956349206349207</v>
      </c>
      <c r="D682" s="11">
        <v>5.8884920634920634</v>
      </c>
      <c r="E682" s="11">
        <v>0.2539928566615001</v>
      </c>
      <c r="F682" s="13">
        <v>1.0</v>
      </c>
      <c r="G682" s="13">
        <v>2.0</v>
      </c>
      <c r="H682" s="13">
        <v>9.0</v>
      </c>
      <c r="I682" s="13">
        <v>36.0</v>
      </c>
      <c r="J682" s="13">
        <v>3.0</v>
      </c>
      <c r="K682" s="11">
        <v>0.5833333333333334</v>
      </c>
      <c r="L682" s="11">
        <v>1.435897435897436</v>
      </c>
      <c r="M682" s="13">
        <v>2.0</v>
      </c>
      <c r="N682" s="13">
        <v>0.0</v>
      </c>
      <c r="O682" s="13">
        <v>13.0</v>
      </c>
      <c r="P682" s="13">
        <v>0.0</v>
      </c>
      <c r="Q682" s="15">
        <v>0.8373261899948334</v>
      </c>
      <c r="R682" s="16">
        <v>2.9315323565323563</v>
      </c>
      <c r="S682" s="13">
        <v>35.0</v>
      </c>
      <c r="T682" s="13">
        <v>12.0</v>
      </c>
      <c r="U682" s="13">
        <v>1.0</v>
      </c>
      <c r="V682" s="13">
        <v>1.0</v>
      </c>
      <c r="W682" s="11">
        <f t="shared" si="2"/>
        <v>0.6666666667</v>
      </c>
      <c r="X682" s="11">
        <f t="shared" si="3"/>
        <v>0.3333333333</v>
      </c>
      <c r="Y682" s="11">
        <f t="shared" si="18"/>
        <v>2.931532357</v>
      </c>
      <c r="Z682" s="13">
        <v>1.0</v>
      </c>
      <c r="AA682" s="13">
        <v>0.0</v>
      </c>
      <c r="AB682" s="13">
        <v>3.0</v>
      </c>
      <c r="AC682" s="13">
        <v>0.0</v>
      </c>
      <c r="AD682" s="13">
        <v>4.0</v>
      </c>
      <c r="AE682" s="13">
        <v>0.0</v>
      </c>
      <c r="AF682" s="11">
        <f t="shared" si="45"/>
        <v>0</v>
      </c>
      <c r="AG682" s="13">
        <v>4.0</v>
      </c>
      <c r="AH682" s="13">
        <v>2.0</v>
      </c>
      <c r="AI682" s="13">
        <v>6.0</v>
      </c>
      <c r="AJ682" s="13">
        <v>6.0</v>
      </c>
      <c r="AK682" s="13">
        <v>10.0</v>
      </c>
      <c r="AL682" s="13">
        <v>8.0</v>
      </c>
      <c r="AM682" s="18">
        <f t="shared" si="46"/>
        <v>0.8</v>
      </c>
      <c r="AN682" s="13">
        <v>0.0</v>
      </c>
      <c r="AO682" s="19">
        <v>0.0</v>
      </c>
      <c r="AP682" s="13">
        <v>12.0</v>
      </c>
      <c r="AQ682" s="17"/>
      <c r="AR682" s="11"/>
      <c r="AS682" s="17"/>
      <c r="AT682" s="11"/>
      <c r="AU682" s="13" t="s">
        <v>56</v>
      </c>
      <c r="AV682" s="13"/>
      <c r="AW682" s="13"/>
      <c r="AX682" s="21"/>
      <c r="AY682" s="13"/>
      <c r="AZ682" s="13"/>
      <c r="BA682" s="13">
        <v>9.0</v>
      </c>
    </row>
    <row r="683" ht="12.75" customHeight="1">
      <c r="A683" s="13" t="s">
        <v>661</v>
      </c>
      <c r="B683" s="87" t="s">
        <v>670</v>
      </c>
      <c r="C683" s="11">
        <v>0.6845238095238095</v>
      </c>
      <c r="D683" s="11">
        <v>9.471825396825396</v>
      </c>
      <c r="E683" s="11">
        <v>0.07226947086178725</v>
      </c>
      <c r="F683" s="13">
        <v>0.0</v>
      </c>
      <c r="G683" s="13">
        <v>8.0</v>
      </c>
      <c r="H683" s="13">
        <v>8.0</v>
      </c>
      <c r="I683" s="13">
        <v>100.0</v>
      </c>
      <c r="J683" s="13">
        <v>11.0</v>
      </c>
      <c r="K683" s="11">
        <v>0.72</v>
      </c>
      <c r="L683" s="11">
        <v>1.696969696969697</v>
      </c>
      <c r="M683" s="13">
        <v>8.0</v>
      </c>
      <c r="N683" s="13">
        <v>0.0</v>
      </c>
      <c r="O683" s="13">
        <v>13.0</v>
      </c>
      <c r="P683" s="13">
        <v>0.0</v>
      </c>
      <c r="Q683" s="15">
        <v>0.7922694708617872</v>
      </c>
      <c r="R683" s="16">
        <v>2.3814935064935066</v>
      </c>
      <c r="S683" s="13">
        <v>35.0</v>
      </c>
      <c r="T683" s="13">
        <v>9.0</v>
      </c>
      <c r="U683" s="13">
        <v>1.0</v>
      </c>
      <c r="V683" s="13">
        <v>3.0</v>
      </c>
      <c r="W683" s="11">
        <f t="shared" si="2"/>
        <v>0.7272727273</v>
      </c>
      <c r="X683" s="11">
        <f t="shared" si="3"/>
        <v>0.2727272727</v>
      </c>
      <c r="Y683" s="11">
        <f t="shared" si="18"/>
        <v>2.381493506</v>
      </c>
      <c r="Z683" s="13">
        <v>1.0</v>
      </c>
      <c r="AA683" s="13">
        <v>0.0</v>
      </c>
      <c r="AB683" s="13">
        <v>6.0</v>
      </c>
      <c r="AC683" s="13">
        <v>0.0</v>
      </c>
      <c r="AD683" s="13">
        <v>7.0</v>
      </c>
      <c r="AE683" s="13">
        <v>0.0</v>
      </c>
      <c r="AF683" s="11">
        <f t="shared" si="45"/>
        <v>0</v>
      </c>
      <c r="AG683" s="13">
        <v>6.0</v>
      </c>
      <c r="AH683" s="13">
        <v>3.0</v>
      </c>
      <c r="AI683" s="13">
        <v>6.0</v>
      </c>
      <c r="AJ683" s="13">
        <v>0.0</v>
      </c>
      <c r="AK683" s="13">
        <v>12.0</v>
      </c>
      <c r="AL683" s="13">
        <v>3.0</v>
      </c>
      <c r="AM683" s="18">
        <f t="shared" si="46"/>
        <v>0.25</v>
      </c>
      <c r="AN683" s="13">
        <v>1.0</v>
      </c>
      <c r="AO683" s="19">
        <v>0.0</v>
      </c>
      <c r="AP683" s="13">
        <v>6.0</v>
      </c>
      <c r="AQ683" s="17"/>
      <c r="AR683" s="11"/>
      <c r="AS683" s="17"/>
      <c r="AT683" s="11"/>
      <c r="AU683" s="13" t="s">
        <v>54</v>
      </c>
      <c r="AV683" s="13"/>
      <c r="AW683" s="13"/>
      <c r="AX683" s="21"/>
      <c r="AY683" s="13"/>
      <c r="AZ683" s="13"/>
      <c r="BA683" s="13">
        <v>8.0</v>
      </c>
    </row>
    <row r="684" ht="12.75" customHeight="1">
      <c r="A684" s="13" t="s">
        <v>661</v>
      </c>
      <c r="B684" s="39" t="s">
        <v>671</v>
      </c>
      <c r="C684" s="11">
        <v>0.8511904761904762</v>
      </c>
      <c r="D684" s="11">
        <v>14.471825396825396</v>
      </c>
      <c r="E684" s="11">
        <v>0.058817077517891905</v>
      </c>
      <c r="F684" s="13">
        <v>1.0</v>
      </c>
      <c r="G684" s="13">
        <v>10.0</v>
      </c>
      <c r="H684" s="13">
        <v>11.0</v>
      </c>
      <c r="I684" s="13">
        <v>125.0</v>
      </c>
      <c r="J684" s="13">
        <v>15.0</v>
      </c>
      <c r="K684" s="11">
        <v>0.6608</v>
      </c>
      <c r="L684" s="11">
        <v>1.2444444444444445</v>
      </c>
      <c r="M684" s="13">
        <v>8.0</v>
      </c>
      <c r="N684" s="13">
        <v>0.0</v>
      </c>
      <c r="O684" s="13">
        <v>13.0</v>
      </c>
      <c r="P684" s="13">
        <v>0.0</v>
      </c>
      <c r="Q684" s="15">
        <v>0.719617077517892</v>
      </c>
      <c r="R684" s="16">
        <v>2.0956349206349207</v>
      </c>
      <c r="S684" s="13">
        <v>37.0</v>
      </c>
      <c r="T684" s="13">
        <v>5.0</v>
      </c>
      <c r="U684" s="13">
        <v>1.0</v>
      </c>
      <c r="V684" s="13">
        <v>5.0</v>
      </c>
      <c r="W684" s="11">
        <f t="shared" si="2"/>
        <v>0.6666666667</v>
      </c>
      <c r="X684" s="11">
        <f t="shared" si="3"/>
        <v>0.3333333333</v>
      </c>
      <c r="Y684" s="11">
        <f t="shared" si="18"/>
        <v>2.095634921</v>
      </c>
      <c r="Z684" s="13">
        <v>2.0</v>
      </c>
      <c r="AA684" s="13">
        <v>0.0</v>
      </c>
      <c r="AB684" s="13">
        <v>10.0</v>
      </c>
      <c r="AC684" s="13">
        <v>0.0</v>
      </c>
      <c r="AD684" s="13">
        <v>12.0</v>
      </c>
      <c r="AE684" s="13">
        <v>0.0</v>
      </c>
      <c r="AF684" s="11">
        <f t="shared" si="45"/>
        <v>0</v>
      </c>
      <c r="AG684" s="13">
        <v>6.0</v>
      </c>
      <c r="AH684" s="13">
        <v>3.0</v>
      </c>
      <c r="AI684" s="13">
        <v>6.0</v>
      </c>
      <c r="AJ684" s="13">
        <v>0.0</v>
      </c>
      <c r="AK684" s="13">
        <v>12.0</v>
      </c>
      <c r="AL684" s="13">
        <v>3.0</v>
      </c>
      <c r="AM684" s="18">
        <f t="shared" si="46"/>
        <v>0.25</v>
      </c>
      <c r="AN684" s="13">
        <v>3.0</v>
      </c>
      <c r="AO684" s="19">
        <v>0.0</v>
      </c>
      <c r="AP684" s="13">
        <v>13.0</v>
      </c>
      <c r="AQ684" s="17"/>
      <c r="AR684" s="11"/>
      <c r="AS684" s="17"/>
      <c r="AT684" s="11"/>
      <c r="AU684" s="13" t="s">
        <v>56</v>
      </c>
      <c r="AV684" s="13"/>
      <c r="AW684" s="13"/>
      <c r="AX684" s="21"/>
      <c r="AY684" s="13"/>
      <c r="AZ684" s="13"/>
      <c r="BA684" s="13">
        <v>8.0</v>
      </c>
    </row>
    <row r="685" ht="12.75" customHeight="1">
      <c r="A685" s="13" t="s">
        <v>661</v>
      </c>
      <c r="B685" s="8" t="s">
        <v>672</v>
      </c>
      <c r="C685" s="11">
        <v>0.8956349206349206</v>
      </c>
      <c r="D685" s="11">
        <v>4.8884920634920634</v>
      </c>
      <c r="E685" s="11">
        <v>0.18321292312687718</v>
      </c>
      <c r="F685" s="13">
        <v>0.0</v>
      </c>
      <c r="G685" s="13">
        <v>2.0</v>
      </c>
      <c r="H685" s="13">
        <v>8.0</v>
      </c>
      <c r="I685" s="13">
        <v>38.0</v>
      </c>
      <c r="J685" s="13">
        <v>4.0</v>
      </c>
      <c r="K685" s="11">
        <v>0.4473684210526316</v>
      </c>
      <c r="L685" s="11">
        <v>1.1666666666666667</v>
      </c>
      <c r="M685" s="13">
        <v>3.0</v>
      </c>
      <c r="N685" s="13">
        <v>0.0</v>
      </c>
      <c r="O685" s="13">
        <v>13.0</v>
      </c>
      <c r="P685" s="13">
        <v>0.0</v>
      </c>
      <c r="Q685" s="15">
        <v>0.6305813441795087</v>
      </c>
      <c r="R685" s="16">
        <v>2.0623015873015875</v>
      </c>
      <c r="S685" s="13">
        <v>35.0</v>
      </c>
      <c r="T685" s="13">
        <v>13.0</v>
      </c>
      <c r="U685" s="13">
        <v>1.0</v>
      </c>
      <c r="V685" s="13">
        <v>2.0</v>
      </c>
      <c r="W685" s="11">
        <f t="shared" si="2"/>
        <v>0.5</v>
      </c>
      <c r="X685" s="11">
        <f t="shared" si="3"/>
        <v>0.5</v>
      </c>
      <c r="Y685" s="11">
        <f t="shared" si="18"/>
        <v>2.062301587</v>
      </c>
      <c r="Z685" s="13">
        <v>1.0</v>
      </c>
      <c r="AA685" s="13">
        <v>0.0</v>
      </c>
      <c r="AB685" s="13">
        <v>2.0</v>
      </c>
      <c r="AC685" s="13">
        <v>0.0</v>
      </c>
      <c r="AD685" s="13">
        <v>3.0</v>
      </c>
      <c r="AE685" s="13">
        <v>0.0</v>
      </c>
      <c r="AF685" s="11">
        <f t="shared" si="45"/>
        <v>0</v>
      </c>
      <c r="AG685" s="13">
        <v>4.0</v>
      </c>
      <c r="AH685" s="13">
        <v>1.0</v>
      </c>
      <c r="AI685" s="13">
        <v>6.0</v>
      </c>
      <c r="AJ685" s="13">
        <v>3.0</v>
      </c>
      <c r="AK685" s="13">
        <v>10.0</v>
      </c>
      <c r="AL685" s="13">
        <v>4.0</v>
      </c>
      <c r="AM685" s="18">
        <f t="shared" si="46"/>
        <v>0.4</v>
      </c>
      <c r="AN685" s="13">
        <v>1.0</v>
      </c>
      <c r="AO685" s="19">
        <v>0.0</v>
      </c>
      <c r="AP685" s="13">
        <v>0.0</v>
      </c>
      <c r="AQ685" s="17"/>
      <c r="AR685" s="11"/>
      <c r="AS685" s="17"/>
      <c r="AT685" s="11"/>
      <c r="AU685" s="13" t="s">
        <v>54</v>
      </c>
      <c r="AV685" s="13"/>
      <c r="AW685" s="13"/>
      <c r="AX685" s="21"/>
      <c r="AY685" s="13"/>
      <c r="AZ685" s="13"/>
      <c r="BA685" s="13">
        <v>11.0</v>
      </c>
    </row>
    <row r="686" ht="12.75" customHeight="1">
      <c r="A686" s="13" t="s">
        <v>661</v>
      </c>
      <c r="B686" s="39" t="s">
        <v>426</v>
      </c>
      <c r="C686" s="11">
        <v>0.6011904761904762</v>
      </c>
      <c r="D686" s="11">
        <v>8.221825396825396</v>
      </c>
      <c r="E686" s="11">
        <v>0.07312128963753077</v>
      </c>
      <c r="F686" s="13">
        <v>1.0</v>
      </c>
      <c r="G686" s="13">
        <v>7.0</v>
      </c>
      <c r="H686" s="13">
        <v>14.0</v>
      </c>
      <c r="I686" s="13">
        <v>92.0</v>
      </c>
      <c r="J686" s="13">
        <v>10.0</v>
      </c>
      <c r="K686" s="11">
        <v>0.6847826086956521</v>
      </c>
      <c r="L686" s="11">
        <v>1.0888888888888888</v>
      </c>
      <c r="M686" s="13">
        <v>3.0</v>
      </c>
      <c r="N686" s="13">
        <v>0.0</v>
      </c>
      <c r="O686" s="13">
        <v>13.0</v>
      </c>
      <c r="P686" s="13">
        <v>0.0</v>
      </c>
      <c r="Q686" s="15">
        <v>0.7579038983331828</v>
      </c>
      <c r="R686" s="16">
        <v>1.6900793650793648</v>
      </c>
      <c r="S686" s="13">
        <v>35.0</v>
      </c>
      <c r="T686" s="13">
        <v>10.0</v>
      </c>
      <c r="U686" s="13">
        <v>1.0</v>
      </c>
      <c r="V686" s="13">
        <v>3.0</v>
      </c>
      <c r="W686" s="11">
        <f t="shared" si="2"/>
        <v>0.7</v>
      </c>
      <c r="X686" s="11">
        <f t="shared" si="3"/>
        <v>0.3</v>
      </c>
      <c r="Y686" s="11">
        <f t="shared" si="18"/>
        <v>1.690079365</v>
      </c>
      <c r="Z686" s="13">
        <v>1.0</v>
      </c>
      <c r="AA686" s="13">
        <v>0.0</v>
      </c>
      <c r="AB686" s="13">
        <v>5.0</v>
      </c>
      <c r="AC686" s="13">
        <v>0.0</v>
      </c>
      <c r="AD686" s="13">
        <v>6.0</v>
      </c>
      <c r="AE686" s="13">
        <v>0.0</v>
      </c>
      <c r="AF686" s="11">
        <f t="shared" si="45"/>
        <v>0</v>
      </c>
      <c r="AG686" s="13">
        <v>5.0</v>
      </c>
      <c r="AH686" s="13">
        <v>2.0</v>
      </c>
      <c r="AI686" s="13">
        <v>6.0</v>
      </c>
      <c r="AJ686" s="13">
        <v>0.0</v>
      </c>
      <c r="AK686" s="13">
        <v>11.0</v>
      </c>
      <c r="AL686" s="13">
        <v>2.0</v>
      </c>
      <c r="AM686" s="18">
        <f t="shared" si="46"/>
        <v>0.1818181818</v>
      </c>
      <c r="AN686" s="13">
        <v>0.0</v>
      </c>
      <c r="AO686" s="19">
        <v>0.0</v>
      </c>
      <c r="AP686" s="13">
        <v>16.0</v>
      </c>
      <c r="AQ686" s="17"/>
      <c r="AR686" s="11"/>
      <c r="AS686" s="17"/>
      <c r="AT686" s="11"/>
      <c r="AU686" s="13" t="s">
        <v>56</v>
      </c>
      <c r="AV686" s="13"/>
      <c r="AW686" s="13"/>
      <c r="AX686" s="21"/>
      <c r="AY686" s="13"/>
      <c r="AZ686" s="13"/>
      <c r="BA686" s="13">
        <v>6.0</v>
      </c>
    </row>
    <row r="687" ht="12.75" customHeight="1">
      <c r="A687" s="13" t="s">
        <v>661</v>
      </c>
      <c r="B687" s="8" t="s">
        <v>454</v>
      </c>
      <c r="C687" s="11">
        <v>1.578968253968254</v>
      </c>
      <c r="D687" s="11">
        <v>3.7218253968253965</v>
      </c>
      <c r="E687" s="11">
        <v>0.4242456551871202</v>
      </c>
      <c r="F687" s="13">
        <v>0.0</v>
      </c>
      <c r="G687" s="13">
        <v>0.0</v>
      </c>
      <c r="H687" s="13">
        <v>6.0</v>
      </c>
      <c r="I687" s="13">
        <v>13.0</v>
      </c>
      <c r="J687" s="13">
        <v>1.0</v>
      </c>
      <c r="K687" s="11">
        <v>-0.46153846153846156</v>
      </c>
      <c r="L687" s="11">
        <v>0.0</v>
      </c>
      <c r="M687" s="13">
        <v>0.0</v>
      </c>
      <c r="N687" s="13">
        <v>0.0</v>
      </c>
      <c r="O687" s="13">
        <v>13.0</v>
      </c>
      <c r="P687" s="13">
        <v>0.0</v>
      </c>
      <c r="Q687" s="15">
        <v>-0.03729280635134136</v>
      </c>
      <c r="R687" s="16">
        <v>1.578968253968254</v>
      </c>
      <c r="S687" s="13">
        <v>35.0</v>
      </c>
      <c r="T687" s="13">
        <v>14.0</v>
      </c>
      <c r="U687" s="13">
        <v>1.0</v>
      </c>
      <c r="V687" s="13">
        <v>1.0</v>
      </c>
      <c r="W687" s="11">
        <f t="shared" si="2"/>
        <v>0</v>
      </c>
      <c r="X687" s="11">
        <f t="shared" si="3"/>
        <v>1</v>
      </c>
      <c r="Y687" s="11">
        <f t="shared" si="18"/>
        <v>1.578968254</v>
      </c>
      <c r="Z687" s="13">
        <v>1.0</v>
      </c>
      <c r="AA687" s="13">
        <v>0.0</v>
      </c>
      <c r="AB687" s="13">
        <v>1.0</v>
      </c>
      <c r="AC687" s="13">
        <v>0.0</v>
      </c>
      <c r="AD687" s="13">
        <v>2.0</v>
      </c>
      <c r="AE687" s="13">
        <v>0.0</v>
      </c>
      <c r="AF687" s="11">
        <f t="shared" si="45"/>
        <v>0</v>
      </c>
      <c r="AG687" s="13">
        <v>3.0</v>
      </c>
      <c r="AH687" s="13">
        <v>2.0</v>
      </c>
      <c r="AI687" s="13">
        <v>6.0</v>
      </c>
      <c r="AJ687" s="13">
        <v>6.0</v>
      </c>
      <c r="AK687" s="13">
        <v>9.0</v>
      </c>
      <c r="AL687" s="13">
        <v>8.0</v>
      </c>
      <c r="AM687" s="18">
        <f t="shared" si="46"/>
        <v>0.8888888889</v>
      </c>
      <c r="AN687" s="13">
        <v>1.0</v>
      </c>
      <c r="AO687" s="19">
        <v>0.0</v>
      </c>
      <c r="AP687" s="13">
        <v>10.0</v>
      </c>
      <c r="AQ687" s="17"/>
      <c r="AR687" s="11"/>
      <c r="AS687" s="17"/>
      <c r="AT687" s="11"/>
      <c r="AU687" s="13" t="s">
        <v>54</v>
      </c>
      <c r="AV687" s="13"/>
      <c r="AW687" s="13"/>
      <c r="AX687" s="21"/>
      <c r="AY687" s="13"/>
      <c r="AZ687" s="13"/>
      <c r="BA687" s="13">
        <v>12.0</v>
      </c>
    </row>
    <row r="688" ht="12.75" customHeight="1">
      <c r="A688" s="13" t="s">
        <v>661</v>
      </c>
      <c r="B688" s="39" t="s">
        <v>580</v>
      </c>
      <c r="C688" s="11">
        <v>0.26785714285714285</v>
      </c>
      <c r="D688" s="11">
        <v>6.8884920634920634</v>
      </c>
      <c r="E688" s="11">
        <v>0.03888472838297137</v>
      </c>
      <c r="F688" s="13">
        <v>0.0</v>
      </c>
      <c r="G688" s="13">
        <v>6.0</v>
      </c>
      <c r="H688" s="13">
        <v>11.0</v>
      </c>
      <c r="I688" s="13">
        <v>83.0</v>
      </c>
      <c r="J688" s="13">
        <v>9.0</v>
      </c>
      <c r="K688" s="11">
        <v>0.6519410977242303</v>
      </c>
      <c r="L688" s="11">
        <v>1.2444444444444445</v>
      </c>
      <c r="M688" s="13">
        <v>6.0</v>
      </c>
      <c r="N688" s="13">
        <v>0.0</v>
      </c>
      <c r="O688" s="13">
        <v>13.0</v>
      </c>
      <c r="P688" s="13">
        <v>0.0</v>
      </c>
      <c r="Q688" s="15">
        <v>0.6908258261072017</v>
      </c>
      <c r="R688" s="16">
        <v>1.5123015873015873</v>
      </c>
      <c r="S688" s="13">
        <v>35.0</v>
      </c>
      <c r="T688" s="13">
        <v>11.0</v>
      </c>
      <c r="U688" s="13">
        <v>1.0</v>
      </c>
      <c r="V688" s="13">
        <v>3.0</v>
      </c>
      <c r="W688" s="11">
        <f t="shared" si="2"/>
        <v>0.6666666667</v>
      </c>
      <c r="X688" s="11">
        <f t="shared" si="3"/>
        <v>0.3333333333</v>
      </c>
      <c r="Y688" s="11">
        <f t="shared" si="18"/>
        <v>1.512301587</v>
      </c>
      <c r="Z688" s="13">
        <v>1.0</v>
      </c>
      <c r="AA688" s="13">
        <v>0.0</v>
      </c>
      <c r="AB688" s="13">
        <v>4.0</v>
      </c>
      <c r="AC688" s="13">
        <v>0.0</v>
      </c>
      <c r="AD688" s="13">
        <v>5.0</v>
      </c>
      <c r="AE688" s="13">
        <v>0.0</v>
      </c>
      <c r="AF688" s="11">
        <f t="shared" si="45"/>
        <v>0</v>
      </c>
      <c r="AG688" s="13">
        <v>4.0</v>
      </c>
      <c r="AH688" s="13">
        <v>1.0</v>
      </c>
      <c r="AI688" s="13">
        <v>6.0</v>
      </c>
      <c r="AJ688" s="13">
        <v>0.0</v>
      </c>
      <c r="AK688" s="13">
        <v>10.0</v>
      </c>
      <c r="AL688" s="13">
        <v>1.0</v>
      </c>
      <c r="AM688" s="18">
        <f t="shared" si="46"/>
        <v>0.1</v>
      </c>
      <c r="AN688" s="13">
        <v>0.0</v>
      </c>
      <c r="AO688" s="19">
        <v>0.0</v>
      </c>
      <c r="AP688" s="13">
        <v>11.0</v>
      </c>
      <c r="AQ688" s="17"/>
      <c r="AR688" s="11"/>
      <c r="AS688" s="17"/>
      <c r="AT688" s="11"/>
      <c r="AU688" s="13" t="s">
        <v>54</v>
      </c>
      <c r="AV688" s="13"/>
      <c r="AW688" s="13"/>
      <c r="AX688" s="21"/>
      <c r="AY688" s="13"/>
      <c r="AZ688" s="13">
        <v>1.0</v>
      </c>
      <c r="BA688" s="13">
        <v>6.0</v>
      </c>
    </row>
    <row r="689" ht="12.75" customHeight="1">
      <c r="A689" s="13" t="s">
        <v>661</v>
      </c>
      <c r="B689" s="39" t="s">
        <v>673</v>
      </c>
      <c r="C689" s="11">
        <v>0.0</v>
      </c>
      <c r="D689" s="11">
        <v>1.2361111111111112</v>
      </c>
      <c r="E689" s="11">
        <v>0.0</v>
      </c>
      <c r="F689" s="13">
        <v>0.0</v>
      </c>
      <c r="G689" s="13">
        <v>1.0</v>
      </c>
      <c r="H689" s="13">
        <v>6.0</v>
      </c>
      <c r="I689" s="13">
        <v>17.0</v>
      </c>
      <c r="J689" s="13">
        <v>2.0</v>
      </c>
      <c r="K689" s="11">
        <v>0.32352941176470584</v>
      </c>
      <c r="L689" s="11">
        <v>1.4</v>
      </c>
      <c r="M689" s="13">
        <v>1.0</v>
      </c>
      <c r="N689" s="13">
        <v>0.0</v>
      </c>
      <c r="O689" s="13">
        <v>13.0</v>
      </c>
      <c r="P689" s="13">
        <v>0.0</v>
      </c>
      <c r="Q689" s="15">
        <v>0.32352941176470584</v>
      </c>
      <c r="R689" s="16">
        <v>1.4</v>
      </c>
      <c r="S689" s="13">
        <v>17.0</v>
      </c>
      <c r="T689" s="13">
        <v>18.0</v>
      </c>
      <c r="U689" s="13">
        <v>1.0</v>
      </c>
      <c r="V689" s="13">
        <v>1.0</v>
      </c>
      <c r="W689" s="11">
        <f t="shared" si="2"/>
        <v>0.5</v>
      </c>
      <c r="X689" s="11">
        <f t="shared" si="3"/>
        <v>0.5</v>
      </c>
      <c r="Y689" s="11">
        <f t="shared" si="18"/>
        <v>1.4</v>
      </c>
      <c r="Z689" s="13">
        <v>1.0</v>
      </c>
      <c r="AA689" s="13">
        <v>0.0</v>
      </c>
      <c r="AB689" s="13">
        <v>0.0</v>
      </c>
      <c r="AC689" s="13">
        <v>0.0</v>
      </c>
      <c r="AD689" s="13">
        <v>1.0</v>
      </c>
      <c r="AE689" s="13">
        <v>0.0</v>
      </c>
      <c r="AF689" s="11">
        <f t="shared" si="45"/>
        <v>0</v>
      </c>
      <c r="AG689" s="13">
        <v>0.0</v>
      </c>
      <c r="AH689" s="13">
        <v>0.0</v>
      </c>
      <c r="AI689" s="13">
        <v>2.0</v>
      </c>
      <c r="AJ689" s="13">
        <v>0.0</v>
      </c>
      <c r="AK689" s="13">
        <v>2.0</v>
      </c>
      <c r="AL689" s="13">
        <v>0.0</v>
      </c>
      <c r="AM689" s="18">
        <f t="shared" si="46"/>
        <v>0</v>
      </c>
      <c r="AN689" s="13">
        <v>1.0</v>
      </c>
      <c r="AO689" s="19">
        <v>0.0</v>
      </c>
      <c r="AP689" s="13">
        <v>8.0</v>
      </c>
      <c r="AQ689" s="17"/>
      <c r="AR689" s="11"/>
      <c r="AS689" s="17"/>
      <c r="AT689" s="11"/>
      <c r="AU689" s="13" t="s">
        <v>54</v>
      </c>
      <c r="AV689" s="13"/>
      <c r="AW689" s="13"/>
      <c r="AX689" s="21"/>
      <c r="AY689" s="13"/>
      <c r="AZ689" s="13"/>
      <c r="BA689" s="13">
        <v>14.0</v>
      </c>
    </row>
    <row r="690" ht="12.75" customHeight="1">
      <c r="A690" s="13" t="s">
        <v>661</v>
      </c>
      <c r="B690" s="39" t="s">
        <v>674</v>
      </c>
      <c r="C690" s="11">
        <v>0.4928571428571429</v>
      </c>
      <c r="D690" s="11">
        <v>2.7218253968253965</v>
      </c>
      <c r="E690" s="11">
        <v>0.18107595859454734</v>
      </c>
      <c r="F690" s="13">
        <v>0.0</v>
      </c>
      <c r="G690" s="13">
        <v>1.0</v>
      </c>
      <c r="H690" s="13">
        <v>9.0</v>
      </c>
      <c r="I690" s="13">
        <v>37.0</v>
      </c>
      <c r="J690" s="13">
        <v>5.0</v>
      </c>
      <c r="K690" s="11">
        <v>0.15135135135135136</v>
      </c>
      <c r="L690" s="11">
        <v>0.4307692307692308</v>
      </c>
      <c r="M690" s="13">
        <v>1.0</v>
      </c>
      <c r="N690" s="13">
        <v>0.0</v>
      </c>
      <c r="O690" s="13">
        <v>13.0</v>
      </c>
      <c r="P690" s="13">
        <v>0.0</v>
      </c>
      <c r="Q690" s="15">
        <v>0.3324273099458987</v>
      </c>
      <c r="R690" s="16">
        <v>0.9236263736263737</v>
      </c>
      <c r="S690" s="13">
        <v>14.0</v>
      </c>
      <c r="T690" s="13">
        <v>17.0</v>
      </c>
      <c r="U690" s="13">
        <v>1.0</v>
      </c>
      <c r="V690" s="13">
        <v>4.0</v>
      </c>
      <c r="W690" s="11">
        <f t="shared" si="2"/>
        <v>0.2</v>
      </c>
      <c r="X690" s="11">
        <f t="shared" si="3"/>
        <v>0.8</v>
      </c>
      <c r="Y690" s="11">
        <f t="shared" si="18"/>
        <v>0.9236263736</v>
      </c>
      <c r="Z690" s="13">
        <v>1.0</v>
      </c>
      <c r="AA690" s="13">
        <v>0.0</v>
      </c>
      <c r="AB690" s="13">
        <v>0.0</v>
      </c>
      <c r="AC690" s="13">
        <v>0.0</v>
      </c>
      <c r="AD690" s="13">
        <v>1.0</v>
      </c>
      <c r="AE690" s="13">
        <v>0.0</v>
      </c>
      <c r="AF690" s="11">
        <f t="shared" si="45"/>
        <v>0</v>
      </c>
      <c r="AG690" s="13">
        <v>3.0</v>
      </c>
      <c r="AH690" s="13">
        <v>1.0</v>
      </c>
      <c r="AI690" s="13">
        <v>6.0</v>
      </c>
      <c r="AJ690" s="13">
        <v>0.0</v>
      </c>
      <c r="AK690" s="13">
        <v>9.0</v>
      </c>
      <c r="AL690" s="13">
        <v>1.0</v>
      </c>
      <c r="AM690" s="18">
        <f t="shared" si="46"/>
        <v>0.1111111111</v>
      </c>
      <c r="AN690" s="13">
        <v>3.0</v>
      </c>
      <c r="AO690" s="19">
        <v>0.0</v>
      </c>
      <c r="AP690" s="13">
        <v>1.0</v>
      </c>
      <c r="AQ690" s="17"/>
      <c r="AR690" s="11"/>
      <c r="AS690" s="17"/>
      <c r="AT690" s="11"/>
      <c r="AU690" s="13" t="s">
        <v>56</v>
      </c>
      <c r="AV690" s="13"/>
      <c r="AW690" s="13"/>
      <c r="AX690" s="21"/>
      <c r="AY690" s="13"/>
      <c r="AZ690" s="13"/>
      <c r="BA690" s="13">
        <v>9.0</v>
      </c>
      <c r="BB690" s="13"/>
    </row>
    <row r="691" ht="12.75" customHeight="1">
      <c r="A691" s="13" t="s">
        <v>661</v>
      </c>
      <c r="B691" s="8" t="s">
        <v>565</v>
      </c>
      <c r="C691" s="11">
        <v>0.47896825396825393</v>
      </c>
      <c r="D691" s="11">
        <v>3.2218253968253965</v>
      </c>
      <c r="E691" s="11">
        <v>0.14866362852568052</v>
      </c>
      <c r="F691" s="13">
        <v>2.0</v>
      </c>
      <c r="G691" s="13">
        <v>0.0</v>
      </c>
      <c r="H691" s="13">
        <v>4.0</v>
      </c>
      <c r="I691" s="13">
        <v>5.0</v>
      </c>
      <c r="J691" s="13">
        <v>1.0</v>
      </c>
      <c r="K691" s="11">
        <v>-0.8</v>
      </c>
      <c r="L691" s="11">
        <v>0.0</v>
      </c>
      <c r="M691" s="13">
        <v>0.0</v>
      </c>
      <c r="N691" s="13">
        <v>0.0</v>
      </c>
      <c r="O691" s="13">
        <v>13.0</v>
      </c>
      <c r="P691" s="13">
        <v>0.0</v>
      </c>
      <c r="Q691" s="15">
        <v>-0.6513363714743196</v>
      </c>
      <c r="R691" s="16">
        <v>0.47896825396825393</v>
      </c>
      <c r="S691" s="13">
        <v>35.0</v>
      </c>
      <c r="T691" s="13">
        <v>15.0</v>
      </c>
      <c r="U691" s="13">
        <v>1.0</v>
      </c>
      <c r="V691" s="13">
        <v>1.0</v>
      </c>
      <c r="W691" s="11">
        <f t="shared" si="2"/>
        <v>0</v>
      </c>
      <c r="X691" s="11">
        <f t="shared" si="3"/>
        <v>1</v>
      </c>
      <c r="Y691" s="11">
        <f t="shared" si="18"/>
        <v>0.478968254</v>
      </c>
      <c r="Z691" s="13">
        <v>2.0</v>
      </c>
      <c r="AA691" s="13">
        <v>0.0</v>
      </c>
      <c r="AB691" s="13">
        <v>0.0</v>
      </c>
      <c r="AC691" s="13">
        <v>0.0</v>
      </c>
      <c r="AD691" s="13">
        <v>2.0</v>
      </c>
      <c r="AE691" s="13">
        <v>0.0</v>
      </c>
      <c r="AF691" s="11">
        <f t="shared" si="45"/>
        <v>0</v>
      </c>
      <c r="AG691" s="13">
        <v>2.0</v>
      </c>
      <c r="AH691" s="13">
        <v>0.0</v>
      </c>
      <c r="AI691" s="13">
        <v>5.0</v>
      </c>
      <c r="AJ691" s="13">
        <v>3.0</v>
      </c>
      <c r="AK691" s="13">
        <v>7.0</v>
      </c>
      <c r="AL691" s="13">
        <v>3.0</v>
      </c>
      <c r="AM691" s="18">
        <f t="shared" si="46"/>
        <v>0.4285714286</v>
      </c>
      <c r="AN691" s="13">
        <v>1.0</v>
      </c>
      <c r="AO691" s="19">
        <v>0.0</v>
      </c>
      <c r="AP691" s="13">
        <v>22.0</v>
      </c>
      <c r="AQ691" s="17"/>
      <c r="AR691" s="11"/>
      <c r="AS691" s="17"/>
      <c r="AT691" s="11"/>
      <c r="AU691" s="13" t="s">
        <v>56</v>
      </c>
      <c r="AV691" s="13"/>
      <c r="AW691" s="13"/>
      <c r="AX691" s="21"/>
      <c r="AY691" s="13"/>
      <c r="AZ691" s="13"/>
      <c r="BA691" s="13">
        <v>4.0</v>
      </c>
    </row>
    <row r="692" ht="12.75" customHeight="1">
      <c r="A692" s="25" t="s">
        <v>661</v>
      </c>
      <c r="B692" s="66" t="s">
        <v>675</v>
      </c>
      <c r="C692" s="28">
        <v>0.0</v>
      </c>
      <c r="D692" s="28">
        <v>2.111111111111111</v>
      </c>
      <c r="E692" s="28">
        <v>0.0</v>
      </c>
      <c r="F692" s="25">
        <v>0.0</v>
      </c>
      <c r="G692" s="25">
        <v>0.0</v>
      </c>
      <c r="H692" s="25">
        <v>4.0</v>
      </c>
      <c r="I692" s="25">
        <v>9.0</v>
      </c>
      <c r="J692" s="25">
        <v>1.0</v>
      </c>
      <c r="K692" s="28">
        <v>-0.4444444444444444</v>
      </c>
      <c r="L692" s="28">
        <v>0.0</v>
      </c>
      <c r="M692" s="25">
        <v>0.0</v>
      </c>
      <c r="N692" s="25">
        <v>0.0</v>
      </c>
      <c r="O692" s="25">
        <v>13.0</v>
      </c>
      <c r="P692" s="25">
        <v>0.0</v>
      </c>
      <c r="Q692" s="30">
        <v>-0.4444444444444444</v>
      </c>
      <c r="R692" s="31">
        <v>0.0</v>
      </c>
      <c r="S692" s="25">
        <v>35.0</v>
      </c>
      <c r="T692" s="25">
        <v>16.0</v>
      </c>
      <c r="U692" s="25">
        <v>1.0</v>
      </c>
      <c r="V692" s="25">
        <v>1.0</v>
      </c>
      <c r="W692" s="28">
        <f t="shared" si="2"/>
        <v>0</v>
      </c>
      <c r="X692" s="28">
        <f t="shared" si="3"/>
        <v>1</v>
      </c>
      <c r="Y692" s="28">
        <f t="shared" si="18"/>
        <v>0</v>
      </c>
      <c r="Z692" s="25">
        <v>2.0</v>
      </c>
      <c r="AA692" s="25">
        <v>0.0</v>
      </c>
      <c r="AB692" s="25">
        <v>0.0</v>
      </c>
      <c r="AC692" s="25">
        <v>0.0</v>
      </c>
      <c r="AD692" s="25">
        <v>2.0</v>
      </c>
      <c r="AE692" s="25">
        <v>0.0</v>
      </c>
      <c r="AF692" s="28">
        <f t="shared" si="45"/>
        <v>0</v>
      </c>
      <c r="AG692" s="25">
        <v>0.0</v>
      </c>
      <c r="AH692" s="25">
        <v>0.0</v>
      </c>
      <c r="AI692" s="25">
        <v>1.0</v>
      </c>
      <c r="AJ692" s="25">
        <v>0.0</v>
      </c>
      <c r="AK692" s="25">
        <v>1.0</v>
      </c>
      <c r="AL692" s="25">
        <v>0.0</v>
      </c>
      <c r="AM692" s="33">
        <f t="shared" si="46"/>
        <v>0</v>
      </c>
      <c r="AN692" s="25">
        <v>0.0</v>
      </c>
      <c r="AO692" s="34">
        <v>0.0</v>
      </c>
      <c r="AP692" s="25">
        <v>32.0</v>
      </c>
      <c r="AQ692" s="32"/>
      <c r="AR692" s="28"/>
      <c r="AS692" s="32"/>
      <c r="AT692" s="28"/>
      <c r="AU692" s="25" t="s">
        <v>56</v>
      </c>
      <c r="AV692" s="25"/>
      <c r="AW692" s="25"/>
      <c r="AX692" s="36"/>
      <c r="AY692" s="25"/>
      <c r="AZ692" s="25"/>
      <c r="BA692" s="25">
        <v>4.0</v>
      </c>
      <c r="BB692" s="25"/>
    </row>
    <row r="693" ht="12.75" customHeight="1">
      <c r="A693" s="8" t="s">
        <v>676</v>
      </c>
      <c r="B693" s="74" t="s">
        <v>677</v>
      </c>
      <c r="C693" s="11">
        <v>2.538492063492064</v>
      </c>
      <c r="D693" s="11">
        <v>10.792460317460318</v>
      </c>
      <c r="E693" s="11">
        <v>0.2352097657829908</v>
      </c>
      <c r="F693" s="13">
        <v>1.0</v>
      </c>
      <c r="G693" s="13">
        <v>7.0</v>
      </c>
      <c r="H693" s="13">
        <v>2.0</v>
      </c>
      <c r="I693" s="13">
        <v>75.0</v>
      </c>
      <c r="J693" s="13">
        <v>9.0</v>
      </c>
      <c r="K693" s="11">
        <v>0.7748148148148148</v>
      </c>
      <c r="L693" s="11">
        <v>3.6296296296296298</v>
      </c>
      <c r="M693" s="13">
        <v>7.0</v>
      </c>
      <c r="N693" s="13">
        <v>8.0</v>
      </c>
      <c r="O693" s="13">
        <v>10.0</v>
      </c>
      <c r="P693" s="13">
        <v>0.8</v>
      </c>
      <c r="Q693" s="15">
        <v>1.8100245805978057</v>
      </c>
      <c r="R693" s="16">
        <v>10.968121693121695</v>
      </c>
      <c r="S693" s="13">
        <v>39.0</v>
      </c>
      <c r="T693" s="13">
        <v>1.0</v>
      </c>
      <c r="U693" s="13">
        <v>1.0</v>
      </c>
      <c r="V693" s="17">
        <f t="shared" ref="V693:V732" si="57">J693-G693</f>
        <v>2</v>
      </c>
      <c r="W693" s="11">
        <f t="shared" si="2"/>
        <v>0.7777777778</v>
      </c>
      <c r="X693" s="11">
        <f t="shared" si="3"/>
        <v>0.2222222222</v>
      </c>
      <c r="Y693" s="11">
        <f t="shared" si="18"/>
        <v>6.168121693</v>
      </c>
      <c r="Z693" s="13">
        <v>1.0</v>
      </c>
      <c r="AA693" s="13">
        <v>1.0</v>
      </c>
      <c r="AB693" s="13">
        <v>8.0</v>
      </c>
      <c r="AC693" s="13">
        <v>0.0</v>
      </c>
      <c r="AD693" s="13">
        <v>9.0</v>
      </c>
      <c r="AE693" s="13">
        <v>1.0</v>
      </c>
      <c r="AF693" s="11">
        <f t="shared" si="45"/>
        <v>0.1111111111</v>
      </c>
      <c r="AG693" s="13">
        <v>4.0</v>
      </c>
      <c r="AH693" s="13">
        <v>4.0</v>
      </c>
      <c r="AI693" s="13">
        <v>7.0</v>
      </c>
      <c r="AJ693" s="13">
        <v>5.0</v>
      </c>
      <c r="AK693" s="13">
        <v>11.0</v>
      </c>
      <c r="AL693" s="13">
        <v>9.0</v>
      </c>
      <c r="AM693" s="18">
        <f t="shared" si="46"/>
        <v>0.8181818182</v>
      </c>
      <c r="AN693" s="13">
        <v>0.0</v>
      </c>
      <c r="AO693" s="13">
        <v>0.0</v>
      </c>
      <c r="AP693" s="13">
        <v>0.0</v>
      </c>
      <c r="AQ693" s="13"/>
      <c r="AR693" s="13"/>
      <c r="AS693" s="13"/>
      <c r="AT693" s="13"/>
      <c r="AU693" s="13" t="s">
        <v>54</v>
      </c>
      <c r="AV693" s="13"/>
      <c r="AW693" s="13"/>
      <c r="AX693" s="13"/>
      <c r="AY693" s="13"/>
      <c r="AZ693" s="13"/>
      <c r="BA693" s="13">
        <f t="shared" ref="BA693:BA732" si="58">H693+AZ693</f>
        <v>2</v>
      </c>
      <c r="BB693" s="13"/>
    </row>
    <row r="694" ht="12.75" customHeight="1">
      <c r="A694" s="22" t="s">
        <v>676</v>
      </c>
      <c r="B694" s="37" t="s">
        <v>678</v>
      </c>
      <c r="C694" s="11">
        <v>2.4206349206349205</v>
      </c>
      <c r="D694" s="11">
        <v>10.792460317460318</v>
      </c>
      <c r="E694" s="11">
        <v>0.22428944368864212</v>
      </c>
      <c r="F694" s="13">
        <v>1.0</v>
      </c>
      <c r="G694" s="13">
        <v>8.0</v>
      </c>
      <c r="H694" s="13">
        <v>0.0</v>
      </c>
      <c r="I694" s="13">
        <v>99.0</v>
      </c>
      <c r="J694" s="13">
        <v>12.0</v>
      </c>
      <c r="K694" s="11">
        <v>0.6666666666666666</v>
      </c>
      <c r="L694" s="11">
        <v>4.666666666666667</v>
      </c>
      <c r="M694" s="13">
        <v>10.0</v>
      </c>
      <c r="N694" s="13">
        <v>2.0</v>
      </c>
      <c r="O694" s="13">
        <v>10.0</v>
      </c>
      <c r="P694" s="13">
        <v>0.2</v>
      </c>
      <c r="Q694" s="15">
        <v>1.0909561103553087</v>
      </c>
      <c r="R694" s="16">
        <v>8.287301587301588</v>
      </c>
      <c r="S694" s="13">
        <v>39.0</v>
      </c>
      <c r="T694" s="13">
        <v>2.0</v>
      </c>
      <c r="U694" s="13">
        <v>1.0</v>
      </c>
      <c r="V694" s="17">
        <f t="shared" si="57"/>
        <v>4</v>
      </c>
      <c r="W694" s="11">
        <f t="shared" si="2"/>
        <v>0.6666666667</v>
      </c>
      <c r="X694" s="11">
        <f t="shared" si="3"/>
        <v>0.3333333333</v>
      </c>
      <c r="Y694" s="11">
        <f t="shared" si="18"/>
        <v>7.087301587</v>
      </c>
      <c r="Z694" s="13">
        <v>1.0</v>
      </c>
      <c r="AA694" s="13">
        <v>0.0</v>
      </c>
      <c r="AB694" s="13">
        <v>8.0</v>
      </c>
      <c r="AC694" s="13">
        <v>2.0</v>
      </c>
      <c r="AD694" s="13">
        <v>9.0</v>
      </c>
      <c r="AE694" s="13">
        <v>2.0</v>
      </c>
      <c r="AF694" s="11">
        <f t="shared" si="45"/>
        <v>0.2222222222</v>
      </c>
      <c r="AG694" s="13">
        <v>4.0</v>
      </c>
      <c r="AH694" s="13">
        <v>1.0</v>
      </c>
      <c r="AI694" s="13">
        <v>7.0</v>
      </c>
      <c r="AJ694" s="13">
        <v>2.0</v>
      </c>
      <c r="AK694" s="13">
        <v>11.0</v>
      </c>
      <c r="AL694" s="13">
        <v>3.0</v>
      </c>
      <c r="AM694" s="18">
        <f t="shared" si="46"/>
        <v>0.2727272727</v>
      </c>
      <c r="AN694" s="13">
        <v>0.0</v>
      </c>
      <c r="AO694" s="13">
        <v>0.0</v>
      </c>
      <c r="AP694" s="13">
        <v>0.0</v>
      </c>
      <c r="AQ694" s="13"/>
      <c r="AR694" s="13"/>
      <c r="AS694" s="13"/>
      <c r="AT694" s="13"/>
      <c r="AU694" s="13" t="s">
        <v>54</v>
      </c>
      <c r="AV694" s="13"/>
      <c r="AW694" s="13"/>
      <c r="AX694" s="13"/>
      <c r="AY694" s="13"/>
      <c r="AZ694" s="13">
        <v>5.0</v>
      </c>
      <c r="BA694" s="13">
        <f t="shared" si="58"/>
        <v>5</v>
      </c>
      <c r="BB694" s="13"/>
    </row>
    <row r="695" ht="12.75" customHeight="1">
      <c r="A695" s="22" t="s">
        <v>676</v>
      </c>
      <c r="B695" s="74" t="s">
        <v>679</v>
      </c>
      <c r="C695" s="11">
        <v>3.5206349206349206</v>
      </c>
      <c r="D695" s="11">
        <v>10.792460317460318</v>
      </c>
      <c r="E695" s="11">
        <v>0.32621244990256276</v>
      </c>
      <c r="F695" s="13">
        <v>1.0</v>
      </c>
      <c r="G695" s="13">
        <v>7.0</v>
      </c>
      <c r="H695" s="13">
        <v>6.0</v>
      </c>
      <c r="I695" s="13">
        <v>83.0</v>
      </c>
      <c r="J695" s="13">
        <v>9.0</v>
      </c>
      <c r="K695" s="11">
        <v>0.7697456492637216</v>
      </c>
      <c r="L695" s="11">
        <v>2.1777777777777776</v>
      </c>
      <c r="M695" s="13">
        <v>5.0</v>
      </c>
      <c r="N695" s="13">
        <v>0.0</v>
      </c>
      <c r="O695" s="13">
        <v>10.0</v>
      </c>
      <c r="P695" s="13">
        <v>0.0</v>
      </c>
      <c r="Q695" s="15">
        <v>1.0959580991662843</v>
      </c>
      <c r="R695" s="16">
        <v>5.698412698412698</v>
      </c>
      <c r="S695" s="13">
        <v>39.0</v>
      </c>
      <c r="T695" s="13">
        <v>3.0</v>
      </c>
      <c r="U695" s="13">
        <v>1.0</v>
      </c>
      <c r="V695" s="17">
        <f t="shared" si="57"/>
        <v>2</v>
      </c>
      <c r="W695" s="11">
        <f t="shared" si="2"/>
        <v>0.7777777778</v>
      </c>
      <c r="X695" s="11">
        <f t="shared" si="3"/>
        <v>0.2222222222</v>
      </c>
      <c r="Y695" s="11">
        <f t="shared" si="18"/>
        <v>5.698412698</v>
      </c>
      <c r="Z695" s="13">
        <v>1.0</v>
      </c>
      <c r="AA695" s="13">
        <v>0.0</v>
      </c>
      <c r="AB695" s="13">
        <v>8.0</v>
      </c>
      <c r="AC695" s="13">
        <v>3.0</v>
      </c>
      <c r="AD695" s="13">
        <v>9.0</v>
      </c>
      <c r="AE695" s="13">
        <v>3.0</v>
      </c>
      <c r="AF695" s="11">
        <f t="shared" si="45"/>
        <v>0.3333333333</v>
      </c>
      <c r="AG695" s="13">
        <v>4.0</v>
      </c>
      <c r="AH695" s="13">
        <v>1.0</v>
      </c>
      <c r="AI695" s="13">
        <v>7.0</v>
      </c>
      <c r="AJ695" s="13">
        <v>3.0</v>
      </c>
      <c r="AK695" s="13">
        <v>11.0</v>
      </c>
      <c r="AL695" s="13">
        <v>4.0</v>
      </c>
      <c r="AM695" s="18">
        <f t="shared" si="46"/>
        <v>0.3636363636</v>
      </c>
      <c r="AN695" s="13">
        <v>0.0</v>
      </c>
      <c r="AO695" s="13">
        <v>0.0</v>
      </c>
      <c r="AP695" s="13">
        <v>0.0</v>
      </c>
      <c r="AQ695" s="13"/>
      <c r="AR695" s="13"/>
      <c r="AS695" s="13"/>
      <c r="AT695" s="13"/>
      <c r="AU695" s="13" t="s">
        <v>56</v>
      </c>
      <c r="AV695" s="13"/>
      <c r="AW695" s="13"/>
      <c r="AX695" s="13"/>
      <c r="AY695" s="13"/>
      <c r="AZ695" s="13"/>
      <c r="BA695" s="13">
        <f t="shared" si="58"/>
        <v>6</v>
      </c>
      <c r="BB695" s="13"/>
    </row>
    <row r="696" ht="12.75" customHeight="1">
      <c r="A696" s="13" t="s">
        <v>676</v>
      </c>
      <c r="B696" s="74" t="s">
        <v>680</v>
      </c>
      <c r="C696" s="11">
        <v>1.8718253968253968</v>
      </c>
      <c r="D696" s="11">
        <v>10.792460317460318</v>
      </c>
      <c r="E696" s="11">
        <v>0.1734382468654631</v>
      </c>
      <c r="F696" s="13">
        <v>3.0</v>
      </c>
      <c r="G696" s="13">
        <v>6.0</v>
      </c>
      <c r="H696" s="13">
        <v>1.0</v>
      </c>
      <c r="I696" s="13">
        <v>76.0</v>
      </c>
      <c r="J696" s="13">
        <v>9.0</v>
      </c>
      <c r="K696" s="11">
        <v>0.665204678362573</v>
      </c>
      <c r="L696" s="11">
        <v>3.7333333333333334</v>
      </c>
      <c r="M696" s="13">
        <v>7.0</v>
      </c>
      <c r="N696" s="13">
        <v>0.0</v>
      </c>
      <c r="O696" s="13">
        <v>10.0</v>
      </c>
      <c r="P696" s="13">
        <v>0.0</v>
      </c>
      <c r="Q696" s="15">
        <v>0.8386429252280361</v>
      </c>
      <c r="R696" s="16">
        <v>5.60515873015873</v>
      </c>
      <c r="S696" s="13">
        <v>38.0</v>
      </c>
      <c r="T696" s="13">
        <v>4.0</v>
      </c>
      <c r="U696" s="13">
        <v>1.0</v>
      </c>
      <c r="V696" s="17">
        <f t="shared" si="57"/>
        <v>3</v>
      </c>
      <c r="W696" s="11">
        <f t="shared" si="2"/>
        <v>0.6666666667</v>
      </c>
      <c r="X696" s="11">
        <f t="shared" si="3"/>
        <v>0.3333333333</v>
      </c>
      <c r="Y696" s="11">
        <f t="shared" si="18"/>
        <v>5.60515873</v>
      </c>
      <c r="Z696" s="13">
        <v>1.0</v>
      </c>
      <c r="AA696" s="13">
        <v>0.0</v>
      </c>
      <c r="AB696" s="13">
        <v>8.0</v>
      </c>
      <c r="AC696" s="13">
        <v>1.0</v>
      </c>
      <c r="AD696" s="13">
        <v>9.0</v>
      </c>
      <c r="AE696" s="13">
        <v>1.0</v>
      </c>
      <c r="AF696" s="11">
        <f t="shared" si="45"/>
        <v>0.1111111111</v>
      </c>
      <c r="AG696" s="13">
        <v>4.0</v>
      </c>
      <c r="AH696" s="13">
        <v>2.0</v>
      </c>
      <c r="AI696" s="13">
        <v>7.0</v>
      </c>
      <c r="AJ696" s="13">
        <v>5.0</v>
      </c>
      <c r="AK696" s="13">
        <v>11.0</v>
      </c>
      <c r="AL696" s="13">
        <v>7.0</v>
      </c>
      <c r="AM696" s="18">
        <f t="shared" si="46"/>
        <v>0.6363636364</v>
      </c>
      <c r="AN696" s="13">
        <v>0.0</v>
      </c>
      <c r="AO696" s="13">
        <v>0.0</v>
      </c>
      <c r="AP696" s="13">
        <v>0.0</v>
      </c>
      <c r="AQ696" s="13"/>
      <c r="AR696" s="13"/>
      <c r="AS696" s="13"/>
      <c r="AT696" s="13"/>
      <c r="AU696" s="13" t="s">
        <v>56</v>
      </c>
      <c r="AV696" s="13"/>
      <c r="AW696" s="13"/>
      <c r="AX696" s="13"/>
      <c r="AY696" s="13"/>
      <c r="AZ696" s="13"/>
      <c r="BA696" s="13">
        <f t="shared" si="58"/>
        <v>1</v>
      </c>
      <c r="BB696" s="13"/>
    </row>
    <row r="697" ht="12.75" customHeight="1">
      <c r="A697" s="13" t="s">
        <v>676</v>
      </c>
      <c r="B697" s="37" t="s">
        <v>681</v>
      </c>
      <c r="C697" s="11">
        <v>1.6468253968253967</v>
      </c>
      <c r="D697" s="11">
        <v>4.292460317460318</v>
      </c>
      <c r="E697" s="11">
        <v>0.38365535730794115</v>
      </c>
      <c r="F697" s="13">
        <v>0.0</v>
      </c>
      <c r="G697" s="13">
        <v>5.0</v>
      </c>
      <c r="H697" s="13">
        <v>3.0</v>
      </c>
      <c r="I697" s="13">
        <v>62.0</v>
      </c>
      <c r="J697" s="13">
        <v>7.0</v>
      </c>
      <c r="K697" s="11">
        <v>0.7073732718894009</v>
      </c>
      <c r="L697" s="11">
        <v>2.857142857142857</v>
      </c>
      <c r="M697" s="13">
        <v>6.0</v>
      </c>
      <c r="N697" s="13">
        <v>0.0</v>
      </c>
      <c r="O697" s="13">
        <v>10.0</v>
      </c>
      <c r="P697" s="13">
        <v>0.0</v>
      </c>
      <c r="Q697" s="15">
        <v>1.0910286291973421</v>
      </c>
      <c r="R697" s="16">
        <v>4.503968253968254</v>
      </c>
      <c r="S697" s="13">
        <v>27.0</v>
      </c>
      <c r="T697" s="13">
        <v>10.0</v>
      </c>
      <c r="U697" s="13">
        <v>1.0</v>
      </c>
      <c r="V697" s="17">
        <f t="shared" si="57"/>
        <v>2</v>
      </c>
      <c r="W697" s="11">
        <f t="shared" si="2"/>
        <v>0.7142857143</v>
      </c>
      <c r="X697" s="11">
        <f t="shared" si="3"/>
        <v>0.2857142857</v>
      </c>
      <c r="Y697" s="11">
        <f t="shared" si="18"/>
        <v>4.503968254</v>
      </c>
      <c r="Z697" s="13">
        <v>0.0</v>
      </c>
      <c r="AA697" s="13">
        <v>0.0</v>
      </c>
      <c r="AB697" s="13">
        <v>3.0</v>
      </c>
      <c r="AC697" s="13">
        <v>1.0</v>
      </c>
      <c r="AD697" s="13">
        <v>3.0</v>
      </c>
      <c r="AE697" s="13">
        <v>1.0</v>
      </c>
      <c r="AF697" s="11">
        <f t="shared" si="45"/>
        <v>0.3333333333</v>
      </c>
      <c r="AG697" s="13">
        <v>3.0</v>
      </c>
      <c r="AH697" s="13">
        <v>2.0</v>
      </c>
      <c r="AI697" s="13">
        <v>7.0</v>
      </c>
      <c r="AJ697" s="13">
        <v>3.0</v>
      </c>
      <c r="AK697" s="13">
        <v>10.0</v>
      </c>
      <c r="AL697" s="13">
        <v>5.0</v>
      </c>
      <c r="AM697" s="18">
        <f t="shared" si="46"/>
        <v>0.5</v>
      </c>
      <c r="AN697" s="13">
        <v>0.0</v>
      </c>
      <c r="AO697" s="13">
        <v>0.0</v>
      </c>
      <c r="AP697" s="13">
        <v>0.0</v>
      </c>
      <c r="AQ697" s="13"/>
      <c r="AR697" s="13"/>
      <c r="AS697" s="13"/>
      <c r="AT697" s="13"/>
      <c r="AU697" s="13" t="s">
        <v>56</v>
      </c>
      <c r="AV697" s="13"/>
      <c r="AW697" s="13"/>
      <c r="AX697" s="13"/>
      <c r="AY697" s="13"/>
      <c r="AZ697" s="13"/>
      <c r="BA697" s="13">
        <f t="shared" si="58"/>
        <v>3</v>
      </c>
      <c r="BB697" s="13"/>
    </row>
    <row r="698" ht="12.75" customHeight="1">
      <c r="A698" s="13" t="s">
        <v>676</v>
      </c>
      <c r="B698" s="37" t="s">
        <v>682</v>
      </c>
      <c r="C698" s="11">
        <v>2.6468253968253967</v>
      </c>
      <c r="D698" s="11">
        <v>4.292460317460318</v>
      </c>
      <c r="E698" s="11">
        <v>0.6166219839142091</v>
      </c>
      <c r="F698" s="13">
        <v>0.0</v>
      </c>
      <c r="G698" s="13">
        <v>4.0</v>
      </c>
      <c r="H698" s="13">
        <v>5.0</v>
      </c>
      <c r="I698" s="13">
        <v>63.0</v>
      </c>
      <c r="J698" s="13">
        <v>7.0</v>
      </c>
      <c r="K698" s="11">
        <v>0.5600907029478458</v>
      </c>
      <c r="L698" s="11">
        <v>1.7777777777777777</v>
      </c>
      <c r="M698" s="13">
        <v>6.0</v>
      </c>
      <c r="N698" s="13">
        <v>0.0</v>
      </c>
      <c r="O698" s="13">
        <v>10.0</v>
      </c>
      <c r="P698" s="13">
        <v>0.0</v>
      </c>
      <c r="Q698" s="15">
        <v>1.176712686862055</v>
      </c>
      <c r="R698" s="16">
        <v>4.424603174603174</v>
      </c>
      <c r="S698" s="13">
        <v>27.0</v>
      </c>
      <c r="T698" s="13">
        <v>11.0</v>
      </c>
      <c r="U698" s="13">
        <v>1.0</v>
      </c>
      <c r="V698" s="17">
        <f t="shared" si="57"/>
        <v>3</v>
      </c>
      <c r="W698" s="11">
        <f t="shared" si="2"/>
        <v>0.5714285714</v>
      </c>
      <c r="X698" s="11">
        <f t="shared" si="3"/>
        <v>0.4285714286</v>
      </c>
      <c r="Y698" s="11">
        <f t="shared" si="18"/>
        <v>4.424603175</v>
      </c>
      <c r="Z698" s="13">
        <v>0.0</v>
      </c>
      <c r="AA698" s="13">
        <v>0.0</v>
      </c>
      <c r="AB698" s="13">
        <v>3.0</v>
      </c>
      <c r="AC698" s="13">
        <v>2.0</v>
      </c>
      <c r="AD698" s="13">
        <v>3.0</v>
      </c>
      <c r="AE698" s="13">
        <v>2.0</v>
      </c>
      <c r="AF698" s="11">
        <f t="shared" si="45"/>
        <v>0.6666666667</v>
      </c>
      <c r="AG698" s="13">
        <v>3.0</v>
      </c>
      <c r="AH698" s="13">
        <v>2.0</v>
      </c>
      <c r="AI698" s="13">
        <v>7.0</v>
      </c>
      <c r="AJ698" s="13">
        <v>3.0</v>
      </c>
      <c r="AK698" s="13">
        <v>10.0</v>
      </c>
      <c r="AL698" s="13">
        <v>5.0</v>
      </c>
      <c r="AM698" s="18">
        <f t="shared" si="46"/>
        <v>0.5</v>
      </c>
      <c r="AN698" s="13">
        <v>0.0</v>
      </c>
      <c r="AO698" s="13">
        <v>0.0</v>
      </c>
      <c r="AP698" s="13">
        <v>0.0</v>
      </c>
      <c r="AQ698" s="13"/>
      <c r="AR698" s="13"/>
      <c r="AS698" s="13"/>
      <c r="AT698" s="13"/>
      <c r="AU698" s="13" t="s">
        <v>54</v>
      </c>
      <c r="AV698" s="13"/>
      <c r="AW698" s="13"/>
      <c r="AX698" s="13"/>
      <c r="AY698" s="13"/>
      <c r="AZ698" s="13"/>
      <c r="BA698" s="13">
        <f t="shared" si="58"/>
        <v>5</v>
      </c>
      <c r="BB698" s="13"/>
    </row>
    <row r="699" ht="12.75" customHeight="1">
      <c r="A699" s="13" t="s">
        <v>676</v>
      </c>
      <c r="B699" s="37" t="s">
        <v>683</v>
      </c>
      <c r="C699" s="11">
        <v>0.8134920634920634</v>
      </c>
      <c r="D699" s="11">
        <v>5.292460317460318</v>
      </c>
      <c r="E699" s="11">
        <v>0.1537077303741471</v>
      </c>
      <c r="F699" s="13">
        <v>0.0</v>
      </c>
      <c r="G699" s="13">
        <v>4.0</v>
      </c>
      <c r="H699" s="13">
        <v>1.0</v>
      </c>
      <c r="I699" s="13">
        <v>71.0</v>
      </c>
      <c r="J699" s="13">
        <v>7.0</v>
      </c>
      <c r="K699" s="11">
        <v>0.5694164989939637</v>
      </c>
      <c r="L699" s="11">
        <v>3.2</v>
      </c>
      <c r="M699" s="13">
        <v>7.0</v>
      </c>
      <c r="N699" s="13">
        <v>0.0</v>
      </c>
      <c r="O699" s="13">
        <v>10.0</v>
      </c>
      <c r="P699" s="13">
        <v>0.0</v>
      </c>
      <c r="Q699" s="15">
        <v>0.7231242293681108</v>
      </c>
      <c r="R699" s="16">
        <v>4.0134920634920634</v>
      </c>
      <c r="S699" s="13">
        <v>30.0</v>
      </c>
      <c r="T699" s="13">
        <v>9.0</v>
      </c>
      <c r="U699" s="13">
        <v>1.0</v>
      </c>
      <c r="V699" s="17">
        <f t="shared" si="57"/>
        <v>3</v>
      </c>
      <c r="W699" s="11">
        <f t="shared" si="2"/>
        <v>0.5714285714</v>
      </c>
      <c r="X699" s="11">
        <f t="shared" si="3"/>
        <v>0.4285714286</v>
      </c>
      <c r="Y699" s="11">
        <f t="shared" si="18"/>
        <v>4.013492063</v>
      </c>
      <c r="Z699" s="13">
        <v>0.0</v>
      </c>
      <c r="AA699" s="13">
        <v>0.0</v>
      </c>
      <c r="AB699" s="13">
        <v>4.0</v>
      </c>
      <c r="AC699" s="13">
        <v>0.0</v>
      </c>
      <c r="AD699" s="13">
        <v>4.0</v>
      </c>
      <c r="AE699" s="13">
        <v>0.0</v>
      </c>
      <c r="AF699" s="11">
        <f t="shared" si="45"/>
        <v>0</v>
      </c>
      <c r="AG699" s="13">
        <v>3.0</v>
      </c>
      <c r="AH699" s="13">
        <v>3.0</v>
      </c>
      <c r="AI699" s="13">
        <v>7.0</v>
      </c>
      <c r="AJ699" s="13">
        <v>3.0</v>
      </c>
      <c r="AK699" s="13">
        <v>10.0</v>
      </c>
      <c r="AL699" s="13">
        <v>6.0</v>
      </c>
      <c r="AM699" s="18">
        <f t="shared" si="46"/>
        <v>0.6</v>
      </c>
      <c r="AN699" s="13">
        <v>0.0</v>
      </c>
      <c r="AO699" s="13">
        <v>0.0</v>
      </c>
      <c r="AP699" s="13">
        <v>0.0</v>
      </c>
      <c r="AQ699" s="13"/>
      <c r="AR699" s="13"/>
      <c r="AS699" s="13"/>
      <c r="AT699" s="13"/>
      <c r="AU699" s="13" t="s">
        <v>56</v>
      </c>
      <c r="AV699" s="13"/>
      <c r="AW699" s="13"/>
      <c r="AX699" s="13"/>
      <c r="AY699" s="13"/>
      <c r="AZ699" s="13"/>
      <c r="BA699" s="13">
        <f t="shared" si="58"/>
        <v>1</v>
      </c>
      <c r="BB699" s="13"/>
    </row>
    <row r="700" ht="12.75" customHeight="1">
      <c r="A700" s="13" t="s">
        <v>676</v>
      </c>
      <c r="B700" s="74" t="s">
        <v>684</v>
      </c>
      <c r="C700" s="11">
        <v>0.728968253968254</v>
      </c>
      <c r="D700" s="11">
        <v>0.9829365079365079</v>
      </c>
      <c r="E700" s="11">
        <v>0.741622930964877</v>
      </c>
      <c r="F700" s="13">
        <v>0.0</v>
      </c>
      <c r="G700" s="13">
        <v>1.0</v>
      </c>
      <c r="H700" s="13">
        <v>6.0</v>
      </c>
      <c r="I700" s="13">
        <v>17.0</v>
      </c>
      <c r="J700" s="13">
        <v>1.0</v>
      </c>
      <c r="K700" s="11">
        <v>0.6470588235294117</v>
      </c>
      <c r="L700" s="11">
        <v>2.8</v>
      </c>
      <c r="M700" s="13">
        <v>0.0</v>
      </c>
      <c r="N700" s="13">
        <v>0.0</v>
      </c>
      <c r="O700" s="13">
        <v>10.0</v>
      </c>
      <c r="P700" s="13">
        <v>0.0</v>
      </c>
      <c r="Q700" s="15">
        <v>1.3886817544942887</v>
      </c>
      <c r="R700" s="16">
        <v>3.528968253968254</v>
      </c>
      <c r="S700" s="13">
        <v>16.0</v>
      </c>
      <c r="T700" s="13">
        <v>15.0</v>
      </c>
      <c r="U700" s="13">
        <v>1.0</v>
      </c>
      <c r="V700" s="17">
        <f t="shared" si="57"/>
        <v>0</v>
      </c>
      <c r="W700" s="11">
        <f t="shared" si="2"/>
        <v>1</v>
      </c>
      <c r="X700" s="11">
        <f t="shared" si="3"/>
        <v>0</v>
      </c>
      <c r="Y700" s="11">
        <f t="shared" si="18"/>
        <v>3.528968254</v>
      </c>
      <c r="Z700" s="13">
        <v>0.0</v>
      </c>
      <c r="AA700" s="13">
        <v>0.0</v>
      </c>
      <c r="AB700" s="13">
        <v>0.0</v>
      </c>
      <c r="AC700" s="13">
        <v>0.0</v>
      </c>
      <c r="AD700" s="13">
        <v>0.0</v>
      </c>
      <c r="AE700" s="13">
        <v>0.0</v>
      </c>
      <c r="AF700" s="11" t="str">
        <f t="shared" si="45"/>
        <v>#DIV/0!</v>
      </c>
      <c r="AG700" s="13">
        <v>2.0</v>
      </c>
      <c r="AH700" s="13">
        <v>2.0</v>
      </c>
      <c r="AI700" s="13">
        <v>6.0</v>
      </c>
      <c r="AJ700" s="13">
        <v>4.0</v>
      </c>
      <c r="AK700" s="13">
        <v>8.0</v>
      </c>
      <c r="AL700" s="13">
        <v>6.0</v>
      </c>
      <c r="AM700" s="18">
        <f t="shared" si="46"/>
        <v>0.75</v>
      </c>
      <c r="AN700" s="13">
        <v>0.0</v>
      </c>
      <c r="AO700" s="13">
        <v>0.0</v>
      </c>
      <c r="AP700" s="13">
        <v>0.0</v>
      </c>
      <c r="AQ700" s="13"/>
      <c r="AR700" s="13"/>
      <c r="AS700" s="13"/>
      <c r="AT700" s="13"/>
      <c r="AU700" s="13" t="s">
        <v>54</v>
      </c>
      <c r="AV700" s="13"/>
      <c r="AW700" s="13"/>
      <c r="AX700" s="13"/>
      <c r="AY700" s="13"/>
      <c r="AZ700" s="13"/>
      <c r="BA700" s="13">
        <f t="shared" si="58"/>
        <v>6</v>
      </c>
      <c r="BB700" s="13"/>
    </row>
    <row r="701" ht="12.75" customHeight="1">
      <c r="A701" s="13" t="s">
        <v>676</v>
      </c>
      <c r="B701" s="37" t="s">
        <v>685</v>
      </c>
      <c r="C701" s="11">
        <v>1.6706349206349205</v>
      </c>
      <c r="D701" s="11">
        <v>8.792460317460318</v>
      </c>
      <c r="E701" s="11">
        <v>0.1900076725188428</v>
      </c>
      <c r="F701" s="13">
        <v>2.0</v>
      </c>
      <c r="G701" s="13">
        <v>7.0</v>
      </c>
      <c r="H701" s="13">
        <v>8.0</v>
      </c>
      <c r="I701" s="13">
        <v>86.0</v>
      </c>
      <c r="J701" s="13">
        <v>10.0</v>
      </c>
      <c r="K701" s="11">
        <v>0.6906976744186046</v>
      </c>
      <c r="L701" s="11">
        <v>1.6333333333333333</v>
      </c>
      <c r="M701" s="13">
        <v>7.0</v>
      </c>
      <c r="N701" s="13">
        <v>0.0</v>
      </c>
      <c r="O701" s="13">
        <v>10.0</v>
      </c>
      <c r="P701" s="13">
        <v>0.0</v>
      </c>
      <c r="Q701" s="15">
        <v>0.8807053469374474</v>
      </c>
      <c r="R701" s="16">
        <v>3.3039682539682538</v>
      </c>
      <c r="S701" s="13">
        <v>35.0</v>
      </c>
      <c r="T701" s="13">
        <v>7.0</v>
      </c>
      <c r="U701" s="13">
        <v>1.0</v>
      </c>
      <c r="V701" s="17">
        <f t="shared" si="57"/>
        <v>3</v>
      </c>
      <c r="W701" s="11">
        <f t="shared" si="2"/>
        <v>0.7</v>
      </c>
      <c r="X701" s="11">
        <f t="shared" si="3"/>
        <v>0.3</v>
      </c>
      <c r="Y701" s="11">
        <f t="shared" si="18"/>
        <v>3.303968254</v>
      </c>
      <c r="Z701" s="13">
        <v>1.0</v>
      </c>
      <c r="AA701" s="13">
        <v>0.0</v>
      </c>
      <c r="AB701" s="13">
        <v>6.0</v>
      </c>
      <c r="AC701" s="13">
        <v>1.0</v>
      </c>
      <c r="AD701" s="13">
        <v>7.0</v>
      </c>
      <c r="AE701" s="13">
        <v>1.0</v>
      </c>
      <c r="AF701" s="11">
        <f t="shared" si="45"/>
        <v>0.1428571429</v>
      </c>
      <c r="AG701" s="13">
        <v>4.0</v>
      </c>
      <c r="AH701" s="13">
        <v>2.0</v>
      </c>
      <c r="AI701" s="13">
        <v>7.0</v>
      </c>
      <c r="AJ701" s="13">
        <v>3.0</v>
      </c>
      <c r="AK701" s="13">
        <v>11.0</v>
      </c>
      <c r="AL701" s="13">
        <v>5.0</v>
      </c>
      <c r="AM701" s="18">
        <f t="shared" si="46"/>
        <v>0.4545454545</v>
      </c>
      <c r="AN701" s="13">
        <v>0.0</v>
      </c>
      <c r="AO701" s="13">
        <v>0.0</v>
      </c>
      <c r="AP701" s="13">
        <v>0.0</v>
      </c>
      <c r="AQ701" s="13"/>
      <c r="AR701" s="13"/>
      <c r="AS701" s="13"/>
      <c r="AT701" s="13"/>
      <c r="AU701" s="13" t="s">
        <v>56</v>
      </c>
      <c r="AV701" s="13"/>
      <c r="AW701" s="13"/>
      <c r="AX701" s="13"/>
      <c r="AY701" s="13"/>
      <c r="AZ701" s="13"/>
      <c r="BA701" s="13">
        <f t="shared" si="58"/>
        <v>8</v>
      </c>
      <c r="BB701" s="13"/>
    </row>
    <row r="702" ht="12.75" customHeight="1">
      <c r="A702" s="13" t="s">
        <v>676</v>
      </c>
      <c r="B702" s="74" t="s">
        <v>686</v>
      </c>
      <c r="C702" s="11">
        <v>0.978968253968254</v>
      </c>
      <c r="D702" s="11">
        <v>9.792460317460318</v>
      </c>
      <c r="E702" s="11">
        <v>0.0999716335048831</v>
      </c>
      <c r="F702" s="13">
        <v>1.0</v>
      </c>
      <c r="G702" s="13">
        <v>5.0</v>
      </c>
      <c r="H702" s="13">
        <v>6.0</v>
      </c>
      <c r="I702" s="13">
        <v>83.0</v>
      </c>
      <c r="J702" s="13">
        <v>10.0</v>
      </c>
      <c r="K702" s="11">
        <v>0.4927710843373494</v>
      </c>
      <c r="L702" s="11">
        <v>1.4</v>
      </c>
      <c r="M702" s="13">
        <v>6.0</v>
      </c>
      <c r="N702" s="13">
        <v>0.0</v>
      </c>
      <c r="O702" s="13">
        <v>10.0</v>
      </c>
      <c r="P702" s="13">
        <v>0.0</v>
      </c>
      <c r="Q702" s="15">
        <v>0.5927427178422325</v>
      </c>
      <c r="R702" s="16">
        <v>2.378968253968254</v>
      </c>
      <c r="S702" s="13">
        <v>37.0</v>
      </c>
      <c r="T702" s="13">
        <v>5.0</v>
      </c>
      <c r="U702" s="13">
        <v>1.0</v>
      </c>
      <c r="V702" s="17">
        <f t="shared" si="57"/>
        <v>5</v>
      </c>
      <c r="W702" s="11">
        <f t="shared" si="2"/>
        <v>0.5</v>
      </c>
      <c r="X702" s="11">
        <f t="shared" si="3"/>
        <v>0.5</v>
      </c>
      <c r="Y702" s="11">
        <f t="shared" si="18"/>
        <v>2.378968254</v>
      </c>
      <c r="Z702" s="13">
        <v>1.0</v>
      </c>
      <c r="AA702" s="13">
        <v>0.0</v>
      </c>
      <c r="AB702" s="13">
        <v>7.0</v>
      </c>
      <c r="AC702" s="13">
        <v>0.0</v>
      </c>
      <c r="AD702" s="13">
        <v>8.0</v>
      </c>
      <c r="AE702" s="13">
        <v>0.0</v>
      </c>
      <c r="AF702" s="11">
        <f t="shared" si="45"/>
        <v>0</v>
      </c>
      <c r="AG702" s="13">
        <v>4.0</v>
      </c>
      <c r="AH702" s="13">
        <v>1.0</v>
      </c>
      <c r="AI702" s="13">
        <v>7.0</v>
      </c>
      <c r="AJ702" s="13">
        <v>4.0</v>
      </c>
      <c r="AK702" s="13">
        <v>11.0</v>
      </c>
      <c r="AL702" s="13">
        <v>5.0</v>
      </c>
      <c r="AM702" s="18">
        <f t="shared" si="46"/>
        <v>0.4545454545</v>
      </c>
      <c r="AN702" s="13">
        <v>0.0</v>
      </c>
      <c r="AO702" s="13">
        <v>0.0</v>
      </c>
      <c r="AP702" s="13">
        <v>0.0</v>
      </c>
      <c r="AQ702" s="13"/>
      <c r="AR702" s="13"/>
      <c r="AS702" s="13"/>
      <c r="AT702" s="13"/>
      <c r="AU702" s="13" t="s">
        <v>56</v>
      </c>
      <c r="AV702" s="13"/>
      <c r="AW702" s="13"/>
      <c r="AX702" s="13"/>
      <c r="AY702" s="13"/>
      <c r="AZ702" s="13">
        <v>2.0</v>
      </c>
      <c r="BA702" s="13">
        <f t="shared" si="58"/>
        <v>8</v>
      </c>
      <c r="BB702" s="13"/>
    </row>
    <row r="703" ht="12.75" customHeight="1">
      <c r="A703" s="13" t="s">
        <v>676</v>
      </c>
      <c r="B703" s="88" t="s">
        <v>687</v>
      </c>
      <c r="C703" s="11">
        <v>1.0384920634920636</v>
      </c>
      <c r="D703" s="11">
        <v>8.792460317460318</v>
      </c>
      <c r="E703" s="11">
        <v>0.11811165771539468</v>
      </c>
      <c r="F703" s="13">
        <v>1.0</v>
      </c>
      <c r="G703" s="13">
        <v>5.0</v>
      </c>
      <c r="H703" s="13">
        <v>5.0</v>
      </c>
      <c r="I703" s="13">
        <v>71.0</v>
      </c>
      <c r="J703" s="13">
        <v>8.0</v>
      </c>
      <c r="K703" s="11">
        <v>0.5396825396825397</v>
      </c>
      <c r="L703" s="11">
        <v>1.037037037037037</v>
      </c>
      <c r="M703" s="13">
        <v>6.0</v>
      </c>
      <c r="N703" s="13">
        <v>0.0</v>
      </c>
      <c r="O703" s="13">
        <v>10.0</v>
      </c>
      <c r="P703" s="13">
        <v>0.0</v>
      </c>
      <c r="Q703" s="15">
        <v>0.6577941973979343</v>
      </c>
      <c r="R703" s="16">
        <v>2.0755291005291006</v>
      </c>
      <c r="S703" s="13">
        <v>36.0</v>
      </c>
      <c r="T703" s="13">
        <v>6.0</v>
      </c>
      <c r="U703" s="13">
        <v>1.0</v>
      </c>
      <c r="V703" s="17">
        <f t="shared" si="57"/>
        <v>3</v>
      </c>
      <c r="W703" s="11">
        <f t="shared" si="2"/>
        <v>0.625</v>
      </c>
      <c r="X703" s="11">
        <f t="shared" si="3"/>
        <v>0.375</v>
      </c>
      <c r="Y703" s="11">
        <f t="shared" si="18"/>
        <v>2.075529101</v>
      </c>
      <c r="Z703" s="13">
        <v>1.0</v>
      </c>
      <c r="AA703" s="13">
        <v>0.0</v>
      </c>
      <c r="AB703" s="13">
        <v>6.0</v>
      </c>
      <c r="AC703" s="13">
        <v>0.0</v>
      </c>
      <c r="AD703" s="13">
        <v>7.0</v>
      </c>
      <c r="AE703" s="13">
        <v>0.0</v>
      </c>
      <c r="AF703" s="11">
        <f t="shared" si="45"/>
        <v>0</v>
      </c>
      <c r="AG703" s="13">
        <v>4.0</v>
      </c>
      <c r="AH703" s="13">
        <v>3.0</v>
      </c>
      <c r="AI703" s="13">
        <v>7.0</v>
      </c>
      <c r="AJ703" s="13">
        <v>5.0</v>
      </c>
      <c r="AK703" s="13">
        <v>11.0</v>
      </c>
      <c r="AL703" s="13">
        <v>8.0</v>
      </c>
      <c r="AM703" s="18">
        <f t="shared" si="46"/>
        <v>0.7272727273</v>
      </c>
      <c r="AN703" s="13">
        <v>0.0</v>
      </c>
      <c r="AO703" s="13">
        <v>0.0</v>
      </c>
      <c r="AP703" s="13">
        <v>0.0</v>
      </c>
      <c r="AQ703" s="13"/>
      <c r="AR703" s="13"/>
      <c r="AS703" s="13"/>
      <c r="AT703" s="13"/>
      <c r="AU703" s="13" t="s">
        <v>54</v>
      </c>
      <c r="AV703" s="13"/>
      <c r="AW703" s="13"/>
      <c r="AX703" s="13"/>
      <c r="AY703" s="13"/>
      <c r="AZ703" s="13"/>
      <c r="BA703" s="13">
        <f t="shared" si="58"/>
        <v>5</v>
      </c>
      <c r="BB703" s="13"/>
    </row>
    <row r="704" ht="12.75" customHeight="1">
      <c r="A704" s="13" t="s">
        <v>676</v>
      </c>
      <c r="B704" s="74" t="s">
        <v>688</v>
      </c>
      <c r="C704" s="11">
        <v>0.478968253968254</v>
      </c>
      <c r="D704" s="11">
        <v>1.1257936507936508</v>
      </c>
      <c r="E704" s="11">
        <v>0.425449418399718</v>
      </c>
      <c r="F704" s="13">
        <v>0.0</v>
      </c>
      <c r="G704" s="13">
        <v>1.0</v>
      </c>
      <c r="H704" s="13">
        <v>2.0</v>
      </c>
      <c r="I704" s="13">
        <v>24.0</v>
      </c>
      <c r="J704" s="13">
        <v>3.0</v>
      </c>
      <c r="K704" s="11">
        <v>0.3055555555555555</v>
      </c>
      <c r="L704" s="11">
        <v>1.5555555555555556</v>
      </c>
      <c r="M704" s="13">
        <v>2.0</v>
      </c>
      <c r="N704" s="13">
        <v>0.0</v>
      </c>
      <c r="O704" s="13">
        <v>10.0</v>
      </c>
      <c r="P704" s="13">
        <v>0.0</v>
      </c>
      <c r="Q704" s="15">
        <v>0.7310049739552735</v>
      </c>
      <c r="R704" s="16">
        <v>2.0345238095238094</v>
      </c>
      <c r="S704" s="13">
        <v>19.0</v>
      </c>
      <c r="T704" s="13">
        <v>14.0</v>
      </c>
      <c r="U704" s="13">
        <v>1.0</v>
      </c>
      <c r="V704" s="17">
        <f t="shared" si="57"/>
        <v>2</v>
      </c>
      <c r="W704" s="11">
        <f t="shared" si="2"/>
        <v>0.3333333333</v>
      </c>
      <c r="X704" s="11">
        <f t="shared" si="3"/>
        <v>0.6666666667</v>
      </c>
      <c r="Y704" s="11">
        <f t="shared" si="18"/>
        <v>2.03452381</v>
      </c>
      <c r="Z704" s="13">
        <v>0.0</v>
      </c>
      <c r="AA704" s="13">
        <v>0.0</v>
      </c>
      <c r="AB704" s="13">
        <v>0.0</v>
      </c>
      <c r="AC704" s="13">
        <v>0.0</v>
      </c>
      <c r="AD704" s="13">
        <v>0.0</v>
      </c>
      <c r="AE704" s="13">
        <v>0.0</v>
      </c>
      <c r="AF704" s="11" t="str">
        <f t="shared" si="45"/>
        <v>#DIV/0!</v>
      </c>
      <c r="AG704" s="13">
        <v>2.0</v>
      </c>
      <c r="AH704" s="13">
        <v>0.0</v>
      </c>
      <c r="AI704" s="13">
        <v>7.0</v>
      </c>
      <c r="AJ704" s="13">
        <v>4.0</v>
      </c>
      <c r="AK704" s="13">
        <v>9.0</v>
      </c>
      <c r="AL704" s="13">
        <v>4.0</v>
      </c>
      <c r="AM704" s="18">
        <f t="shared" si="46"/>
        <v>0.4444444444</v>
      </c>
      <c r="AN704" s="13">
        <v>0.0</v>
      </c>
      <c r="AO704" s="13">
        <v>0.0</v>
      </c>
      <c r="AP704" s="13">
        <v>0.0</v>
      </c>
      <c r="AQ704" s="13"/>
      <c r="AR704" s="13"/>
      <c r="AS704" s="13"/>
      <c r="AT704" s="13"/>
      <c r="AU704" s="13" t="s">
        <v>56</v>
      </c>
      <c r="AV704" s="13"/>
      <c r="AW704" s="13"/>
      <c r="AX704" s="13"/>
      <c r="AY704" s="13"/>
      <c r="AZ704" s="13"/>
      <c r="BA704" s="13">
        <f t="shared" si="58"/>
        <v>2</v>
      </c>
      <c r="BB704" s="13"/>
    </row>
    <row r="705" ht="12.75" customHeight="1">
      <c r="A705" s="13" t="s">
        <v>676</v>
      </c>
      <c r="B705" s="37" t="s">
        <v>689</v>
      </c>
      <c r="C705" s="11">
        <v>0.1111111111111111</v>
      </c>
      <c r="D705" s="11">
        <v>0.4472222222222222</v>
      </c>
      <c r="E705" s="11">
        <v>0.2484472049689441</v>
      </c>
      <c r="F705" s="13">
        <v>0.0</v>
      </c>
      <c r="G705" s="13">
        <v>2.0</v>
      </c>
      <c r="H705" s="13">
        <v>6.0</v>
      </c>
      <c r="I705" s="13">
        <v>26.0</v>
      </c>
      <c r="J705" s="13">
        <v>3.0</v>
      </c>
      <c r="K705" s="11">
        <v>0.5897435897435898</v>
      </c>
      <c r="L705" s="11">
        <v>1.8666666666666667</v>
      </c>
      <c r="M705" s="13">
        <v>2.0</v>
      </c>
      <c r="N705" s="13">
        <v>0.0</v>
      </c>
      <c r="O705" s="13">
        <v>10.0</v>
      </c>
      <c r="P705" s="13">
        <v>0.0</v>
      </c>
      <c r="Q705" s="15">
        <v>0.8381907947125339</v>
      </c>
      <c r="R705" s="16">
        <v>1.9777777777777779</v>
      </c>
      <c r="S705" s="13">
        <v>11.0</v>
      </c>
      <c r="T705" s="13">
        <v>17.0</v>
      </c>
      <c r="U705" s="13">
        <v>1.0</v>
      </c>
      <c r="V705" s="17">
        <f t="shared" si="57"/>
        <v>1</v>
      </c>
      <c r="W705" s="11">
        <f t="shared" si="2"/>
        <v>0.6666666667</v>
      </c>
      <c r="X705" s="11">
        <f t="shared" si="3"/>
        <v>0.3333333333</v>
      </c>
      <c r="Y705" s="11">
        <f t="shared" si="18"/>
        <v>1.977777778</v>
      </c>
      <c r="Z705" s="13">
        <v>0.0</v>
      </c>
      <c r="AA705" s="13">
        <v>0.0</v>
      </c>
      <c r="AB705" s="13">
        <v>0.0</v>
      </c>
      <c r="AC705" s="13">
        <v>0.0</v>
      </c>
      <c r="AD705" s="13">
        <v>0.0</v>
      </c>
      <c r="AE705" s="13">
        <v>0.0</v>
      </c>
      <c r="AF705" s="11" t="str">
        <f t="shared" si="45"/>
        <v>#DIV/0!</v>
      </c>
      <c r="AG705" s="13">
        <v>0.0</v>
      </c>
      <c r="AH705" s="13">
        <v>0.0</v>
      </c>
      <c r="AI705" s="13">
        <v>4.0</v>
      </c>
      <c r="AJ705" s="13">
        <v>1.0</v>
      </c>
      <c r="AK705" s="13">
        <v>4.0</v>
      </c>
      <c r="AL705" s="13">
        <v>1.0</v>
      </c>
      <c r="AM705" s="18">
        <f t="shared" si="46"/>
        <v>0.25</v>
      </c>
      <c r="AN705" s="13">
        <v>0.0</v>
      </c>
      <c r="AO705" s="13">
        <v>0.0</v>
      </c>
      <c r="AP705" s="13">
        <v>0.0</v>
      </c>
      <c r="AQ705" s="13"/>
      <c r="AR705" s="13"/>
      <c r="AS705" s="13"/>
      <c r="AT705" s="13"/>
      <c r="AU705" s="13" t="s">
        <v>54</v>
      </c>
      <c r="AV705" s="13"/>
      <c r="AW705" s="13"/>
      <c r="AX705" s="13"/>
      <c r="AY705" s="13"/>
      <c r="AZ705" s="13"/>
      <c r="BA705" s="13">
        <f t="shared" si="58"/>
        <v>6</v>
      </c>
      <c r="BB705" s="13"/>
    </row>
    <row r="706" ht="12.75" customHeight="1">
      <c r="A706" s="13" t="s">
        <v>676</v>
      </c>
      <c r="B706" s="74" t="s">
        <v>690</v>
      </c>
      <c r="C706" s="11">
        <v>0.478968253968254</v>
      </c>
      <c r="D706" s="11">
        <v>2.125793650793651</v>
      </c>
      <c r="E706" s="11">
        <v>0.2253126750046668</v>
      </c>
      <c r="F706" s="13">
        <v>0.0</v>
      </c>
      <c r="G706" s="13">
        <v>2.0</v>
      </c>
      <c r="H706" s="13">
        <v>8.0</v>
      </c>
      <c r="I706" s="13">
        <v>37.0</v>
      </c>
      <c r="J706" s="13">
        <v>4.0</v>
      </c>
      <c r="K706" s="11">
        <v>0.44594594594594594</v>
      </c>
      <c r="L706" s="11">
        <v>1.1666666666666667</v>
      </c>
      <c r="M706" s="13">
        <v>3.0</v>
      </c>
      <c r="N706" s="13">
        <v>0.0</v>
      </c>
      <c r="O706" s="13">
        <v>10.0</v>
      </c>
      <c r="P706" s="13">
        <v>0.0</v>
      </c>
      <c r="Q706" s="15">
        <v>0.6712586209506127</v>
      </c>
      <c r="R706" s="16">
        <v>1.6456349206349208</v>
      </c>
      <c r="S706" s="13">
        <v>22.0</v>
      </c>
      <c r="T706" s="13">
        <v>13.0</v>
      </c>
      <c r="U706" s="13">
        <v>1.0</v>
      </c>
      <c r="V706" s="17">
        <f t="shared" si="57"/>
        <v>2</v>
      </c>
      <c r="W706" s="11">
        <f t="shared" si="2"/>
        <v>0.5</v>
      </c>
      <c r="X706" s="11">
        <f t="shared" si="3"/>
        <v>0.5</v>
      </c>
      <c r="Y706" s="11">
        <f t="shared" si="18"/>
        <v>1.645634921</v>
      </c>
      <c r="Z706" s="13">
        <v>0.0</v>
      </c>
      <c r="AA706" s="13">
        <v>0.0</v>
      </c>
      <c r="AB706" s="13">
        <v>1.0</v>
      </c>
      <c r="AC706" s="13">
        <v>0.0</v>
      </c>
      <c r="AD706" s="13">
        <v>1.0</v>
      </c>
      <c r="AE706" s="13">
        <v>0.0</v>
      </c>
      <c r="AF706" s="11">
        <f t="shared" si="45"/>
        <v>0</v>
      </c>
      <c r="AG706" s="13">
        <v>2.0</v>
      </c>
      <c r="AH706" s="13">
        <v>0.0</v>
      </c>
      <c r="AI706" s="13">
        <v>7.0</v>
      </c>
      <c r="AJ706" s="13">
        <v>4.0</v>
      </c>
      <c r="AK706" s="13">
        <v>9.0</v>
      </c>
      <c r="AL706" s="13">
        <v>4.0</v>
      </c>
      <c r="AM706" s="18">
        <f t="shared" si="46"/>
        <v>0.4444444444</v>
      </c>
      <c r="AN706" s="13">
        <v>0.0</v>
      </c>
      <c r="AO706" s="13">
        <v>0.0</v>
      </c>
      <c r="AP706" s="13">
        <v>0.0</v>
      </c>
      <c r="AQ706" s="13"/>
      <c r="AR706" s="13"/>
      <c r="AS706" s="13"/>
      <c r="AT706" s="13"/>
      <c r="AU706" s="13" t="s">
        <v>56</v>
      </c>
      <c r="AV706" s="13"/>
      <c r="AW706" s="13"/>
      <c r="AX706" s="13"/>
      <c r="AY706" s="13"/>
      <c r="AZ706" s="13"/>
      <c r="BA706" s="13">
        <f t="shared" si="58"/>
        <v>8</v>
      </c>
      <c r="BB706" s="13"/>
    </row>
    <row r="707" ht="12.75" customHeight="1">
      <c r="A707" s="13" t="s">
        <v>676</v>
      </c>
      <c r="B707" s="37" t="s">
        <v>691</v>
      </c>
      <c r="C707" s="11">
        <v>0.1111111111111111</v>
      </c>
      <c r="D707" s="11">
        <v>0.6972222222222222</v>
      </c>
      <c r="E707" s="11">
        <v>0.1593625498007968</v>
      </c>
      <c r="F707" s="13">
        <v>0.0</v>
      </c>
      <c r="G707" s="13">
        <v>2.0</v>
      </c>
      <c r="H707" s="13">
        <v>6.0</v>
      </c>
      <c r="I707" s="13">
        <v>33.0</v>
      </c>
      <c r="J707" s="13">
        <v>4.0</v>
      </c>
      <c r="K707" s="11">
        <v>0.45454545454545453</v>
      </c>
      <c r="L707" s="11">
        <v>1.4</v>
      </c>
      <c r="M707" s="13">
        <v>2.0</v>
      </c>
      <c r="N707" s="13">
        <v>0.0</v>
      </c>
      <c r="O707" s="13">
        <v>10.0</v>
      </c>
      <c r="P707" s="13">
        <v>0.0</v>
      </c>
      <c r="Q707" s="15">
        <v>0.6139080043462514</v>
      </c>
      <c r="R707" s="16">
        <v>1.511111111111111</v>
      </c>
      <c r="S707" s="13">
        <v>14.0</v>
      </c>
      <c r="T707" s="13">
        <v>16.0</v>
      </c>
      <c r="U707" s="13">
        <v>1.0</v>
      </c>
      <c r="V707" s="17">
        <f t="shared" si="57"/>
        <v>2</v>
      </c>
      <c r="W707" s="11">
        <f t="shared" si="2"/>
        <v>0.5</v>
      </c>
      <c r="X707" s="11">
        <f t="shared" si="3"/>
        <v>0.5</v>
      </c>
      <c r="Y707" s="11">
        <f t="shared" si="18"/>
        <v>1.511111111</v>
      </c>
      <c r="Z707" s="13">
        <v>0.0</v>
      </c>
      <c r="AA707" s="13">
        <v>0.0</v>
      </c>
      <c r="AB707" s="13">
        <v>0.0</v>
      </c>
      <c r="AC707" s="13">
        <v>0.0</v>
      </c>
      <c r="AD707" s="13">
        <v>0.0</v>
      </c>
      <c r="AE707" s="13">
        <v>0.0</v>
      </c>
      <c r="AF707" s="11" t="str">
        <f t="shared" si="45"/>
        <v>#DIV/0!</v>
      </c>
      <c r="AG707" s="13">
        <v>1.0</v>
      </c>
      <c r="AH707" s="13">
        <v>0.0</v>
      </c>
      <c r="AI707" s="13">
        <v>5.0</v>
      </c>
      <c r="AJ707" s="13">
        <v>1.0</v>
      </c>
      <c r="AK707" s="13">
        <v>6.0</v>
      </c>
      <c r="AL707" s="13">
        <v>1.0</v>
      </c>
      <c r="AM707" s="18">
        <f t="shared" si="46"/>
        <v>0.1666666667</v>
      </c>
      <c r="AN707" s="13">
        <v>0.0</v>
      </c>
      <c r="AO707" s="13">
        <v>0.0</v>
      </c>
      <c r="AP707" s="13">
        <v>0.0</v>
      </c>
      <c r="AQ707" s="13"/>
      <c r="AR707" s="13"/>
      <c r="AS707" s="13"/>
      <c r="AT707" s="13"/>
      <c r="AU707" s="13" t="s">
        <v>54</v>
      </c>
      <c r="AV707" s="13"/>
      <c r="AW707" s="13"/>
      <c r="AX707" s="13"/>
      <c r="AY707" s="13"/>
      <c r="AZ707" s="13"/>
      <c r="BA707" s="13">
        <f t="shared" si="58"/>
        <v>6</v>
      </c>
      <c r="BB707" s="13"/>
    </row>
    <row r="708" ht="12.75" customHeight="1">
      <c r="A708" s="13" t="s">
        <v>676</v>
      </c>
      <c r="B708" s="37" t="s">
        <v>692</v>
      </c>
      <c r="C708" s="11">
        <v>0.1111111111111111</v>
      </c>
      <c r="D708" s="11">
        <v>0.3222222222222222</v>
      </c>
      <c r="E708" s="11">
        <v>0.3448275862068966</v>
      </c>
      <c r="F708" s="13">
        <v>0.0</v>
      </c>
      <c r="G708" s="13">
        <v>1.0</v>
      </c>
      <c r="H708" s="13">
        <v>7.0</v>
      </c>
      <c r="I708" s="13">
        <v>18.0</v>
      </c>
      <c r="J708" s="13">
        <v>2.0</v>
      </c>
      <c r="K708" s="11">
        <v>0.3055555555555556</v>
      </c>
      <c r="L708" s="11">
        <v>1.2727272727272727</v>
      </c>
      <c r="M708" s="13">
        <v>0.0</v>
      </c>
      <c r="N708" s="13">
        <v>0.0</v>
      </c>
      <c r="O708" s="13">
        <v>10.0</v>
      </c>
      <c r="P708" s="13">
        <v>0.0</v>
      </c>
      <c r="Q708" s="15">
        <v>0.6503831417624522</v>
      </c>
      <c r="R708" s="16">
        <v>1.3838383838383839</v>
      </c>
      <c r="S708" s="13">
        <v>8.0</v>
      </c>
      <c r="T708" s="13">
        <v>18.0</v>
      </c>
      <c r="U708" s="13">
        <v>1.0</v>
      </c>
      <c r="V708" s="17">
        <f t="shared" si="57"/>
        <v>1</v>
      </c>
      <c r="W708" s="11">
        <f t="shared" si="2"/>
        <v>0.5</v>
      </c>
      <c r="X708" s="11">
        <f t="shared" si="3"/>
        <v>0.5</v>
      </c>
      <c r="Y708" s="11">
        <f t="shared" si="18"/>
        <v>1.383838384</v>
      </c>
      <c r="Z708" s="13">
        <v>0.0</v>
      </c>
      <c r="AA708" s="13">
        <v>0.0</v>
      </c>
      <c r="AB708" s="13">
        <v>0.0</v>
      </c>
      <c r="AC708" s="13">
        <v>0.0</v>
      </c>
      <c r="AD708" s="13">
        <v>0.0</v>
      </c>
      <c r="AE708" s="13">
        <v>0.0</v>
      </c>
      <c r="AF708" s="11" t="str">
        <f t="shared" si="45"/>
        <v>#DIV/0!</v>
      </c>
      <c r="AG708" s="13">
        <v>0.0</v>
      </c>
      <c r="AH708" s="13">
        <v>0.0</v>
      </c>
      <c r="AI708" s="13">
        <v>3.0</v>
      </c>
      <c r="AJ708" s="13">
        <v>1.0</v>
      </c>
      <c r="AK708" s="13">
        <v>3.0</v>
      </c>
      <c r="AL708" s="13">
        <v>1.0</v>
      </c>
      <c r="AM708" s="18">
        <f t="shared" si="46"/>
        <v>0.3333333333</v>
      </c>
      <c r="AN708" s="13">
        <v>0.0</v>
      </c>
      <c r="AO708" s="13">
        <v>0.0</v>
      </c>
      <c r="AP708" s="13">
        <v>0.0</v>
      </c>
      <c r="AQ708" s="13"/>
      <c r="AR708" s="13"/>
      <c r="AS708" s="13"/>
      <c r="AT708" s="13"/>
      <c r="AU708" s="13" t="s">
        <v>54</v>
      </c>
      <c r="AV708" s="13"/>
      <c r="AW708" s="13"/>
      <c r="AX708" s="13"/>
      <c r="AY708" s="13"/>
      <c r="AZ708" s="13"/>
      <c r="BA708" s="13">
        <f t="shared" si="58"/>
        <v>7</v>
      </c>
      <c r="BB708" s="13"/>
    </row>
    <row r="709" ht="12.75" customHeight="1">
      <c r="A709" s="13" t="s">
        <v>676</v>
      </c>
      <c r="B709" s="74" t="s">
        <v>693</v>
      </c>
      <c r="C709" s="11">
        <v>0.478968253968254</v>
      </c>
      <c r="D709" s="11">
        <v>3.2924603174603178</v>
      </c>
      <c r="E709" s="11">
        <v>0.1454742678076413</v>
      </c>
      <c r="F709" s="13">
        <v>0.0</v>
      </c>
      <c r="G709" s="13">
        <v>1.0</v>
      </c>
      <c r="H709" s="13">
        <v>6.0</v>
      </c>
      <c r="I709" s="13">
        <v>48.0</v>
      </c>
      <c r="J709" s="13">
        <v>4.0</v>
      </c>
      <c r="K709" s="11">
        <v>0.21875</v>
      </c>
      <c r="L709" s="11">
        <v>0.7</v>
      </c>
      <c r="M709" s="13">
        <v>4.0</v>
      </c>
      <c r="N709" s="13">
        <v>0.0</v>
      </c>
      <c r="O709" s="13">
        <v>10.0</v>
      </c>
      <c r="P709" s="13">
        <v>0.0</v>
      </c>
      <c r="Q709" s="15">
        <v>0.3642242678076413</v>
      </c>
      <c r="R709" s="16">
        <v>1.178968253968254</v>
      </c>
      <c r="S709" s="13">
        <v>24.0</v>
      </c>
      <c r="T709" s="13">
        <v>12.0</v>
      </c>
      <c r="U709" s="13">
        <v>1.0</v>
      </c>
      <c r="V709" s="17">
        <f t="shared" si="57"/>
        <v>3</v>
      </c>
      <c r="W709" s="11">
        <f t="shared" si="2"/>
        <v>0.25</v>
      </c>
      <c r="X709" s="11">
        <f t="shared" si="3"/>
        <v>0.75</v>
      </c>
      <c r="Y709" s="11">
        <f t="shared" si="18"/>
        <v>1.178968254</v>
      </c>
      <c r="Z709" s="13">
        <v>0.0</v>
      </c>
      <c r="AA709" s="13">
        <v>0.0</v>
      </c>
      <c r="AB709" s="13">
        <v>2.0</v>
      </c>
      <c r="AC709" s="13">
        <v>0.0</v>
      </c>
      <c r="AD709" s="13">
        <v>2.0</v>
      </c>
      <c r="AE709" s="13">
        <v>0.0</v>
      </c>
      <c r="AF709" s="11">
        <f t="shared" si="45"/>
        <v>0</v>
      </c>
      <c r="AG709" s="13">
        <v>3.0</v>
      </c>
      <c r="AH709" s="13">
        <v>0.0</v>
      </c>
      <c r="AI709" s="13">
        <v>7.0</v>
      </c>
      <c r="AJ709" s="13">
        <v>4.0</v>
      </c>
      <c r="AK709" s="13">
        <v>10.0</v>
      </c>
      <c r="AL709" s="13">
        <v>4.0</v>
      </c>
      <c r="AM709" s="18">
        <f t="shared" si="46"/>
        <v>0.4</v>
      </c>
      <c r="AN709" s="13">
        <v>0.0</v>
      </c>
      <c r="AO709" s="13">
        <v>0.0</v>
      </c>
      <c r="AP709" s="13">
        <v>0.0</v>
      </c>
      <c r="AQ709" s="13"/>
      <c r="AR709" s="13"/>
      <c r="AS709" s="13"/>
      <c r="AT709" s="13"/>
      <c r="AU709" s="13" t="s">
        <v>54</v>
      </c>
      <c r="AV709" s="13"/>
      <c r="AW709" s="13"/>
      <c r="AX709" s="13"/>
      <c r="AY709" s="13"/>
      <c r="AZ709" s="13"/>
      <c r="BA709" s="13">
        <f t="shared" si="58"/>
        <v>6</v>
      </c>
      <c r="BB709" s="13"/>
    </row>
    <row r="710" ht="12.75" customHeight="1">
      <c r="A710" s="13" t="s">
        <v>676</v>
      </c>
      <c r="B710" s="37" t="s">
        <v>694</v>
      </c>
      <c r="C710" s="11">
        <v>0.25396825396825395</v>
      </c>
      <c r="D710" s="11">
        <v>6.792460317460318</v>
      </c>
      <c r="E710" s="11">
        <v>0.037389729508675584</v>
      </c>
      <c r="F710" s="13">
        <v>0.0</v>
      </c>
      <c r="G710" s="13">
        <v>5.0</v>
      </c>
      <c r="H710" s="13">
        <v>15.0</v>
      </c>
      <c r="I710" s="13">
        <v>86.0</v>
      </c>
      <c r="J710" s="13">
        <v>10.0</v>
      </c>
      <c r="K710" s="11">
        <v>0.4825581395348837</v>
      </c>
      <c r="L710" s="11">
        <v>0.7368421052631579</v>
      </c>
      <c r="M710" s="13">
        <v>4.0</v>
      </c>
      <c r="N710" s="13">
        <v>0.0</v>
      </c>
      <c r="O710" s="13">
        <v>10.0</v>
      </c>
      <c r="P710" s="13">
        <v>0.0</v>
      </c>
      <c r="Q710" s="15">
        <v>0.5199478690435593</v>
      </c>
      <c r="R710" s="16">
        <v>0.9908103592314118</v>
      </c>
      <c r="S710" s="13">
        <v>32.0</v>
      </c>
      <c r="T710" s="13">
        <v>8.0</v>
      </c>
      <c r="U710" s="13">
        <v>1.0</v>
      </c>
      <c r="V710" s="17">
        <f t="shared" si="57"/>
        <v>5</v>
      </c>
      <c r="W710" s="11">
        <f t="shared" si="2"/>
        <v>0.5</v>
      </c>
      <c r="X710" s="11">
        <f t="shared" si="3"/>
        <v>0.5</v>
      </c>
      <c r="Y710" s="11">
        <f t="shared" si="18"/>
        <v>0.9908103592</v>
      </c>
      <c r="Z710" s="13">
        <v>0.0</v>
      </c>
      <c r="AA710" s="13">
        <v>0.0</v>
      </c>
      <c r="AB710" s="13">
        <v>5.0</v>
      </c>
      <c r="AC710" s="13">
        <v>0.0</v>
      </c>
      <c r="AD710" s="13">
        <v>5.0</v>
      </c>
      <c r="AE710" s="13">
        <v>0.0</v>
      </c>
      <c r="AF710" s="11">
        <f t="shared" si="45"/>
        <v>0</v>
      </c>
      <c r="AG710" s="13">
        <v>4.0</v>
      </c>
      <c r="AH710" s="13">
        <v>0.0</v>
      </c>
      <c r="AI710" s="13">
        <v>7.0</v>
      </c>
      <c r="AJ710" s="13">
        <v>2.0</v>
      </c>
      <c r="AK710" s="13">
        <v>11.0</v>
      </c>
      <c r="AL710" s="13">
        <v>2.0</v>
      </c>
      <c r="AM710" s="18">
        <f t="shared" si="46"/>
        <v>0.1818181818</v>
      </c>
      <c r="AN710" s="13">
        <v>0.0</v>
      </c>
      <c r="AO710" s="13">
        <v>0.0</v>
      </c>
      <c r="AP710" s="13">
        <v>0.0</v>
      </c>
      <c r="AQ710" s="13"/>
      <c r="AR710" s="13"/>
      <c r="AS710" s="13"/>
      <c r="AT710" s="13"/>
      <c r="AU710" s="13" t="s">
        <v>56</v>
      </c>
      <c r="AV710" s="13"/>
      <c r="AW710" s="13"/>
      <c r="AX710" s="13"/>
      <c r="AY710" s="13"/>
      <c r="AZ710" s="13">
        <v>7.0</v>
      </c>
      <c r="BA710" s="13">
        <f t="shared" si="58"/>
        <v>22</v>
      </c>
      <c r="BB710" s="13"/>
    </row>
    <row r="711" ht="12.75" customHeight="1">
      <c r="A711" s="13" t="s">
        <v>676</v>
      </c>
      <c r="B711" s="74" t="s">
        <v>695</v>
      </c>
      <c r="C711" s="11">
        <v>0.1</v>
      </c>
      <c r="D711" s="11">
        <v>0.2111111111111111</v>
      </c>
      <c r="E711" s="11">
        <v>0.4736842105263158</v>
      </c>
      <c r="F711" s="13">
        <v>0.0</v>
      </c>
      <c r="G711" s="13">
        <v>0.0</v>
      </c>
      <c r="H711" s="13">
        <v>7.0</v>
      </c>
      <c r="I711" s="13">
        <v>10.0</v>
      </c>
      <c r="J711" s="13">
        <v>1.0</v>
      </c>
      <c r="K711" s="11">
        <v>-0.7</v>
      </c>
      <c r="L711" s="11">
        <v>0.0</v>
      </c>
      <c r="M711" s="13">
        <v>0.0</v>
      </c>
      <c r="N711" s="13">
        <v>0.0</v>
      </c>
      <c r="O711" s="13">
        <v>10.0</v>
      </c>
      <c r="P711" s="13">
        <v>0.0</v>
      </c>
      <c r="Q711" s="15">
        <v>-0.22631578947368414</v>
      </c>
      <c r="R711" s="16">
        <v>0.1</v>
      </c>
      <c r="S711" s="13">
        <v>6.0</v>
      </c>
      <c r="T711" s="13">
        <v>19.0</v>
      </c>
      <c r="U711" s="13">
        <v>1.0</v>
      </c>
      <c r="V711" s="17">
        <f t="shared" si="57"/>
        <v>1</v>
      </c>
      <c r="W711" s="11">
        <f t="shared" si="2"/>
        <v>0</v>
      </c>
      <c r="X711" s="11">
        <f t="shared" si="3"/>
        <v>1</v>
      </c>
      <c r="Y711" s="11">
        <f t="shared" si="18"/>
        <v>0.1</v>
      </c>
      <c r="Z711" s="13">
        <v>0.0</v>
      </c>
      <c r="AA711" s="13">
        <v>0.0</v>
      </c>
      <c r="AB711" s="13">
        <v>0.0</v>
      </c>
      <c r="AC711" s="13">
        <v>0.0</v>
      </c>
      <c r="AD711" s="13">
        <v>0.0</v>
      </c>
      <c r="AE711" s="13">
        <v>0.0</v>
      </c>
      <c r="AF711" s="11" t="str">
        <f t="shared" si="45"/>
        <v>#DIV/0!</v>
      </c>
      <c r="AG711" s="13">
        <v>0.0</v>
      </c>
      <c r="AH711" s="13">
        <v>0.0</v>
      </c>
      <c r="AI711" s="13">
        <v>2.0</v>
      </c>
      <c r="AJ711" s="13">
        <v>1.0</v>
      </c>
      <c r="AK711" s="13">
        <v>2.0</v>
      </c>
      <c r="AL711" s="13">
        <v>1.0</v>
      </c>
      <c r="AM711" s="18">
        <f t="shared" si="46"/>
        <v>0.5</v>
      </c>
      <c r="AN711" s="13">
        <v>0.0</v>
      </c>
      <c r="AO711" s="13">
        <v>0.0</v>
      </c>
      <c r="AP711" s="13">
        <v>0.0</v>
      </c>
      <c r="AU711" s="13" t="s">
        <v>56</v>
      </c>
      <c r="BA711" s="13">
        <f t="shared" si="58"/>
        <v>7</v>
      </c>
    </row>
    <row r="712" ht="12.75" customHeight="1">
      <c r="A712" s="25" t="s">
        <v>676</v>
      </c>
      <c r="B712" s="67" t="s">
        <v>696</v>
      </c>
      <c r="C712" s="28">
        <v>0.0</v>
      </c>
      <c r="D712" s="28">
        <v>0.1</v>
      </c>
      <c r="E712" s="28">
        <v>0.0</v>
      </c>
      <c r="F712" s="25">
        <v>0.0</v>
      </c>
      <c r="G712" s="25">
        <v>0.0</v>
      </c>
      <c r="H712" s="25">
        <v>7.0</v>
      </c>
      <c r="I712" s="25">
        <v>9.0</v>
      </c>
      <c r="J712" s="25">
        <v>1.0</v>
      </c>
      <c r="K712" s="28">
        <v>-0.7777777777777778</v>
      </c>
      <c r="L712" s="28">
        <v>0.0</v>
      </c>
      <c r="M712" s="25">
        <v>0.0</v>
      </c>
      <c r="N712" s="25">
        <v>0.0</v>
      </c>
      <c r="O712" s="25">
        <v>10.0</v>
      </c>
      <c r="P712" s="25">
        <v>0.0</v>
      </c>
      <c r="Q712" s="30">
        <v>-0.7777777777777778</v>
      </c>
      <c r="R712" s="31">
        <v>0.0</v>
      </c>
      <c r="S712" s="25">
        <v>3.0</v>
      </c>
      <c r="T712" s="25">
        <v>20.0</v>
      </c>
      <c r="U712" s="25">
        <v>1.0</v>
      </c>
      <c r="V712" s="32">
        <f t="shared" si="57"/>
        <v>1</v>
      </c>
      <c r="W712" s="28">
        <f t="shared" si="2"/>
        <v>0</v>
      </c>
      <c r="X712" s="28">
        <f t="shared" si="3"/>
        <v>1</v>
      </c>
      <c r="Y712" s="28">
        <f t="shared" si="18"/>
        <v>0</v>
      </c>
      <c r="Z712" s="25">
        <v>0.0</v>
      </c>
      <c r="AA712" s="25">
        <v>0.0</v>
      </c>
      <c r="AB712" s="25">
        <v>0.0</v>
      </c>
      <c r="AC712" s="25">
        <v>0.0</v>
      </c>
      <c r="AD712" s="25">
        <v>0.0</v>
      </c>
      <c r="AE712" s="25">
        <v>0.0</v>
      </c>
      <c r="AF712" s="28" t="str">
        <f t="shared" si="45"/>
        <v>#DIV/0!</v>
      </c>
      <c r="AG712" s="25">
        <v>0.0</v>
      </c>
      <c r="AH712" s="25">
        <v>0.0</v>
      </c>
      <c r="AI712" s="25">
        <v>1.0</v>
      </c>
      <c r="AJ712" s="25">
        <v>0.0</v>
      </c>
      <c r="AK712" s="25">
        <v>1.0</v>
      </c>
      <c r="AL712" s="25">
        <v>0.0</v>
      </c>
      <c r="AM712" s="33">
        <f t="shared" si="46"/>
        <v>0</v>
      </c>
      <c r="AN712" s="25">
        <v>0.0</v>
      </c>
      <c r="AO712" s="25">
        <v>0.0</v>
      </c>
      <c r="AP712" s="25">
        <v>0.0</v>
      </c>
      <c r="AQ712" s="25"/>
      <c r="AR712" s="25"/>
      <c r="AS712" s="25"/>
      <c r="AT712" s="25"/>
      <c r="AU712" s="25" t="s">
        <v>54</v>
      </c>
      <c r="AV712" s="25"/>
      <c r="AW712" s="25"/>
      <c r="AX712" s="25"/>
      <c r="AY712" s="25"/>
      <c r="AZ712" s="25"/>
      <c r="BA712" s="25">
        <f t="shared" si="58"/>
        <v>7</v>
      </c>
      <c r="BB712" s="25"/>
    </row>
    <row r="713" ht="12.75" customHeight="1">
      <c r="A713" s="8" t="s">
        <v>697</v>
      </c>
      <c r="B713" s="53" t="s">
        <v>397</v>
      </c>
      <c r="C713" s="11">
        <v>4.561111111111111</v>
      </c>
      <c r="D713" s="11">
        <v>12.073412698412698</v>
      </c>
      <c r="E713" s="11">
        <v>0.3777814297452753</v>
      </c>
      <c r="F713" s="13">
        <v>1.0</v>
      </c>
      <c r="G713" s="13">
        <v>8.0</v>
      </c>
      <c r="H713" s="13">
        <v>0.0</v>
      </c>
      <c r="I713" s="13">
        <v>97.0</v>
      </c>
      <c r="J713" s="13">
        <v>12.0</v>
      </c>
      <c r="K713" s="11">
        <v>0.6666666666666666</v>
      </c>
      <c r="L713" s="11">
        <v>4.666666666666667</v>
      </c>
      <c r="M713" s="13">
        <v>12.0</v>
      </c>
      <c r="N713" s="13">
        <v>12.0</v>
      </c>
      <c r="O713" s="13">
        <v>16.0</v>
      </c>
      <c r="P713" s="13">
        <v>0.75</v>
      </c>
      <c r="Q713" s="15">
        <v>1.794448096411942</v>
      </c>
      <c r="R713" s="16">
        <v>13.727777777777778</v>
      </c>
      <c r="S713" s="13">
        <v>39.0</v>
      </c>
      <c r="T713" s="12">
        <v>1.0</v>
      </c>
      <c r="U713" s="13">
        <v>3.0</v>
      </c>
      <c r="V713" s="13">
        <f t="shared" si="57"/>
        <v>4</v>
      </c>
      <c r="W713" s="11">
        <f t="shared" si="2"/>
        <v>0.6666666667</v>
      </c>
      <c r="X713" s="11">
        <f t="shared" si="3"/>
        <v>0.3333333333</v>
      </c>
      <c r="Y713" s="11">
        <f t="shared" si="18"/>
        <v>9.227777778</v>
      </c>
      <c r="Z713" s="13">
        <v>0.0</v>
      </c>
      <c r="AA713" s="13">
        <v>0.0</v>
      </c>
      <c r="AB713" s="13">
        <v>10.0</v>
      </c>
      <c r="AC713" s="13">
        <v>4.0</v>
      </c>
      <c r="AD713" s="13">
        <v>10.0</v>
      </c>
      <c r="AE713" s="13">
        <v>4.0</v>
      </c>
      <c r="AF713" s="11">
        <f t="shared" si="45"/>
        <v>0.4</v>
      </c>
      <c r="AG713" s="13">
        <v>3.0</v>
      </c>
      <c r="AH713" s="13">
        <v>0.0</v>
      </c>
      <c r="AI713" s="13">
        <v>8.0</v>
      </c>
      <c r="AJ713" s="13">
        <v>3.0</v>
      </c>
      <c r="AK713" s="13">
        <v>11.0</v>
      </c>
      <c r="AL713" s="13">
        <v>3.0</v>
      </c>
      <c r="AM713" s="18">
        <f t="shared" si="46"/>
        <v>0.2727272727</v>
      </c>
      <c r="AN713" s="13">
        <v>2.0</v>
      </c>
      <c r="AO713" s="13">
        <v>0.0</v>
      </c>
      <c r="AP713" s="13">
        <v>0.0</v>
      </c>
      <c r="AQ713" s="11"/>
      <c r="AU713" s="13" t="s">
        <v>54</v>
      </c>
      <c r="AZ713" s="12">
        <v>0.0</v>
      </c>
      <c r="BA713" s="13">
        <f t="shared" si="58"/>
        <v>0</v>
      </c>
    </row>
    <row r="714" ht="12.75" customHeight="1">
      <c r="A714" s="22" t="s">
        <v>697</v>
      </c>
      <c r="B714" s="39" t="s">
        <v>574</v>
      </c>
      <c r="C714" s="11">
        <v>2.778968253968254</v>
      </c>
      <c r="D714" s="11">
        <v>12.073412698412698</v>
      </c>
      <c r="E714" s="11">
        <v>0.23017255546425638</v>
      </c>
      <c r="F714" s="13">
        <v>1.0</v>
      </c>
      <c r="G714" s="13">
        <v>7.0</v>
      </c>
      <c r="H714" s="13">
        <v>4.0</v>
      </c>
      <c r="I714" s="13">
        <v>109.0</v>
      </c>
      <c r="J714" s="13">
        <v>14.0</v>
      </c>
      <c r="K714" s="11">
        <v>0.49737876802096986</v>
      </c>
      <c r="L714" s="11">
        <v>1.75</v>
      </c>
      <c r="M714" s="13">
        <v>11.0</v>
      </c>
      <c r="N714" s="13">
        <v>0.0</v>
      </c>
      <c r="O714" s="13">
        <v>16.0</v>
      </c>
      <c r="P714" s="11">
        <v>0.0</v>
      </c>
      <c r="Q714" s="15">
        <v>0.7275513234852262</v>
      </c>
      <c r="R714" s="16">
        <v>4.528968253968253</v>
      </c>
      <c r="S714" s="13">
        <v>39.0</v>
      </c>
      <c r="T714" s="13">
        <v>3.0</v>
      </c>
      <c r="U714" s="13">
        <v>2.0</v>
      </c>
      <c r="V714" s="13">
        <f t="shared" si="57"/>
        <v>7</v>
      </c>
      <c r="W714" s="11">
        <f t="shared" si="2"/>
        <v>0.5</v>
      </c>
      <c r="X714" s="11">
        <f t="shared" si="3"/>
        <v>0.5</v>
      </c>
      <c r="Y714" s="11">
        <f t="shared" si="18"/>
        <v>4.528968254</v>
      </c>
      <c r="Z714" s="13">
        <v>0.0</v>
      </c>
      <c r="AA714" s="13">
        <v>0.0</v>
      </c>
      <c r="AB714" s="13">
        <v>10.0</v>
      </c>
      <c r="AC714" s="13">
        <v>2.0</v>
      </c>
      <c r="AD714" s="13">
        <v>10.0</v>
      </c>
      <c r="AE714" s="13">
        <v>2.0</v>
      </c>
      <c r="AF714" s="11">
        <f t="shared" si="45"/>
        <v>0.2</v>
      </c>
      <c r="AG714" s="13">
        <v>3.0</v>
      </c>
      <c r="AH714" s="13">
        <v>1.0</v>
      </c>
      <c r="AI714" s="13">
        <v>8.0</v>
      </c>
      <c r="AJ714" s="13">
        <v>3.0</v>
      </c>
      <c r="AK714" s="13">
        <v>11.0</v>
      </c>
      <c r="AL714" s="13">
        <v>4.0</v>
      </c>
      <c r="AM714" s="18">
        <f t="shared" si="46"/>
        <v>0.3636363636</v>
      </c>
      <c r="AN714" s="13">
        <v>1.0</v>
      </c>
      <c r="AO714" s="13">
        <v>0.0</v>
      </c>
      <c r="AP714" s="13">
        <v>0.0</v>
      </c>
      <c r="AQ714" s="11"/>
      <c r="AU714" s="13" t="s">
        <v>56</v>
      </c>
      <c r="AZ714" s="12">
        <v>2.0</v>
      </c>
      <c r="BA714" s="13">
        <f t="shared" si="58"/>
        <v>6</v>
      </c>
    </row>
    <row r="715" ht="12.75" customHeight="1">
      <c r="A715" s="13" t="s">
        <v>697</v>
      </c>
      <c r="B715" s="39" t="s">
        <v>355</v>
      </c>
      <c r="C715" s="11">
        <v>2.478968253968254</v>
      </c>
      <c r="D715" s="11">
        <v>10.073412698412698</v>
      </c>
      <c r="E715" s="11">
        <v>0.24609021075438253</v>
      </c>
      <c r="F715" s="13">
        <v>1.0</v>
      </c>
      <c r="G715" s="13">
        <v>6.0</v>
      </c>
      <c r="H715" s="13">
        <v>4.0</v>
      </c>
      <c r="I715" s="13">
        <v>100.0</v>
      </c>
      <c r="J715" s="13">
        <v>11.0</v>
      </c>
      <c r="K715" s="11">
        <v>0.5418181818181819</v>
      </c>
      <c r="L715" s="11">
        <v>1.9090909090909092</v>
      </c>
      <c r="M715" s="13">
        <v>8.0</v>
      </c>
      <c r="N715" s="13">
        <v>0.0</v>
      </c>
      <c r="O715" s="13">
        <v>16.0</v>
      </c>
      <c r="P715" s="13">
        <v>0.0</v>
      </c>
      <c r="Q715" s="15">
        <v>0.7879083925725644</v>
      </c>
      <c r="R715" s="16">
        <v>4.388059163059163</v>
      </c>
      <c r="S715" s="13">
        <v>36.0</v>
      </c>
      <c r="T715" s="13">
        <v>6.0</v>
      </c>
      <c r="U715" s="13">
        <v>2.0</v>
      </c>
      <c r="V715" s="13">
        <f t="shared" si="57"/>
        <v>5</v>
      </c>
      <c r="W715" s="11">
        <f t="shared" si="2"/>
        <v>0.5454545455</v>
      </c>
      <c r="X715" s="11">
        <f t="shared" si="3"/>
        <v>0.4545454545</v>
      </c>
      <c r="Y715" s="11">
        <f t="shared" si="18"/>
        <v>4.388059163</v>
      </c>
      <c r="Z715" s="13">
        <v>0.0</v>
      </c>
      <c r="AA715" s="13">
        <v>0.0</v>
      </c>
      <c r="AB715" s="13">
        <v>8.0</v>
      </c>
      <c r="AC715" s="13">
        <v>2.0</v>
      </c>
      <c r="AD715" s="13">
        <v>8.0</v>
      </c>
      <c r="AE715" s="13">
        <v>2.0</v>
      </c>
      <c r="AF715" s="11">
        <f t="shared" si="45"/>
        <v>0.25</v>
      </c>
      <c r="AG715" s="13">
        <v>3.0</v>
      </c>
      <c r="AH715" s="13">
        <v>0.0</v>
      </c>
      <c r="AI715" s="13">
        <v>8.0</v>
      </c>
      <c r="AJ715" s="13">
        <v>2.0</v>
      </c>
      <c r="AK715" s="13">
        <v>11.0</v>
      </c>
      <c r="AL715" s="13">
        <v>2.0</v>
      </c>
      <c r="AM715" s="18">
        <f t="shared" si="46"/>
        <v>0.1818181818</v>
      </c>
      <c r="AN715" s="13">
        <v>2.0</v>
      </c>
      <c r="AO715" s="13">
        <v>0.0</v>
      </c>
      <c r="AP715" s="13">
        <v>0.0</v>
      </c>
      <c r="AQ715" s="11"/>
      <c r="AU715" s="13" t="s">
        <v>56</v>
      </c>
      <c r="AZ715" s="12">
        <v>4.0</v>
      </c>
      <c r="BA715" s="13">
        <f t="shared" si="58"/>
        <v>8</v>
      </c>
    </row>
    <row r="716" ht="12.75" customHeight="1">
      <c r="A716" s="22" t="s">
        <v>697</v>
      </c>
      <c r="B716" s="39" t="s">
        <v>416</v>
      </c>
      <c r="C716" s="11">
        <v>2.0</v>
      </c>
      <c r="D716" s="11">
        <v>5.1</v>
      </c>
      <c r="E716" s="11">
        <v>0.3921568627450981</v>
      </c>
      <c r="F716" s="13">
        <v>0.0</v>
      </c>
      <c r="G716" s="13">
        <v>1.0</v>
      </c>
      <c r="H716" s="13">
        <v>7.0</v>
      </c>
      <c r="I716" s="13">
        <v>21.0</v>
      </c>
      <c r="J716" s="13">
        <v>3.0</v>
      </c>
      <c r="K716" s="11">
        <v>0.22222222222222224</v>
      </c>
      <c r="L716" s="11">
        <v>0.8484848484848485</v>
      </c>
      <c r="M716" s="13">
        <v>1.0</v>
      </c>
      <c r="N716" s="13">
        <v>4.0</v>
      </c>
      <c r="O716" s="13">
        <v>16.0</v>
      </c>
      <c r="P716" s="13">
        <v>0.25</v>
      </c>
      <c r="Q716" s="15">
        <v>0.8643790849673203</v>
      </c>
      <c r="R716" s="16">
        <v>4.348484848484849</v>
      </c>
      <c r="S716" s="13">
        <v>39.0</v>
      </c>
      <c r="T716" s="13">
        <v>2.0</v>
      </c>
      <c r="U716" s="13">
        <v>2.0</v>
      </c>
      <c r="V716" s="13">
        <f t="shared" si="57"/>
        <v>2</v>
      </c>
      <c r="W716" s="11">
        <f t="shared" si="2"/>
        <v>0.3333333333</v>
      </c>
      <c r="X716" s="11">
        <f t="shared" si="3"/>
        <v>0.6666666667</v>
      </c>
      <c r="Y716" s="11">
        <f t="shared" si="18"/>
        <v>2.848484848</v>
      </c>
      <c r="Z716" s="13">
        <v>2.0</v>
      </c>
      <c r="AA716" s="13">
        <v>1.0</v>
      </c>
      <c r="AB716" s="13">
        <v>3.0</v>
      </c>
      <c r="AC716" s="13">
        <v>1.0</v>
      </c>
      <c r="AD716" s="13">
        <v>5.0</v>
      </c>
      <c r="AE716" s="13">
        <v>2.0</v>
      </c>
      <c r="AF716" s="11">
        <f t="shared" si="45"/>
        <v>0.4</v>
      </c>
      <c r="AG716" s="13">
        <v>0.0</v>
      </c>
      <c r="AH716" s="13">
        <v>0.0</v>
      </c>
      <c r="AI716" s="13">
        <v>1.0</v>
      </c>
      <c r="AJ716" s="13">
        <v>0.0</v>
      </c>
      <c r="AK716" s="13">
        <v>1.0</v>
      </c>
      <c r="AL716" s="13">
        <v>0.0</v>
      </c>
      <c r="AM716" s="18">
        <f t="shared" si="46"/>
        <v>0</v>
      </c>
      <c r="AN716" s="13">
        <v>0.0</v>
      </c>
      <c r="AO716" s="13">
        <v>0.0</v>
      </c>
      <c r="AP716" s="13">
        <v>33.0</v>
      </c>
      <c r="AQ716" s="11"/>
      <c r="AU716" s="13" t="s">
        <v>56</v>
      </c>
      <c r="AZ716" s="12">
        <v>4.0</v>
      </c>
      <c r="BA716" s="13">
        <f t="shared" si="58"/>
        <v>11</v>
      </c>
    </row>
    <row r="717" ht="12.75" customHeight="1">
      <c r="A717" s="13" t="s">
        <v>697</v>
      </c>
      <c r="B717" s="53" t="s">
        <v>275</v>
      </c>
      <c r="C717" s="11">
        <v>0.3111111111111111</v>
      </c>
      <c r="D717" s="11">
        <v>1.040079365079365</v>
      </c>
      <c r="E717" s="11">
        <v>0.299122472338802</v>
      </c>
      <c r="F717" s="13">
        <v>4.0</v>
      </c>
      <c r="G717" s="13">
        <v>2.0</v>
      </c>
      <c r="H717" s="13">
        <v>1.0</v>
      </c>
      <c r="I717" s="13">
        <v>24.0</v>
      </c>
      <c r="J717" s="13">
        <v>3.0</v>
      </c>
      <c r="K717" s="11">
        <v>0.6527777777777778</v>
      </c>
      <c r="L717" s="11">
        <v>3.7333333333333334</v>
      </c>
      <c r="M717" s="13">
        <v>2.0</v>
      </c>
      <c r="N717" s="13">
        <v>0.0</v>
      </c>
      <c r="O717" s="13">
        <v>16.0</v>
      </c>
      <c r="P717" s="13">
        <v>0.0</v>
      </c>
      <c r="Q717" s="15">
        <v>0.9519002501165799</v>
      </c>
      <c r="R717" s="16">
        <v>4.044444444444444</v>
      </c>
      <c r="S717" s="13">
        <v>16.0</v>
      </c>
      <c r="T717" s="12">
        <v>15.0</v>
      </c>
      <c r="U717" s="13">
        <v>4.0</v>
      </c>
      <c r="V717" s="13">
        <f t="shared" si="57"/>
        <v>1</v>
      </c>
      <c r="W717" s="11">
        <f t="shared" si="2"/>
        <v>0.6666666667</v>
      </c>
      <c r="X717" s="11">
        <f t="shared" si="3"/>
        <v>0.3333333333</v>
      </c>
      <c r="Y717" s="11">
        <f t="shared" si="18"/>
        <v>4.044444444</v>
      </c>
      <c r="Z717" s="13">
        <v>0.0</v>
      </c>
      <c r="AA717" s="13">
        <v>0.0</v>
      </c>
      <c r="AB717" s="13">
        <v>0.0</v>
      </c>
      <c r="AC717" s="13">
        <v>0.0</v>
      </c>
      <c r="AD717" s="13">
        <v>0.0</v>
      </c>
      <c r="AE717" s="13">
        <v>0.0</v>
      </c>
      <c r="AF717" s="11" t="str">
        <f t="shared" si="45"/>
        <v>#DIV/0!</v>
      </c>
      <c r="AG717" s="13">
        <v>0.0</v>
      </c>
      <c r="AH717" s="13">
        <v>0.0</v>
      </c>
      <c r="AI717" s="13">
        <v>7.0</v>
      </c>
      <c r="AJ717" s="13">
        <v>2.0</v>
      </c>
      <c r="AK717" s="13">
        <v>7.0</v>
      </c>
      <c r="AL717" s="13">
        <v>2.0</v>
      </c>
      <c r="AM717" s="18">
        <f t="shared" si="46"/>
        <v>0.2857142857</v>
      </c>
      <c r="AN717" s="13">
        <v>1.0</v>
      </c>
      <c r="AO717" s="13">
        <v>0.0</v>
      </c>
      <c r="AP717" s="13">
        <v>0.0</v>
      </c>
      <c r="AQ717" s="11"/>
      <c r="AU717" s="13" t="s">
        <v>56</v>
      </c>
      <c r="BA717" s="13">
        <f t="shared" si="58"/>
        <v>1</v>
      </c>
    </row>
    <row r="718" ht="12.75" customHeight="1">
      <c r="A718" s="13" t="s">
        <v>697</v>
      </c>
      <c r="B718" s="39" t="s">
        <v>601</v>
      </c>
      <c r="C718" s="11">
        <v>1.5373015873015872</v>
      </c>
      <c r="D718" s="11">
        <v>11.073412698412698</v>
      </c>
      <c r="E718" s="11">
        <v>0.13882816699516215</v>
      </c>
      <c r="F718" s="13">
        <v>0.0</v>
      </c>
      <c r="G718" s="13">
        <v>10.0</v>
      </c>
      <c r="H718" s="13">
        <v>5.0</v>
      </c>
      <c r="I718" s="13">
        <v>105.0</v>
      </c>
      <c r="J718" s="13">
        <v>13.0</v>
      </c>
      <c r="K718" s="11">
        <v>0.7655677655677656</v>
      </c>
      <c r="L718" s="11">
        <v>2.393162393162393</v>
      </c>
      <c r="M718" s="13">
        <v>10.0</v>
      </c>
      <c r="N718" s="13">
        <v>0.0</v>
      </c>
      <c r="O718" s="13">
        <v>16.0</v>
      </c>
      <c r="P718" s="13">
        <v>0.0</v>
      </c>
      <c r="Q718" s="15">
        <v>0.9043959325629278</v>
      </c>
      <c r="R718" s="16">
        <v>3.9304639804639803</v>
      </c>
      <c r="S718" s="13">
        <v>37.0</v>
      </c>
      <c r="T718" s="12">
        <v>5.0</v>
      </c>
      <c r="U718" s="13">
        <v>2.0</v>
      </c>
      <c r="V718" s="13">
        <f t="shared" si="57"/>
        <v>3</v>
      </c>
      <c r="W718" s="11">
        <f t="shared" si="2"/>
        <v>0.7692307692</v>
      </c>
      <c r="X718" s="11">
        <f t="shared" si="3"/>
        <v>0.2307692308</v>
      </c>
      <c r="Y718" s="11">
        <f t="shared" si="18"/>
        <v>3.93046398</v>
      </c>
      <c r="Z718" s="13">
        <v>0.0</v>
      </c>
      <c r="AA718" s="13">
        <v>0.0</v>
      </c>
      <c r="AB718" s="13">
        <v>9.0</v>
      </c>
      <c r="AC718" s="13">
        <v>0.0</v>
      </c>
      <c r="AD718" s="13">
        <v>9.0</v>
      </c>
      <c r="AE718" s="13">
        <v>0.0</v>
      </c>
      <c r="AF718" s="11">
        <f t="shared" si="45"/>
        <v>0</v>
      </c>
      <c r="AG718" s="13">
        <v>3.0</v>
      </c>
      <c r="AH718" s="13">
        <v>3.0</v>
      </c>
      <c r="AI718" s="13">
        <v>8.0</v>
      </c>
      <c r="AJ718" s="13">
        <v>4.0</v>
      </c>
      <c r="AK718" s="13">
        <v>11.0</v>
      </c>
      <c r="AL718" s="13">
        <v>7.0</v>
      </c>
      <c r="AM718" s="18">
        <f t="shared" si="46"/>
        <v>0.6363636364</v>
      </c>
      <c r="AN718" s="13">
        <v>0.0</v>
      </c>
      <c r="AO718" s="13">
        <v>0.0</v>
      </c>
      <c r="AP718" s="13">
        <v>0.0</v>
      </c>
      <c r="AQ718" s="11"/>
      <c r="AU718" s="13" t="s">
        <v>56</v>
      </c>
      <c r="BA718" s="13">
        <f t="shared" si="58"/>
        <v>5</v>
      </c>
    </row>
    <row r="719" ht="12.75" customHeight="1">
      <c r="A719" s="13" t="s">
        <v>697</v>
      </c>
      <c r="B719" s="53" t="s">
        <v>406</v>
      </c>
      <c r="C719" s="11">
        <v>1.2861111111111112</v>
      </c>
      <c r="D719" s="11">
        <v>12.073412698412698</v>
      </c>
      <c r="E719" s="11">
        <v>0.1065242399342646</v>
      </c>
      <c r="F719" s="13">
        <v>0.0</v>
      </c>
      <c r="G719" s="13">
        <v>7.0</v>
      </c>
      <c r="H719" s="13">
        <v>2.0</v>
      </c>
      <c r="I719" s="13">
        <v>97.0</v>
      </c>
      <c r="J719" s="13">
        <v>13.0</v>
      </c>
      <c r="K719" s="11">
        <v>0.5368754956383822</v>
      </c>
      <c r="L719" s="11">
        <v>2.5128205128205128</v>
      </c>
      <c r="M719" s="13">
        <v>10.0</v>
      </c>
      <c r="N719" s="13">
        <v>0.0</v>
      </c>
      <c r="O719" s="13">
        <v>16.0</v>
      </c>
      <c r="P719" s="13">
        <v>0.0</v>
      </c>
      <c r="Q719" s="15">
        <v>0.6433997355726468</v>
      </c>
      <c r="R719" s="16">
        <v>3.798931623931624</v>
      </c>
      <c r="S719" s="13">
        <v>38.0</v>
      </c>
      <c r="T719" s="12">
        <v>4.0</v>
      </c>
      <c r="U719" s="13">
        <v>3.0</v>
      </c>
      <c r="V719" s="13">
        <f t="shared" si="57"/>
        <v>6</v>
      </c>
      <c r="W719" s="11">
        <f t="shared" si="2"/>
        <v>0.5384615385</v>
      </c>
      <c r="X719" s="11">
        <f t="shared" si="3"/>
        <v>0.4615384615</v>
      </c>
      <c r="Y719" s="11">
        <f t="shared" si="18"/>
        <v>3.798931624</v>
      </c>
      <c r="Z719" s="13">
        <v>0.0</v>
      </c>
      <c r="AA719" s="13">
        <v>0.0</v>
      </c>
      <c r="AB719" s="13">
        <v>10.0</v>
      </c>
      <c r="AC719" s="13">
        <v>0.0</v>
      </c>
      <c r="AD719" s="13">
        <v>10.0</v>
      </c>
      <c r="AE719" s="13">
        <v>0.0</v>
      </c>
      <c r="AF719" s="11">
        <f t="shared" si="45"/>
        <v>0</v>
      </c>
      <c r="AG719" s="13">
        <v>3.0</v>
      </c>
      <c r="AH719" s="13">
        <v>2.0</v>
      </c>
      <c r="AI719" s="13">
        <v>8.0</v>
      </c>
      <c r="AJ719" s="13">
        <v>5.0</v>
      </c>
      <c r="AK719" s="13">
        <v>11.0</v>
      </c>
      <c r="AL719" s="13">
        <v>7.0</v>
      </c>
      <c r="AM719" s="18">
        <f t="shared" si="46"/>
        <v>0.6363636364</v>
      </c>
      <c r="AN719" s="13">
        <v>0.0</v>
      </c>
      <c r="AO719" s="13">
        <v>0.0</v>
      </c>
      <c r="AP719" s="13">
        <v>0.0</v>
      </c>
      <c r="AQ719" s="11"/>
      <c r="AU719" s="13" t="s">
        <v>54</v>
      </c>
      <c r="BA719" s="13">
        <f t="shared" si="58"/>
        <v>2</v>
      </c>
    </row>
    <row r="720" ht="12.75" customHeight="1">
      <c r="A720" s="13" t="s">
        <v>697</v>
      </c>
      <c r="B720" s="53" t="s">
        <v>127</v>
      </c>
      <c r="C720" s="11">
        <v>0.6611111111111112</v>
      </c>
      <c r="D720" s="11">
        <v>3.540079365079365</v>
      </c>
      <c r="E720" s="11">
        <v>0.18675036430893402</v>
      </c>
      <c r="F720" s="13">
        <v>0.0</v>
      </c>
      <c r="G720" s="13">
        <v>3.0</v>
      </c>
      <c r="H720" s="13">
        <v>3.0</v>
      </c>
      <c r="I720" s="13">
        <v>28.0</v>
      </c>
      <c r="J720" s="13">
        <v>4.0</v>
      </c>
      <c r="K720" s="11">
        <v>0.7232142857142857</v>
      </c>
      <c r="L720" s="11">
        <v>3.0</v>
      </c>
      <c r="M720" s="13">
        <v>3.0</v>
      </c>
      <c r="N720" s="13">
        <v>0.0</v>
      </c>
      <c r="O720" s="13">
        <v>16.0</v>
      </c>
      <c r="P720" s="13">
        <v>0.0</v>
      </c>
      <c r="Q720" s="15">
        <v>0.9099646500232197</v>
      </c>
      <c r="R720" s="16">
        <v>3.6611111111111114</v>
      </c>
      <c r="S720" s="13">
        <v>35.0</v>
      </c>
      <c r="T720" s="12">
        <v>14.0</v>
      </c>
      <c r="U720" s="13">
        <v>2.0</v>
      </c>
      <c r="V720" s="13">
        <f t="shared" si="57"/>
        <v>1</v>
      </c>
      <c r="W720" s="11">
        <f t="shared" si="2"/>
        <v>0.75</v>
      </c>
      <c r="X720" s="11">
        <f t="shared" si="3"/>
        <v>0.25</v>
      </c>
      <c r="Y720" s="11">
        <f t="shared" si="18"/>
        <v>3.661111111</v>
      </c>
      <c r="Z720" s="13">
        <v>2.0</v>
      </c>
      <c r="AA720" s="13">
        <v>0.0</v>
      </c>
      <c r="AB720" s="13">
        <v>0.0</v>
      </c>
      <c r="AC720" s="13">
        <v>0.0</v>
      </c>
      <c r="AD720" s="13">
        <v>2.0</v>
      </c>
      <c r="AE720" s="13">
        <v>0.0</v>
      </c>
      <c r="AF720" s="11">
        <f t="shared" si="45"/>
        <v>0</v>
      </c>
      <c r="AG720" s="13">
        <v>1.0</v>
      </c>
      <c r="AH720" s="13">
        <v>0.0</v>
      </c>
      <c r="AI720" s="13">
        <v>8.0</v>
      </c>
      <c r="AJ720" s="13">
        <v>4.0</v>
      </c>
      <c r="AK720" s="13">
        <v>9.0</v>
      </c>
      <c r="AL720" s="13">
        <v>4.0</v>
      </c>
      <c r="AM720" s="18">
        <f t="shared" si="46"/>
        <v>0.4444444444</v>
      </c>
      <c r="AN720" s="13">
        <v>1.0</v>
      </c>
      <c r="AO720" s="13">
        <v>0.0</v>
      </c>
      <c r="AP720" s="13">
        <v>17.0</v>
      </c>
      <c r="AQ720" s="11"/>
      <c r="AU720" s="13" t="s">
        <v>54</v>
      </c>
      <c r="AZ720" s="12">
        <v>2.0</v>
      </c>
      <c r="BA720" s="13">
        <f t="shared" si="58"/>
        <v>5</v>
      </c>
    </row>
    <row r="721" ht="12.75" customHeight="1">
      <c r="A721" s="13" t="s">
        <v>697</v>
      </c>
      <c r="B721" s="53" t="s">
        <v>641</v>
      </c>
      <c r="C721" s="11">
        <v>1.6611111111111112</v>
      </c>
      <c r="D721" s="11">
        <v>10.073412698412698</v>
      </c>
      <c r="E721" s="11">
        <v>0.16490053181012412</v>
      </c>
      <c r="F721" s="13">
        <v>0.0</v>
      </c>
      <c r="G721" s="13">
        <v>8.0</v>
      </c>
      <c r="H721" s="13">
        <v>8.0</v>
      </c>
      <c r="I721" s="13">
        <v>90.0</v>
      </c>
      <c r="J721" s="13">
        <v>11.0</v>
      </c>
      <c r="K721" s="11">
        <v>0.7191919191919193</v>
      </c>
      <c r="L721" s="11">
        <v>1.696969696969697</v>
      </c>
      <c r="M721" s="13">
        <v>6.0</v>
      </c>
      <c r="N721" s="13">
        <v>0.0</v>
      </c>
      <c r="O721" s="13">
        <v>16.0</v>
      </c>
      <c r="P721" s="13">
        <v>0.0</v>
      </c>
      <c r="Q721" s="15">
        <v>0.8840924510020434</v>
      </c>
      <c r="R721" s="16">
        <v>3.358080808080808</v>
      </c>
      <c r="S721" s="13">
        <v>35.0</v>
      </c>
      <c r="T721" s="12">
        <v>7.0</v>
      </c>
      <c r="U721" s="13">
        <v>2.0</v>
      </c>
      <c r="V721" s="13">
        <f t="shared" si="57"/>
        <v>3</v>
      </c>
      <c r="W721" s="11">
        <f t="shared" si="2"/>
        <v>0.7272727273</v>
      </c>
      <c r="X721" s="11">
        <f t="shared" si="3"/>
        <v>0.2727272727</v>
      </c>
      <c r="Y721" s="11">
        <f t="shared" si="18"/>
        <v>3.358080808</v>
      </c>
      <c r="Z721" s="13">
        <v>1.0</v>
      </c>
      <c r="AA721" s="13">
        <v>0.0</v>
      </c>
      <c r="AB721" s="13">
        <v>7.0</v>
      </c>
      <c r="AC721" s="13">
        <v>1.0</v>
      </c>
      <c r="AD721" s="13">
        <v>8.0</v>
      </c>
      <c r="AE721" s="13">
        <v>1.0</v>
      </c>
      <c r="AF721" s="11">
        <f t="shared" si="45"/>
        <v>0.125</v>
      </c>
      <c r="AG721" s="13">
        <v>3.0</v>
      </c>
      <c r="AH721" s="13">
        <v>0.0</v>
      </c>
      <c r="AI721" s="13">
        <v>8.0</v>
      </c>
      <c r="AJ721" s="13">
        <v>4.0</v>
      </c>
      <c r="AK721" s="13">
        <v>11.0</v>
      </c>
      <c r="AL721" s="13">
        <v>4.0</v>
      </c>
      <c r="AM721" s="18">
        <f t="shared" si="46"/>
        <v>0.3636363636</v>
      </c>
      <c r="AN721" s="13">
        <v>1.0</v>
      </c>
      <c r="AO721" s="13">
        <v>0.0</v>
      </c>
      <c r="AP721" s="13">
        <v>1.0</v>
      </c>
      <c r="AQ721" s="11"/>
      <c r="AU721" s="13" t="s">
        <v>54</v>
      </c>
      <c r="BA721" s="13">
        <f t="shared" si="58"/>
        <v>8</v>
      </c>
    </row>
    <row r="722" ht="12.75" customHeight="1">
      <c r="A722" s="13" t="s">
        <v>697</v>
      </c>
      <c r="B722" s="53" t="s">
        <v>318</v>
      </c>
      <c r="C722" s="11">
        <v>1.6194444444444445</v>
      </c>
      <c r="D722" s="11">
        <v>7.073412698412698</v>
      </c>
      <c r="E722" s="11">
        <v>0.22894810659186537</v>
      </c>
      <c r="F722" s="13">
        <v>0.0</v>
      </c>
      <c r="G722" s="13">
        <v>4.0</v>
      </c>
      <c r="H722" s="13">
        <v>6.0</v>
      </c>
      <c r="I722" s="13">
        <v>65.0</v>
      </c>
      <c r="J722" s="13">
        <v>7.0</v>
      </c>
      <c r="K722" s="11">
        <v>0.5582417582417583</v>
      </c>
      <c r="L722" s="11">
        <v>1.6</v>
      </c>
      <c r="M722" s="13">
        <v>5.0</v>
      </c>
      <c r="N722" s="13">
        <v>0.0</v>
      </c>
      <c r="O722" s="13">
        <v>16.0</v>
      </c>
      <c r="P722" s="13">
        <v>0.0</v>
      </c>
      <c r="Q722" s="15">
        <v>0.7871898648336236</v>
      </c>
      <c r="R722" s="16">
        <v>3.2194444444444446</v>
      </c>
      <c r="S722" s="13">
        <v>35.0</v>
      </c>
      <c r="T722" s="12">
        <v>10.0</v>
      </c>
      <c r="U722" s="13">
        <v>2.0</v>
      </c>
      <c r="V722" s="13">
        <f t="shared" si="57"/>
        <v>3</v>
      </c>
      <c r="W722" s="11">
        <f t="shared" si="2"/>
        <v>0.5714285714</v>
      </c>
      <c r="X722" s="11">
        <f t="shared" si="3"/>
        <v>0.4285714286</v>
      </c>
      <c r="Y722" s="11">
        <f t="shared" si="18"/>
        <v>3.219444444</v>
      </c>
      <c r="Z722" s="13">
        <v>1.0</v>
      </c>
      <c r="AA722" s="13">
        <v>0.0</v>
      </c>
      <c r="AB722" s="13">
        <v>4.0</v>
      </c>
      <c r="AC722" s="13">
        <v>0.0</v>
      </c>
      <c r="AD722" s="13">
        <v>5.0</v>
      </c>
      <c r="AE722" s="13">
        <v>0.0</v>
      </c>
      <c r="AF722" s="11">
        <f t="shared" si="45"/>
        <v>0</v>
      </c>
      <c r="AG722" s="13">
        <v>3.0</v>
      </c>
      <c r="AH722" s="13">
        <v>3.0</v>
      </c>
      <c r="AI722" s="13">
        <v>8.0</v>
      </c>
      <c r="AJ722" s="13">
        <v>5.0</v>
      </c>
      <c r="AK722" s="13">
        <v>11.0</v>
      </c>
      <c r="AL722" s="13">
        <v>8.0</v>
      </c>
      <c r="AM722" s="18">
        <f t="shared" si="46"/>
        <v>0.7272727273</v>
      </c>
      <c r="AN722" s="13">
        <v>0.0</v>
      </c>
      <c r="AO722" s="13">
        <v>0.0</v>
      </c>
      <c r="AP722" s="13">
        <v>7.0</v>
      </c>
      <c r="AQ722" s="11"/>
      <c r="AU722" s="13" t="s">
        <v>54</v>
      </c>
      <c r="BA722" s="13">
        <f t="shared" si="58"/>
        <v>6</v>
      </c>
    </row>
    <row r="723" ht="12.75" customHeight="1">
      <c r="A723" s="13" t="s">
        <v>697</v>
      </c>
      <c r="B723" s="53" t="s">
        <v>335</v>
      </c>
      <c r="C723" s="11">
        <v>2.0944444444444446</v>
      </c>
      <c r="D723" s="11">
        <v>8.073412698412698</v>
      </c>
      <c r="E723" s="11">
        <v>0.25942492012779556</v>
      </c>
      <c r="F723" s="13">
        <v>0.0</v>
      </c>
      <c r="G723" s="13">
        <v>4.0</v>
      </c>
      <c r="H723" s="13">
        <v>9.0</v>
      </c>
      <c r="I723" s="13">
        <v>73.0</v>
      </c>
      <c r="J723" s="13">
        <v>8.0</v>
      </c>
      <c r="K723" s="11">
        <v>0.4845890410958904</v>
      </c>
      <c r="L723" s="11">
        <v>1.0769230769230769</v>
      </c>
      <c r="M723" s="13">
        <v>5.0</v>
      </c>
      <c r="N723" s="13">
        <v>0.0</v>
      </c>
      <c r="O723" s="13">
        <v>16.0</v>
      </c>
      <c r="P723" s="13">
        <v>0.0</v>
      </c>
      <c r="Q723" s="15">
        <v>0.744013961223686</v>
      </c>
      <c r="R723" s="16">
        <v>3.1713675213675216</v>
      </c>
      <c r="S723" s="13">
        <v>35.0</v>
      </c>
      <c r="T723" s="13">
        <v>9.0</v>
      </c>
      <c r="U723" s="13">
        <v>2.0</v>
      </c>
      <c r="V723" s="13">
        <f t="shared" si="57"/>
        <v>4</v>
      </c>
      <c r="W723" s="11">
        <f t="shared" si="2"/>
        <v>0.5</v>
      </c>
      <c r="X723" s="11">
        <f t="shared" si="3"/>
        <v>0.5</v>
      </c>
      <c r="Y723" s="11">
        <f t="shared" si="18"/>
        <v>3.171367521</v>
      </c>
      <c r="Z723" s="13">
        <v>1.0</v>
      </c>
      <c r="AA723" s="13">
        <v>0.0</v>
      </c>
      <c r="AB723" s="13">
        <v>5.0</v>
      </c>
      <c r="AC723" s="13">
        <v>1.0</v>
      </c>
      <c r="AD723" s="13">
        <v>6.0</v>
      </c>
      <c r="AE723" s="13">
        <v>1.0</v>
      </c>
      <c r="AF723" s="11">
        <f t="shared" si="45"/>
        <v>0.1666666667</v>
      </c>
      <c r="AG723" s="13">
        <v>3.0</v>
      </c>
      <c r="AH723" s="13">
        <v>2.0</v>
      </c>
      <c r="AI723" s="13">
        <v>8.0</v>
      </c>
      <c r="AJ723" s="13">
        <v>3.0</v>
      </c>
      <c r="AK723" s="13">
        <v>11.0</v>
      </c>
      <c r="AL723" s="13">
        <v>5.0</v>
      </c>
      <c r="AM723" s="18">
        <f t="shared" si="46"/>
        <v>0.4545454545</v>
      </c>
      <c r="AN723" s="13">
        <v>2.0</v>
      </c>
      <c r="AO723" s="13">
        <v>0.0</v>
      </c>
      <c r="AP723" s="13">
        <v>6.0</v>
      </c>
      <c r="AQ723" s="11"/>
      <c r="AU723" s="13" t="s">
        <v>56</v>
      </c>
      <c r="BA723" s="13">
        <f t="shared" si="58"/>
        <v>9</v>
      </c>
    </row>
    <row r="724" ht="12.75" customHeight="1">
      <c r="A724" s="13" t="s">
        <v>697</v>
      </c>
      <c r="B724" s="39" t="s">
        <v>420</v>
      </c>
      <c r="C724" s="11">
        <v>1.478968253968254</v>
      </c>
      <c r="D724" s="11">
        <v>9.073412698412698</v>
      </c>
      <c r="E724" s="11">
        <v>0.16300021867483055</v>
      </c>
      <c r="F724" s="13">
        <v>0.0</v>
      </c>
      <c r="G724" s="13">
        <v>6.0</v>
      </c>
      <c r="H724" s="13">
        <v>9.0</v>
      </c>
      <c r="I724" s="13">
        <v>79.0</v>
      </c>
      <c r="J724" s="13">
        <v>9.0</v>
      </c>
      <c r="K724" s="11">
        <v>0.6540084388185654</v>
      </c>
      <c r="L724" s="11">
        <v>1.435897435897436</v>
      </c>
      <c r="M724" s="13">
        <v>6.0</v>
      </c>
      <c r="N724" s="13">
        <v>0.0</v>
      </c>
      <c r="O724" s="13">
        <v>16.0</v>
      </c>
      <c r="P724" s="13">
        <v>0.0</v>
      </c>
      <c r="Q724" s="15">
        <v>0.8170086574933959</v>
      </c>
      <c r="R724" s="16">
        <v>2.9148656898656897</v>
      </c>
      <c r="S724" s="13">
        <v>35.0</v>
      </c>
      <c r="T724" s="13">
        <v>8.0</v>
      </c>
      <c r="U724" s="13">
        <v>3.0</v>
      </c>
      <c r="V724" s="13">
        <f t="shared" si="57"/>
        <v>3</v>
      </c>
      <c r="W724" s="11">
        <f t="shared" si="2"/>
        <v>0.6666666667</v>
      </c>
      <c r="X724" s="11">
        <f t="shared" si="3"/>
        <v>0.3333333333</v>
      </c>
      <c r="Y724" s="11">
        <f t="shared" si="18"/>
        <v>2.91486569</v>
      </c>
      <c r="Z724" s="13">
        <v>1.0</v>
      </c>
      <c r="AA724" s="13">
        <v>0.0</v>
      </c>
      <c r="AB724" s="13">
        <v>6.0</v>
      </c>
      <c r="AC724" s="13">
        <v>1.0</v>
      </c>
      <c r="AD724" s="13">
        <v>7.0</v>
      </c>
      <c r="AE724" s="13">
        <v>1.0</v>
      </c>
      <c r="AF724" s="11">
        <f t="shared" si="45"/>
        <v>0.1428571429</v>
      </c>
      <c r="AG724" s="13">
        <v>3.0</v>
      </c>
      <c r="AH724" s="13">
        <v>0.0</v>
      </c>
      <c r="AI724" s="13">
        <v>8.0</v>
      </c>
      <c r="AJ724" s="13">
        <v>2.0</v>
      </c>
      <c r="AK724" s="13">
        <v>11.0</v>
      </c>
      <c r="AL724" s="13">
        <v>2.0</v>
      </c>
      <c r="AM724" s="18">
        <f t="shared" si="46"/>
        <v>0.1818181818</v>
      </c>
      <c r="AN724" s="13">
        <v>2.0</v>
      </c>
      <c r="AO724" s="13">
        <v>0.0</v>
      </c>
      <c r="AP724" s="13">
        <v>4.0</v>
      </c>
      <c r="AQ724" s="11"/>
      <c r="AU724" s="13" t="s">
        <v>56</v>
      </c>
      <c r="AZ724" s="12">
        <v>2.0</v>
      </c>
      <c r="BA724" s="13">
        <f t="shared" si="58"/>
        <v>11</v>
      </c>
    </row>
    <row r="725" ht="12.75" customHeight="1">
      <c r="A725" s="13" t="s">
        <v>697</v>
      </c>
      <c r="B725" s="39" t="s">
        <v>435</v>
      </c>
      <c r="C725" s="11">
        <v>0.1111111111111111</v>
      </c>
      <c r="D725" s="11">
        <v>2.447222222222222</v>
      </c>
      <c r="E725" s="11">
        <v>0.045402951191827474</v>
      </c>
      <c r="F725" s="13">
        <v>0.0</v>
      </c>
      <c r="G725" s="13">
        <v>2.0</v>
      </c>
      <c r="H725" s="13">
        <v>4.0</v>
      </c>
      <c r="I725" s="13">
        <v>27.0</v>
      </c>
      <c r="J725" s="13">
        <v>3.0</v>
      </c>
      <c r="K725" s="11">
        <v>0.6172839506172839</v>
      </c>
      <c r="L725" s="11">
        <v>2.3333333333333335</v>
      </c>
      <c r="M725" s="13">
        <v>2.0</v>
      </c>
      <c r="N725" s="13">
        <v>0.0</v>
      </c>
      <c r="O725" s="13">
        <v>16.0</v>
      </c>
      <c r="P725" s="13">
        <v>0.0</v>
      </c>
      <c r="Q725" s="15">
        <v>0.6626869018091114</v>
      </c>
      <c r="R725" s="16">
        <v>2.4444444444444446</v>
      </c>
      <c r="S725" s="13">
        <v>35.0</v>
      </c>
      <c r="T725" s="13">
        <v>18.0</v>
      </c>
      <c r="U725" s="13">
        <v>3.0</v>
      </c>
      <c r="V725" s="13">
        <f t="shared" si="57"/>
        <v>1</v>
      </c>
      <c r="W725" s="11">
        <f t="shared" si="2"/>
        <v>0.6666666667</v>
      </c>
      <c r="X725" s="11">
        <f t="shared" si="3"/>
        <v>0.3333333333</v>
      </c>
      <c r="Y725" s="11">
        <f t="shared" si="18"/>
        <v>2.444444444</v>
      </c>
      <c r="Z725" s="13">
        <v>2.0</v>
      </c>
      <c r="AA725" s="13">
        <v>0.0</v>
      </c>
      <c r="AB725" s="13">
        <v>0.0</v>
      </c>
      <c r="AC725" s="13">
        <v>0.0</v>
      </c>
      <c r="AD725" s="13">
        <v>2.0</v>
      </c>
      <c r="AE725" s="13">
        <v>0.0</v>
      </c>
      <c r="AF725" s="11">
        <f t="shared" si="45"/>
        <v>0</v>
      </c>
      <c r="AG725" s="13">
        <v>0.0</v>
      </c>
      <c r="AH725" s="13">
        <v>0.0</v>
      </c>
      <c r="AI725" s="13">
        <v>4.0</v>
      </c>
      <c r="AJ725" s="13">
        <v>1.0</v>
      </c>
      <c r="AK725" s="13">
        <v>4.0</v>
      </c>
      <c r="AL725" s="13">
        <v>1.0</v>
      </c>
      <c r="AM725" s="18">
        <f t="shared" si="46"/>
        <v>0.25</v>
      </c>
      <c r="AN725" s="13">
        <v>0.0</v>
      </c>
      <c r="AO725" s="13">
        <v>0.0</v>
      </c>
      <c r="AP725" s="13">
        <v>26.0</v>
      </c>
      <c r="AQ725" s="11"/>
      <c r="AU725" s="13" t="s">
        <v>54</v>
      </c>
      <c r="BA725" s="13">
        <f t="shared" si="58"/>
        <v>4</v>
      </c>
    </row>
    <row r="726" ht="12.75" customHeight="1">
      <c r="A726" s="13" t="s">
        <v>697</v>
      </c>
      <c r="B726" s="53" t="s">
        <v>227</v>
      </c>
      <c r="C726" s="11">
        <v>1.3361111111111112</v>
      </c>
      <c r="D726" s="11">
        <v>5.790079365079365</v>
      </c>
      <c r="E726" s="11">
        <v>0.23075868686176412</v>
      </c>
      <c r="F726" s="13">
        <v>0.0</v>
      </c>
      <c r="G726" s="13">
        <v>3.0</v>
      </c>
      <c r="H726" s="13">
        <v>12.0</v>
      </c>
      <c r="I726" s="13">
        <v>51.0</v>
      </c>
      <c r="J726" s="13">
        <v>5.0</v>
      </c>
      <c r="K726" s="11">
        <v>0.5529411764705883</v>
      </c>
      <c r="L726" s="11">
        <v>1.05</v>
      </c>
      <c r="M726" s="13">
        <v>4.0</v>
      </c>
      <c r="N726" s="13">
        <v>0.0</v>
      </c>
      <c r="O726" s="13">
        <v>16.0</v>
      </c>
      <c r="P726" s="13">
        <v>0.0</v>
      </c>
      <c r="Q726" s="15">
        <v>0.7836998633323524</v>
      </c>
      <c r="R726" s="16">
        <v>2.386111111111111</v>
      </c>
      <c r="S726" s="13">
        <v>35.0</v>
      </c>
      <c r="T726" s="13">
        <v>11.0</v>
      </c>
      <c r="U726" s="13">
        <v>4.0</v>
      </c>
      <c r="V726" s="13">
        <f t="shared" si="57"/>
        <v>2</v>
      </c>
      <c r="W726" s="11">
        <f t="shared" si="2"/>
        <v>0.6</v>
      </c>
      <c r="X726" s="11">
        <f t="shared" si="3"/>
        <v>0.4</v>
      </c>
      <c r="Y726" s="11">
        <f t="shared" si="18"/>
        <v>2.386111111</v>
      </c>
      <c r="Z726" s="13">
        <v>2.0</v>
      </c>
      <c r="AA726" s="13">
        <v>1.0</v>
      </c>
      <c r="AB726" s="13">
        <v>3.0</v>
      </c>
      <c r="AC726" s="13">
        <v>0.0</v>
      </c>
      <c r="AD726" s="13">
        <v>5.0</v>
      </c>
      <c r="AE726" s="13">
        <v>1.0</v>
      </c>
      <c r="AF726" s="11">
        <f t="shared" si="45"/>
        <v>0.2</v>
      </c>
      <c r="AG726" s="13">
        <v>1.0</v>
      </c>
      <c r="AH726" s="13">
        <v>0.0</v>
      </c>
      <c r="AI726" s="13">
        <v>5.0</v>
      </c>
      <c r="AJ726" s="13">
        <v>3.0</v>
      </c>
      <c r="AK726" s="13">
        <v>6.0</v>
      </c>
      <c r="AL726" s="13">
        <v>3.0</v>
      </c>
      <c r="AM726" s="18">
        <f t="shared" si="46"/>
        <v>0.5</v>
      </c>
      <c r="AN726" s="13">
        <v>0.0</v>
      </c>
      <c r="AO726" s="13">
        <v>0.0</v>
      </c>
      <c r="AP726" s="13">
        <v>17.0</v>
      </c>
      <c r="AQ726" s="11"/>
      <c r="AU726" s="13" t="s">
        <v>54</v>
      </c>
      <c r="BA726" s="13">
        <f t="shared" si="58"/>
        <v>12</v>
      </c>
    </row>
    <row r="727" ht="12.75" customHeight="1">
      <c r="A727" s="13" t="s">
        <v>697</v>
      </c>
      <c r="B727" s="53" t="s">
        <v>621</v>
      </c>
      <c r="C727" s="11">
        <v>0.6611111111111112</v>
      </c>
      <c r="D727" s="11">
        <v>3.540079365079365</v>
      </c>
      <c r="E727" s="11">
        <v>0.18675036430893402</v>
      </c>
      <c r="F727" s="13">
        <v>0.0</v>
      </c>
      <c r="G727" s="13">
        <v>4.0</v>
      </c>
      <c r="H727" s="13">
        <v>12.0</v>
      </c>
      <c r="I727" s="13">
        <v>40.0</v>
      </c>
      <c r="J727" s="13">
        <v>5.0</v>
      </c>
      <c r="K727" s="11">
        <v>0.74</v>
      </c>
      <c r="L727" s="11">
        <v>1.4</v>
      </c>
      <c r="M727" s="13">
        <v>2.0</v>
      </c>
      <c r="N727" s="13">
        <v>0.0</v>
      </c>
      <c r="O727" s="13">
        <v>16.0</v>
      </c>
      <c r="P727" s="13">
        <v>0.0</v>
      </c>
      <c r="Q727" s="15">
        <v>0.926750364308934</v>
      </c>
      <c r="R727" s="16">
        <v>2.061111111111111</v>
      </c>
      <c r="S727" s="13">
        <v>35.0</v>
      </c>
      <c r="T727" s="12">
        <v>13.0</v>
      </c>
      <c r="U727" s="13">
        <v>2.0</v>
      </c>
      <c r="V727" s="13">
        <f t="shared" si="57"/>
        <v>1</v>
      </c>
      <c r="W727" s="11">
        <f t="shared" si="2"/>
        <v>0.8</v>
      </c>
      <c r="X727" s="11">
        <f t="shared" si="3"/>
        <v>0.2</v>
      </c>
      <c r="Y727" s="11">
        <f t="shared" si="18"/>
        <v>2.061111111</v>
      </c>
      <c r="Z727" s="13">
        <v>1.0</v>
      </c>
      <c r="AA727" s="13">
        <v>0.0</v>
      </c>
      <c r="AB727" s="13">
        <v>1.0</v>
      </c>
      <c r="AC727" s="13">
        <v>0.0</v>
      </c>
      <c r="AD727" s="13">
        <v>2.0</v>
      </c>
      <c r="AE727" s="13">
        <v>0.0</v>
      </c>
      <c r="AF727" s="11">
        <f t="shared" si="45"/>
        <v>0</v>
      </c>
      <c r="AG727" s="13">
        <v>1.0</v>
      </c>
      <c r="AH727" s="13">
        <v>0.0</v>
      </c>
      <c r="AI727" s="13">
        <v>8.0</v>
      </c>
      <c r="AJ727" s="13">
        <v>4.0</v>
      </c>
      <c r="AK727" s="13">
        <v>9.0</v>
      </c>
      <c r="AL727" s="13">
        <v>4.0</v>
      </c>
      <c r="AM727" s="18">
        <f t="shared" si="46"/>
        <v>0.4444444444</v>
      </c>
      <c r="AN727" s="13">
        <v>1.0</v>
      </c>
      <c r="AO727" s="13">
        <v>0.0</v>
      </c>
      <c r="AP727" s="13">
        <v>14.0</v>
      </c>
      <c r="AQ727" s="11"/>
      <c r="AU727" s="13" t="s">
        <v>54</v>
      </c>
      <c r="BA727" s="13">
        <f t="shared" si="58"/>
        <v>12</v>
      </c>
    </row>
    <row r="728" ht="12.75" customHeight="1">
      <c r="A728" s="13" t="s">
        <v>697</v>
      </c>
      <c r="B728" s="39" t="s">
        <v>132</v>
      </c>
      <c r="C728" s="11">
        <v>0.45396825396825397</v>
      </c>
      <c r="D728" s="11">
        <v>3.040079365079365</v>
      </c>
      <c r="E728" s="11">
        <v>0.1493277639994779</v>
      </c>
      <c r="F728" s="13">
        <v>0.0</v>
      </c>
      <c r="G728" s="13">
        <v>2.0</v>
      </c>
      <c r="H728" s="13">
        <v>5.0</v>
      </c>
      <c r="I728" s="13">
        <v>32.0</v>
      </c>
      <c r="J728" s="13">
        <v>4.0</v>
      </c>
      <c r="K728" s="11">
        <v>0.4609375</v>
      </c>
      <c r="L728" s="11">
        <v>1.5555555555555556</v>
      </c>
      <c r="M728" s="13">
        <v>1.0</v>
      </c>
      <c r="N728" s="13">
        <v>0.0</v>
      </c>
      <c r="O728" s="13">
        <v>16.0</v>
      </c>
      <c r="P728" s="13">
        <v>0.0</v>
      </c>
      <c r="Q728" s="15">
        <v>0.6102652639994779</v>
      </c>
      <c r="R728" s="16">
        <v>2.0095238095238095</v>
      </c>
      <c r="S728" s="13">
        <v>35.0</v>
      </c>
      <c r="T728" s="12">
        <v>16.0</v>
      </c>
      <c r="U728" s="13">
        <v>4.0</v>
      </c>
      <c r="V728" s="13">
        <f t="shared" si="57"/>
        <v>2</v>
      </c>
      <c r="W728" s="11">
        <f t="shared" si="2"/>
        <v>0.5</v>
      </c>
      <c r="X728" s="11">
        <f t="shared" si="3"/>
        <v>0.5</v>
      </c>
      <c r="Y728" s="11">
        <f t="shared" si="18"/>
        <v>2.00952381</v>
      </c>
      <c r="Z728" s="13">
        <v>2.0</v>
      </c>
      <c r="AA728" s="13">
        <v>0.0</v>
      </c>
      <c r="AB728" s="13">
        <v>0.0</v>
      </c>
      <c r="AC728" s="13">
        <v>0.0</v>
      </c>
      <c r="AD728" s="13">
        <v>2.0</v>
      </c>
      <c r="AE728" s="13">
        <v>0.0</v>
      </c>
      <c r="AF728" s="11">
        <f t="shared" si="45"/>
        <v>0</v>
      </c>
      <c r="AG728" s="13">
        <v>0.0</v>
      </c>
      <c r="AH728" s="13">
        <v>0.0</v>
      </c>
      <c r="AI728" s="13">
        <v>7.0</v>
      </c>
      <c r="AJ728" s="13">
        <v>3.0</v>
      </c>
      <c r="AK728" s="13">
        <v>7.0</v>
      </c>
      <c r="AL728" s="13">
        <v>3.0</v>
      </c>
      <c r="AM728" s="18">
        <f t="shared" si="46"/>
        <v>0.4285714286</v>
      </c>
      <c r="AN728" s="13">
        <v>0.0</v>
      </c>
      <c r="AO728" s="13">
        <v>0.0</v>
      </c>
      <c r="AP728" s="13">
        <v>19.0</v>
      </c>
      <c r="AQ728" s="11"/>
      <c r="AU728" s="13" t="s">
        <v>56</v>
      </c>
      <c r="BA728" s="13">
        <f t="shared" si="58"/>
        <v>5</v>
      </c>
    </row>
    <row r="729" ht="12.75" customHeight="1">
      <c r="A729" s="13" t="s">
        <v>697</v>
      </c>
      <c r="B729" s="39" t="s">
        <v>276</v>
      </c>
      <c r="C729" s="11">
        <v>0.25396825396825395</v>
      </c>
      <c r="D729" s="11">
        <v>2.790079365079365</v>
      </c>
      <c r="E729" s="11">
        <v>0.09102545868297539</v>
      </c>
      <c r="F729" s="13">
        <v>0.0</v>
      </c>
      <c r="G729" s="13">
        <v>2.0</v>
      </c>
      <c r="H729" s="13">
        <v>4.0</v>
      </c>
      <c r="I729" s="13">
        <v>32.0</v>
      </c>
      <c r="J729" s="13">
        <v>4.0</v>
      </c>
      <c r="K729" s="11">
        <v>0.46875</v>
      </c>
      <c r="L729" s="11">
        <v>1.75</v>
      </c>
      <c r="M729" s="13">
        <v>3.0</v>
      </c>
      <c r="N729" s="13">
        <v>0.0</v>
      </c>
      <c r="O729" s="13">
        <v>16.0</v>
      </c>
      <c r="P729" s="13">
        <v>0.0</v>
      </c>
      <c r="Q729" s="15">
        <v>0.5597754586829754</v>
      </c>
      <c r="R729" s="16">
        <v>2.003968253968254</v>
      </c>
      <c r="S729" s="13">
        <v>35.0</v>
      </c>
      <c r="T729" s="12">
        <v>17.0</v>
      </c>
      <c r="U729" s="13">
        <v>5.0</v>
      </c>
      <c r="V729" s="13">
        <f t="shared" si="57"/>
        <v>2</v>
      </c>
      <c r="W729" s="11">
        <f t="shared" si="2"/>
        <v>0.5</v>
      </c>
      <c r="X729" s="11">
        <f t="shared" si="3"/>
        <v>0.5</v>
      </c>
      <c r="Y729" s="11">
        <f t="shared" si="18"/>
        <v>2.003968254</v>
      </c>
      <c r="Z729" s="13">
        <v>2.0</v>
      </c>
      <c r="AA729" s="13">
        <v>0.0</v>
      </c>
      <c r="AB729" s="13">
        <v>0.0</v>
      </c>
      <c r="AC729" s="13">
        <v>0.0</v>
      </c>
      <c r="AD729" s="13">
        <v>2.0</v>
      </c>
      <c r="AE729" s="13">
        <v>0.0</v>
      </c>
      <c r="AF729" s="11">
        <f t="shared" si="45"/>
        <v>0</v>
      </c>
      <c r="AG729" s="13">
        <v>0.0</v>
      </c>
      <c r="AH729" s="13">
        <v>0.0</v>
      </c>
      <c r="AI729" s="13">
        <v>6.0</v>
      </c>
      <c r="AJ729" s="13">
        <v>2.0</v>
      </c>
      <c r="AK729" s="13">
        <v>6.0</v>
      </c>
      <c r="AL729" s="13">
        <v>2.0</v>
      </c>
      <c r="AM729" s="18">
        <f t="shared" si="46"/>
        <v>0.3333333333</v>
      </c>
      <c r="AN729" s="13">
        <v>0.0</v>
      </c>
      <c r="AO729" s="13">
        <v>0.0</v>
      </c>
      <c r="AP729" s="13">
        <v>21.0</v>
      </c>
      <c r="AQ729" s="11"/>
      <c r="AU729" s="13" t="s">
        <v>54</v>
      </c>
      <c r="BA729" s="13">
        <f t="shared" si="58"/>
        <v>4</v>
      </c>
    </row>
    <row r="730" ht="12.75" customHeight="1">
      <c r="A730" s="13" t="s">
        <v>697</v>
      </c>
      <c r="B730" s="39" t="s">
        <v>578</v>
      </c>
      <c r="C730" s="11">
        <v>1.003968253968254</v>
      </c>
      <c r="D730" s="11">
        <v>4.740079365079365</v>
      </c>
      <c r="E730" s="11">
        <v>0.21180410213478446</v>
      </c>
      <c r="F730" s="13">
        <v>0.0</v>
      </c>
      <c r="G730" s="13">
        <v>4.0</v>
      </c>
      <c r="H730" s="13">
        <v>15.0</v>
      </c>
      <c r="I730" s="13">
        <v>55.0</v>
      </c>
      <c r="J730" s="13">
        <v>6.0</v>
      </c>
      <c r="K730" s="11">
        <v>0.6212121212121212</v>
      </c>
      <c r="L730" s="11">
        <v>0.9824561403508771</v>
      </c>
      <c r="M730" s="13">
        <v>2.0</v>
      </c>
      <c r="N730" s="13">
        <v>0.0</v>
      </c>
      <c r="O730" s="13">
        <v>16.0</v>
      </c>
      <c r="P730" s="13">
        <v>0.0</v>
      </c>
      <c r="Q730" s="15">
        <v>0.8330162233469056</v>
      </c>
      <c r="R730" s="16">
        <v>1.986424394319131</v>
      </c>
      <c r="S730" s="13">
        <v>35.0</v>
      </c>
      <c r="T730" s="12">
        <v>12.0</v>
      </c>
      <c r="U730" s="13">
        <v>2.0</v>
      </c>
      <c r="V730" s="13">
        <f t="shared" si="57"/>
        <v>2</v>
      </c>
      <c r="W730" s="11">
        <f t="shared" si="2"/>
        <v>0.6666666667</v>
      </c>
      <c r="X730" s="11">
        <f t="shared" si="3"/>
        <v>0.3333333333</v>
      </c>
      <c r="Y730" s="11">
        <f t="shared" si="18"/>
        <v>1.986424394</v>
      </c>
      <c r="Z730" s="13">
        <v>1.0</v>
      </c>
      <c r="AA730" s="13">
        <v>0.0</v>
      </c>
      <c r="AB730" s="13">
        <v>2.0</v>
      </c>
      <c r="AC730" s="13">
        <v>0.0</v>
      </c>
      <c r="AD730" s="13">
        <v>3.0</v>
      </c>
      <c r="AE730" s="13">
        <v>0.0</v>
      </c>
      <c r="AF730" s="11">
        <f t="shared" si="45"/>
        <v>0</v>
      </c>
      <c r="AG730" s="13">
        <v>2.0</v>
      </c>
      <c r="AH730" s="13">
        <v>1.0</v>
      </c>
      <c r="AI730" s="13">
        <v>8.0</v>
      </c>
      <c r="AJ730" s="13">
        <v>4.0</v>
      </c>
      <c r="AK730" s="13">
        <v>10.0</v>
      </c>
      <c r="AL730" s="13">
        <v>5.0</v>
      </c>
      <c r="AM730" s="18">
        <f t="shared" si="46"/>
        <v>0.5</v>
      </c>
      <c r="AN730" s="13">
        <v>0.0</v>
      </c>
      <c r="AO730" s="13">
        <v>0.0</v>
      </c>
      <c r="AP730" s="13">
        <v>12.0</v>
      </c>
      <c r="AQ730" s="11"/>
      <c r="AU730" s="13" t="s">
        <v>54</v>
      </c>
      <c r="BA730" s="13">
        <f t="shared" si="58"/>
        <v>15</v>
      </c>
    </row>
    <row r="731" ht="12.75" customHeight="1">
      <c r="A731" s="13" t="s">
        <v>697</v>
      </c>
      <c r="B731" s="39" t="s">
        <v>93</v>
      </c>
      <c r="C731" s="11">
        <v>0.1111111111111111</v>
      </c>
      <c r="D731" s="11">
        <v>2.322222222222222</v>
      </c>
      <c r="E731" s="11">
        <v>0.04784688995215311</v>
      </c>
      <c r="F731" s="13">
        <v>0.0</v>
      </c>
      <c r="G731" s="13">
        <v>1.0</v>
      </c>
      <c r="H731" s="13">
        <v>8.0</v>
      </c>
      <c r="I731" s="13">
        <v>19.0</v>
      </c>
      <c r="J731" s="13">
        <v>2.0</v>
      </c>
      <c r="K731" s="11">
        <v>0.2894736842105263</v>
      </c>
      <c r="L731" s="11">
        <v>1.1666666666666667</v>
      </c>
      <c r="M731" s="13">
        <v>1.0</v>
      </c>
      <c r="N731" s="13">
        <v>0.0</v>
      </c>
      <c r="O731" s="13">
        <v>16.0</v>
      </c>
      <c r="P731" s="13">
        <v>0.0</v>
      </c>
      <c r="Q731" s="15">
        <v>0.33732057416267947</v>
      </c>
      <c r="R731" s="16">
        <v>1.277777777777778</v>
      </c>
      <c r="S731" s="13">
        <v>35.0</v>
      </c>
      <c r="T731" s="13">
        <v>19.0</v>
      </c>
      <c r="U731" s="13">
        <v>2.0</v>
      </c>
      <c r="V731" s="13">
        <f t="shared" si="57"/>
        <v>1</v>
      </c>
      <c r="W731" s="11">
        <f t="shared" si="2"/>
        <v>0.5</v>
      </c>
      <c r="X731" s="11">
        <f t="shared" si="3"/>
        <v>0.5</v>
      </c>
      <c r="Y731" s="11">
        <f t="shared" si="18"/>
        <v>1.277777778</v>
      </c>
      <c r="Z731" s="13">
        <v>2.0</v>
      </c>
      <c r="AA731" s="13">
        <v>0.0</v>
      </c>
      <c r="AB731" s="13">
        <v>0.0</v>
      </c>
      <c r="AC731" s="13">
        <v>0.0</v>
      </c>
      <c r="AD731" s="13">
        <v>2.0</v>
      </c>
      <c r="AE731" s="13">
        <v>0.0</v>
      </c>
      <c r="AF731" s="11">
        <f t="shared" si="45"/>
        <v>0</v>
      </c>
      <c r="AG731" s="13">
        <v>0.0</v>
      </c>
      <c r="AH731" s="13">
        <v>0.0</v>
      </c>
      <c r="AI731" s="13">
        <v>3.0</v>
      </c>
      <c r="AJ731" s="13">
        <v>1.0</v>
      </c>
      <c r="AK731" s="13">
        <v>3.0</v>
      </c>
      <c r="AL731" s="13">
        <v>1.0</v>
      </c>
      <c r="AM731" s="18">
        <f t="shared" si="46"/>
        <v>0.3333333333</v>
      </c>
      <c r="AN731" s="13">
        <v>0.0</v>
      </c>
      <c r="AO731" s="13">
        <v>0.0</v>
      </c>
      <c r="AP731" s="13">
        <v>29.0</v>
      </c>
      <c r="AQ731" s="11"/>
      <c r="AU731" s="13" t="s">
        <v>56</v>
      </c>
      <c r="BA731" s="13">
        <f t="shared" si="58"/>
        <v>8</v>
      </c>
    </row>
    <row r="732" ht="12.75" customHeight="1">
      <c r="A732" s="25" t="s">
        <v>697</v>
      </c>
      <c r="B732" s="89" t="s">
        <v>698</v>
      </c>
      <c r="C732" s="28">
        <v>0.1</v>
      </c>
      <c r="D732" s="28">
        <v>2.2111111111111112</v>
      </c>
      <c r="E732" s="28">
        <v>0.04522613065326633</v>
      </c>
      <c r="F732" s="25">
        <v>0.0</v>
      </c>
      <c r="G732" s="25">
        <v>0.0</v>
      </c>
      <c r="H732" s="25">
        <v>6.0</v>
      </c>
      <c r="I732" s="25">
        <v>10.0</v>
      </c>
      <c r="J732" s="25">
        <v>1.0</v>
      </c>
      <c r="K732" s="28">
        <v>-0.6</v>
      </c>
      <c r="L732" s="28">
        <v>0.0</v>
      </c>
      <c r="M732" s="25">
        <v>0.0</v>
      </c>
      <c r="N732" s="25">
        <v>0.0</v>
      </c>
      <c r="O732" s="25">
        <v>16.0</v>
      </c>
      <c r="P732" s="25">
        <v>0.0</v>
      </c>
      <c r="Q732" s="30">
        <v>-0.5547738693467337</v>
      </c>
      <c r="R732" s="31">
        <v>0.1</v>
      </c>
      <c r="S732" s="25">
        <v>35.0</v>
      </c>
      <c r="T732" s="25">
        <v>20.0</v>
      </c>
      <c r="U732" s="25">
        <v>3.0</v>
      </c>
      <c r="V732" s="25">
        <f t="shared" si="57"/>
        <v>1</v>
      </c>
      <c r="W732" s="28">
        <f t="shared" si="2"/>
        <v>0</v>
      </c>
      <c r="X732" s="28">
        <f t="shared" si="3"/>
        <v>1</v>
      </c>
      <c r="Y732" s="28">
        <f t="shared" si="18"/>
        <v>0.1</v>
      </c>
      <c r="Z732" s="25">
        <v>2.0</v>
      </c>
      <c r="AA732" s="25">
        <v>0.0</v>
      </c>
      <c r="AB732" s="25">
        <v>0.0</v>
      </c>
      <c r="AC732" s="25">
        <v>0.0</v>
      </c>
      <c r="AD732" s="25">
        <v>2.0</v>
      </c>
      <c r="AE732" s="25">
        <v>0.0</v>
      </c>
      <c r="AF732" s="28">
        <f t="shared" si="45"/>
        <v>0</v>
      </c>
      <c r="AG732" s="25">
        <v>0.0</v>
      </c>
      <c r="AH732" s="25">
        <v>0.0</v>
      </c>
      <c r="AI732" s="25">
        <v>2.0</v>
      </c>
      <c r="AJ732" s="25">
        <v>1.0</v>
      </c>
      <c r="AK732" s="25">
        <v>2.0</v>
      </c>
      <c r="AL732" s="25">
        <v>1.0</v>
      </c>
      <c r="AM732" s="33">
        <f t="shared" si="46"/>
        <v>0.5</v>
      </c>
      <c r="AN732" s="25">
        <v>0.0</v>
      </c>
      <c r="AO732" s="25">
        <v>0.0</v>
      </c>
      <c r="AP732" s="25">
        <v>32.0</v>
      </c>
      <c r="AQ732" s="28"/>
      <c r="AR732" s="25"/>
      <c r="AS732" s="25"/>
      <c r="AT732" s="25"/>
      <c r="AU732" s="25" t="s">
        <v>56</v>
      </c>
      <c r="AV732" s="25"/>
      <c r="AW732" s="25"/>
      <c r="AX732" s="25"/>
      <c r="AY732" s="25"/>
      <c r="AZ732" s="25"/>
      <c r="BA732" s="25">
        <f t="shared" si="58"/>
        <v>6</v>
      </c>
      <c r="BB732" s="25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7.14"/>
    <col customWidth="1" min="2" max="2" width="22.43"/>
    <col customWidth="1" min="3" max="3" width="6.86"/>
    <col customWidth="1" min="4" max="4" width="7.14"/>
    <col customWidth="1" min="5" max="5" width="7.71"/>
    <col customWidth="1" min="6" max="6" width="4.86"/>
    <col customWidth="1" min="7" max="8" width="5.86"/>
    <col customWidth="1" min="9" max="10" width="5.71"/>
    <col customWidth="1" min="11" max="11" width="7.43"/>
    <col customWidth="1" min="12" max="12" width="6.71"/>
    <col customWidth="1" min="13" max="13" width="5.14"/>
    <col customWidth="1" min="14" max="15" width="5.0"/>
    <col customWidth="1" min="16" max="16" width="6.14"/>
    <col customWidth="1" min="17" max="17" width="6.86"/>
    <col customWidth="1" min="18" max="18" width="7.86"/>
    <col customWidth="1" min="19" max="19" width="5.71"/>
    <col customWidth="1" min="20" max="21" width="5.86"/>
    <col customWidth="1" min="22" max="24" width="7.86"/>
    <col customWidth="1" min="25" max="25" width="5.86"/>
    <col customWidth="1" min="26" max="26" width="6.43"/>
    <col customWidth="1" min="27" max="40" width="7.14"/>
    <col customWidth="1" min="41" max="42" width="5.14"/>
    <col customWidth="1" min="43" max="43" width="6.43"/>
    <col customWidth="1" min="44" max="44" width="6.0"/>
    <col customWidth="1" min="45" max="45" width="5.86"/>
    <col customWidth="1" min="46" max="46" width="5.43"/>
    <col customWidth="1" min="47" max="49" width="10.71"/>
    <col customWidth="1" min="50" max="50" width="5.71"/>
    <col customWidth="1" min="51" max="51" width="5.0"/>
    <col customWidth="1" min="52" max="52" width="6.43"/>
    <col customWidth="1" min="53" max="54" width="10.71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6" t="s">
        <v>39</v>
      </c>
      <c r="AO1" s="6" t="s">
        <v>40</v>
      </c>
      <c r="AP1" s="1" t="s">
        <v>41</v>
      </c>
      <c r="AQ1" s="7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  <c r="AZ1" s="1" t="s">
        <v>50</v>
      </c>
      <c r="BA1" s="1" t="s">
        <v>51</v>
      </c>
      <c r="BB1" s="1"/>
    </row>
    <row r="2" ht="12.75" customHeight="1">
      <c r="A2" s="8" t="s">
        <v>52</v>
      </c>
      <c r="B2" s="9" t="s">
        <v>53</v>
      </c>
      <c r="C2" s="10">
        <v>1.869047619047619</v>
      </c>
      <c r="D2" s="11">
        <v>16.095238095238095</v>
      </c>
      <c r="E2" s="11">
        <v>0.1161242603550296</v>
      </c>
      <c r="F2" s="12">
        <v>0.0</v>
      </c>
      <c r="G2" s="13">
        <v>10.0</v>
      </c>
      <c r="H2" s="13">
        <v>6.0</v>
      </c>
      <c r="I2" s="13">
        <v>73.0</v>
      </c>
      <c r="J2" s="13">
        <v>11.0</v>
      </c>
      <c r="K2" s="11">
        <v>0.9016189290161893</v>
      </c>
      <c r="L2" s="11">
        <v>2.5454545454545454</v>
      </c>
      <c r="M2" s="12">
        <v>7.0</v>
      </c>
      <c r="N2" s="13">
        <v>4.0</v>
      </c>
      <c r="O2" s="13">
        <v>7.0</v>
      </c>
      <c r="P2" s="14">
        <v>0.5714285714285714</v>
      </c>
      <c r="Q2" s="15">
        <v>1.5891717607997904</v>
      </c>
      <c r="R2" s="16">
        <v>7.843073593073592</v>
      </c>
      <c r="S2" s="13">
        <v>39.0</v>
      </c>
      <c r="T2" s="13">
        <v>1.0</v>
      </c>
      <c r="U2" s="13">
        <v>1.0</v>
      </c>
      <c r="V2" s="17">
        <f t="shared" ref="V2:V502" si="1">J2-G2</f>
        <v>1</v>
      </c>
      <c r="W2" s="11">
        <f t="shared" ref="W2:W732" si="2">G2/J2</f>
        <v>0.9090909091</v>
      </c>
      <c r="X2" s="11">
        <f t="shared" ref="X2:X732" si="3">V2/J2</f>
        <v>0.09090909091</v>
      </c>
      <c r="Y2" s="11">
        <f t="shared" ref="Y2:Y168" si="4">C2+L2</f>
        <v>4.414502165</v>
      </c>
      <c r="Z2" s="13">
        <v>6.0</v>
      </c>
      <c r="AA2" s="13">
        <v>0.0</v>
      </c>
      <c r="AB2" s="13">
        <v>8.0</v>
      </c>
      <c r="AC2" s="13">
        <v>1.0</v>
      </c>
      <c r="AD2" s="13">
        <v>14.0</v>
      </c>
      <c r="AE2" s="13">
        <v>1.0</v>
      </c>
      <c r="AF2" s="11">
        <f t="shared" ref="AF2:AF432" si="5">AE2/AD2</f>
        <v>0.07142857143</v>
      </c>
      <c r="AG2" s="12">
        <v>5.0</v>
      </c>
      <c r="AH2" s="12">
        <v>2.0</v>
      </c>
      <c r="AI2" s="12">
        <v>6.0</v>
      </c>
      <c r="AJ2" s="12">
        <v>3.0</v>
      </c>
      <c r="AK2" s="12">
        <v>11.0</v>
      </c>
      <c r="AL2" s="12">
        <v>5.0</v>
      </c>
      <c r="AM2" s="18">
        <f t="shared" ref="AM2:AM91" si="6">AL2/AK2</f>
        <v>0.4545454545</v>
      </c>
      <c r="AN2" s="19">
        <v>0.0</v>
      </c>
      <c r="AO2" s="19">
        <v>0.0</v>
      </c>
      <c r="AP2" s="12">
        <v>0.0</v>
      </c>
      <c r="AQ2" s="17">
        <f t="shared" ref="AQ2:AQ200" si="7">J2-M2</f>
        <v>4</v>
      </c>
      <c r="AR2" s="11">
        <f t="shared" ref="AR2:AR634" si="8">AQ2/J2</f>
        <v>0.3636363636</v>
      </c>
      <c r="AS2" s="17">
        <f t="shared" ref="AS2:AS200" si="9">M2-AE2</f>
        <v>6</v>
      </c>
      <c r="AT2" s="11">
        <f t="shared" ref="AT2:AT502" si="10">AS2/(J2-AC2)</f>
        <v>0.6</v>
      </c>
      <c r="AU2" s="13" t="s">
        <v>54</v>
      </c>
      <c r="AV2" s="20">
        <v>22379.0</v>
      </c>
      <c r="AW2" s="20">
        <v>36598.0</v>
      </c>
      <c r="AX2" s="21">
        <f t="shared" ref="AX2:AX17" si="11">(AW2-AV2)/365.25</f>
        <v>38.92950034</v>
      </c>
      <c r="AY2" s="13"/>
      <c r="AZ2" s="13"/>
      <c r="BA2" s="13">
        <v>8.0</v>
      </c>
      <c r="BB2" s="13"/>
    </row>
    <row r="3" ht="12.75" customHeight="1">
      <c r="A3" s="22" t="s">
        <v>52</v>
      </c>
      <c r="B3" s="9" t="s">
        <v>55</v>
      </c>
      <c r="C3" s="10">
        <v>5.869047619047619</v>
      </c>
      <c r="D3" s="11">
        <v>16.095238095238095</v>
      </c>
      <c r="E3" s="11">
        <v>0.3646449704142012</v>
      </c>
      <c r="F3" s="12">
        <v>2.0</v>
      </c>
      <c r="G3" s="13">
        <v>6.0</v>
      </c>
      <c r="H3" s="13">
        <v>0.0</v>
      </c>
      <c r="I3" s="13">
        <v>73.0</v>
      </c>
      <c r="J3" s="13">
        <v>11.0</v>
      </c>
      <c r="K3" s="11">
        <v>0.5454545454545454</v>
      </c>
      <c r="L3" s="11">
        <v>3.8181818181818183</v>
      </c>
      <c r="M3" s="12">
        <v>11.0</v>
      </c>
      <c r="N3" s="13">
        <v>3.0</v>
      </c>
      <c r="O3" s="13">
        <v>7.0</v>
      </c>
      <c r="P3" s="14">
        <v>0.42857142857142855</v>
      </c>
      <c r="Q3" s="15">
        <v>1.3386709444401752</v>
      </c>
      <c r="R3" s="16">
        <v>12.258658008658008</v>
      </c>
      <c r="S3" s="13">
        <v>39.0</v>
      </c>
      <c r="T3" s="13">
        <v>2.0</v>
      </c>
      <c r="U3" s="13">
        <v>1.0</v>
      </c>
      <c r="V3" s="17">
        <f t="shared" si="1"/>
        <v>5</v>
      </c>
      <c r="W3" s="11">
        <f t="shared" si="2"/>
        <v>0.5454545455</v>
      </c>
      <c r="X3" s="11">
        <f t="shared" si="3"/>
        <v>0.4545454545</v>
      </c>
      <c r="Y3" s="11">
        <f t="shared" si="4"/>
        <v>9.687229437</v>
      </c>
      <c r="Z3" s="13">
        <v>6.0</v>
      </c>
      <c r="AA3" s="13">
        <v>1.0</v>
      </c>
      <c r="AB3" s="13">
        <v>8.0</v>
      </c>
      <c r="AC3" s="13">
        <v>4.0</v>
      </c>
      <c r="AD3" s="13">
        <v>14.0</v>
      </c>
      <c r="AE3" s="13">
        <v>5.0</v>
      </c>
      <c r="AF3" s="11">
        <f t="shared" si="5"/>
        <v>0.3571428571</v>
      </c>
      <c r="AG3" s="12">
        <v>5.0</v>
      </c>
      <c r="AH3" s="12">
        <v>2.0</v>
      </c>
      <c r="AI3" s="12">
        <v>6.0</v>
      </c>
      <c r="AJ3" s="12">
        <v>3.0</v>
      </c>
      <c r="AK3" s="12">
        <v>11.0</v>
      </c>
      <c r="AL3" s="12">
        <v>5.0</v>
      </c>
      <c r="AM3" s="18">
        <f t="shared" si="6"/>
        <v>0.4545454545</v>
      </c>
      <c r="AN3" s="19">
        <v>0.0</v>
      </c>
      <c r="AO3" s="19">
        <v>0.0</v>
      </c>
      <c r="AP3" s="12">
        <v>0.0</v>
      </c>
      <c r="AQ3" s="17">
        <f t="shared" si="7"/>
        <v>0</v>
      </c>
      <c r="AR3" s="11">
        <f t="shared" si="8"/>
        <v>0</v>
      </c>
      <c r="AS3" s="17">
        <f t="shared" si="9"/>
        <v>6</v>
      </c>
      <c r="AT3" s="11">
        <f t="shared" si="10"/>
        <v>0.8571428571</v>
      </c>
      <c r="AU3" s="13" t="s">
        <v>56</v>
      </c>
      <c r="AV3" s="20">
        <v>28300.0</v>
      </c>
      <c r="AW3" s="20">
        <v>36598.0</v>
      </c>
      <c r="AX3" s="21">
        <f t="shared" si="11"/>
        <v>22.71868583</v>
      </c>
      <c r="AY3" s="13"/>
      <c r="AZ3" s="13"/>
      <c r="BA3" s="13">
        <v>3.0</v>
      </c>
      <c r="BB3" s="13"/>
    </row>
    <row r="4" ht="12.75" customHeight="1">
      <c r="A4" s="13" t="s">
        <v>52</v>
      </c>
      <c r="B4" s="9" t="s">
        <v>57</v>
      </c>
      <c r="C4" s="10">
        <v>1.619047619047619</v>
      </c>
      <c r="D4" s="11">
        <v>16.095238095238095</v>
      </c>
      <c r="E4" s="11">
        <v>0.10059171597633136</v>
      </c>
      <c r="F4" s="12">
        <v>3.0</v>
      </c>
      <c r="G4" s="13">
        <v>10.0</v>
      </c>
      <c r="H4" s="13">
        <v>8.0</v>
      </c>
      <c r="I4" s="13">
        <v>73.0</v>
      </c>
      <c r="J4" s="13">
        <v>11.0</v>
      </c>
      <c r="K4" s="11">
        <v>0.8991282689912826</v>
      </c>
      <c r="L4" s="11">
        <v>2.121212121212121</v>
      </c>
      <c r="M4" s="12">
        <v>6.0</v>
      </c>
      <c r="N4" s="13">
        <v>0.0</v>
      </c>
      <c r="O4" s="13">
        <v>7.0</v>
      </c>
      <c r="P4" s="14">
        <v>0.0</v>
      </c>
      <c r="Q4" s="15">
        <v>0.9997199849676139</v>
      </c>
      <c r="R4" s="16">
        <v>3.74025974025974</v>
      </c>
      <c r="S4" s="13">
        <v>38.0</v>
      </c>
      <c r="T4" s="13">
        <v>3.0</v>
      </c>
      <c r="U4" s="13">
        <v>1.0</v>
      </c>
      <c r="V4" s="17">
        <f t="shared" si="1"/>
        <v>1</v>
      </c>
      <c r="W4" s="11">
        <f t="shared" si="2"/>
        <v>0.9090909091</v>
      </c>
      <c r="X4" s="11">
        <f t="shared" si="3"/>
        <v>0.09090909091</v>
      </c>
      <c r="Y4" s="11">
        <f t="shared" si="4"/>
        <v>3.74025974</v>
      </c>
      <c r="Z4" s="13">
        <v>6.0</v>
      </c>
      <c r="AA4" s="13">
        <v>0.0</v>
      </c>
      <c r="AB4" s="13">
        <v>8.0</v>
      </c>
      <c r="AC4" s="13">
        <v>1.0</v>
      </c>
      <c r="AD4" s="13">
        <v>14.0</v>
      </c>
      <c r="AE4" s="13">
        <v>1.0</v>
      </c>
      <c r="AF4" s="11">
        <f t="shared" si="5"/>
        <v>0.07142857143</v>
      </c>
      <c r="AG4" s="12">
        <v>5.0</v>
      </c>
      <c r="AH4" s="12">
        <v>2.0</v>
      </c>
      <c r="AI4" s="12">
        <v>6.0</v>
      </c>
      <c r="AJ4" s="12">
        <v>2.0</v>
      </c>
      <c r="AK4" s="12">
        <v>11.0</v>
      </c>
      <c r="AL4" s="12">
        <v>4.0</v>
      </c>
      <c r="AM4" s="18">
        <f t="shared" si="6"/>
        <v>0.3636363636</v>
      </c>
      <c r="AN4" s="19">
        <v>0.0</v>
      </c>
      <c r="AO4" s="19">
        <v>0.0</v>
      </c>
      <c r="AP4" s="12">
        <v>0.0</v>
      </c>
      <c r="AQ4" s="17">
        <f t="shared" si="7"/>
        <v>5</v>
      </c>
      <c r="AR4" s="11">
        <f t="shared" si="8"/>
        <v>0.4545454545</v>
      </c>
      <c r="AS4" s="17">
        <f t="shared" si="9"/>
        <v>5</v>
      </c>
      <c r="AT4" s="11">
        <f t="shared" si="10"/>
        <v>0.5</v>
      </c>
      <c r="AU4" s="13" t="s">
        <v>54</v>
      </c>
      <c r="AV4" s="20">
        <v>10247.0</v>
      </c>
      <c r="AW4" s="20">
        <v>36598.0</v>
      </c>
      <c r="AX4" s="21">
        <f t="shared" si="11"/>
        <v>72.14510609</v>
      </c>
      <c r="AY4" s="13"/>
      <c r="AZ4" s="13"/>
      <c r="BA4" s="13">
        <v>4.0</v>
      </c>
    </row>
    <row r="5" ht="12.75" customHeight="1">
      <c r="A5" s="13" t="s">
        <v>52</v>
      </c>
      <c r="B5" s="8" t="s">
        <v>58</v>
      </c>
      <c r="C5" s="10">
        <v>0.8690476190476191</v>
      </c>
      <c r="D5" s="11">
        <v>15.095238095238095</v>
      </c>
      <c r="E5" s="11">
        <v>0.057570977917981075</v>
      </c>
      <c r="F5" s="12">
        <v>0.0</v>
      </c>
      <c r="G5" s="13">
        <v>9.0</v>
      </c>
      <c r="H5" s="13">
        <v>5.0</v>
      </c>
      <c r="I5" s="13">
        <v>70.0</v>
      </c>
      <c r="J5" s="13">
        <v>10.0</v>
      </c>
      <c r="K5" s="11">
        <v>0.8928571428571429</v>
      </c>
      <c r="L5" s="11">
        <v>2.8</v>
      </c>
      <c r="M5" s="12">
        <v>6.0</v>
      </c>
      <c r="N5" s="13">
        <v>0.0</v>
      </c>
      <c r="O5" s="13">
        <v>7.0</v>
      </c>
      <c r="P5" s="14">
        <v>0.0</v>
      </c>
      <c r="Q5" s="15">
        <v>0.950428120775124</v>
      </c>
      <c r="R5" s="16">
        <v>3.669047619047619</v>
      </c>
      <c r="S5" s="13">
        <v>37.0</v>
      </c>
      <c r="T5" s="13">
        <v>4.0</v>
      </c>
      <c r="U5" s="13">
        <v>1.0</v>
      </c>
      <c r="V5" s="17">
        <f t="shared" si="1"/>
        <v>1</v>
      </c>
      <c r="W5" s="11">
        <f t="shared" si="2"/>
        <v>0.9</v>
      </c>
      <c r="X5" s="11">
        <f t="shared" si="3"/>
        <v>0.1</v>
      </c>
      <c r="Y5" s="11">
        <f t="shared" si="4"/>
        <v>3.669047619</v>
      </c>
      <c r="Z5" s="13">
        <v>6.0</v>
      </c>
      <c r="AA5" s="13">
        <v>0.0</v>
      </c>
      <c r="AB5" s="13">
        <v>7.0</v>
      </c>
      <c r="AC5" s="13">
        <v>0.0</v>
      </c>
      <c r="AD5" s="13">
        <v>13.0</v>
      </c>
      <c r="AE5" s="13">
        <v>0.0</v>
      </c>
      <c r="AF5" s="11">
        <f t="shared" si="5"/>
        <v>0</v>
      </c>
      <c r="AG5" s="12">
        <v>5.0</v>
      </c>
      <c r="AH5" s="12">
        <v>2.0</v>
      </c>
      <c r="AI5" s="12">
        <v>6.0</v>
      </c>
      <c r="AJ5" s="12">
        <v>3.0</v>
      </c>
      <c r="AK5" s="12">
        <v>11.0</v>
      </c>
      <c r="AL5" s="12">
        <v>5.0</v>
      </c>
      <c r="AM5" s="18">
        <f t="shared" si="6"/>
        <v>0.4545454545</v>
      </c>
      <c r="AN5" s="19">
        <v>0.0</v>
      </c>
      <c r="AO5" s="19">
        <v>0.0</v>
      </c>
      <c r="AP5" s="12">
        <v>0.0</v>
      </c>
      <c r="AQ5" s="17">
        <f t="shared" si="7"/>
        <v>4</v>
      </c>
      <c r="AR5" s="11">
        <f t="shared" si="8"/>
        <v>0.4</v>
      </c>
      <c r="AS5" s="17">
        <f t="shared" si="9"/>
        <v>6</v>
      </c>
      <c r="AT5" s="11">
        <f t="shared" si="10"/>
        <v>0.6</v>
      </c>
      <c r="AU5" s="13" t="s">
        <v>56</v>
      </c>
      <c r="AV5" s="20">
        <v>22510.0</v>
      </c>
      <c r="AW5" s="20">
        <v>36598.0</v>
      </c>
      <c r="AX5" s="21">
        <f t="shared" si="11"/>
        <v>38.57084189</v>
      </c>
      <c r="BA5" s="12">
        <v>7.0</v>
      </c>
      <c r="BB5" s="13"/>
    </row>
    <row r="6" ht="12.75" customHeight="1">
      <c r="A6" s="13" t="s">
        <v>52</v>
      </c>
      <c r="B6" s="9" t="s">
        <v>59</v>
      </c>
      <c r="C6" s="10">
        <v>1.869047619047619</v>
      </c>
      <c r="D6" s="11">
        <v>14.095238095238095</v>
      </c>
      <c r="E6" s="11">
        <v>0.13260135135135134</v>
      </c>
      <c r="F6" s="12">
        <v>0.0</v>
      </c>
      <c r="G6" s="13">
        <v>6.0</v>
      </c>
      <c r="H6" s="13">
        <v>9.0</v>
      </c>
      <c r="I6" s="13">
        <v>66.0</v>
      </c>
      <c r="J6" s="13">
        <v>9.0</v>
      </c>
      <c r="K6" s="11">
        <v>0.6515151515151515</v>
      </c>
      <c r="L6" s="11">
        <v>1.435897435897436</v>
      </c>
      <c r="M6" s="12">
        <v>5.0</v>
      </c>
      <c r="N6" s="13">
        <v>0.0</v>
      </c>
      <c r="O6" s="13">
        <v>7.0</v>
      </c>
      <c r="P6" s="14">
        <v>0.0</v>
      </c>
      <c r="Q6" s="15">
        <v>0.7841165028665028</v>
      </c>
      <c r="R6" s="16">
        <v>3.3049450549450547</v>
      </c>
      <c r="S6" s="13">
        <v>36.0</v>
      </c>
      <c r="T6" s="13">
        <v>5.0</v>
      </c>
      <c r="U6" s="13">
        <v>1.0</v>
      </c>
      <c r="V6" s="17">
        <f t="shared" si="1"/>
        <v>3</v>
      </c>
      <c r="W6" s="11">
        <f t="shared" si="2"/>
        <v>0.6666666667</v>
      </c>
      <c r="X6" s="11">
        <f t="shared" si="3"/>
        <v>0.3333333333</v>
      </c>
      <c r="Y6" s="11">
        <f t="shared" si="4"/>
        <v>3.304945055</v>
      </c>
      <c r="Z6" s="13">
        <v>6.0</v>
      </c>
      <c r="AA6" s="13">
        <v>1.0</v>
      </c>
      <c r="AB6" s="13">
        <v>6.0</v>
      </c>
      <c r="AC6" s="13">
        <v>0.0</v>
      </c>
      <c r="AD6" s="13">
        <v>12.0</v>
      </c>
      <c r="AE6" s="13">
        <v>1.0</v>
      </c>
      <c r="AF6" s="11">
        <f t="shared" si="5"/>
        <v>0.08333333333</v>
      </c>
      <c r="AG6" s="12">
        <v>5.0</v>
      </c>
      <c r="AH6" s="12">
        <v>2.0</v>
      </c>
      <c r="AI6" s="12">
        <v>6.0</v>
      </c>
      <c r="AJ6" s="12">
        <v>3.0</v>
      </c>
      <c r="AK6" s="12">
        <v>11.0</v>
      </c>
      <c r="AL6" s="12">
        <v>5.0</v>
      </c>
      <c r="AM6" s="18">
        <f t="shared" si="6"/>
        <v>0.4545454545</v>
      </c>
      <c r="AN6" s="19">
        <v>0.0</v>
      </c>
      <c r="AO6" s="19">
        <v>0.0</v>
      </c>
      <c r="AP6" s="12">
        <v>0.0</v>
      </c>
      <c r="AQ6" s="17">
        <f t="shared" si="7"/>
        <v>4</v>
      </c>
      <c r="AR6" s="11">
        <f t="shared" si="8"/>
        <v>0.4444444444</v>
      </c>
      <c r="AS6" s="17">
        <f t="shared" si="9"/>
        <v>4</v>
      </c>
      <c r="AT6" s="11">
        <f t="shared" si="10"/>
        <v>0.4444444444</v>
      </c>
      <c r="AU6" s="13" t="s">
        <v>54</v>
      </c>
      <c r="AV6" s="20">
        <v>25534.0</v>
      </c>
      <c r="AW6" s="20">
        <v>36598.0</v>
      </c>
      <c r="AX6" s="21">
        <f t="shared" si="11"/>
        <v>30.29158111</v>
      </c>
      <c r="AY6" s="13"/>
      <c r="AZ6" s="13"/>
      <c r="BA6" s="13">
        <f>H6+AZ6</f>
        <v>9</v>
      </c>
      <c r="BB6" s="13"/>
    </row>
    <row r="7" ht="12.75" customHeight="1">
      <c r="A7" s="13" t="s">
        <v>52</v>
      </c>
      <c r="B7" s="8" t="s">
        <v>60</v>
      </c>
      <c r="C7" s="10">
        <v>2.5595238095238093</v>
      </c>
      <c r="D7" s="11">
        <v>12.071428571428571</v>
      </c>
      <c r="E7" s="11">
        <v>0.21203155818540434</v>
      </c>
      <c r="F7" s="12">
        <v>3.0</v>
      </c>
      <c r="G7" s="13">
        <v>3.0</v>
      </c>
      <c r="H7" s="13">
        <v>7.0</v>
      </c>
      <c r="I7" s="13">
        <v>61.0</v>
      </c>
      <c r="J7" s="13">
        <v>8.0</v>
      </c>
      <c r="K7" s="11">
        <v>0.36065573770491804</v>
      </c>
      <c r="L7" s="11">
        <v>0.9545454545454546</v>
      </c>
      <c r="M7" s="12">
        <v>5.0</v>
      </c>
      <c r="N7" s="13">
        <v>0.0</v>
      </c>
      <c r="O7" s="13">
        <v>7.0</v>
      </c>
      <c r="P7" s="14">
        <v>0.0</v>
      </c>
      <c r="Q7" s="15">
        <v>0.5726872958903224</v>
      </c>
      <c r="R7" s="16">
        <v>3.514069264069264</v>
      </c>
      <c r="S7" s="13">
        <v>33.0</v>
      </c>
      <c r="T7" s="13">
        <v>6.0</v>
      </c>
      <c r="U7" s="13">
        <v>1.0</v>
      </c>
      <c r="V7" s="17">
        <f t="shared" si="1"/>
        <v>5</v>
      </c>
      <c r="W7" s="11">
        <f t="shared" si="2"/>
        <v>0.375</v>
      </c>
      <c r="X7" s="11">
        <f t="shared" si="3"/>
        <v>0.625</v>
      </c>
      <c r="Y7" s="11">
        <f t="shared" si="4"/>
        <v>3.514069264</v>
      </c>
      <c r="Z7" s="13">
        <v>5.0</v>
      </c>
      <c r="AA7" s="13">
        <v>2.0</v>
      </c>
      <c r="AB7" s="13">
        <v>5.0</v>
      </c>
      <c r="AC7" s="13">
        <v>0.0</v>
      </c>
      <c r="AD7" s="13">
        <v>10.0</v>
      </c>
      <c r="AE7" s="13">
        <v>2.0</v>
      </c>
      <c r="AF7" s="11">
        <f t="shared" si="5"/>
        <v>0.2</v>
      </c>
      <c r="AG7" s="12">
        <v>5.0</v>
      </c>
      <c r="AH7" s="12">
        <v>1.0</v>
      </c>
      <c r="AI7" s="12">
        <v>6.0</v>
      </c>
      <c r="AJ7" s="12">
        <v>3.0</v>
      </c>
      <c r="AK7" s="12">
        <v>11.0</v>
      </c>
      <c r="AL7" s="12">
        <v>4.0</v>
      </c>
      <c r="AM7" s="18">
        <f t="shared" si="6"/>
        <v>0.3636363636</v>
      </c>
      <c r="AN7" s="19">
        <v>0.0</v>
      </c>
      <c r="AO7" s="19">
        <v>0.0</v>
      </c>
      <c r="AP7" s="12">
        <v>0.0</v>
      </c>
      <c r="AQ7" s="17">
        <f t="shared" si="7"/>
        <v>3</v>
      </c>
      <c r="AR7" s="11">
        <f t="shared" si="8"/>
        <v>0.375</v>
      </c>
      <c r="AS7" s="17">
        <f t="shared" si="9"/>
        <v>3</v>
      </c>
      <c r="AT7" s="11">
        <f t="shared" si="10"/>
        <v>0.375</v>
      </c>
      <c r="AU7" s="13" t="s">
        <v>56</v>
      </c>
      <c r="AV7" s="20">
        <v>28100.0</v>
      </c>
      <c r="AW7" s="20">
        <v>36598.0</v>
      </c>
      <c r="AX7" s="21">
        <f t="shared" si="11"/>
        <v>23.26625599</v>
      </c>
      <c r="AY7" s="13"/>
      <c r="AZ7" s="13"/>
      <c r="BA7" s="13">
        <v>5.0</v>
      </c>
      <c r="BB7" s="13"/>
    </row>
    <row r="8" ht="12.75" customHeight="1">
      <c r="A8" s="13" t="s">
        <v>52</v>
      </c>
      <c r="B8" s="9" t="s">
        <v>61</v>
      </c>
      <c r="C8" s="10">
        <v>2.892857142857143</v>
      </c>
      <c r="D8" s="11">
        <v>9.071428571428571</v>
      </c>
      <c r="E8" s="11">
        <v>0.3188976377952756</v>
      </c>
      <c r="F8" s="12">
        <v>2.0</v>
      </c>
      <c r="G8" s="13">
        <v>1.0</v>
      </c>
      <c r="H8" s="13">
        <v>6.0</v>
      </c>
      <c r="I8" s="13">
        <v>55.0</v>
      </c>
      <c r="J8" s="13">
        <v>7.0</v>
      </c>
      <c r="K8" s="11">
        <v>0.12727272727272726</v>
      </c>
      <c r="L8" s="11">
        <v>0.4</v>
      </c>
      <c r="M8" s="12">
        <v>5.0</v>
      </c>
      <c r="N8" s="13">
        <v>0.0</v>
      </c>
      <c r="O8" s="13">
        <v>7.0</v>
      </c>
      <c r="P8" s="14">
        <v>0.0</v>
      </c>
      <c r="Q8" s="15">
        <v>0.44617036506800284</v>
      </c>
      <c r="R8" s="16">
        <v>3.2928571428571427</v>
      </c>
      <c r="S8" s="13">
        <v>30.0</v>
      </c>
      <c r="T8" s="13">
        <v>7.0</v>
      </c>
      <c r="U8" s="13">
        <v>1.0</v>
      </c>
      <c r="V8" s="17">
        <f t="shared" si="1"/>
        <v>6</v>
      </c>
      <c r="W8" s="11">
        <f t="shared" si="2"/>
        <v>0.1428571429</v>
      </c>
      <c r="X8" s="11">
        <f t="shared" si="3"/>
        <v>0.8571428571</v>
      </c>
      <c r="Y8" s="11">
        <f t="shared" si="4"/>
        <v>3.292857143</v>
      </c>
      <c r="Z8" s="13">
        <v>3.0</v>
      </c>
      <c r="AA8" s="13">
        <v>1.0</v>
      </c>
      <c r="AB8" s="13">
        <v>4.0</v>
      </c>
      <c r="AC8" s="13">
        <v>1.0</v>
      </c>
      <c r="AD8" s="13">
        <v>7.0</v>
      </c>
      <c r="AE8" s="13">
        <v>2.0</v>
      </c>
      <c r="AF8" s="11">
        <f t="shared" si="5"/>
        <v>0.2857142857</v>
      </c>
      <c r="AG8" s="12">
        <v>5.0</v>
      </c>
      <c r="AH8" s="12">
        <v>2.0</v>
      </c>
      <c r="AI8" s="12">
        <v>6.0</v>
      </c>
      <c r="AJ8" s="12">
        <v>3.0</v>
      </c>
      <c r="AK8" s="12">
        <v>11.0</v>
      </c>
      <c r="AL8" s="12">
        <v>5.0</v>
      </c>
      <c r="AM8" s="18">
        <f t="shared" si="6"/>
        <v>0.4545454545</v>
      </c>
      <c r="AN8" s="19">
        <v>0.0</v>
      </c>
      <c r="AO8" s="19">
        <v>0.0</v>
      </c>
      <c r="AP8" s="12">
        <v>0.0</v>
      </c>
      <c r="AQ8" s="17">
        <f t="shared" si="7"/>
        <v>2</v>
      </c>
      <c r="AR8" s="11">
        <f t="shared" si="8"/>
        <v>0.2857142857</v>
      </c>
      <c r="AS8" s="17">
        <f t="shared" si="9"/>
        <v>3</v>
      </c>
      <c r="AT8" s="11">
        <f t="shared" si="10"/>
        <v>0.5</v>
      </c>
      <c r="AU8" s="13" t="s">
        <v>54</v>
      </c>
      <c r="AV8" s="20">
        <v>25509.0</v>
      </c>
      <c r="AW8" s="20">
        <v>36598.0</v>
      </c>
      <c r="AX8" s="21">
        <f t="shared" si="11"/>
        <v>30.36002738</v>
      </c>
      <c r="AY8" s="13"/>
      <c r="AZ8" s="13"/>
      <c r="BA8" s="13">
        <v>5.0</v>
      </c>
      <c r="BB8" s="13"/>
    </row>
    <row r="9" ht="12.75" customHeight="1">
      <c r="A9" s="13" t="s">
        <v>52</v>
      </c>
      <c r="B9" s="8" t="s">
        <v>62</v>
      </c>
      <c r="C9" s="23">
        <v>1.226190476190476</v>
      </c>
      <c r="D9" s="11">
        <v>7.071428571428571</v>
      </c>
      <c r="E9" s="11">
        <v>0.1734006734006734</v>
      </c>
      <c r="F9" s="12">
        <v>0.0</v>
      </c>
      <c r="G9" s="13">
        <v>4.0</v>
      </c>
      <c r="H9" s="13">
        <v>11.0</v>
      </c>
      <c r="I9" s="13">
        <v>48.0</v>
      </c>
      <c r="J9" s="13">
        <v>6.0</v>
      </c>
      <c r="K9" s="11">
        <v>0.6284722222222222</v>
      </c>
      <c r="L9" s="11">
        <v>1.2444444444444445</v>
      </c>
      <c r="M9" s="12">
        <v>1.0</v>
      </c>
      <c r="N9" s="13">
        <v>0.0</v>
      </c>
      <c r="O9" s="13">
        <v>7.0</v>
      </c>
      <c r="P9" s="24">
        <v>0.0</v>
      </c>
      <c r="Q9" s="15">
        <v>0.8018728956228955</v>
      </c>
      <c r="R9" s="16">
        <v>2.4706349206349207</v>
      </c>
      <c r="S9" s="13">
        <v>27.0</v>
      </c>
      <c r="T9" s="13">
        <v>8.0</v>
      </c>
      <c r="U9" s="13">
        <v>1.0</v>
      </c>
      <c r="V9" s="17">
        <f t="shared" si="1"/>
        <v>2</v>
      </c>
      <c r="W9" s="11">
        <f t="shared" si="2"/>
        <v>0.6666666667</v>
      </c>
      <c r="X9" s="11">
        <f t="shared" si="3"/>
        <v>0.3333333333</v>
      </c>
      <c r="Y9" s="11">
        <f t="shared" si="4"/>
        <v>2.470634921</v>
      </c>
      <c r="Z9" s="13">
        <v>2.0</v>
      </c>
      <c r="AA9" s="13">
        <v>0.0</v>
      </c>
      <c r="AB9" s="13">
        <v>3.0</v>
      </c>
      <c r="AC9" s="13">
        <v>0.0</v>
      </c>
      <c r="AD9" s="13">
        <v>5.0</v>
      </c>
      <c r="AE9" s="13">
        <v>0.0</v>
      </c>
      <c r="AF9" s="11">
        <f t="shared" si="5"/>
        <v>0</v>
      </c>
      <c r="AG9" s="12">
        <v>5.0</v>
      </c>
      <c r="AH9" s="12">
        <v>3.0</v>
      </c>
      <c r="AI9" s="12">
        <v>6.0</v>
      </c>
      <c r="AJ9" s="12">
        <v>3.0</v>
      </c>
      <c r="AK9" s="12">
        <v>11.0</v>
      </c>
      <c r="AL9" s="12">
        <v>6.0</v>
      </c>
      <c r="AM9" s="18">
        <f t="shared" si="6"/>
        <v>0.5454545455</v>
      </c>
      <c r="AN9" s="19">
        <v>0.0</v>
      </c>
      <c r="AO9" s="19">
        <v>0.0</v>
      </c>
      <c r="AP9" s="12">
        <v>0.0</v>
      </c>
      <c r="AQ9" s="17">
        <f t="shared" si="7"/>
        <v>5</v>
      </c>
      <c r="AR9" s="11">
        <f t="shared" si="8"/>
        <v>0.8333333333</v>
      </c>
      <c r="AS9" s="17">
        <f t="shared" si="9"/>
        <v>1</v>
      </c>
      <c r="AT9" s="11">
        <f t="shared" si="10"/>
        <v>0.1666666667</v>
      </c>
      <c r="AU9" s="13" t="s">
        <v>56</v>
      </c>
      <c r="AV9" s="20">
        <v>28322.0</v>
      </c>
      <c r="AW9" s="20">
        <v>36598.0</v>
      </c>
      <c r="AX9" s="21">
        <f t="shared" si="11"/>
        <v>22.65845311</v>
      </c>
      <c r="AY9" s="13"/>
      <c r="AZ9" s="13"/>
      <c r="BA9" s="13">
        <v>5.0</v>
      </c>
      <c r="BB9" s="13"/>
    </row>
    <row r="10" ht="12.75" customHeight="1">
      <c r="A10" s="13" t="s">
        <v>52</v>
      </c>
      <c r="B10" s="8" t="s">
        <v>63</v>
      </c>
      <c r="C10" s="10">
        <v>2.5595238095238093</v>
      </c>
      <c r="D10" s="11">
        <v>5.071428571428571</v>
      </c>
      <c r="E10" s="11">
        <v>0.5046948356807511</v>
      </c>
      <c r="F10" s="12">
        <v>2.0</v>
      </c>
      <c r="G10" s="13">
        <v>1.0</v>
      </c>
      <c r="H10" s="13">
        <v>6.0</v>
      </c>
      <c r="I10" s="13">
        <v>40.0</v>
      </c>
      <c r="J10" s="13">
        <v>5.0</v>
      </c>
      <c r="K10" s="11">
        <v>0.16999999999999998</v>
      </c>
      <c r="L10" s="11">
        <v>0.56</v>
      </c>
      <c r="M10" s="12">
        <v>4.0</v>
      </c>
      <c r="N10" s="13">
        <v>0.0</v>
      </c>
      <c r="O10" s="13">
        <v>7.0</v>
      </c>
      <c r="P10" s="14">
        <v>0.0</v>
      </c>
      <c r="Q10" s="15">
        <v>0.6746948356807512</v>
      </c>
      <c r="R10" s="16">
        <v>3.1195238095238094</v>
      </c>
      <c r="S10" s="13">
        <v>24.0</v>
      </c>
      <c r="T10" s="13">
        <v>9.0</v>
      </c>
      <c r="U10" s="13">
        <v>1.0</v>
      </c>
      <c r="V10" s="17">
        <f t="shared" si="1"/>
        <v>4</v>
      </c>
      <c r="W10" s="11">
        <f t="shared" si="2"/>
        <v>0.2</v>
      </c>
      <c r="X10" s="11">
        <f t="shared" si="3"/>
        <v>0.8</v>
      </c>
      <c r="Y10" s="11">
        <f t="shared" si="4"/>
        <v>3.11952381</v>
      </c>
      <c r="Z10" s="13">
        <v>1.0</v>
      </c>
      <c r="AA10" s="13">
        <v>1.0</v>
      </c>
      <c r="AB10" s="13">
        <v>2.0</v>
      </c>
      <c r="AC10" s="13">
        <v>1.0</v>
      </c>
      <c r="AD10" s="13">
        <v>3.0</v>
      </c>
      <c r="AE10" s="13">
        <v>2.0</v>
      </c>
      <c r="AF10" s="11">
        <f t="shared" si="5"/>
        <v>0.6666666667</v>
      </c>
      <c r="AG10" s="12">
        <v>5.0</v>
      </c>
      <c r="AH10" s="12">
        <v>1.0</v>
      </c>
      <c r="AI10" s="12">
        <v>6.0</v>
      </c>
      <c r="AJ10" s="12">
        <v>3.0</v>
      </c>
      <c r="AK10" s="12">
        <v>11.0</v>
      </c>
      <c r="AL10" s="12">
        <v>4.0</v>
      </c>
      <c r="AM10" s="18">
        <f t="shared" si="6"/>
        <v>0.3636363636</v>
      </c>
      <c r="AN10" s="19">
        <v>0.0</v>
      </c>
      <c r="AO10" s="19">
        <v>0.0</v>
      </c>
      <c r="AP10" s="12">
        <v>0.0</v>
      </c>
      <c r="AQ10" s="17">
        <f t="shared" si="7"/>
        <v>1</v>
      </c>
      <c r="AR10" s="11">
        <f t="shared" si="8"/>
        <v>0.2</v>
      </c>
      <c r="AS10" s="17">
        <f t="shared" si="9"/>
        <v>2</v>
      </c>
      <c r="AT10" s="11">
        <f t="shared" si="10"/>
        <v>0.5</v>
      </c>
      <c r="AU10" s="13" t="s">
        <v>54</v>
      </c>
      <c r="AV10" s="20">
        <v>27759.0</v>
      </c>
      <c r="AW10" s="20">
        <v>36598.0</v>
      </c>
      <c r="AX10" s="21">
        <f t="shared" si="11"/>
        <v>24.19986311</v>
      </c>
      <c r="AY10" s="13"/>
      <c r="AZ10" s="13"/>
      <c r="BA10" s="12">
        <v>6.0</v>
      </c>
    </row>
    <row r="11" ht="12.75" customHeight="1">
      <c r="A11" s="13" t="s">
        <v>52</v>
      </c>
      <c r="B11" s="9" t="s">
        <v>64</v>
      </c>
      <c r="C11" s="10">
        <v>1.226190476190476</v>
      </c>
      <c r="D11" s="11">
        <v>3.071428571428571</v>
      </c>
      <c r="E11" s="11">
        <v>0.3992248062015504</v>
      </c>
      <c r="F11" s="12">
        <v>0.0</v>
      </c>
      <c r="G11" s="13">
        <v>3.0</v>
      </c>
      <c r="H11" s="13">
        <v>4.0</v>
      </c>
      <c r="I11" s="13">
        <v>31.0</v>
      </c>
      <c r="J11" s="13">
        <v>4.0</v>
      </c>
      <c r="K11" s="11">
        <v>0.717741935483871</v>
      </c>
      <c r="L11" s="11">
        <v>2.625</v>
      </c>
      <c r="M11" s="12">
        <v>3.0</v>
      </c>
      <c r="N11" s="13">
        <v>0.0</v>
      </c>
      <c r="O11" s="13">
        <v>7.0</v>
      </c>
      <c r="P11" s="14">
        <v>0.0</v>
      </c>
      <c r="Q11" s="15">
        <v>1.1169667416854214</v>
      </c>
      <c r="R11" s="16">
        <v>3.8511904761904763</v>
      </c>
      <c r="S11" s="13">
        <v>21.0</v>
      </c>
      <c r="T11" s="13">
        <v>10.0</v>
      </c>
      <c r="U11" s="13">
        <v>1.0</v>
      </c>
      <c r="V11" s="17">
        <f t="shared" si="1"/>
        <v>1</v>
      </c>
      <c r="W11" s="11">
        <f t="shared" si="2"/>
        <v>0.75</v>
      </c>
      <c r="X11" s="11">
        <f t="shared" si="3"/>
        <v>0.25</v>
      </c>
      <c r="Y11" s="11">
        <f t="shared" si="4"/>
        <v>3.851190476</v>
      </c>
      <c r="Z11" s="13">
        <v>0.0</v>
      </c>
      <c r="AA11" s="13">
        <v>0.0</v>
      </c>
      <c r="AB11" s="13">
        <v>1.0</v>
      </c>
      <c r="AC11" s="13">
        <v>0.0</v>
      </c>
      <c r="AD11" s="13">
        <v>1.0</v>
      </c>
      <c r="AE11" s="13">
        <v>0.0</v>
      </c>
      <c r="AF11" s="11">
        <f t="shared" si="5"/>
        <v>0</v>
      </c>
      <c r="AG11" s="12">
        <v>5.0</v>
      </c>
      <c r="AH11" s="12">
        <v>3.0</v>
      </c>
      <c r="AI11" s="12">
        <v>6.0</v>
      </c>
      <c r="AJ11" s="12">
        <v>3.0</v>
      </c>
      <c r="AK11" s="12">
        <v>11.0</v>
      </c>
      <c r="AL11" s="12">
        <v>6.0</v>
      </c>
      <c r="AM11" s="18">
        <f t="shared" si="6"/>
        <v>0.5454545455</v>
      </c>
      <c r="AN11" s="19">
        <v>0.0</v>
      </c>
      <c r="AO11" s="19">
        <v>0.0</v>
      </c>
      <c r="AP11" s="12">
        <v>0.0</v>
      </c>
      <c r="AQ11" s="17">
        <f t="shared" si="7"/>
        <v>1</v>
      </c>
      <c r="AR11" s="11">
        <f t="shared" si="8"/>
        <v>0.25</v>
      </c>
      <c r="AS11" s="17">
        <f t="shared" si="9"/>
        <v>3</v>
      </c>
      <c r="AT11" s="11">
        <f t="shared" si="10"/>
        <v>0.75</v>
      </c>
      <c r="AU11" s="13" t="s">
        <v>56</v>
      </c>
      <c r="AV11" s="20">
        <v>22684.0</v>
      </c>
      <c r="AW11" s="20">
        <v>36598.0</v>
      </c>
      <c r="AX11" s="21">
        <f t="shared" si="11"/>
        <v>38.09445585</v>
      </c>
      <c r="AY11" s="13"/>
      <c r="AZ11" s="13"/>
      <c r="BA11" s="13">
        <v>0.0</v>
      </c>
      <c r="BB11" s="13"/>
    </row>
    <row r="12" ht="12.75" customHeight="1">
      <c r="A12" s="13" t="s">
        <v>52</v>
      </c>
      <c r="B12" s="8" t="s">
        <v>65</v>
      </c>
      <c r="C12" s="10">
        <v>0.8928571428571428</v>
      </c>
      <c r="D12" s="11">
        <v>2.071428571428571</v>
      </c>
      <c r="E12" s="11">
        <v>0.4310344827586207</v>
      </c>
      <c r="F12" s="12">
        <v>1.0</v>
      </c>
      <c r="G12" s="13">
        <v>2.0</v>
      </c>
      <c r="H12" s="13">
        <v>4.0</v>
      </c>
      <c r="I12" s="13">
        <v>21.0</v>
      </c>
      <c r="J12" s="13">
        <v>3.0</v>
      </c>
      <c r="K12" s="11">
        <v>0.6031746031746031</v>
      </c>
      <c r="L12" s="11">
        <v>2.3333333333333335</v>
      </c>
      <c r="M12" s="12">
        <v>2.0</v>
      </c>
      <c r="N12" s="13">
        <v>0.0</v>
      </c>
      <c r="O12" s="13">
        <v>7.0</v>
      </c>
      <c r="P12" s="14">
        <v>0.0</v>
      </c>
      <c r="Q12" s="15">
        <v>1.0342090859332238</v>
      </c>
      <c r="R12" s="16">
        <v>3.2261904761904763</v>
      </c>
      <c r="S12" s="13">
        <v>18.0</v>
      </c>
      <c r="T12" s="13">
        <v>11.0</v>
      </c>
      <c r="U12" s="13">
        <v>1.0</v>
      </c>
      <c r="V12" s="17">
        <f t="shared" si="1"/>
        <v>1</v>
      </c>
      <c r="W12" s="11">
        <f t="shared" si="2"/>
        <v>0.6666666667</v>
      </c>
      <c r="X12" s="11">
        <f t="shared" si="3"/>
        <v>0.3333333333</v>
      </c>
      <c r="Y12" s="11">
        <f t="shared" si="4"/>
        <v>3.226190476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1" t="str">
        <f t="shared" si="5"/>
        <v>#DIV/0!</v>
      </c>
      <c r="AG12" s="12">
        <v>5.0</v>
      </c>
      <c r="AH12" s="12">
        <v>2.0</v>
      </c>
      <c r="AI12" s="12">
        <v>6.0</v>
      </c>
      <c r="AJ12" s="12">
        <v>3.0</v>
      </c>
      <c r="AK12" s="12">
        <v>11.0</v>
      </c>
      <c r="AL12" s="12">
        <v>5.0</v>
      </c>
      <c r="AM12" s="18">
        <f t="shared" si="6"/>
        <v>0.4545454545</v>
      </c>
      <c r="AN12" s="19">
        <v>0.0</v>
      </c>
      <c r="AO12" s="19">
        <v>0.0</v>
      </c>
      <c r="AP12" s="12">
        <v>0.0</v>
      </c>
      <c r="AQ12" s="17">
        <f t="shared" si="7"/>
        <v>1</v>
      </c>
      <c r="AR12" s="11">
        <f t="shared" si="8"/>
        <v>0.3333333333</v>
      </c>
      <c r="AS12" s="17">
        <f t="shared" si="9"/>
        <v>2</v>
      </c>
      <c r="AT12" s="11">
        <f t="shared" si="10"/>
        <v>0.6666666667</v>
      </c>
      <c r="AU12" s="13" t="s">
        <v>54</v>
      </c>
      <c r="AV12" s="20">
        <v>26402.0</v>
      </c>
      <c r="AW12" s="20">
        <v>36598.0</v>
      </c>
      <c r="AX12" s="21">
        <f t="shared" si="11"/>
        <v>27.91512663</v>
      </c>
      <c r="AY12" s="13"/>
      <c r="AZ12" s="13"/>
      <c r="BA12" s="13">
        <f>H12+AZ12</f>
        <v>4</v>
      </c>
      <c r="BB12" s="13"/>
    </row>
    <row r="13" ht="12.75" customHeight="1">
      <c r="A13" s="13" t="s">
        <v>52</v>
      </c>
      <c r="B13" s="8" t="s">
        <v>66</v>
      </c>
      <c r="C13" s="10">
        <v>0.6190476190476191</v>
      </c>
      <c r="D13" s="11">
        <v>1.5119047619047619</v>
      </c>
      <c r="E13" s="11">
        <v>0.40944881889763785</v>
      </c>
      <c r="F13" s="12">
        <v>1.0</v>
      </c>
      <c r="G13" s="13">
        <v>2.0</v>
      </c>
      <c r="H13" s="13">
        <v>4.0</v>
      </c>
      <c r="I13" s="13">
        <v>21.0</v>
      </c>
      <c r="J13" s="13">
        <v>3.0</v>
      </c>
      <c r="K13" s="11">
        <v>0.6031746031746031</v>
      </c>
      <c r="L13" s="11">
        <v>2.3333333333333335</v>
      </c>
      <c r="M13" s="12">
        <v>2.0</v>
      </c>
      <c r="N13" s="13">
        <v>0.0</v>
      </c>
      <c r="O13" s="13">
        <v>7.0</v>
      </c>
      <c r="P13" s="14">
        <v>0.0</v>
      </c>
      <c r="Q13" s="15">
        <v>1.012623422072241</v>
      </c>
      <c r="R13" s="16">
        <v>2.9523809523809526</v>
      </c>
      <c r="S13" s="13">
        <v>15.0</v>
      </c>
      <c r="T13" s="13">
        <v>12.0</v>
      </c>
      <c r="U13" s="13">
        <v>1.0</v>
      </c>
      <c r="V13" s="17">
        <f t="shared" si="1"/>
        <v>1</v>
      </c>
      <c r="W13" s="11">
        <f t="shared" si="2"/>
        <v>0.6666666667</v>
      </c>
      <c r="X13" s="11">
        <f t="shared" si="3"/>
        <v>0.3333333333</v>
      </c>
      <c r="Y13" s="11">
        <f t="shared" si="4"/>
        <v>2.952380952</v>
      </c>
      <c r="Z13" s="13">
        <v>0.0</v>
      </c>
      <c r="AA13" s="13">
        <v>0.0</v>
      </c>
      <c r="AB13" s="13">
        <v>0.0</v>
      </c>
      <c r="AC13" s="13">
        <v>0.0</v>
      </c>
      <c r="AD13" s="13">
        <v>0.0</v>
      </c>
      <c r="AE13" s="13">
        <v>0.0</v>
      </c>
      <c r="AF13" s="11" t="str">
        <f t="shared" si="5"/>
        <v>#DIV/0!</v>
      </c>
      <c r="AG13" s="12">
        <v>4.0</v>
      </c>
      <c r="AH13" s="12">
        <v>2.0</v>
      </c>
      <c r="AI13" s="12">
        <v>5.0</v>
      </c>
      <c r="AJ13" s="12">
        <v>2.0</v>
      </c>
      <c r="AK13" s="12">
        <v>9.0</v>
      </c>
      <c r="AL13" s="12">
        <v>4.0</v>
      </c>
      <c r="AM13" s="18">
        <f t="shared" si="6"/>
        <v>0.4444444444</v>
      </c>
      <c r="AN13" s="19">
        <v>0.0</v>
      </c>
      <c r="AO13" s="19">
        <v>0.0</v>
      </c>
      <c r="AP13" s="12">
        <v>0.0</v>
      </c>
      <c r="AQ13" s="17">
        <f t="shared" si="7"/>
        <v>1</v>
      </c>
      <c r="AR13" s="11">
        <f t="shared" si="8"/>
        <v>0.3333333333</v>
      </c>
      <c r="AS13" s="17">
        <f t="shared" si="9"/>
        <v>2</v>
      </c>
      <c r="AT13" s="11">
        <f t="shared" si="10"/>
        <v>0.6666666667</v>
      </c>
      <c r="AU13" s="13" t="s">
        <v>54</v>
      </c>
      <c r="AV13" s="20">
        <v>27926.0</v>
      </c>
      <c r="AW13" s="20">
        <v>36598.0</v>
      </c>
      <c r="AX13" s="21">
        <f t="shared" si="11"/>
        <v>23.74264203</v>
      </c>
      <c r="AY13" s="13"/>
      <c r="AZ13" s="13"/>
      <c r="BA13" s="13">
        <v>5.0</v>
      </c>
      <c r="BB13" s="13"/>
    </row>
    <row r="14" ht="12.75" customHeight="1">
      <c r="A14" s="13" t="s">
        <v>52</v>
      </c>
      <c r="B14" s="8" t="s">
        <v>67</v>
      </c>
      <c r="C14" s="10">
        <v>0.39285714285714285</v>
      </c>
      <c r="D14" s="11">
        <v>0.9880952380952381</v>
      </c>
      <c r="E14" s="11">
        <v>0.3975903614457831</v>
      </c>
      <c r="F14" s="12">
        <v>1.0</v>
      </c>
      <c r="G14" s="13">
        <v>1.0</v>
      </c>
      <c r="H14" s="13">
        <v>6.0</v>
      </c>
      <c r="I14" s="13">
        <v>15.0</v>
      </c>
      <c r="J14" s="13">
        <v>2.0</v>
      </c>
      <c r="K14" s="11">
        <v>0.3</v>
      </c>
      <c r="L14" s="11">
        <v>1.4</v>
      </c>
      <c r="M14" s="12">
        <v>0.0</v>
      </c>
      <c r="N14" s="13">
        <v>0.0</v>
      </c>
      <c r="O14" s="13">
        <v>7.0</v>
      </c>
      <c r="P14" s="14">
        <v>0.0</v>
      </c>
      <c r="Q14" s="15">
        <v>0.697590361445783</v>
      </c>
      <c r="R14" s="16">
        <v>1.7928571428571427</v>
      </c>
      <c r="S14" s="13">
        <v>12.0</v>
      </c>
      <c r="T14" s="13">
        <v>13.0</v>
      </c>
      <c r="U14" s="13">
        <v>1.0</v>
      </c>
      <c r="V14" s="17">
        <f t="shared" si="1"/>
        <v>1</v>
      </c>
      <c r="W14" s="11">
        <f t="shared" si="2"/>
        <v>0.5</v>
      </c>
      <c r="X14" s="11">
        <f t="shared" si="3"/>
        <v>0.5</v>
      </c>
      <c r="Y14" s="11">
        <f t="shared" si="4"/>
        <v>1.792857143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E14" s="13">
        <v>0.0</v>
      </c>
      <c r="AF14" s="11" t="str">
        <f t="shared" si="5"/>
        <v>#DIV/0!</v>
      </c>
      <c r="AG14" s="12">
        <v>3.0</v>
      </c>
      <c r="AH14" s="12">
        <v>1.0</v>
      </c>
      <c r="AI14" s="12">
        <v>4.0</v>
      </c>
      <c r="AJ14" s="12">
        <v>2.0</v>
      </c>
      <c r="AK14" s="12">
        <v>7.0</v>
      </c>
      <c r="AL14" s="12">
        <v>3.0</v>
      </c>
      <c r="AM14" s="18">
        <f t="shared" si="6"/>
        <v>0.4285714286</v>
      </c>
      <c r="AN14" s="19">
        <v>0.0</v>
      </c>
      <c r="AO14" s="19">
        <v>0.0</v>
      </c>
      <c r="AP14" s="12">
        <v>0.0</v>
      </c>
      <c r="AQ14" s="17">
        <f t="shared" si="7"/>
        <v>2</v>
      </c>
      <c r="AR14" s="11">
        <f t="shared" si="8"/>
        <v>1</v>
      </c>
      <c r="AS14" s="17">
        <f t="shared" si="9"/>
        <v>0</v>
      </c>
      <c r="AT14" s="11">
        <f t="shared" si="10"/>
        <v>0</v>
      </c>
      <c r="AU14" s="13" t="s">
        <v>56</v>
      </c>
      <c r="AV14" s="20">
        <v>25953.0</v>
      </c>
      <c r="AW14" s="20">
        <v>36598.0</v>
      </c>
      <c r="AX14" s="21">
        <f t="shared" si="11"/>
        <v>29.14442163</v>
      </c>
      <c r="AY14" s="13"/>
      <c r="AZ14" s="13"/>
      <c r="BA14" s="13">
        <v>2.0</v>
      </c>
      <c r="BB14" s="13"/>
    </row>
    <row r="15" ht="12.75" customHeight="1">
      <c r="A15" s="13" t="s">
        <v>52</v>
      </c>
      <c r="B15" s="9" t="s">
        <v>68</v>
      </c>
      <c r="C15" s="10">
        <v>0.2857142857142857</v>
      </c>
      <c r="D15" s="11">
        <v>0.6785714285714286</v>
      </c>
      <c r="E15" s="11">
        <v>0.42105263157894735</v>
      </c>
      <c r="F15" s="12">
        <v>0.0</v>
      </c>
      <c r="G15" s="13">
        <v>0.0</v>
      </c>
      <c r="H15" s="13">
        <v>6.0</v>
      </c>
      <c r="I15" s="13">
        <v>15.0</v>
      </c>
      <c r="J15" s="13">
        <v>2.0</v>
      </c>
      <c r="K15" s="11">
        <v>-0.2</v>
      </c>
      <c r="L15" s="11">
        <v>0.0</v>
      </c>
      <c r="M15" s="12">
        <v>0.0</v>
      </c>
      <c r="N15" s="13">
        <v>0.0</v>
      </c>
      <c r="O15" s="13">
        <v>7.0</v>
      </c>
      <c r="P15" s="14">
        <v>0.0</v>
      </c>
      <c r="Q15" s="15">
        <v>0.22105263157894733</v>
      </c>
      <c r="R15" s="16">
        <v>0.2857142857142857</v>
      </c>
      <c r="S15" s="13">
        <v>9.0</v>
      </c>
      <c r="T15" s="13">
        <v>14.0</v>
      </c>
      <c r="U15" s="13">
        <v>1.0</v>
      </c>
      <c r="V15" s="17">
        <f t="shared" si="1"/>
        <v>2</v>
      </c>
      <c r="W15" s="11">
        <f t="shared" si="2"/>
        <v>0</v>
      </c>
      <c r="X15" s="11">
        <f t="shared" si="3"/>
        <v>1</v>
      </c>
      <c r="Y15" s="11">
        <f t="shared" si="4"/>
        <v>0.2857142857</v>
      </c>
      <c r="Z15" s="13">
        <v>0.0</v>
      </c>
      <c r="AA15" s="13">
        <v>0.0</v>
      </c>
      <c r="AB15" s="13">
        <v>0.0</v>
      </c>
      <c r="AC15" s="13">
        <v>0.0</v>
      </c>
      <c r="AD15" s="13">
        <v>0.0</v>
      </c>
      <c r="AE15" s="13">
        <v>0.0</v>
      </c>
      <c r="AF15" s="11" t="str">
        <f t="shared" si="5"/>
        <v>#DIV/0!</v>
      </c>
      <c r="AG15" s="12">
        <v>2.0</v>
      </c>
      <c r="AH15" s="12">
        <v>1.0</v>
      </c>
      <c r="AI15" s="12">
        <v>3.0</v>
      </c>
      <c r="AJ15" s="12">
        <v>1.0</v>
      </c>
      <c r="AK15" s="12">
        <v>5.0</v>
      </c>
      <c r="AL15" s="12">
        <v>2.0</v>
      </c>
      <c r="AM15" s="18">
        <f t="shared" si="6"/>
        <v>0.4</v>
      </c>
      <c r="AN15" s="19">
        <v>0.0</v>
      </c>
      <c r="AO15" s="19">
        <v>0.0</v>
      </c>
      <c r="AP15" s="12">
        <v>0.0</v>
      </c>
      <c r="AQ15" s="17">
        <f t="shared" si="7"/>
        <v>2</v>
      </c>
      <c r="AR15" s="11">
        <f t="shared" si="8"/>
        <v>1</v>
      </c>
      <c r="AS15" s="17">
        <f t="shared" si="9"/>
        <v>0</v>
      </c>
      <c r="AT15" s="11">
        <f t="shared" si="10"/>
        <v>0</v>
      </c>
      <c r="AU15" s="13" t="s">
        <v>56</v>
      </c>
      <c r="AV15" s="20">
        <v>26522.0</v>
      </c>
      <c r="AW15" s="20">
        <v>36598.0</v>
      </c>
      <c r="AX15" s="21">
        <f t="shared" si="11"/>
        <v>27.58658453</v>
      </c>
      <c r="AY15" s="13"/>
      <c r="AZ15" s="13"/>
      <c r="BA15" s="13">
        <v>1.0</v>
      </c>
      <c r="BB15" s="13"/>
    </row>
    <row r="16" ht="12.75" customHeight="1">
      <c r="A16" s="13" t="s">
        <v>52</v>
      </c>
      <c r="B16" s="8" t="s">
        <v>69</v>
      </c>
      <c r="C16" s="10">
        <v>0.25</v>
      </c>
      <c r="D16" s="11">
        <v>0.39285714285714285</v>
      </c>
      <c r="E16" s="11">
        <v>0.6363636363636364</v>
      </c>
      <c r="F16" s="12">
        <v>0.0</v>
      </c>
      <c r="G16" s="13">
        <v>0.0</v>
      </c>
      <c r="H16" s="13">
        <v>6.0</v>
      </c>
      <c r="I16" s="13">
        <v>8.0</v>
      </c>
      <c r="J16" s="13">
        <v>1.0</v>
      </c>
      <c r="K16" s="11">
        <v>-0.75</v>
      </c>
      <c r="L16" s="11">
        <v>0.0</v>
      </c>
      <c r="M16" s="12">
        <v>0.0</v>
      </c>
      <c r="N16" s="13">
        <v>0.0</v>
      </c>
      <c r="O16" s="13">
        <v>7.0</v>
      </c>
      <c r="P16" s="14">
        <v>0.0</v>
      </c>
      <c r="Q16" s="15">
        <v>-0.11363636363636365</v>
      </c>
      <c r="R16" s="16">
        <v>0.25</v>
      </c>
      <c r="S16" s="13">
        <v>6.0</v>
      </c>
      <c r="T16" s="13">
        <v>15.0</v>
      </c>
      <c r="U16" s="13">
        <v>1.0</v>
      </c>
      <c r="V16" s="17">
        <f t="shared" si="1"/>
        <v>1</v>
      </c>
      <c r="W16" s="11">
        <f t="shared" si="2"/>
        <v>0</v>
      </c>
      <c r="X16" s="11">
        <f t="shared" si="3"/>
        <v>1</v>
      </c>
      <c r="Y16" s="11">
        <f t="shared" si="4"/>
        <v>0.25</v>
      </c>
      <c r="Z16" s="13">
        <v>0.0</v>
      </c>
      <c r="AA16" s="13">
        <v>0.0</v>
      </c>
      <c r="AB16" s="13">
        <v>0.0</v>
      </c>
      <c r="AC16" s="13">
        <v>0.0</v>
      </c>
      <c r="AD16" s="13">
        <v>0.0</v>
      </c>
      <c r="AE16" s="13">
        <v>0.0</v>
      </c>
      <c r="AF16" s="11" t="str">
        <f t="shared" si="5"/>
        <v>#DIV/0!</v>
      </c>
      <c r="AG16" s="12">
        <v>1.0</v>
      </c>
      <c r="AH16" s="12">
        <v>1.0</v>
      </c>
      <c r="AI16" s="12">
        <v>2.0</v>
      </c>
      <c r="AJ16" s="12">
        <v>1.0</v>
      </c>
      <c r="AK16" s="12">
        <v>3.0</v>
      </c>
      <c r="AL16" s="12">
        <v>2.0</v>
      </c>
      <c r="AM16" s="18">
        <f t="shared" si="6"/>
        <v>0.6666666667</v>
      </c>
      <c r="AN16" s="19">
        <v>0.0</v>
      </c>
      <c r="AO16" s="19">
        <v>0.0</v>
      </c>
      <c r="AP16" s="12">
        <v>0.0</v>
      </c>
      <c r="AQ16" s="17">
        <f t="shared" si="7"/>
        <v>1</v>
      </c>
      <c r="AR16" s="11">
        <f t="shared" si="8"/>
        <v>1</v>
      </c>
      <c r="AS16" s="17">
        <f t="shared" si="9"/>
        <v>0</v>
      </c>
      <c r="AT16" s="11">
        <f t="shared" si="10"/>
        <v>0</v>
      </c>
      <c r="AU16" s="13" t="s">
        <v>54</v>
      </c>
      <c r="AV16" s="20">
        <v>13167.0</v>
      </c>
      <c r="AW16" s="20">
        <v>36598.0</v>
      </c>
      <c r="AX16" s="21">
        <f t="shared" si="11"/>
        <v>64.15058179</v>
      </c>
      <c r="BA16" s="13">
        <f>H16+AZ16</f>
        <v>6</v>
      </c>
    </row>
    <row r="17" ht="12.75" customHeight="1">
      <c r="A17" s="25" t="s">
        <v>52</v>
      </c>
      <c r="B17" s="26" t="s">
        <v>70</v>
      </c>
      <c r="C17" s="27">
        <v>0.0</v>
      </c>
      <c r="D17" s="28">
        <v>0.125</v>
      </c>
      <c r="E17" s="28">
        <v>0.0</v>
      </c>
      <c r="F17" s="25">
        <v>0.0</v>
      </c>
      <c r="G17" s="25">
        <v>0.0</v>
      </c>
      <c r="H17" s="25">
        <v>4.0</v>
      </c>
      <c r="I17" s="25">
        <v>8.0</v>
      </c>
      <c r="J17" s="25">
        <v>1.0</v>
      </c>
      <c r="K17" s="28">
        <v>-0.5</v>
      </c>
      <c r="L17" s="28">
        <v>0.0</v>
      </c>
      <c r="M17" s="25">
        <v>0.0</v>
      </c>
      <c r="N17" s="25">
        <v>0.0</v>
      </c>
      <c r="O17" s="25">
        <v>7.0</v>
      </c>
      <c r="P17" s="29">
        <v>0.0</v>
      </c>
      <c r="Q17" s="30">
        <v>-0.5</v>
      </c>
      <c r="R17" s="31">
        <v>0.0</v>
      </c>
      <c r="S17" s="25">
        <v>3.0</v>
      </c>
      <c r="T17" s="25">
        <v>16.0</v>
      </c>
      <c r="U17" s="25">
        <v>1.0</v>
      </c>
      <c r="V17" s="32">
        <f t="shared" si="1"/>
        <v>1</v>
      </c>
      <c r="W17" s="28">
        <f t="shared" si="2"/>
        <v>0</v>
      </c>
      <c r="X17" s="28">
        <f t="shared" si="3"/>
        <v>1</v>
      </c>
      <c r="Y17" s="28">
        <f t="shared" si="4"/>
        <v>0</v>
      </c>
      <c r="Z17" s="25">
        <v>0.0</v>
      </c>
      <c r="AA17" s="25">
        <v>0.0</v>
      </c>
      <c r="AB17" s="25">
        <v>0.0</v>
      </c>
      <c r="AC17" s="25">
        <v>0.0</v>
      </c>
      <c r="AD17" s="25">
        <v>0.0</v>
      </c>
      <c r="AE17" s="25">
        <v>0.0</v>
      </c>
      <c r="AF17" s="28" t="str">
        <f t="shared" si="5"/>
        <v>#DIV/0!</v>
      </c>
      <c r="AG17" s="25">
        <v>0.0</v>
      </c>
      <c r="AH17" s="25">
        <v>0.0</v>
      </c>
      <c r="AI17" s="25">
        <v>1.0</v>
      </c>
      <c r="AJ17" s="25">
        <v>0.0</v>
      </c>
      <c r="AK17" s="25">
        <v>1.0</v>
      </c>
      <c r="AL17" s="25">
        <v>0.0</v>
      </c>
      <c r="AM17" s="33">
        <f t="shared" si="6"/>
        <v>0</v>
      </c>
      <c r="AN17" s="34">
        <v>0.0</v>
      </c>
      <c r="AO17" s="34">
        <v>0.0</v>
      </c>
      <c r="AP17" s="25">
        <v>0.0</v>
      </c>
      <c r="AQ17" s="32">
        <f t="shared" si="7"/>
        <v>1</v>
      </c>
      <c r="AR17" s="28">
        <f t="shared" si="8"/>
        <v>1</v>
      </c>
      <c r="AS17" s="32">
        <f t="shared" si="9"/>
        <v>0</v>
      </c>
      <c r="AT17" s="28">
        <f t="shared" si="10"/>
        <v>0</v>
      </c>
      <c r="AU17" s="25" t="s">
        <v>56</v>
      </c>
      <c r="AV17" s="35">
        <v>13543.0</v>
      </c>
      <c r="AW17" s="35">
        <v>36598.0</v>
      </c>
      <c r="AX17" s="36">
        <f t="shared" si="11"/>
        <v>63.1211499</v>
      </c>
      <c r="AY17" s="25"/>
      <c r="AZ17" s="25"/>
      <c r="BA17" s="25">
        <v>6.0</v>
      </c>
      <c r="BB17" s="25"/>
    </row>
    <row r="18" ht="12.75" customHeight="1">
      <c r="A18" s="8" t="s">
        <v>71</v>
      </c>
      <c r="B18" s="37" t="s">
        <v>72</v>
      </c>
      <c r="C18" s="10">
        <v>6.606746031746032</v>
      </c>
      <c r="D18" s="11">
        <v>13.596825396825396</v>
      </c>
      <c r="E18" s="11">
        <v>0.4859035722624329</v>
      </c>
      <c r="F18" s="13">
        <v>4.0</v>
      </c>
      <c r="G18" s="13">
        <v>6.0</v>
      </c>
      <c r="H18" s="13">
        <v>0.0</v>
      </c>
      <c r="I18" s="13">
        <v>43.0</v>
      </c>
      <c r="J18" s="13">
        <v>7.0</v>
      </c>
      <c r="K18" s="11">
        <v>0.8571428571428571</v>
      </c>
      <c r="L18" s="11">
        <v>6.0</v>
      </c>
      <c r="M18" s="13">
        <v>7.0</v>
      </c>
      <c r="N18" s="13">
        <v>6.0</v>
      </c>
      <c r="O18" s="13">
        <v>7.0</v>
      </c>
      <c r="P18" s="10">
        <v>0.8571428571428571</v>
      </c>
      <c r="Q18" s="15">
        <v>2.2042752076315</v>
      </c>
      <c r="R18" s="16">
        <v>17.749603174603173</v>
      </c>
      <c r="S18" s="13">
        <v>39.0</v>
      </c>
      <c r="T18" s="13">
        <v>1.0</v>
      </c>
      <c r="U18" s="13">
        <v>1.0</v>
      </c>
      <c r="V18" s="17">
        <f t="shared" si="1"/>
        <v>1</v>
      </c>
      <c r="W18" s="11">
        <f t="shared" si="2"/>
        <v>0.8571428571</v>
      </c>
      <c r="X18" s="11">
        <f t="shared" si="3"/>
        <v>0.1428571429</v>
      </c>
      <c r="Y18" s="11">
        <f t="shared" si="4"/>
        <v>12.60674603</v>
      </c>
      <c r="Z18" s="12">
        <v>2.0</v>
      </c>
      <c r="AA18" s="12">
        <v>0.0</v>
      </c>
      <c r="AB18" s="12">
        <v>7.0</v>
      </c>
      <c r="AC18" s="12">
        <v>5.0</v>
      </c>
      <c r="AD18" s="12">
        <v>9.0</v>
      </c>
      <c r="AE18" s="12">
        <v>5.0</v>
      </c>
      <c r="AF18" s="11">
        <f t="shared" si="5"/>
        <v>0.5555555556</v>
      </c>
      <c r="AG18" s="12">
        <v>8.0</v>
      </c>
      <c r="AH18" s="12">
        <v>4.0</v>
      </c>
      <c r="AI18" s="12">
        <v>7.0</v>
      </c>
      <c r="AJ18" s="12">
        <v>4.0</v>
      </c>
      <c r="AK18" s="12">
        <v>15.0</v>
      </c>
      <c r="AL18" s="12">
        <v>8.0</v>
      </c>
      <c r="AM18" s="18">
        <f t="shared" si="6"/>
        <v>0.5333333333</v>
      </c>
      <c r="AN18" s="19">
        <v>0.0</v>
      </c>
      <c r="AO18" s="19">
        <v>0.0</v>
      </c>
      <c r="AP18" s="12">
        <v>0.0</v>
      </c>
      <c r="AQ18" s="17">
        <f t="shared" si="7"/>
        <v>0</v>
      </c>
      <c r="AR18" s="11">
        <f t="shared" si="8"/>
        <v>0</v>
      </c>
      <c r="AS18" s="17">
        <f t="shared" si="9"/>
        <v>2</v>
      </c>
      <c r="AT18" s="11">
        <f t="shared" si="10"/>
        <v>1</v>
      </c>
      <c r="AU18" s="13" t="s">
        <v>54</v>
      </c>
      <c r="AV18" s="13"/>
      <c r="AW18" s="13"/>
      <c r="AX18" s="13"/>
      <c r="AY18" s="13"/>
      <c r="AZ18" s="13"/>
      <c r="BA18" s="13">
        <v>7.0</v>
      </c>
      <c r="BB18" s="13"/>
    </row>
    <row r="19" ht="12.75" customHeight="1">
      <c r="A19" s="13" t="s">
        <v>71</v>
      </c>
      <c r="B19" s="37" t="s">
        <v>73</v>
      </c>
      <c r="C19" s="10">
        <v>5.440079365079365</v>
      </c>
      <c r="D19" s="11">
        <v>13.596825396825396</v>
      </c>
      <c r="E19" s="11">
        <v>0.40009922951202426</v>
      </c>
      <c r="F19" s="13">
        <v>5.0</v>
      </c>
      <c r="G19" s="13">
        <v>6.0</v>
      </c>
      <c r="H19" s="13">
        <v>4.0</v>
      </c>
      <c r="I19" s="13">
        <v>43.0</v>
      </c>
      <c r="J19" s="13">
        <v>7.0</v>
      </c>
      <c r="K19" s="11">
        <v>0.8438538205980066</v>
      </c>
      <c r="L19" s="11">
        <v>3.0</v>
      </c>
      <c r="M19" s="13">
        <v>4.0</v>
      </c>
      <c r="N19" s="13">
        <v>0.0</v>
      </c>
      <c r="O19" s="13">
        <v>7.0</v>
      </c>
      <c r="P19" s="38">
        <v>0.0</v>
      </c>
      <c r="Q19" s="15">
        <v>1.2480389711933837</v>
      </c>
      <c r="R19" s="16">
        <v>8.440079365079365</v>
      </c>
      <c r="S19" s="13">
        <v>38.0</v>
      </c>
      <c r="T19" s="13">
        <v>3.0</v>
      </c>
      <c r="U19" s="13">
        <v>1.0</v>
      </c>
      <c r="V19" s="17">
        <f t="shared" si="1"/>
        <v>1</v>
      </c>
      <c r="W19" s="11">
        <f t="shared" si="2"/>
        <v>0.8571428571</v>
      </c>
      <c r="X19" s="11">
        <f t="shared" si="3"/>
        <v>0.1428571429</v>
      </c>
      <c r="Y19" s="11">
        <f t="shared" si="4"/>
        <v>8.440079365</v>
      </c>
      <c r="Z19" s="12">
        <v>2.0</v>
      </c>
      <c r="AA19" s="12">
        <v>1.0</v>
      </c>
      <c r="AB19" s="12">
        <v>7.0</v>
      </c>
      <c r="AC19" s="12">
        <v>2.0</v>
      </c>
      <c r="AD19" s="12">
        <v>9.0</v>
      </c>
      <c r="AE19" s="12">
        <v>3.0</v>
      </c>
      <c r="AF19" s="11">
        <f t="shared" si="5"/>
        <v>0.3333333333</v>
      </c>
      <c r="AG19" s="12">
        <v>8.0</v>
      </c>
      <c r="AH19" s="12">
        <v>3.0</v>
      </c>
      <c r="AI19" s="12">
        <v>7.0</v>
      </c>
      <c r="AJ19" s="12">
        <v>4.0</v>
      </c>
      <c r="AK19" s="12">
        <v>15.0</v>
      </c>
      <c r="AL19" s="12">
        <v>7.0</v>
      </c>
      <c r="AM19" s="18">
        <f t="shared" si="6"/>
        <v>0.4666666667</v>
      </c>
      <c r="AN19" s="19">
        <v>0.0</v>
      </c>
      <c r="AO19" s="19">
        <v>0.0</v>
      </c>
      <c r="AP19" s="12">
        <v>0.0</v>
      </c>
      <c r="AQ19" s="17">
        <f t="shared" si="7"/>
        <v>3</v>
      </c>
      <c r="AR19" s="11">
        <f t="shared" si="8"/>
        <v>0.4285714286</v>
      </c>
      <c r="AS19" s="17">
        <f t="shared" si="9"/>
        <v>1</v>
      </c>
      <c r="AT19" s="11">
        <f t="shared" si="10"/>
        <v>0.2</v>
      </c>
      <c r="AU19" s="13" t="s">
        <v>54</v>
      </c>
      <c r="AV19" s="13"/>
      <c r="AW19" s="13"/>
      <c r="AX19" s="13"/>
      <c r="AY19" s="13"/>
      <c r="AZ19" s="13"/>
      <c r="BA19" s="13">
        <v>2.0</v>
      </c>
      <c r="BB19" s="13"/>
    </row>
    <row r="20" ht="12.75" customHeight="1">
      <c r="A20" s="22" t="s">
        <v>71</v>
      </c>
      <c r="B20" s="37" t="s">
        <v>74</v>
      </c>
      <c r="C20" s="10">
        <v>0.9484126984126984</v>
      </c>
      <c r="D20" s="11">
        <v>13.596825396825396</v>
      </c>
      <c r="E20" s="11">
        <v>0.0697525099229512</v>
      </c>
      <c r="F20" s="13">
        <v>7.0</v>
      </c>
      <c r="G20" s="13">
        <v>7.0</v>
      </c>
      <c r="H20" s="13">
        <v>1.0</v>
      </c>
      <c r="I20" s="13">
        <v>43.0</v>
      </c>
      <c r="J20" s="13">
        <v>7.0</v>
      </c>
      <c r="K20" s="11">
        <v>0.9966777408637874</v>
      </c>
      <c r="L20" s="11">
        <v>5.6</v>
      </c>
      <c r="M20" s="13">
        <v>6.0</v>
      </c>
      <c r="N20" s="13">
        <v>1.0</v>
      </c>
      <c r="O20" s="13">
        <v>7.0</v>
      </c>
      <c r="P20" s="10">
        <v>0.14285714285714285</v>
      </c>
      <c r="Q20" s="15">
        <v>1.213373314727234</v>
      </c>
      <c r="R20" s="16">
        <v>7.405555555555555</v>
      </c>
      <c r="S20" s="13">
        <v>39.0</v>
      </c>
      <c r="T20" s="13">
        <v>2.0</v>
      </c>
      <c r="U20" s="13">
        <v>1.0</v>
      </c>
      <c r="V20" s="17">
        <f t="shared" si="1"/>
        <v>0</v>
      </c>
      <c r="W20" s="11">
        <f t="shared" si="2"/>
        <v>1</v>
      </c>
      <c r="X20" s="11">
        <f t="shared" si="3"/>
        <v>0</v>
      </c>
      <c r="Y20" s="11">
        <f t="shared" si="4"/>
        <v>6.548412698</v>
      </c>
      <c r="Z20" s="12">
        <v>2.0</v>
      </c>
      <c r="AA20" s="12">
        <v>0.0</v>
      </c>
      <c r="AB20" s="12">
        <v>7.0</v>
      </c>
      <c r="AC20" s="12">
        <v>0.0</v>
      </c>
      <c r="AD20" s="12">
        <v>9.0</v>
      </c>
      <c r="AE20" s="12">
        <v>0.0</v>
      </c>
      <c r="AF20" s="11">
        <f t="shared" si="5"/>
        <v>0</v>
      </c>
      <c r="AG20" s="12">
        <v>8.0</v>
      </c>
      <c r="AH20" s="12">
        <v>2.0</v>
      </c>
      <c r="AI20" s="12">
        <v>7.0</v>
      </c>
      <c r="AJ20" s="12">
        <v>3.0</v>
      </c>
      <c r="AK20" s="12">
        <v>15.0</v>
      </c>
      <c r="AL20" s="12">
        <v>5.0</v>
      </c>
      <c r="AM20" s="18">
        <f t="shared" si="6"/>
        <v>0.3333333333</v>
      </c>
      <c r="AN20" s="19">
        <v>0.0</v>
      </c>
      <c r="AO20" s="19">
        <v>0.0</v>
      </c>
      <c r="AP20" s="12">
        <v>0.0</v>
      </c>
      <c r="AQ20" s="17">
        <f t="shared" si="7"/>
        <v>1</v>
      </c>
      <c r="AR20" s="11">
        <f t="shared" si="8"/>
        <v>0.1428571429</v>
      </c>
      <c r="AS20" s="17">
        <f t="shared" si="9"/>
        <v>6</v>
      </c>
      <c r="AT20" s="11">
        <f t="shared" si="10"/>
        <v>0.8571428571</v>
      </c>
      <c r="AU20" s="13" t="s">
        <v>56</v>
      </c>
      <c r="AV20" s="13"/>
      <c r="AW20" s="13"/>
      <c r="AX20" s="13"/>
      <c r="BA20" s="12">
        <v>1.0</v>
      </c>
      <c r="BB20" s="13"/>
    </row>
    <row r="21" ht="12.75" customHeight="1">
      <c r="A21" s="13" t="s">
        <v>71</v>
      </c>
      <c r="B21" s="37" t="s">
        <v>75</v>
      </c>
      <c r="C21" s="10">
        <v>2.940079365079365</v>
      </c>
      <c r="D21" s="11">
        <v>9.596825396825396</v>
      </c>
      <c r="E21" s="11">
        <v>0.3063595765795567</v>
      </c>
      <c r="F21" s="13">
        <v>3.0</v>
      </c>
      <c r="G21" s="13">
        <v>3.0</v>
      </c>
      <c r="H21" s="13">
        <v>4.0</v>
      </c>
      <c r="I21" s="13">
        <v>31.0</v>
      </c>
      <c r="J21" s="13">
        <v>4.0</v>
      </c>
      <c r="K21" s="11">
        <v>0.717741935483871</v>
      </c>
      <c r="L21" s="11">
        <v>2.625</v>
      </c>
      <c r="M21" s="13">
        <v>3.0</v>
      </c>
      <c r="N21" s="13">
        <v>0.0</v>
      </c>
      <c r="O21" s="13">
        <v>7.0</v>
      </c>
      <c r="P21" s="38">
        <v>0.0</v>
      </c>
      <c r="Q21" s="15">
        <v>1.029890463436236</v>
      </c>
      <c r="R21" s="16">
        <v>5.565079365079365</v>
      </c>
      <c r="S21" s="13">
        <v>33.0</v>
      </c>
      <c r="T21" s="13">
        <v>6.0</v>
      </c>
      <c r="U21" s="13">
        <v>1.0</v>
      </c>
      <c r="V21" s="17">
        <f t="shared" si="1"/>
        <v>1</v>
      </c>
      <c r="W21" s="11">
        <f t="shared" si="2"/>
        <v>0.75</v>
      </c>
      <c r="X21" s="11">
        <f t="shared" si="3"/>
        <v>0.25</v>
      </c>
      <c r="Y21" s="11">
        <f t="shared" si="4"/>
        <v>5.565079365</v>
      </c>
      <c r="Z21" s="12">
        <v>1.0</v>
      </c>
      <c r="AA21" s="12">
        <v>1.0</v>
      </c>
      <c r="AB21" s="12">
        <v>4.0</v>
      </c>
      <c r="AC21" s="12">
        <v>0.0</v>
      </c>
      <c r="AD21" s="12">
        <v>5.0</v>
      </c>
      <c r="AE21" s="12">
        <v>1.0</v>
      </c>
      <c r="AF21" s="11">
        <f t="shared" si="5"/>
        <v>0.2</v>
      </c>
      <c r="AG21" s="12">
        <v>8.0</v>
      </c>
      <c r="AH21" s="12">
        <v>4.0</v>
      </c>
      <c r="AI21" s="12">
        <v>7.0</v>
      </c>
      <c r="AJ21" s="12">
        <v>5.0</v>
      </c>
      <c r="AK21" s="12">
        <v>15.0</v>
      </c>
      <c r="AL21" s="12">
        <v>9.0</v>
      </c>
      <c r="AM21" s="18">
        <f t="shared" si="6"/>
        <v>0.6</v>
      </c>
      <c r="AN21" s="19">
        <v>0.0</v>
      </c>
      <c r="AO21" s="19">
        <v>0.0</v>
      </c>
      <c r="AP21" s="12">
        <v>0.0</v>
      </c>
      <c r="AQ21" s="17">
        <f t="shared" si="7"/>
        <v>1</v>
      </c>
      <c r="AR21" s="11">
        <f t="shared" si="8"/>
        <v>0.25</v>
      </c>
      <c r="AS21" s="17">
        <f t="shared" si="9"/>
        <v>2</v>
      </c>
      <c r="AT21" s="11">
        <f t="shared" si="10"/>
        <v>0.5</v>
      </c>
      <c r="AU21" s="13" t="s">
        <v>54</v>
      </c>
      <c r="AV21" s="13"/>
      <c r="AW21" s="13"/>
      <c r="AX21" s="13"/>
      <c r="AY21" s="13"/>
      <c r="AZ21" s="13"/>
      <c r="BA21" s="12">
        <v>1.0</v>
      </c>
      <c r="BB21" s="13"/>
    </row>
    <row r="22" ht="12.75" customHeight="1">
      <c r="A22" s="13" t="s">
        <v>71</v>
      </c>
      <c r="B22" s="37" t="s">
        <v>76</v>
      </c>
      <c r="C22" s="10">
        <v>1.297222222222222</v>
      </c>
      <c r="D22" s="11">
        <v>12.596825396825396</v>
      </c>
      <c r="E22" s="11">
        <v>0.10298009072580644</v>
      </c>
      <c r="F22" s="13">
        <v>5.0</v>
      </c>
      <c r="G22" s="13">
        <v>4.0</v>
      </c>
      <c r="H22" s="13">
        <v>2.0</v>
      </c>
      <c r="I22" s="13">
        <v>40.0</v>
      </c>
      <c r="J22" s="13">
        <v>6.0</v>
      </c>
      <c r="K22" s="11">
        <v>0.6583333333333333</v>
      </c>
      <c r="L22" s="11">
        <v>3.111111111111111</v>
      </c>
      <c r="M22" s="13">
        <v>5.0</v>
      </c>
      <c r="N22" s="13">
        <v>0.0</v>
      </c>
      <c r="O22" s="13">
        <v>7.0</v>
      </c>
      <c r="P22" s="38">
        <v>0.0</v>
      </c>
      <c r="Q22" s="15">
        <v>0.7657237063172043</v>
      </c>
      <c r="R22" s="16">
        <v>4.408333333333333</v>
      </c>
      <c r="S22" s="13">
        <v>37.0</v>
      </c>
      <c r="T22" s="13">
        <v>4.0</v>
      </c>
      <c r="U22" s="13">
        <v>1.0</v>
      </c>
      <c r="V22" s="17">
        <f t="shared" si="1"/>
        <v>2</v>
      </c>
      <c r="W22" s="11">
        <f t="shared" si="2"/>
        <v>0.6666666667</v>
      </c>
      <c r="X22" s="11">
        <f t="shared" si="3"/>
        <v>0.3333333333</v>
      </c>
      <c r="Y22" s="11">
        <f t="shared" si="4"/>
        <v>4.408333333</v>
      </c>
      <c r="Z22" s="12">
        <v>2.0</v>
      </c>
      <c r="AA22" s="12">
        <v>0.0</v>
      </c>
      <c r="AB22" s="12">
        <v>6.0</v>
      </c>
      <c r="AC22" s="12">
        <v>0.0</v>
      </c>
      <c r="AD22" s="12">
        <v>8.0</v>
      </c>
      <c r="AE22" s="12">
        <v>0.0</v>
      </c>
      <c r="AF22" s="11">
        <f t="shared" si="5"/>
        <v>0</v>
      </c>
      <c r="AG22" s="12">
        <v>8.0</v>
      </c>
      <c r="AH22" s="12">
        <v>2.0</v>
      </c>
      <c r="AI22" s="12">
        <v>7.0</v>
      </c>
      <c r="AJ22" s="12">
        <v>5.0</v>
      </c>
      <c r="AK22" s="12">
        <v>15.0</v>
      </c>
      <c r="AL22" s="12">
        <v>7.0</v>
      </c>
      <c r="AM22" s="18">
        <f t="shared" si="6"/>
        <v>0.4666666667</v>
      </c>
      <c r="AN22" s="19">
        <v>0.0</v>
      </c>
      <c r="AO22" s="19">
        <v>0.0</v>
      </c>
      <c r="AP22" s="12">
        <v>0.0</v>
      </c>
      <c r="AQ22" s="17">
        <f t="shared" si="7"/>
        <v>1</v>
      </c>
      <c r="AR22" s="11">
        <f t="shared" si="8"/>
        <v>0.1666666667</v>
      </c>
      <c r="AS22" s="17">
        <f t="shared" si="9"/>
        <v>5</v>
      </c>
      <c r="AT22" s="11">
        <f t="shared" si="10"/>
        <v>0.8333333333</v>
      </c>
      <c r="AU22" s="13" t="s">
        <v>56</v>
      </c>
      <c r="AV22" s="13"/>
      <c r="AW22" s="13"/>
      <c r="AX22" s="13"/>
      <c r="AY22" s="13"/>
      <c r="AZ22" s="13"/>
      <c r="BA22" s="13">
        <v>3.0</v>
      </c>
    </row>
    <row r="23" ht="12.75" customHeight="1">
      <c r="A23" s="13" t="s">
        <v>71</v>
      </c>
      <c r="B23" s="39" t="s">
        <v>77</v>
      </c>
      <c r="C23" s="10">
        <v>0.5178571428571428</v>
      </c>
      <c r="D23" s="11">
        <v>5.3468253968253965</v>
      </c>
      <c r="E23" s="11">
        <v>0.09685319875315422</v>
      </c>
      <c r="F23" s="13">
        <v>0.0</v>
      </c>
      <c r="G23" s="13">
        <v>5.0</v>
      </c>
      <c r="H23" s="13">
        <v>2.0</v>
      </c>
      <c r="I23" s="13">
        <v>42.0</v>
      </c>
      <c r="J23" s="13">
        <v>7.0</v>
      </c>
      <c r="K23" s="11">
        <v>0.7074829931972789</v>
      </c>
      <c r="L23" s="11">
        <v>3.3333333333333335</v>
      </c>
      <c r="M23" s="13">
        <v>6.0</v>
      </c>
      <c r="N23" s="13">
        <v>0.0</v>
      </c>
      <c r="O23" s="13">
        <v>7.0</v>
      </c>
      <c r="P23" s="38">
        <v>0.0</v>
      </c>
      <c r="Q23" s="15">
        <v>0.8043361919504332</v>
      </c>
      <c r="R23" s="16">
        <v>3.8511904761904763</v>
      </c>
      <c r="S23" s="13">
        <v>21.0</v>
      </c>
      <c r="T23" s="13">
        <v>10.0</v>
      </c>
      <c r="U23" s="13">
        <v>1.0</v>
      </c>
      <c r="V23" s="17">
        <f t="shared" si="1"/>
        <v>2</v>
      </c>
      <c r="W23" s="11">
        <f t="shared" si="2"/>
        <v>0.7142857143</v>
      </c>
      <c r="X23" s="11">
        <f t="shared" si="3"/>
        <v>0.2857142857</v>
      </c>
      <c r="Y23" s="11">
        <f t="shared" si="4"/>
        <v>3.851190476</v>
      </c>
      <c r="Z23" s="12">
        <v>0.0</v>
      </c>
      <c r="AA23" s="12">
        <v>0.0</v>
      </c>
      <c r="AB23" s="12">
        <v>0.0</v>
      </c>
      <c r="AC23" s="12">
        <v>0.0</v>
      </c>
      <c r="AD23" s="12">
        <v>0.0</v>
      </c>
      <c r="AE23" s="12">
        <v>0.0</v>
      </c>
      <c r="AF23" s="11" t="str">
        <f t="shared" si="5"/>
        <v>#DIV/0!</v>
      </c>
      <c r="AG23" s="12">
        <v>7.0</v>
      </c>
      <c r="AH23" s="12">
        <v>3.0</v>
      </c>
      <c r="AI23" s="12">
        <v>7.0</v>
      </c>
      <c r="AJ23" s="12">
        <v>0.0</v>
      </c>
      <c r="AK23" s="12">
        <v>14.0</v>
      </c>
      <c r="AL23" s="12">
        <v>3.0</v>
      </c>
      <c r="AM23" s="18">
        <f t="shared" si="6"/>
        <v>0.2142857143</v>
      </c>
      <c r="AN23" s="19">
        <v>0.0</v>
      </c>
      <c r="AO23" s="19">
        <v>0.0</v>
      </c>
      <c r="AP23" s="12">
        <v>0.0</v>
      </c>
      <c r="AQ23" s="17">
        <f t="shared" si="7"/>
        <v>1</v>
      </c>
      <c r="AR23" s="11">
        <f t="shared" si="8"/>
        <v>0.1428571429</v>
      </c>
      <c r="AS23" s="17">
        <f t="shared" si="9"/>
        <v>6</v>
      </c>
      <c r="AT23" s="11">
        <f t="shared" si="10"/>
        <v>0.8571428571</v>
      </c>
      <c r="AU23" s="13" t="s">
        <v>54</v>
      </c>
      <c r="AV23" s="20">
        <v>28255.0</v>
      </c>
      <c r="AW23" s="13"/>
      <c r="AX23" s="13"/>
      <c r="BA23" s="12">
        <v>6.0</v>
      </c>
    </row>
    <row r="24" ht="12.75" customHeight="1">
      <c r="A24" s="13" t="s">
        <v>71</v>
      </c>
      <c r="B24" s="37" t="s">
        <v>78</v>
      </c>
      <c r="C24" s="10">
        <v>1.2400793650793651</v>
      </c>
      <c r="D24" s="11">
        <v>11.596825396825396</v>
      </c>
      <c r="E24" s="11">
        <v>0.10693265808924172</v>
      </c>
      <c r="F24" s="13">
        <v>6.0</v>
      </c>
      <c r="G24" s="13">
        <v>4.0</v>
      </c>
      <c r="H24" s="13">
        <v>7.0</v>
      </c>
      <c r="I24" s="13">
        <v>36.0</v>
      </c>
      <c r="J24" s="13">
        <v>5.0</v>
      </c>
      <c r="K24" s="11">
        <v>0.7611111111111111</v>
      </c>
      <c r="L24" s="11">
        <v>2.036363636363636</v>
      </c>
      <c r="M24" s="13">
        <v>2.0</v>
      </c>
      <c r="N24" s="13">
        <v>0.0</v>
      </c>
      <c r="O24" s="13">
        <v>7.0</v>
      </c>
      <c r="P24" s="38">
        <v>0.0</v>
      </c>
      <c r="Q24" s="15">
        <v>0.8728343522827509</v>
      </c>
      <c r="R24" s="16">
        <v>3.2764430014430013</v>
      </c>
      <c r="S24" s="13">
        <v>36.0</v>
      </c>
      <c r="T24" s="13">
        <v>5.0</v>
      </c>
      <c r="U24" s="13">
        <v>1.0</v>
      </c>
      <c r="V24" s="17">
        <f t="shared" si="1"/>
        <v>1</v>
      </c>
      <c r="W24" s="11">
        <f t="shared" si="2"/>
        <v>0.8</v>
      </c>
      <c r="X24" s="11">
        <f t="shared" si="3"/>
        <v>0.2</v>
      </c>
      <c r="Y24" s="11">
        <f t="shared" si="4"/>
        <v>3.276443001</v>
      </c>
      <c r="Z24" s="12">
        <v>2.0</v>
      </c>
      <c r="AA24" s="12">
        <v>0.0</v>
      </c>
      <c r="AB24" s="12">
        <v>5.0</v>
      </c>
      <c r="AC24" s="12">
        <v>0.0</v>
      </c>
      <c r="AD24" s="12">
        <v>7.0</v>
      </c>
      <c r="AE24" s="12">
        <v>0.0</v>
      </c>
      <c r="AF24" s="11">
        <f t="shared" si="5"/>
        <v>0</v>
      </c>
      <c r="AG24" s="12">
        <v>8.0</v>
      </c>
      <c r="AH24" s="12">
        <v>3.0</v>
      </c>
      <c r="AI24" s="12">
        <v>7.0</v>
      </c>
      <c r="AJ24" s="12">
        <v>4.0</v>
      </c>
      <c r="AK24" s="12">
        <v>15.0</v>
      </c>
      <c r="AL24" s="12">
        <v>7.0</v>
      </c>
      <c r="AM24" s="18">
        <f t="shared" si="6"/>
        <v>0.4666666667</v>
      </c>
      <c r="AN24" s="19">
        <v>0.0</v>
      </c>
      <c r="AO24" s="19">
        <v>0.0</v>
      </c>
      <c r="AP24" s="12">
        <v>0.0</v>
      </c>
      <c r="AQ24" s="17">
        <f t="shared" si="7"/>
        <v>3</v>
      </c>
      <c r="AR24" s="11">
        <f t="shared" si="8"/>
        <v>0.6</v>
      </c>
      <c r="AS24" s="17">
        <f t="shared" si="9"/>
        <v>2</v>
      </c>
      <c r="AT24" s="11">
        <f t="shared" si="10"/>
        <v>0.4</v>
      </c>
      <c r="AU24" s="13" t="s">
        <v>56</v>
      </c>
      <c r="AV24" s="13"/>
      <c r="AW24" s="13"/>
      <c r="AX24" s="13"/>
      <c r="AY24" s="13"/>
      <c r="AZ24" s="13"/>
      <c r="BA24" s="13">
        <v>5.0</v>
      </c>
      <c r="BB24" s="13"/>
    </row>
    <row r="25" ht="12.75" customHeight="1">
      <c r="A25" s="13" t="s">
        <v>71</v>
      </c>
      <c r="B25" s="39" t="s">
        <v>79</v>
      </c>
      <c r="C25" s="10">
        <v>1.5178571428571428</v>
      </c>
      <c r="D25" s="11">
        <v>8.596825396825396</v>
      </c>
      <c r="E25" s="11">
        <v>0.17656019202363368</v>
      </c>
      <c r="F25" s="13">
        <v>0.0</v>
      </c>
      <c r="G25" s="13">
        <v>6.0</v>
      </c>
      <c r="H25" s="13">
        <v>8.0</v>
      </c>
      <c r="I25" s="13">
        <v>58.0</v>
      </c>
      <c r="J25" s="13">
        <v>9.0</v>
      </c>
      <c r="K25" s="11">
        <v>0.6513409961685823</v>
      </c>
      <c r="L25" s="11">
        <v>1.5555555555555556</v>
      </c>
      <c r="M25" s="13">
        <v>6.0</v>
      </c>
      <c r="N25" s="13">
        <v>0.0</v>
      </c>
      <c r="O25" s="13">
        <v>7.0</v>
      </c>
      <c r="P25" s="38">
        <v>0.0</v>
      </c>
      <c r="Q25" s="15">
        <v>0.827901188192216</v>
      </c>
      <c r="R25" s="16">
        <v>3.0734126984126986</v>
      </c>
      <c r="S25" s="13">
        <v>30.0</v>
      </c>
      <c r="T25" s="13">
        <v>7.0</v>
      </c>
      <c r="U25" s="13">
        <v>1.0</v>
      </c>
      <c r="V25" s="17">
        <f t="shared" si="1"/>
        <v>3</v>
      </c>
      <c r="W25" s="11">
        <f t="shared" si="2"/>
        <v>0.6666666667</v>
      </c>
      <c r="X25" s="11">
        <f t="shared" si="3"/>
        <v>0.3333333333</v>
      </c>
      <c r="Y25" s="11">
        <f t="shared" si="4"/>
        <v>3.073412698</v>
      </c>
      <c r="Z25" s="12">
        <v>0.0</v>
      </c>
      <c r="AA25" s="12">
        <v>0.0</v>
      </c>
      <c r="AB25" s="12">
        <v>3.0</v>
      </c>
      <c r="AC25" s="12">
        <v>0.0</v>
      </c>
      <c r="AD25" s="12">
        <v>3.0</v>
      </c>
      <c r="AE25" s="12">
        <v>0.0</v>
      </c>
      <c r="AF25" s="11">
        <f t="shared" si="5"/>
        <v>0</v>
      </c>
      <c r="AG25" s="12">
        <v>8.0</v>
      </c>
      <c r="AH25" s="12">
        <v>3.0</v>
      </c>
      <c r="AI25" s="12">
        <v>7.0</v>
      </c>
      <c r="AJ25" s="12">
        <v>1.0</v>
      </c>
      <c r="AK25" s="12">
        <v>15.0</v>
      </c>
      <c r="AL25" s="12">
        <v>4.0</v>
      </c>
      <c r="AM25" s="18">
        <f t="shared" si="6"/>
        <v>0.2666666667</v>
      </c>
      <c r="AN25" s="19">
        <v>0.0</v>
      </c>
      <c r="AO25" s="19">
        <v>0.0</v>
      </c>
      <c r="AP25" s="12">
        <v>0.0</v>
      </c>
      <c r="AQ25" s="17">
        <f t="shared" si="7"/>
        <v>3</v>
      </c>
      <c r="AR25" s="11">
        <f t="shared" si="8"/>
        <v>0.3333333333</v>
      </c>
      <c r="AS25" s="17">
        <f t="shared" si="9"/>
        <v>6</v>
      </c>
      <c r="AT25" s="11">
        <f t="shared" si="10"/>
        <v>0.6666666667</v>
      </c>
      <c r="AU25" s="13" t="s">
        <v>56</v>
      </c>
      <c r="AV25" s="20">
        <v>29195.0</v>
      </c>
      <c r="AW25" s="13"/>
      <c r="AX25" s="13"/>
      <c r="BA25" s="13">
        <f>H25+AZ25</f>
        <v>8</v>
      </c>
    </row>
    <row r="26" ht="12.75" customHeight="1">
      <c r="A26" s="13" t="s">
        <v>71</v>
      </c>
      <c r="B26" s="37" t="s">
        <v>80</v>
      </c>
      <c r="C26" s="10">
        <v>1.690079365079365</v>
      </c>
      <c r="D26" s="11">
        <v>5.3468253968253965</v>
      </c>
      <c r="E26" s="11">
        <v>0.3160902478848152</v>
      </c>
      <c r="F26" s="13">
        <v>3.0</v>
      </c>
      <c r="G26" s="13">
        <v>1.0</v>
      </c>
      <c r="H26" s="13">
        <v>7.0</v>
      </c>
      <c r="I26" s="13">
        <v>18.0</v>
      </c>
      <c r="J26" s="13">
        <v>2.0</v>
      </c>
      <c r="K26" s="11">
        <v>0.3055555555555556</v>
      </c>
      <c r="L26" s="11">
        <v>1.2727272727272727</v>
      </c>
      <c r="M26" s="13">
        <v>1.0</v>
      </c>
      <c r="N26" s="13">
        <v>0.0</v>
      </c>
      <c r="O26" s="13">
        <v>7.0</v>
      </c>
      <c r="P26" s="38">
        <v>0.0</v>
      </c>
      <c r="Q26" s="15">
        <v>0.6320361849158049</v>
      </c>
      <c r="R26" s="16">
        <v>2.9628066378066378</v>
      </c>
      <c r="S26" s="13">
        <v>24.0</v>
      </c>
      <c r="T26" s="13">
        <v>9.0</v>
      </c>
      <c r="U26" s="13">
        <v>1.0</v>
      </c>
      <c r="V26" s="17">
        <f t="shared" si="1"/>
        <v>1</v>
      </c>
      <c r="W26" s="11">
        <f t="shared" si="2"/>
        <v>0.5</v>
      </c>
      <c r="X26" s="11">
        <f t="shared" si="3"/>
        <v>0.5</v>
      </c>
      <c r="Y26" s="11">
        <f t="shared" si="4"/>
        <v>2.962806638</v>
      </c>
      <c r="Z26" s="12">
        <v>0.0</v>
      </c>
      <c r="AA26" s="12">
        <v>0.0</v>
      </c>
      <c r="AB26" s="12">
        <v>1.0</v>
      </c>
      <c r="AC26" s="12">
        <v>0.0</v>
      </c>
      <c r="AD26" s="12">
        <v>1.0</v>
      </c>
      <c r="AE26" s="12">
        <v>0.0</v>
      </c>
      <c r="AF26" s="11">
        <f t="shared" si="5"/>
        <v>0</v>
      </c>
      <c r="AG26" s="12">
        <v>7.0</v>
      </c>
      <c r="AH26" s="12">
        <v>2.0</v>
      </c>
      <c r="AI26" s="12">
        <v>7.0</v>
      </c>
      <c r="AJ26" s="12">
        <v>6.0</v>
      </c>
      <c r="AK26" s="12">
        <v>14.0</v>
      </c>
      <c r="AL26" s="12">
        <v>8.0</v>
      </c>
      <c r="AM26" s="18">
        <f t="shared" si="6"/>
        <v>0.5714285714</v>
      </c>
      <c r="AN26" s="19">
        <v>0.0</v>
      </c>
      <c r="AO26" s="19">
        <v>0.0</v>
      </c>
      <c r="AP26" s="12">
        <v>0.0</v>
      </c>
      <c r="AQ26" s="17">
        <f t="shared" si="7"/>
        <v>1</v>
      </c>
      <c r="AR26" s="11">
        <f t="shared" si="8"/>
        <v>0.5</v>
      </c>
      <c r="AS26" s="17">
        <f t="shared" si="9"/>
        <v>1</v>
      </c>
      <c r="AT26" s="11">
        <f t="shared" si="10"/>
        <v>0.5</v>
      </c>
      <c r="AU26" s="13" t="s">
        <v>54</v>
      </c>
      <c r="AV26" s="13"/>
      <c r="AW26" s="13"/>
      <c r="AX26" s="13"/>
      <c r="AY26" s="13"/>
      <c r="AZ26" s="13"/>
      <c r="BA26" s="13">
        <v>9.0</v>
      </c>
      <c r="BB26" s="13"/>
    </row>
    <row r="27" ht="12.75" customHeight="1">
      <c r="A27" s="13" t="s">
        <v>71</v>
      </c>
      <c r="B27" s="39" t="s">
        <v>81</v>
      </c>
      <c r="C27" s="10">
        <v>0.5178571428571428</v>
      </c>
      <c r="D27" s="11">
        <v>2.68015873015873</v>
      </c>
      <c r="E27" s="11">
        <v>0.19321883328397985</v>
      </c>
      <c r="F27" s="13">
        <v>0.0</v>
      </c>
      <c r="G27" s="13">
        <v>4.0</v>
      </c>
      <c r="H27" s="13">
        <v>5.0</v>
      </c>
      <c r="I27" s="13">
        <v>39.0</v>
      </c>
      <c r="J27" s="13">
        <v>6.0</v>
      </c>
      <c r="K27" s="11">
        <v>0.6452991452991453</v>
      </c>
      <c r="L27" s="11">
        <v>2.074074074074074</v>
      </c>
      <c r="M27" s="13">
        <v>2.0</v>
      </c>
      <c r="N27" s="13">
        <v>0.0</v>
      </c>
      <c r="O27" s="13">
        <v>7.0</v>
      </c>
      <c r="P27" s="38">
        <v>0.0</v>
      </c>
      <c r="Q27" s="15">
        <v>0.8385179785831252</v>
      </c>
      <c r="R27" s="16">
        <v>2.5919312169312168</v>
      </c>
      <c r="S27" s="13">
        <v>15.0</v>
      </c>
      <c r="T27" s="13">
        <v>12.0</v>
      </c>
      <c r="U27" s="13">
        <v>1.0</v>
      </c>
      <c r="V27" s="17">
        <f t="shared" si="1"/>
        <v>2</v>
      </c>
      <c r="W27" s="11">
        <f t="shared" si="2"/>
        <v>0.6666666667</v>
      </c>
      <c r="X27" s="11">
        <f t="shared" si="3"/>
        <v>0.3333333333</v>
      </c>
      <c r="Y27" s="11">
        <f t="shared" si="4"/>
        <v>2.591931217</v>
      </c>
      <c r="Z27" s="12">
        <v>0.0</v>
      </c>
      <c r="AA27" s="12">
        <v>0.0</v>
      </c>
      <c r="AB27" s="12">
        <v>0.0</v>
      </c>
      <c r="AC27" s="12">
        <v>0.0</v>
      </c>
      <c r="AD27" s="12">
        <v>0.0</v>
      </c>
      <c r="AE27" s="12">
        <v>0.0</v>
      </c>
      <c r="AF27" s="11" t="str">
        <f t="shared" si="5"/>
        <v>#DIV/0!</v>
      </c>
      <c r="AG27" s="12">
        <v>5.0</v>
      </c>
      <c r="AH27" s="12">
        <v>3.0</v>
      </c>
      <c r="AI27" s="12">
        <v>5.0</v>
      </c>
      <c r="AJ27" s="12">
        <v>0.0</v>
      </c>
      <c r="AK27" s="12">
        <v>10.0</v>
      </c>
      <c r="AL27" s="12">
        <v>3.0</v>
      </c>
      <c r="AM27" s="18">
        <f t="shared" si="6"/>
        <v>0.3</v>
      </c>
      <c r="AN27" s="19">
        <v>0.0</v>
      </c>
      <c r="AO27" s="19">
        <v>0.0</v>
      </c>
      <c r="AP27" s="12">
        <v>0.0</v>
      </c>
      <c r="AQ27" s="17">
        <f t="shared" si="7"/>
        <v>4</v>
      </c>
      <c r="AR27" s="11">
        <f t="shared" si="8"/>
        <v>0.6666666667</v>
      </c>
      <c r="AS27" s="17">
        <f t="shared" si="9"/>
        <v>2</v>
      </c>
      <c r="AT27" s="11">
        <f t="shared" si="10"/>
        <v>0.3333333333</v>
      </c>
      <c r="AU27" s="13" t="s">
        <v>54</v>
      </c>
      <c r="AV27" s="13"/>
      <c r="AW27" s="13"/>
      <c r="AX27" s="13"/>
      <c r="AY27" s="13"/>
      <c r="AZ27" s="13"/>
      <c r="BA27" s="13">
        <v>7.0</v>
      </c>
      <c r="BB27" s="13"/>
    </row>
    <row r="28" ht="12.75" customHeight="1">
      <c r="A28" s="13" t="s">
        <v>71</v>
      </c>
      <c r="B28" s="39" t="s">
        <v>82</v>
      </c>
      <c r="C28" s="10">
        <v>0.26785714285714285</v>
      </c>
      <c r="D28" s="11">
        <v>2.18015873015873</v>
      </c>
      <c r="E28" s="11">
        <v>0.12286130323989808</v>
      </c>
      <c r="F28" s="13">
        <v>0.0</v>
      </c>
      <c r="G28" s="13">
        <v>4.0</v>
      </c>
      <c r="H28" s="13">
        <v>6.0</v>
      </c>
      <c r="I28" s="13">
        <v>35.0</v>
      </c>
      <c r="J28" s="13">
        <v>5.0</v>
      </c>
      <c r="K28" s="11">
        <v>0.7657142857142858</v>
      </c>
      <c r="L28" s="11">
        <v>2.24</v>
      </c>
      <c r="M28" s="13">
        <v>3.0</v>
      </c>
      <c r="N28" s="13">
        <v>0.0</v>
      </c>
      <c r="O28" s="13">
        <v>7.0</v>
      </c>
      <c r="P28" s="38">
        <v>0.0</v>
      </c>
      <c r="Q28" s="15">
        <v>0.8885755889541839</v>
      </c>
      <c r="R28" s="16">
        <v>2.507857142857143</v>
      </c>
      <c r="S28" s="13">
        <v>12.0</v>
      </c>
      <c r="T28" s="13">
        <v>13.0</v>
      </c>
      <c r="U28" s="13">
        <v>1.0</v>
      </c>
      <c r="V28" s="17">
        <f t="shared" si="1"/>
        <v>1</v>
      </c>
      <c r="W28" s="11">
        <f t="shared" si="2"/>
        <v>0.8</v>
      </c>
      <c r="X28" s="11">
        <f t="shared" si="3"/>
        <v>0.2</v>
      </c>
      <c r="Y28" s="11">
        <f t="shared" si="4"/>
        <v>2.507857143</v>
      </c>
      <c r="Z28" s="12">
        <v>0.0</v>
      </c>
      <c r="AA28" s="12">
        <v>0.0</v>
      </c>
      <c r="AB28" s="12">
        <v>0.0</v>
      </c>
      <c r="AC28" s="12">
        <v>0.0</v>
      </c>
      <c r="AD28" s="12">
        <v>0.0</v>
      </c>
      <c r="AE28" s="12">
        <v>0.0</v>
      </c>
      <c r="AF28" s="11" t="str">
        <f t="shared" si="5"/>
        <v>#DIV/0!</v>
      </c>
      <c r="AG28" s="12">
        <v>4.0</v>
      </c>
      <c r="AH28" s="12">
        <v>2.0</v>
      </c>
      <c r="AI28" s="12">
        <v>4.0</v>
      </c>
      <c r="AJ28" s="12">
        <v>0.0</v>
      </c>
      <c r="AK28" s="12">
        <v>8.0</v>
      </c>
      <c r="AL28" s="12">
        <v>2.0</v>
      </c>
      <c r="AM28" s="18">
        <f t="shared" si="6"/>
        <v>0.25</v>
      </c>
      <c r="AN28" s="19">
        <v>0.0</v>
      </c>
      <c r="AO28" s="19">
        <v>0.0</v>
      </c>
      <c r="AP28" s="12">
        <v>0.0</v>
      </c>
      <c r="AQ28" s="17">
        <f t="shared" si="7"/>
        <v>2</v>
      </c>
      <c r="AR28" s="11">
        <f t="shared" si="8"/>
        <v>0.4</v>
      </c>
      <c r="AS28" s="17">
        <f t="shared" si="9"/>
        <v>3</v>
      </c>
      <c r="AT28" s="11">
        <f t="shared" si="10"/>
        <v>0.6</v>
      </c>
      <c r="AU28" s="13" t="s">
        <v>56</v>
      </c>
      <c r="AV28" s="13"/>
      <c r="AW28" s="13"/>
      <c r="AX28" s="13"/>
      <c r="AY28" s="13"/>
      <c r="AZ28" s="13"/>
      <c r="BA28" s="13">
        <v>8.0</v>
      </c>
      <c r="BB28" s="13"/>
    </row>
    <row r="29" ht="12.75" customHeight="1">
      <c r="A29" s="13" t="s">
        <v>71</v>
      </c>
      <c r="B29" s="39" t="s">
        <v>83</v>
      </c>
      <c r="C29" s="10">
        <v>0.26785714285714285</v>
      </c>
      <c r="D29" s="11">
        <v>1.6468253968253967</v>
      </c>
      <c r="E29" s="11">
        <v>0.16265060240963855</v>
      </c>
      <c r="F29" s="13">
        <v>0.0</v>
      </c>
      <c r="G29" s="13">
        <v>2.0</v>
      </c>
      <c r="H29" s="13">
        <v>5.0</v>
      </c>
      <c r="I29" s="13">
        <v>24.0</v>
      </c>
      <c r="J29" s="13">
        <v>3.0</v>
      </c>
      <c r="K29" s="11">
        <v>0.5972222222222222</v>
      </c>
      <c r="L29" s="11">
        <v>2.074074074074074</v>
      </c>
      <c r="M29" s="13">
        <v>1.0</v>
      </c>
      <c r="N29" s="13">
        <v>0.0</v>
      </c>
      <c r="O29" s="13">
        <v>7.0</v>
      </c>
      <c r="P29" s="38">
        <v>0.0</v>
      </c>
      <c r="Q29" s="15">
        <v>0.7598728246318608</v>
      </c>
      <c r="R29" s="16">
        <v>2.3419312169312168</v>
      </c>
      <c r="S29" s="13">
        <v>8.0</v>
      </c>
      <c r="T29" s="13">
        <v>16.0</v>
      </c>
      <c r="U29" s="13">
        <v>1.0</v>
      </c>
      <c r="V29" s="17">
        <f t="shared" si="1"/>
        <v>1</v>
      </c>
      <c r="W29" s="11">
        <f t="shared" si="2"/>
        <v>0.6666666667</v>
      </c>
      <c r="X29" s="11">
        <f t="shared" si="3"/>
        <v>0.3333333333</v>
      </c>
      <c r="Y29" s="11">
        <f t="shared" si="4"/>
        <v>2.341931217</v>
      </c>
      <c r="Z29" s="12">
        <v>0.0</v>
      </c>
      <c r="AA29" s="12">
        <v>0.0</v>
      </c>
      <c r="AB29" s="12">
        <v>0.0</v>
      </c>
      <c r="AC29" s="12">
        <v>0.0</v>
      </c>
      <c r="AD29" s="12">
        <v>0.0</v>
      </c>
      <c r="AE29" s="12">
        <v>0.0</v>
      </c>
      <c r="AF29" s="11" t="str">
        <f t="shared" si="5"/>
        <v>#DIV/0!</v>
      </c>
      <c r="AG29" s="12">
        <v>2.0</v>
      </c>
      <c r="AH29" s="12">
        <v>2.0</v>
      </c>
      <c r="AI29" s="12">
        <v>3.0</v>
      </c>
      <c r="AJ29" s="12">
        <v>0.0</v>
      </c>
      <c r="AK29" s="12">
        <v>5.0</v>
      </c>
      <c r="AL29" s="12">
        <v>2.0</v>
      </c>
      <c r="AM29" s="18">
        <f t="shared" si="6"/>
        <v>0.4</v>
      </c>
      <c r="AN29" s="19">
        <v>0.0</v>
      </c>
      <c r="AO29" s="19">
        <v>0.0</v>
      </c>
      <c r="AP29" s="12">
        <v>0.0</v>
      </c>
      <c r="AQ29" s="17">
        <f t="shared" si="7"/>
        <v>2</v>
      </c>
      <c r="AR29" s="11">
        <f t="shared" si="8"/>
        <v>0.6666666667</v>
      </c>
      <c r="AS29" s="17">
        <f t="shared" si="9"/>
        <v>1</v>
      </c>
      <c r="AT29" s="11">
        <f t="shared" si="10"/>
        <v>0.3333333333</v>
      </c>
      <c r="AU29" s="13" t="s">
        <v>54</v>
      </c>
      <c r="AV29" s="13"/>
      <c r="AW29" s="13"/>
      <c r="AX29" s="13"/>
      <c r="AY29" s="13"/>
      <c r="AZ29" s="13"/>
      <c r="BA29" s="13">
        <v>3.0</v>
      </c>
      <c r="BB29" s="13"/>
    </row>
    <row r="30" ht="12.75" customHeight="1">
      <c r="A30" s="13" t="s">
        <v>71</v>
      </c>
      <c r="B30" s="37" t="s">
        <v>84</v>
      </c>
      <c r="C30" s="10">
        <v>1.347222222222222</v>
      </c>
      <c r="D30" s="11">
        <v>6.5968253968253965</v>
      </c>
      <c r="E30" s="11">
        <v>0.20422281039461018</v>
      </c>
      <c r="F30" s="13">
        <v>6.0</v>
      </c>
      <c r="G30" s="13">
        <v>1.0</v>
      </c>
      <c r="H30" s="13">
        <v>1.0</v>
      </c>
      <c r="I30" s="13">
        <v>18.0</v>
      </c>
      <c r="J30" s="13">
        <v>2.0</v>
      </c>
      <c r="K30" s="11">
        <v>0.21794871794871795</v>
      </c>
      <c r="L30" s="11">
        <v>0.717948717948718</v>
      </c>
      <c r="M30" s="13">
        <v>1.0</v>
      </c>
      <c r="N30" s="13">
        <v>0.0</v>
      </c>
      <c r="O30" s="13">
        <v>7.0</v>
      </c>
      <c r="P30" s="38">
        <v>0.0</v>
      </c>
      <c r="Q30" s="15">
        <v>0.4305930875348585</v>
      </c>
      <c r="R30" s="16">
        <v>2.06517094017094</v>
      </c>
      <c r="S30" s="13">
        <v>27.0</v>
      </c>
      <c r="T30" s="13">
        <v>8.0</v>
      </c>
      <c r="U30" s="13">
        <v>1.0</v>
      </c>
      <c r="V30" s="17">
        <f t="shared" si="1"/>
        <v>1</v>
      </c>
      <c r="W30" s="11">
        <f t="shared" si="2"/>
        <v>0.5</v>
      </c>
      <c r="X30" s="11">
        <f t="shared" si="3"/>
        <v>0.5</v>
      </c>
      <c r="Y30" s="11">
        <f t="shared" si="4"/>
        <v>2.06517094</v>
      </c>
      <c r="Z30" s="12">
        <v>0.0</v>
      </c>
      <c r="AA30" s="12">
        <v>0.0</v>
      </c>
      <c r="AB30" s="12">
        <v>2.0</v>
      </c>
      <c r="AC30" s="12">
        <v>0.0</v>
      </c>
      <c r="AD30" s="12">
        <v>2.0</v>
      </c>
      <c r="AE30" s="12">
        <v>0.0</v>
      </c>
      <c r="AF30" s="11">
        <f t="shared" si="5"/>
        <v>0</v>
      </c>
      <c r="AG30" s="12">
        <v>8.0</v>
      </c>
      <c r="AH30" s="12">
        <v>2.0</v>
      </c>
      <c r="AI30" s="12">
        <v>7.0</v>
      </c>
      <c r="AJ30" s="12">
        <v>5.0</v>
      </c>
      <c r="AK30" s="12">
        <v>15.0</v>
      </c>
      <c r="AL30" s="12">
        <v>7.0</v>
      </c>
      <c r="AM30" s="18">
        <f t="shared" si="6"/>
        <v>0.4666666667</v>
      </c>
      <c r="AN30" s="19">
        <v>0.0</v>
      </c>
      <c r="AO30" s="19">
        <v>0.0</v>
      </c>
      <c r="AP30" s="12">
        <v>2.0</v>
      </c>
      <c r="AQ30" s="17">
        <f t="shared" si="7"/>
        <v>1</v>
      </c>
      <c r="AR30" s="11">
        <f t="shared" si="8"/>
        <v>0.5</v>
      </c>
      <c r="AS30" s="17">
        <f t="shared" si="9"/>
        <v>1</v>
      </c>
      <c r="AT30" s="11">
        <f t="shared" si="10"/>
        <v>0.5</v>
      </c>
      <c r="AU30" s="13" t="s">
        <v>56</v>
      </c>
      <c r="AV30" s="13"/>
      <c r="AW30" s="13"/>
      <c r="AX30" s="13"/>
      <c r="AY30" s="13"/>
      <c r="AZ30" s="13"/>
      <c r="BA30" s="13">
        <v>4.0</v>
      </c>
      <c r="BB30" s="13"/>
    </row>
    <row r="31" ht="12.75" customHeight="1">
      <c r="A31" s="13" t="s">
        <v>71</v>
      </c>
      <c r="B31" s="39" t="s">
        <v>85</v>
      </c>
      <c r="C31" s="10">
        <v>0.5178571428571428</v>
      </c>
      <c r="D31" s="11">
        <v>3.3468253968253965</v>
      </c>
      <c r="E31" s="11">
        <v>0.15473085131610148</v>
      </c>
      <c r="F31" s="13">
        <v>0.0</v>
      </c>
      <c r="G31" s="13">
        <v>3.0</v>
      </c>
      <c r="H31" s="13">
        <v>4.0</v>
      </c>
      <c r="I31" s="13">
        <v>42.0</v>
      </c>
      <c r="J31" s="13">
        <v>7.0</v>
      </c>
      <c r="K31" s="11">
        <v>0.4149659863945578</v>
      </c>
      <c r="L31" s="11">
        <v>1.5</v>
      </c>
      <c r="M31" s="13">
        <v>5.0</v>
      </c>
      <c r="N31" s="13">
        <v>0.0</v>
      </c>
      <c r="O31" s="13">
        <v>7.0</v>
      </c>
      <c r="P31" s="38">
        <v>0.0</v>
      </c>
      <c r="Q31" s="15">
        <v>0.5696968377106593</v>
      </c>
      <c r="R31" s="16">
        <v>2.017857142857143</v>
      </c>
      <c r="S31" s="13">
        <v>18.0</v>
      </c>
      <c r="T31" s="13">
        <v>11.0</v>
      </c>
      <c r="U31" s="13">
        <v>1.0</v>
      </c>
      <c r="V31" s="17">
        <f t="shared" si="1"/>
        <v>4</v>
      </c>
      <c r="W31" s="11">
        <f t="shared" si="2"/>
        <v>0.4285714286</v>
      </c>
      <c r="X31" s="11">
        <f t="shared" si="3"/>
        <v>0.5714285714</v>
      </c>
      <c r="Y31" s="11">
        <f t="shared" si="4"/>
        <v>2.017857143</v>
      </c>
      <c r="Z31" s="12">
        <v>0.0</v>
      </c>
      <c r="AA31" s="12">
        <v>0.0</v>
      </c>
      <c r="AB31" s="12">
        <v>0.0</v>
      </c>
      <c r="AC31" s="12">
        <v>0.0</v>
      </c>
      <c r="AD31" s="12">
        <v>0.0</v>
      </c>
      <c r="AE31" s="12">
        <v>0.0</v>
      </c>
      <c r="AF31" s="11" t="str">
        <f t="shared" si="5"/>
        <v>#DIV/0!</v>
      </c>
      <c r="AG31" s="12">
        <v>6.0</v>
      </c>
      <c r="AH31" s="12">
        <v>3.0</v>
      </c>
      <c r="AI31" s="12">
        <v>6.0</v>
      </c>
      <c r="AJ31" s="12">
        <v>0.0</v>
      </c>
      <c r="AK31" s="12">
        <v>12.0</v>
      </c>
      <c r="AL31" s="12">
        <v>3.0</v>
      </c>
      <c r="AM31" s="18">
        <f t="shared" si="6"/>
        <v>0.25</v>
      </c>
      <c r="AN31" s="19">
        <v>0.0</v>
      </c>
      <c r="AO31" s="19">
        <v>0.0</v>
      </c>
      <c r="AP31" s="12">
        <v>0.0</v>
      </c>
      <c r="AQ31" s="17">
        <f t="shared" si="7"/>
        <v>2</v>
      </c>
      <c r="AR31" s="11">
        <f t="shared" si="8"/>
        <v>0.2857142857</v>
      </c>
      <c r="AS31" s="17">
        <f t="shared" si="9"/>
        <v>5</v>
      </c>
      <c r="AT31" s="11">
        <f t="shared" si="10"/>
        <v>0.7142857143</v>
      </c>
      <c r="AU31" s="13" t="s">
        <v>54</v>
      </c>
      <c r="AV31" s="13"/>
      <c r="AW31" s="13"/>
      <c r="AX31" s="13"/>
      <c r="AY31" s="13"/>
      <c r="AZ31" s="13"/>
      <c r="BA31" s="13">
        <v>4.0</v>
      </c>
      <c r="BB31" s="13"/>
    </row>
    <row r="32" ht="12.75" customHeight="1">
      <c r="A32" s="13" t="s">
        <v>71</v>
      </c>
      <c r="B32" s="39" t="s">
        <v>86</v>
      </c>
      <c r="C32" s="10">
        <v>0.26785714285714285</v>
      </c>
      <c r="D32" s="11">
        <v>1.98015873015873</v>
      </c>
      <c r="E32" s="11">
        <v>0.13527054108216433</v>
      </c>
      <c r="F32" s="13">
        <v>0.0</v>
      </c>
      <c r="G32" s="13">
        <v>3.0</v>
      </c>
      <c r="H32" s="13">
        <v>8.0</v>
      </c>
      <c r="I32" s="13">
        <v>30.0</v>
      </c>
      <c r="J32" s="13">
        <v>4.0</v>
      </c>
      <c r="K32" s="11">
        <v>0.6833333333333333</v>
      </c>
      <c r="L32" s="11">
        <v>1.75</v>
      </c>
      <c r="M32" s="13">
        <v>1.0</v>
      </c>
      <c r="N32" s="13">
        <v>0.0</v>
      </c>
      <c r="O32" s="13">
        <v>7.0</v>
      </c>
      <c r="P32" s="38">
        <v>0.0</v>
      </c>
      <c r="Q32" s="15">
        <v>0.8186038744154976</v>
      </c>
      <c r="R32" s="16">
        <v>2.017857142857143</v>
      </c>
      <c r="S32" s="13">
        <v>11.0</v>
      </c>
      <c r="T32" s="13">
        <v>15.0</v>
      </c>
      <c r="U32" s="13">
        <v>1.0</v>
      </c>
      <c r="V32" s="17">
        <f t="shared" si="1"/>
        <v>1</v>
      </c>
      <c r="W32" s="11">
        <f t="shared" si="2"/>
        <v>0.75</v>
      </c>
      <c r="X32" s="11">
        <f t="shared" si="3"/>
        <v>0.25</v>
      </c>
      <c r="Y32" s="11">
        <f t="shared" si="4"/>
        <v>2.017857143</v>
      </c>
      <c r="Z32" s="12">
        <v>0.0</v>
      </c>
      <c r="AA32" s="12">
        <v>0.0</v>
      </c>
      <c r="AB32" s="12">
        <v>0.0</v>
      </c>
      <c r="AC32" s="12">
        <v>0.0</v>
      </c>
      <c r="AD32" s="12">
        <v>0.0</v>
      </c>
      <c r="AE32" s="12">
        <v>0.0</v>
      </c>
      <c r="AF32" s="11" t="str">
        <f t="shared" si="5"/>
        <v>#DIV/0!</v>
      </c>
      <c r="AG32" s="12">
        <v>3.0</v>
      </c>
      <c r="AH32" s="12">
        <v>2.0</v>
      </c>
      <c r="AI32" s="12">
        <v>4.0</v>
      </c>
      <c r="AJ32" s="12">
        <v>0.0</v>
      </c>
      <c r="AK32" s="12">
        <v>7.0</v>
      </c>
      <c r="AL32" s="12">
        <v>2.0</v>
      </c>
      <c r="AM32" s="18">
        <f t="shared" si="6"/>
        <v>0.2857142857</v>
      </c>
      <c r="AN32" s="19">
        <v>0.0</v>
      </c>
      <c r="AO32" s="19">
        <v>0.0</v>
      </c>
      <c r="AP32" s="12">
        <v>0.0</v>
      </c>
      <c r="AQ32" s="17">
        <f t="shared" si="7"/>
        <v>3</v>
      </c>
      <c r="AR32" s="11">
        <f t="shared" si="8"/>
        <v>0.75</v>
      </c>
      <c r="AS32" s="17">
        <f t="shared" si="9"/>
        <v>1</v>
      </c>
      <c r="AT32" s="11">
        <f t="shared" si="10"/>
        <v>0.25</v>
      </c>
      <c r="AU32" s="13" t="s">
        <v>56</v>
      </c>
      <c r="AV32" s="13"/>
      <c r="AW32" s="13"/>
      <c r="AX32" s="13"/>
      <c r="AY32" s="13"/>
      <c r="AZ32" s="13"/>
      <c r="BA32" s="13">
        <v>5.0</v>
      </c>
      <c r="BB32" s="13"/>
    </row>
    <row r="33" ht="12.75" customHeight="1">
      <c r="A33" s="13" t="s">
        <v>71</v>
      </c>
      <c r="B33" s="39" t="s">
        <v>87</v>
      </c>
      <c r="C33" s="10">
        <v>0.125</v>
      </c>
      <c r="D33" s="11">
        <v>1.3611111111111112</v>
      </c>
      <c r="E33" s="11">
        <v>0.09183673469387754</v>
      </c>
      <c r="F33" s="13">
        <v>0.0</v>
      </c>
      <c r="G33" s="13">
        <v>1.0</v>
      </c>
      <c r="H33" s="13">
        <v>6.0</v>
      </c>
      <c r="I33" s="13">
        <v>17.0</v>
      </c>
      <c r="J33" s="13">
        <v>2.0</v>
      </c>
      <c r="K33" s="11">
        <v>0.32352941176470584</v>
      </c>
      <c r="L33" s="11">
        <v>1.4</v>
      </c>
      <c r="M33" s="13">
        <v>1.0</v>
      </c>
      <c r="N33" s="13">
        <v>0.0</v>
      </c>
      <c r="O33" s="13">
        <v>7.0</v>
      </c>
      <c r="P33" s="38">
        <v>0.0</v>
      </c>
      <c r="Q33" s="15">
        <v>0.4153661464585834</v>
      </c>
      <c r="R33" s="16">
        <v>1.525</v>
      </c>
      <c r="S33" s="13">
        <v>6.0</v>
      </c>
      <c r="T33" s="13">
        <v>17.0</v>
      </c>
      <c r="U33" s="13">
        <v>1.0</v>
      </c>
      <c r="V33" s="17">
        <f t="shared" si="1"/>
        <v>1</v>
      </c>
      <c r="W33" s="11">
        <f t="shared" si="2"/>
        <v>0.5</v>
      </c>
      <c r="X33" s="11">
        <f t="shared" si="3"/>
        <v>0.5</v>
      </c>
      <c r="Y33" s="11">
        <f t="shared" si="4"/>
        <v>1.525</v>
      </c>
      <c r="Z33" s="12">
        <v>0.0</v>
      </c>
      <c r="AA33" s="12">
        <v>0.0</v>
      </c>
      <c r="AB33" s="12">
        <v>0.0</v>
      </c>
      <c r="AC33" s="12">
        <v>0.0</v>
      </c>
      <c r="AD33" s="12">
        <v>0.0</v>
      </c>
      <c r="AE33" s="12">
        <v>0.0</v>
      </c>
      <c r="AF33" s="11" t="str">
        <f t="shared" si="5"/>
        <v>#DIV/0!</v>
      </c>
      <c r="AG33" s="12">
        <v>1.0</v>
      </c>
      <c r="AH33" s="12">
        <v>1.0</v>
      </c>
      <c r="AI33" s="12">
        <v>2.0</v>
      </c>
      <c r="AJ33" s="12">
        <v>0.0</v>
      </c>
      <c r="AK33" s="12">
        <v>3.0</v>
      </c>
      <c r="AL33" s="12">
        <v>1.0</v>
      </c>
      <c r="AM33" s="18">
        <f t="shared" si="6"/>
        <v>0.3333333333</v>
      </c>
      <c r="AN33" s="19">
        <v>0.0</v>
      </c>
      <c r="AO33" s="19">
        <v>0.0</v>
      </c>
      <c r="AP33" s="12">
        <v>0.0</v>
      </c>
      <c r="AQ33" s="17">
        <f t="shared" si="7"/>
        <v>1</v>
      </c>
      <c r="AR33" s="11">
        <f t="shared" si="8"/>
        <v>0.5</v>
      </c>
      <c r="AS33" s="17">
        <f t="shared" si="9"/>
        <v>1</v>
      </c>
      <c r="AT33" s="11">
        <f t="shared" si="10"/>
        <v>0.5</v>
      </c>
      <c r="AU33" s="13" t="s">
        <v>56</v>
      </c>
      <c r="AV33" s="13"/>
      <c r="AW33" s="13"/>
      <c r="AX33" s="13"/>
      <c r="AZ33" s="12">
        <v>0.0</v>
      </c>
      <c r="BA33" s="13">
        <f>H33+AZ33</f>
        <v>6</v>
      </c>
    </row>
    <row r="34" ht="12.75" customHeight="1">
      <c r="A34" s="13" t="s">
        <v>71</v>
      </c>
      <c r="B34" s="39" t="s">
        <v>88</v>
      </c>
      <c r="C34" s="10">
        <v>1.0</v>
      </c>
      <c r="D34" s="11">
        <v>1.1111111111111112</v>
      </c>
      <c r="E34" s="11">
        <v>0.8999999999999999</v>
      </c>
      <c r="F34" s="13">
        <v>0.0</v>
      </c>
      <c r="G34" s="13">
        <v>0.0</v>
      </c>
      <c r="H34" s="13">
        <v>6.0</v>
      </c>
      <c r="I34" s="13">
        <v>9.0</v>
      </c>
      <c r="J34" s="13">
        <v>1.0</v>
      </c>
      <c r="K34" s="11">
        <v>-0.6666666666666666</v>
      </c>
      <c r="L34" s="11">
        <v>0.0</v>
      </c>
      <c r="M34" s="13">
        <v>0.0</v>
      </c>
      <c r="N34" s="13">
        <v>0.0</v>
      </c>
      <c r="O34" s="13">
        <v>7.0</v>
      </c>
      <c r="P34" s="38">
        <v>0.0</v>
      </c>
      <c r="Q34" s="15">
        <v>0.23333333333333328</v>
      </c>
      <c r="R34" s="16">
        <v>1.0</v>
      </c>
      <c r="S34" s="13">
        <v>3.0</v>
      </c>
      <c r="T34" s="13">
        <v>18.0</v>
      </c>
      <c r="U34" s="13">
        <v>1.0</v>
      </c>
      <c r="V34" s="17">
        <f t="shared" si="1"/>
        <v>1</v>
      </c>
      <c r="W34" s="11">
        <f t="shared" si="2"/>
        <v>0</v>
      </c>
      <c r="X34" s="11">
        <f t="shared" si="3"/>
        <v>1</v>
      </c>
      <c r="Y34" s="11">
        <f t="shared" si="4"/>
        <v>1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2">
        <v>0.0</v>
      </c>
      <c r="AF34" s="11" t="str">
        <f t="shared" si="5"/>
        <v>#DIV/0!</v>
      </c>
      <c r="AG34" s="12">
        <v>0.0</v>
      </c>
      <c r="AH34" s="12">
        <v>0.0</v>
      </c>
      <c r="AI34" s="12">
        <v>1.0</v>
      </c>
      <c r="AJ34" s="12">
        <v>0.0</v>
      </c>
      <c r="AK34" s="12">
        <v>1.0</v>
      </c>
      <c r="AL34" s="12">
        <v>0.0</v>
      </c>
      <c r="AM34" s="18">
        <f t="shared" si="6"/>
        <v>0</v>
      </c>
      <c r="AN34" s="19">
        <v>0.0</v>
      </c>
      <c r="AO34" s="19">
        <v>0.0</v>
      </c>
      <c r="AP34" s="12">
        <v>0.0</v>
      </c>
      <c r="AQ34" s="17">
        <f t="shared" si="7"/>
        <v>1</v>
      </c>
      <c r="AR34" s="11">
        <f t="shared" si="8"/>
        <v>1</v>
      </c>
      <c r="AS34" s="17">
        <f t="shared" si="9"/>
        <v>0</v>
      </c>
      <c r="AT34" s="11">
        <f t="shared" si="10"/>
        <v>0</v>
      </c>
      <c r="AU34" s="13" t="s">
        <v>56</v>
      </c>
      <c r="AV34" s="13"/>
      <c r="AW34" s="13"/>
      <c r="AX34" s="13"/>
      <c r="BA34" s="12">
        <v>6.0</v>
      </c>
    </row>
    <row r="35" ht="12.75" customHeight="1">
      <c r="A35" s="13" t="s">
        <v>71</v>
      </c>
      <c r="B35" s="37" t="s">
        <v>89</v>
      </c>
      <c r="C35" s="10">
        <v>0.49007936507936506</v>
      </c>
      <c r="D35" s="11">
        <v>2.18015873015873</v>
      </c>
      <c r="E35" s="11">
        <v>0.22479068074262834</v>
      </c>
      <c r="F35" s="13">
        <v>3.0</v>
      </c>
      <c r="G35" s="13">
        <v>0.0</v>
      </c>
      <c r="H35" s="13">
        <v>8.0</v>
      </c>
      <c r="I35" s="13">
        <v>9.0</v>
      </c>
      <c r="J35" s="13">
        <v>1.0</v>
      </c>
      <c r="K35" s="11">
        <v>-0.8888888888888888</v>
      </c>
      <c r="L35" s="11">
        <v>0.0</v>
      </c>
      <c r="M35" s="13">
        <v>0.0</v>
      </c>
      <c r="N35" s="13">
        <v>0.0</v>
      </c>
      <c r="O35" s="13">
        <v>7.0</v>
      </c>
      <c r="P35" s="38">
        <v>0.0</v>
      </c>
      <c r="Q35" s="15">
        <v>-0.6386158637705779</v>
      </c>
      <c r="R35" s="16">
        <v>0.49007936507936506</v>
      </c>
      <c r="S35" s="13">
        <v>12.0</v>
      </c>
      <c r="T35" s="25">
        <v>14.0</v>
      </c>
      <c r="U35" s="13">
        <v>1.0</v>
      </c>
      <c r="V35" s="17">
        <f t="shared" si="1"/>
        <v>1</v>
      </c>
      <c r="W35" s="11">
        <f t="shared" si="2"/>
        <v>0</v>
      </c>
      <c r="X35" s="11">
        <f t="shared" si="3"/>
        <v>1</v>
      </c>
      <c r="Y35" s="11">
        <f t="shared" si="4"/>
        <v>0.4900793651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1" t="str">
        <f t="shared" si="5"/>
        <v>#DIV/0!</v>
      </c>
      <c r="AG35" s="12">
        <v>4.0</v>
      </c>
      <c r="AH35" s="12">
        <v>1.0</v>
      </c>
      <c r="AI35" s="12">
        <v>4.0</v>
      </c>
      <c r="AJ35" s="12">
        <v>3.0</v>
      </c>
      <c r="AK35" s="12">
        <v>8.0</v>
      </c>
      <c r="AL35" s="12">
        <v>4.0</v>
      </c>
      <c r="AM35" s="18">
        <f t="shared" si="6"/>
        <v>0.5</v>
      </c>
      <c r="AN35" s="19">
        <v>0.0</v>
      </c>
      <c r="AO35" s="19">
        <v>0.0</v>
      </c>
      <c r="AP35" s="12">
        <v>0.0</v>
      </c>
      <c r="AQ35" s="17">
        <f t="shared" si="7"/>
        <v>1</v>
      </c>
      <c r="AR35" s="11">
        <f t="shared" si="8"/>
        <v>1</v>
      </c>
      <c r="AS35" s="17">
        <f t="shared" si="9"/>
        <v>0</v>
      </c>
      <c r="AT35" s="11">
        <f t="shared" si="10"/>
        <v>0</v>
      </c>
      <c r="AU35" s="13" t="s">
        <v>54</v>
      </c>
      <c r="AV35" s="13"/>
      <c r="AW35" s="13"/>
      <c r="AX35" s="13"/>
      <c r="BA35" s="12">
        <v>4.0</v>
      </c>
    </row>
    <row r="36" ht="12.75" customHeight="1">
      <c r="A36" s="13" t="s">
        <v>71</v>
      </c>
      <c r="B36" s="40" t="s">
        <v>90</v>
      </c>
      <c r="C36" s="10">
        <v>0.0</v>
      </c>
      <c r="D36" s="11">
        <v>1.0</v>
      </c>
      <c r="E36" s="11">
        <v>0.0</v>
      </c>
      <c r="F36" s="13">
        <v>0.0</v>
      </c>
      <c r="G36" s="13">
        <v>0.0</v>
      </c>
      <c r="H36" s="13">
        <v>0.0</v>
      </c>
      <c r="I36" s="13">
        <v>0.0</v>
      </c>
      <c r="J36" s="13">
        <v>0.0</v>
      </c>
      <c r="K36" s="11">
        <v>0.0</v>
      </c>
      <c r="L36" s="11" t="e">
        <v>#DIV/0!</v>
      </c>
      <c r="M36" s="13">
        <v>0.0</v>
      </c>
      <c r="N36" s="13">
        <v>0.0</v>
      </c>
      <c r="O36" s="13">
        <v>7.0</v>
      </c>
      <c r="P36" s="38">
        <v>0.0</v>
      </c>
      <c r="Q36" s="15">
        <v>0.0</v>
      </c>
      <c r="R36" s="16">
        <v>0.0</v>
      </c>
      <c r="S36" s="13">
        <v>2.0</v>
      </c>
      <c r="T36" s="13">
        <v>19.0</v>
      </c>
      <c r="U36" s="13">
        <v>1.0</v>
      </c>
      <c r="V36" s="17">
        <f t="shared" si="1"/>
        <v>0</v>
      </c>
      <c r="W36" s="11" t="str">
        <f t="shared" si="2"/>
        <v>#DIV/0!</v>
      </c>
      <c r="X36" s="11" t="str">
        <f t="shared" si="3"/>
        <v>#DIV/0!</v>
      </c>
      <c r="Y36" s="11" t="str">
        <f t="shared" si="4"/>
        <v>#DIV/0!</v>
      </c>
      <c r="Z36" s="13">
        <v>0.0</v>
      </c>
      <c r="AA36" s="13">
        <v>0.0</v>
      </c>
      <c r="AB36" s="13">
        <v>0.0</v>
      </c>
      <c r="AC36" s="13">
        <v>0.0</v>
      </c>
      <c r="AD36" s="13">
        <v>0.0</v>
      </c>
      <c r="AE36" s="13">
        <v>0.0</v>
      </c>
      <c r="AF36" s="11" t="str">
        <f t="shared" si="5"/>
        <v>#DIV/0!</v>
      </c>
      <c r="AG36" s="13">
        <v>0.0</v>
      </c>
      <c r="AH36" s="13">
        <v>0.0</v>
      </c>
      <c r="AI36" s="13">
        <v>0.0</v>
      </c>
      <c r="AJ36" s="13">
        <v>0.0</v>
      </c>
      <c r="AK36" s="13">
        <v>0.0</v>
      </c>
      <c r="AL36" s="13">
        <v>0.0</v>
      </c>
      <c r="AM36" s="18" t="str">
        <f t="shared" si="6"/>
        <v>#DIV/0!</v>
      </c>
      <c r="AN36" s="19">
        <v>0.0</v>
      </c>
      <c r="AO36" s="19">
        <v>0.0</v>
      </c>
      <c r="AP36" s="12">
        <v>0.0</v>
      </c>
      <c r="AQ36" s="17">
        <f t="shared" si="7"/>
        <v>0</v>
      </c>
      <c r="AR36" s="11" t="str">
        <f t="shared" si="8"/>
        <v>#DIV/0!</v>
      </c>
      <c r="AS36" s="17">
        <f t="shared" si="9"/>
        <v>0</v>
      </c>
      <c r="AT36" s="11" t="str">
        <f t="shared" si="10"/>
        <v>#DIV/0!</v>
      </c>
      <c r="AU36" s="13" t="s">
        <v>56</v>
      </c>
      <c r="AV36" s="13"/>
      <c r="AW36" s="13"/>
      <c r="AX36" s="13"/>
      <c r="AY36" s="13"/>
      <c r="AZ36" s="13"/>
      <c r="BA36" s="13">
        <v>6.0</v>
      </c>
      <c r="BB36" s="13"/>
    </row>
    <row r="37" ht="12.75" customHeight="1">
      <c r="A37" s="25" t="s">
        <v>71</v>
      </c>
      <c r="B37" s="41" t="s">
        <v>91</v>
      </c>
      <c r="C37" s="27">
        <v>0.0</v>
      </c>
      <c r="D37" s="28">
        <v>1.0</v>
      </c>
      <c r="E37" s="28">
        <v>0.0</v>
      </c>
      <c r="F37" s="25">
        <v>0.0</v>
      </c>
      <c r="G37" s="25">
        <v>0.0</v>
      </c>
      <c r="H37" s="25">
        <v>0.0</v>
      </c>
      <c r="I37" s="25">
        <v>0.0</v>
      </c>
      <c r="J37" s="25">
        <v>0.0</v>
      </c>
      <c r="K37" s="28">
        <v>0.0</v>
      </c>
      <c r="L37" s="28" t="e">
        <v>#DIV/0!</v>
      </c>
      <c r="M37" s="25">
        <v>0.0</v>
      </c>
      <c r="N37" s="25">
        <v>0.0</v>
      </c>
      <c r="O37" s="25">
        <v>7.0</v>
      </c>
      <c r="P37" s="42">
        <v>0.0</v>
      </c>
      <c r="Q37" s="30">
        <v>0.0</v>
      </c>
      <c r="R37" s="31">
        <v>0.0</v>
      </c>
      <c r="S37" s="25">
        <v>2.0</v>
      </c>
      <c r="T37" s="25">
        <v>20.0</v>
      </c>
      <c r="U37" s="25">
        <v>1.0</v>
      </c>
      <c r="V37" s="32">
        <f t="shared" si="1"/>
        <v>0</v>
      </c>
      <c r="W37" s="28" t="str">
        <f t="shared" si="2"/>
        <v>#DIV/0!</v>
      </c>
      <c r="X37" s="28" t="str">
        <f t="shared" si="3"/>
        <v>#DIV/0!</v>
      </c>
      <c r="Y37" s="28" t="str">
        <f t="shared" si="4"/>
        <v>#DIV/0!</v>
      </c>
      <c r="Z37" s="25">
        <v>0.0</v>
      </c>
      <c r="AA37" s="25">
        <v>0.0</v>
      </c>
      <c r="AB37" s="25">
        <v>0.0</v>
      </c>
      <c r="AC37" s="25">
        <v>0.0</v>
      </c>
      <c r="AD37" s="25">
        <v>0.0</v>
      </c>
      <c r="AE37" s="25">
        <v>0.0</v>
      </c>
      <c r="AF37" s="28" t="str">
        <f t="shared" si="5"/>
        <v>#DIV/0!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0.0</v>
      </c>
      <c r="AM37" s="33" t="str">
        <f t="shared" si="6"/>
        <v>#DIV/0!</v>
      </c>
      <c r="AN37" s="34">
        <v>0.0</v>
      </c>
      <c r="AO37" s="34">
        <v>0.0</v>
      </c>
      <c r="AP37" s="25">
        <v>0.0</v>
      </c>
      <c r="AQ37" s="32">
        <f t="shared" si="7"/>
        <v>0</v>
      </c>
      <c r="AR37" s="28" t="str">
        <f t="shared" si="8"/>
        <v>#DIV/0!</v>
      </c>
      <c r="AS37" s="32">
        <f t="shared" si="9"/>
        <v>0</v>
      </c>
      <c r="AT37" s="28" t="str">
        <f t="shared" si="10"/>
        <v>#DIV/0!</v>
      </c>
      <c r="AU37" s="25" t="s">
        <v>54</v>
      </c>
      <c r="AV37" s="25"/>
      <c r="AW37" s="25"/>
      <c r="AX37" s="25"/>
      <c r="AY37" s="25"/>
      <c r="AZ37" s="25"/>
      <c r="BA37" s="25">
        <v>2.0</v>
      </c>
      <c r="BB37" s="25"/>
    </row>
    <row r="38" ht="12.75" customHeight="1">
      <c r="A38" s="8" t="s">
        <v>92</v>
      </c>
      <c r="B38" s="8" t="s">
        <v>93</v>
      </c>
      <c r="C38" s="10">
        <v>3.3468253968253965</v>
      </c>
      <c r="D38" s="11">
        <v>12.967460317460318</v>
      </c>
      <c r="E38" s="18">
        <v>0.2580941306077483</v>
      </c>
      <c r="F38" s="13">
        <v>0.0</v>
      </c>
      <c r="G38" s="13">
        <v>10.0</v>
      </c>
      <c r="H38" s="13">
        <v>1.0</v>
      </c>
      <c r="I38" s="13">
        <v>79.0</v>
      </c>
      <c r="J38" s="13">
        <v>12.0</v>
      </c>
      <c r="K38" s="11">
        <v>0.8322784810126582</v>
      </c>
      <c r="L38" s="11">
        <v>4.666666666666667</v>
      </c>
      <c r="M38" s="13">
        <v>11.0</v>
      </c>
      <c r="N38" s="13">
        <v>6.0</v>
      </c>
      <c r="O38" s="13">
        <v>7.0</v>
      </c>
      <c r="P38" s="10">
        <v>0.8571428571428571</v>
      </c>
      <c r="Q38" s="15">
        <v>1.9475154687632634</v>
      </c>
      <c r="R38" s="16">
        <v>13.156349206349205</v>
      </c>
      <c r="S38" s="13">
        <v>39.0</v>
      </c>
      <c r="T38" s="13">
        <v>1.0</v>
      </c>
      <c r="U38" s="13">
        <v>1.0</v>
      </c>
      <c r="V38" s="17">
        <f t="shared" si="1"/>
        <v>2</v>
      </c>
      <c r="W38" s="11">
        <f t="shared" si="2"/>
        <v>0.8333333333</v>
      </c>
      <c r="X38" s="11">
        <f t="shared" si="3"/>
        <v>0.1666666667</v>
      </c>
      <c r="Y38" s="11">
        <f t="shared" si="4"/>
        <v>8.013492063</v>
      </c>
      <c r="Z38" s="13">
        <v>3.0</v>
      </c>
      <c r="AA38" s="13">
        <v>0.0</v>
      </c>
      <c r="AB38" s="13">
        <v>8.0</v>
      </c>
      <c r="AC38" s="13">
        <v>2.0</v>
      </c>
      <c r="AD38" s="13">
        <v>11.0</v>
      </c>
      <c r="AE38" s="13">
        <v>2.0</v>
      </c>
      <c r="AF38" s="11">
        <f t="shared" si="5"/>
        <v>0.1818181818</v>
      </c>
      <c r="AG38" s="13">
        <v>7.0</v>
      </c>
      <c r="AH38" s="13">
        <v>6.0</v>
      </c>
      <c r="AI38" s="13">
        <v>6.0</v>
      </c>
      <c r="AJ38" s="13">
        <v>3.0</v>
      </c>
      <c r="AK38" s="13">
        <v>13.0</v>
      </c>
      <c r="AL38" s="13">
        <v>9.0</v>
      </c>
      <c r="AM38" s="18">
        <f t="shared" si="6"/>
        <v>0.6923076923</v>
      </c>
      <c r="AN38" s="19">
        <v>0.0</v>
      </c>
      <c r="AO38" s="19">
        <v>0.0</v>
      </c>
      <c r="AP38" s="12">
        <v>0.0</v>
      </c>
      <c r="AQ38" s="17">
        <f t="shared" si="7"/>
        <v>1</v>
      </c>
      <c r="AR38" s="11">
        <f t="shared" si="8"/>
        <v>0.08333333333</v>
      </c>
      <c r="AS38" s="17">
        <f t="shared" si="9"/>
        <v>9</v>
      </c>
      <c r="AT38" s="11">
        <f t="shared" si="10"/>
        <v>0.9</v>
      </c>
      <c r="AU38" s="13" t="s">
        <v>56</v>
      </c>
      <c r="AV38" s="20">
        <v>27588.0</v>
      </c>
      <c r="AW38" s="20">
        <v>38530.0</v>
      </c>
      <c r="AX38" s="21">
        <f t="shared" ref="AX38:AX55" si="12">(AW38-AV38)/365.25</f>
        <v>29.95756331</v>
      </c>
      <c r="AY38" s="13"/>
      <c r="AZ38" s="13">
        <v>7.0</v>
      </c>
      <c r="BA38" s="13">
        <v>12.0</v>
      </c>
      <c r="BB38" s="13"/>
    </row>
    <row r="39" ht="12.75" customHeight="1">
      <c r="A39" s="22" t="s">
        <v>92</v>
      </c>
      <c r="B39" s="43" t="s">
        <v>79</v>
      </c>
      <c r="C39" s="10">
        <v>1.8706349206349207</v>
      </c>
      <c r="D39" s="11">
        <v>13.967460317460317</v>
      </c>
      <c r="E39" s="18">
        <v>0.13392806409455082</v>
      </c>
      <c r="F39" s="13">
        <v>1.0</v>
      </c>
      <c r="G39" s="13">
        <v>12.0</v>
      </c>
      <c r="H39" s="13">
        <v>2.0</v>
      </c>
      <c r="I39" s="13">
        <v>84.0</v>
      </c>
      <c r="J39" s="13">
        <v>12.0</v>
      </c>
      <c r="K39" s="11">
        <v>0.998015873015873</v>
      </c>
      <c r="L39" s="11">
        <v>4.666666666666667</v>
      </c>
      <c r="M39" s="13">
        <v>10.0</v>
      </c>
      <c r="N39" s="13">
        <v>1.0</v>
      </c>
      <c r="O39" s="13">
        <v>7.0</v>
      </c>
      <c r="P39" s="10">
        <v>0.14285714285714285</v>
      </c>
      <c r="Q39" s="15">
        <v>1.2748010799675666</v>
      </c>
      <c r="R39" s="16">
        <v>7.394444444444445</v>
      </c>
      <c r="S39" s="13">
        <v>39.0</v>
      </c>
      <c r="T39" s="13">
        <v>2.0</v>
      </c>
      <c r="U39" s="13">
        <v>2.0</v>
      </c>
      <c r="V39" s="17">
        <f t="shared" si="1"/>
        <v>0</v>
      </c>
      <c r="W39" s="11">
        <f t="shared" si="2"/>
        <v>1</v>
      </c>
      <c r="X39" s="11">
        <f t="shared" si="3"/>
        <v>0</v>
      </c>
      <c r="Y39" s="11">
        <f t="shared" si="4"/>
        <v>6.537301587</v>
      </c>
      <c r="Z39" s="13">
        <v>3.0</v>
      </c>
      <c r="AA39" s="13">
        <v>0.0</v>
      </c>
      <c r="AB39" s="13">
        <v>9.0</v>
      </c>
      <c r="AC39" s="13">
        <v>1.0</v>
      </c>
      <c r="AD39" s="13">
        <v>12.0</v>
      </c>
      <c r="AE39" s="13">
        <v>1.0</v>
      </c>
      <c r="AF39" s="11">
        <f t="shared" si="5"/>
        <v>0.08333333333</v>
      </c>
      <c r="AG39" s="13">
        <v>7.0</v>
      </c>
      <c r="AH39" s="13">
        <v>2.0</v>
      </c>
      <c r="AI39" s="13">
        <v>6.0</v>
      </c>
      <c r="AJ39" s="13">
        <v>3.0</v>
      </c>
      <c r="AK39" s="13">
        <v>13.0</v>
      </c>
      <c r="AL39" s="13">
        <v>5.0</v>
      </c>
      <c r="AM39" s="18">
        <f t="shared" si="6"/>
        <v>0.3846153846</v>
      </c>
      <c r="AN39" s="19">
        <v>0.0</v>
      </c>
      <c r="AO39" s="19">
        <v>0.0</v>
      </c>
      <c r="AP39" s="12">
        <v>0.0</v>
      </c>
      <c r="AQ39" s="17">
        <f t="shared" si="7"/>
        <v>2</v>
      </c>
      <c r="AR39" s="11">
        <f t="shared" si="8"/>
        <v>0.1666666667</v>
      </c>
      <c r="AS39" s="17">
        <f t="shared" si="9"/>
        <v>9</v>
      </c>
      <c r="AT39" s="11">
        <f t="shared" si="10"/>
        <v>0.8181818182</v>
      </c>
      <c r="AU39" s="13" t="s">
        <v>56</v>
      </c>
      <c r="AV39" s="20">
        <v>29195.0</v>
      </c>
      <c r="AW39" s="20">
        <v>38530.0</v>
      </c>
      <c r="AX39" s="21">
        <f t="shared" si="12"/>
        <v>25.5578371</v>
      </c>
      <c r="AY39" s="13"/>
      <c r="AZ39" s="13"/>
      <c r="BA39" s="13">
        <v>8.0</v>
      </c>
      <c r="BB39" s="13"/>
    </row>
    <row r="40" ht="12.75" customHeight="1">
      <c r="A40" s="13" t="s">
        <v>92</v>
      </c>
      <c r="B40" s="43" t="s">
        <v>94</v>
      </c>
      <c r="C40" s="10">
        <v>4.62063492063492</v>
      </c>
      <c r="D40" s="11">
        <v>13.967460317460317</v>
      </c>
      <c r="E40" s="18">
        <v>0.33081425080970506</v>
      </c>
      <c r="F40" s="13">
        <v>1.0</v>
      </c>
      <c r="G40" s="13">
        <v>11.0</v>
      </c>
      <c r="H40" s="13">
        <v>2.0</v>
      </c>
      <c r="I40" s="13">
        <v>84.0</v>
      </c>
      <c r="J40" s="13">
        <v>12.0</v>
      </c>
      <c r="K40" s="11">
        <v>0.9146825396825397</v>
      </c>
      <c r="L40" s="11">
        <v>4.277777777777778</v>
      </c>
      <c r="M40" s="13">
        <v>10.0</v>
      </c>
      <c r="N40" s="13">
        <v>0.0</v>
      </c>
      <c r="O40" s="13">
        <v>7.0</v>
      </c>
      <c r="P40" s="14">
        <v>0.0</v>
      </c>
      <c r="Q40" s="15">
        <v>1.2454967904922447</v>
      </c>
      <c r="R40" s="16">
        <v>8.898412698412699</v>
      </c>
      <c r="S40" s="13">
        <v>38.0</v>
      </c>
      <c r="T40" s="13">
        <v>3.0</v>
      </c>
      <c r="U40" s="13">
        <v>1.0</v>
      </c>
      <c r="V40" s="17">
        <f t="shared" si="1"/>
        <v>1</v>
      </c>
      <c r="W40" s="11">
        <f t="shared" si="2"/>
        <v>0.9166666667</v>
      </c>
      <c r="X40" s="11">
        <f t="shared" si="3"/>
        <v>0.08333333333</v>
      </c>
      <c r="Y40" s="11">
        <f t="shared" si="4"/>
        <v>8.898412698</v>
      </c>
      <c r="Z40" s="13">
        <v>3.0</v>
      </c>
      <c r="AA40" s="13">
        <v>0.0</v>
      </c>
      <c r="AB40" s="13">
        <v>9.0</v>
      </c>
      <c r="AC40" s="13">
        <v>4.0</v>
      </c>
      <c r="AD40" s="13">
        <v>12.0</v>
      </c>
      <c r="AE40" s="13">
        <v>4.0</v>
      </c>
      <c r="AF40" s="11">
        <f t="shared" si="5"/>
        <v>0.3333333333</v>
      </c>
      <c r="AG40" s="13">
        <v>7.0</v>
      </c>
      <c r="AH40" s="13">
        <v>1.0</v>
      </c>
      <c r="AI40" s="13">
        <v>6.0</v>
      </c>
      <c r="AJ40" s="13">
        <v>3.0</v>
      </c>
      <c r="AK40" s="13">
        <v>13.0</v>
      </c>
      <c r="AL40" s="13">
        <v>4.0</v>
      </c>
      <c r="AM40" s="18">
        <f t="shared" si="6"/>
        <v>0.3076923077</v>
      </c>
      <c r="AN40" s="19">
        <v>0.0</v>
      </c>
      <c r="AO40" s="19">
        <v>0.0</v>
      </c>
      <c r="AP40" s="12">
        <v>0.0</v>
      </c>
      <c r="AQ40" s="17">
        <f t="shared" si="7"/>
        <v>2</v>
      </c>
      <c r="AR40" s="11">
        <f t="shared" si="8"/>
        <v>0.1666666667</v>
      </c>
      <c r="AS40" s="17">
        <f t="shared" si="9"/>
        <v>6</v>
      </c>
      <c r="AT40" s="11">
        <f t="shared" si="10"/>
        <v>0.75</v>
      </c>
      <c r="AU40" s="13" t="s">
        <v>54</v>
      </c>
      <c r="AV40" s="20">
        <v>30324.0</v>
      </c>
      <c r="AW40" s="20">
        <v>38530.0</v>
      </c>
      <c r="AX40" s="21">
        <f t="shared" si="12"/>
        <v>22.46680356</v>
      </c>
      <c r="AY40" s="13"/>
      <c r="AZ40" s="13"/>
      <c r="BA40" s="13">
        <v>5.0</v>
      </c>
      <c r="BB40" s="13"/>
    </row>
    <row r="41" ht="12.75" customHeight="1">
      <c r="A41" s="13" t="s">
        <v>92</v>
      </c>
      <c r="B41" s="43" t="s">
        <v>95</v>
      </c>
      <c r="C41" s="10">
        <v>0.25396825396825395</v>
      </c>
      <c r="D41" s="11">
        <v>12.967460317460317</v>
      </c>
      <c r="E41" s="18">
        <v>0.01958504192423037</v>
      </c>
      <c r="F41" s="13">
        <v>4.0</v>
      </c>
      <c r="G41" s="13">
        <v>10.0</v>
      </c>
      <c r="H41" s="13">
        <v>10.0</v>
      </c>
      <c r="I41" s="13">
        <v>81.0</v>
      </c>
      <c r="J41" s="13">
        <v>11.0</v>
      </c>
      <c r="K41" s="11">
        <v>0.8978675645342311</v>
      </c>
      <c r="L41" s="11">
        <v>1.8181818181818181</v>
      </c>
      <c r="M41" s="13">
        <v>6.0</v>
      </c>
      <c r="N41" s="13">
        <v>0.0</v>
      </c>
      <c r="O41" s="13">
        <v>7.0</v>
      </c>
      <c r="P41" s="14">
        <v>0.0</v>
      </c>
      <c r="Q41" s="15">
        <v>0.9174526064584615</v>
      </c>
      <c r="R41" s="16">
        <v>2.0721500721500723</v>
      </c>
      <c r="S41" s="13">
        <v>37.0</v>
      </c>
      <c r="T41" s="13">
        <v>4.0</v>
      </c>
      <c r="U41" s="13">
        <v>1.0</v>
      </c>
      <c r="V41" s="17">
        <f t="shared" si="1"/>
        <v>1</v>
      </c>
      <c r="W41" s="11">
        <f t="shared" si="2"/>
        <v>0.9090909091</v>
      </c>
      <c r="X41" s="11">
        <f t="shared" si="3"/>
        <v>0.09090909091</v>
      </c>
      <c r="Y41" s="11">
        <f t="shared" si="4"/>
        <v>2.072150072</v>
      </c>
      <c r="Z41" s="13">
        <v>3.0</v>
      </c>
      <c r="AA41" s="13">
        <v>0.0</v>
      </c>
      <c r="AB41" s="13">
        <v>8.0</v>
      </c>
      <c r="AC41" s="13">
        <v>0.0</v>
      </c>
      <c r="AD41" s="13">
        <v>11.0</v>
      </c>
      <c r="AE41" s="13">
        <v>0.0</v>
      </c>
      <c r="AF41" s="11">
        <f t="shared" si="5"/>
        <v>0</v>
      </c>
      <c r="AG41" s="13">
        <v>7.0</v>
      </c>
      <c r="AH41" s="13">
        <v>0.0</v>
      </c>
      <c r="AI41" s="13">
        <v>6.0</v>
      </c>
      <c r="AJ41" s="13">
        <v>2.0</v>
      </c>
      <c r="AK41" s="13">
        <v>13.0</v>
      </c>
      <c r="AL41" s="13">
        <v>2.0</v>
      </c>
      <c r="AM41" s="18">
        <f t="shared" si="6"/>
        <v>0.1538461538</v>
      </c>
      <c r="AN41" s="19">
        <v>0.0</v>
      </c>
      <c r="AO41" s="19">
        <v>0.0</v>
      </c>
      <c r="AP41" s="12">
        <v>0.0</v>
      </c>
      <c r="AQ41" s="17">
        <f t="shared" si="7"/>
        <v>5</v>
      </c>
      <c r="AR41" s="11">
        <f t="shared" si="8"/>
        <v>0.4545454545</v>
      </c>
      <c r="AS41" s="17">
        <f t="shared" si="9"/>
        <v>6</v>
      </c>
      <c r="AT41" s="11">
        <f t="shared" si="10"/>
        <v>0.5454545455</v>
      </c>
      <c r="AU41" s="13" t="s">
        <v>56</v>
      </c>
      <c r="AV41" s="20">
        <v>23030.0</v>
      </c>
      <c r="AW41" s="20">
        <v>38530.0</v>
      </c>
      <c r="AX41" s="21">
        <f t="shared" si="12"/>
        <v>42.4366872</v>
      </c>
      <c r="AY41" s="13"/>
      <c r="AZ41" s="13"/>
      <c r="BA41" s="13">
        <f>H41+AZ41</f>
        <v>10</v>
      </c>
      <c r="BB41" s="13"/>
    </row>
    <row r="42" ht="12.75" customHeight="1">
      <c r="A42" s="13" t="s">
        <v>92</v>
      </c>
      <c r="B42" s="8" t="s">
        <v>96</v>
      </c>
      <c r="C42" s="10">
        <v>3.1206349206349207</v>
      </c>
      <c r="D42" s="11">
        <v>11.967460317460317</v>
      </c>
      <c r="E42" s="18">
        <v>0.2607599973473042</v>
      </c>
      <c r="F42" s="13">
        <v>0.0</v>
      </c>
      <c r="G42" s="13">
        <v>6.0</v>
      </c>
      <c r="H42" s="13">
        <v>6.0</v>
      </c>
      <c r="I42" s="13">
        <v>69.0</v>
      </c>
      <c r="J42" s="13">
        <v>9.0</v>
      </c>
      <c r="K42" s="11">
        <v>0.6570048309178743</v>
      </c>
      <c r="L42" s="11">
        <v>1.8666666666666667</v>
      </c>
      <c r="M42" s="13">
        <v>6.0</v>
      </c>
      <c r="N42" s="13">
        <v>0.0</v>
      </c>
      <c r="O42" s="13">
        <v>7.0</v>
      </c>
      <c r="P42" s="14">
        <v>0.0</v>
      </c>
      <c r="Q42" s="15">
        <v>0.9177648282651785</v>
      </c>
      <c r="R42" s="16">
        <v>4.987301587301587</v>
      </c>
      <c r="S42" s="13">
        <v>36.0</v>
      </c>
      <c r="T42" s="13">
        <v>5.0</v>
      </c>
      <c r="U42" s="13">
        <v>1.0</v>
      </c>
      <c r="V42" s="17">
        <f t="shared" si="1"/>
        <v>3</v>
      </c>
      <c r="W42" s="11">
        <f t="shared" si="2"/>
        <v>0.6666666667</v>
      </c>
      <c r="X42" s="11">
        <f t="shared" si="3"/>
        <v>0.3333333333</v>
      </c>
      <c r="Y42" s="11">
        <f t="shared" si="4"/>
        <v>4.987301587</v>
      </c>
      <c r="Z42" s="13">
        <v>3.0</v>
      </c>
      <c r="AA42" s="13">
        <v>2.0</v>
      </c>
      <c r="AB42" s="13">
        <v>7.0</v>
      </c>
      <c r="AC42" s="13">
        <v>0.0</v>
      </c>
      <c r="AD42" s="13">
        <v>10.0</v>
      </c>
      <c r="AE42" s="13">
        <v>2.0</v>
      </c>
      <c r="AF42" s="11">
        <f t="shared" si="5"/>
        <v>0.2</v>
      </c>
      <c r="AG42" s="13">
        <v>7.0</v>
      </c>
      <c r="AH42" s="13">
        <v>4.0</v>
      </c>
      <c r="AI42" s="13">
        <v>6.0</v>
      </c>
      <c r="AJ42" s="13">
        <v>4.0</v>
      </c>
      <c r="AK42" s="13">
        <v>13.0</v>
      </c>
      <c r="AL42" s="13">
        <v>8.0</v>
      </c>
      <c r="AM42" s="18">
        <f t="shared" si="6"/>
        <v>0.6153846154</v>
      </c>
      <c r="AN42" s="19">
        <v>0.0</v>
      </c>
      <c r="AO42" s="19">
        <v>0.0</v>
      </c>
      <c r="AP42" s="12">
        <v>0.0</v>
      </c>
      <c r="AQ42" s="17">
        <f t="shared" si="7"/>
        <v>3</v>
      </c>
      <c r="AR42" s="11">
        <f t="shared" si="8"/>
        <v>0.3333333333</v>
      </c>
      <c r="AS42" s="17">
        <f t="shared" si="9"/>
        <v>4</v>
      </c>
      <c r="AT42" s="11">
        <f t="shared" si="10"/>
        <v>0.4444444444</v>
      </c>
      <c r="AU42" s="13" t="s">
        <v>56</v>
      </c>
      <c r="AV42" s="13"/>
      <c r="AW42" s="20">
        <v>38530.0</v>
      </c>
      <c r="AX42" s="21">
        <f t="shared" si="12"/>
        <v>105.4893908</v>
      </c>
      <c r="BA42" s="12">
        <v>7.0</v>
      </c>
      <c r="BB42" s="13"/>
    </row>
    <row r="43" ht="12.75" customHeight="1">
      <c r="A43" s="13" t="s">
        <v>92</v>
      </c>
      <c r="B43" s="8" t="s">
        <v>97</v>
      </c>
      <c r="C43" s="10">
        <v>2.3706349206349207</v>
      </c>
      <c r="D43" s="11">
        <v>9.967460317460317</v>
      </c>
      <c r="E43" s="18">
        <v>0.23783740743689785</v>
      </c>
      <c r="F43" s="13">
        <v>1.0</v>
      </c>
      <c r="G43" s="13">
        <v>6.0</v>
      </c>
      <c r="H43" s="13">
        <v>5.0</v>
      </c>
      <c r="I43" s="13">
        <v>64.0</v>
      </c>
      <c r="J43" s="13">
        <v>8.0</v>
      </c>
      <c r="K43" s="11">
        <v>0.740234375</v>
      </c>
      <c r="L43" s="11">
        <v>2.3333333333333335</v>
      </c>
      <c r="M43" s="13">
        <v>6.0</v>
      </c>
      <c r="N43" s="13">
        <v>0.0</v>
      </c>
      <c r="O43" s="13">
        <v>7.0</v>
      </c>
      <c r="P43" s="14">
        <v>0.0</v>
      </c>
      <c r="Q43" s="15">
        <v>0.9780717824368979</v>
      </c>
      <c r="R43" s="16">
        <v>4.703968253968254</v>
      </c>
      <c r="S43" s="13">
        <v>33.0</v>
      </c>
      <c r="T43" s="13">
        <v>6.0</v>
      </c>
      <c r="U43" s="13">
        <v>1.0</v>
      </c>
      <c r="V43" s="17">
        <f t="shared" si="1"/>
        <v>2</v>
      </c>
      <c r="W43" s="11">
        <f t="shared" si="2"/>
        <v>0.75</v>
      </c>
      <c r="X43" s="11">
        <f t="shared" si="3"/>
        <v>0.25</v>
      </c>
      <c r="Y43" s="11">
        <f t="shared" si="4"/>
        <v>4.703968254</v>
      </c>
      <c r="Z43" s="13">
        <v>2.0</v>
      </c>
      <c r="AA43" s="13">
        <v>1.0</v>
      </c>
      <c r="AB43" s="13">
        <v>6.0</v>
      </c>
      <c r="AC43" s="13">
        <v>0.0</v>
      </c>
      <c r="AD43" s="13">
        <v>8.0</v>
      </c>
      <c r="AE43" s="13">
        <v>1.0</v>
      </c>
      <c r="AF43" s="11">
        <f t="shared" si="5"/>
        <v>0.125</v>
      </c>
      <c r="AG43" s="13">
        <v>7.0</v>
      </c>
      <c r="AH43" s="13">
        <v>5.0</v>
      </c>
      <c r="AI43" s="13">
        <v>6.0</v>
      </c>
      <c r="AJ43" s="13">
        <v>4.0</v>
      </c>
      <c r="AK43" s="13">
        <v>13.0</v>
      </c>
      <c r="AL43" s="13">
        <v>9.0</v>
      </c>
      <c r="AM43" s="18">
        <f t="shared" si="6"/>
        <v>0.6923076923</v>
      </c>
      <c r="AN43" s="19">
        <v>0.0</v>
      </c>
      <c r="AO43" s="19">
        <v>0.0</v>
      </c>
      <c r="AP43" s="12">
        <v>0.0</v>
      </c>
      <c r="AQ43" s="17">
        <f t="shared" si="7"/>
        <v>2</v>
      </c>
      <c r="AR43" s="11">
        <f t="shared" si="8"/>
        <v>0.25</v>
      </c>
      <c r="AS43" s="17">
        <f t="shared" si="9"/>
        <v>5</v>
      </c>
      <c r="AT43" s="11">
        <f t="shared" si="10"/>
        <v>0.625</v>
      </c>
      <c r="AU43" s="13" t="s">
        <v>54</v>
      </c>
      <c r="AW43" s="20">
        <v>38530.0</v>
      </c>
      <c r="AX43" s="21">
        <f t="shared" si="12"/>
        <v>105.4893908</v>
      </c>
      <c r="AY43" s="13"/>
      <c r="AZ43" s="13"/>
      <c r="BA43" s="13">
        <v>1.0</v>
      </c>
      <c r="BB43" s="13"/>
    </row>
    <row r="44" ht="12.75" customHeight="1">
      <c r="A44" s="13" t="s">
        <v>92</v>
      </c>
      <c r="B44" s="43" t="s">
        <v>98</v>
      </c>
      <c r="C44" s="10">
        <v>1.846825396825397</v>
      </c>
      <c r="D44" s="11">
        <v>7.967460317460318</v>
      </c>
      <c r="E44" s="18">
        <v>0.23179599561709335</v>
      </c>
      <c r="F44" s="13">
        <v>0.0</v>
      </c>
      <c r="G44" s="13">
        <v>6.0</v>
      </c>
      <c r="H44" s="13">
        <v>8.0</v>
      </c>
      <c r="I44" s="13">
        <v>69.0</v>
      </c>
      <c r="J44" s="13">
        <v>9.0</v>
      </c>
      <c r="K44" s="11">
        <v>0.6537842190016103</v>
      </c>
      <c r="L44" s="11">
        <v>1.5555555555555556</v>
      </c>
      <c r="M44" s="13">
        <v>7.0</v>
      </c>
      <c r="N44" s="13">
        <v>0.0</v>
      </c>
      <c r="O44" s="13">
        <v>7.0</v>
      </c>
      <c r="P44" s="14">
        <v>0.0</v>
      </c>
      <c r="Q44" s="15">
        <v>0.8855802146187037</v>
      </c>
      <c r="R44" s="16">
        <v>3.4023809523809527</v>
      </c>
      <c r="S44" s="13">
        <v>30.0</v>
      </c>
      <c r="T44" s="13">
        <v>7.0</v>
      </c>
      <c r="U44" s="13">
        <v>1.0</v>
      </c>
      <c r="V44" s="17">
        <f t="shared" si="1"/>
        <v>3</v>
      </c>
      <c r="W44" s="11">
        <f t="shared" si="2"/>
        <v>0.6666666667</v>
      </c>
      <c r="X44" s="11">
        <f t="shared" si="3"/>
        <v>0.3333333333</v>
      </c>
      <c r="Y44" s="11">
        <f t="shared" si="4"/>
        <v>3.402380952</v>
      </c>
      <c r="Z44" s="13">
        <v>2.0</v>
      </c>
      <c r="AA44" s="13">
        <v>0.0</v>
      </c>
      <c r="AB44" s="13">
        <v>4.0</v>
      </c>
      <c r="AC44" s="13">
        <v>1.0</v>
      </c>
      <c r="AD44" s="13">
        <v>6.0</v>
      </c>
      <c r="AE44" s="13">
        <v>1.0</v>
      </c>
      <c r="AF44" s="11">
        <f t="shared" si="5"/>
        <v>0.1666666667</v>
      </c>
      <c r="AG44" s="13">
        <v>7.0</v>
      </c>
      <c r="AH44" s="13">
        <v>3.0</v>
      </c>
      <c r="AI44" s="13">
        <v>6.0</v>
      </c>
      <c r="AJ44" s="13">
        <v>2.0</v>
      </c>
      <c r="AK44" s="13">
        <v>13.0</v>
      </c>
      <c r="AL44" s="13">
        <v>5.0</v>
      </c>
      <c r="AM44" s="18">
        <f t="shared" si="6"/>
        <v>0.3846153846</v>
      </c>
      <c r="AN44" s="19">
        <v>0.0</v>
      </c>
      <c r="AO44" s="19">
        <v>0.0</v>
      </c>
      <c r="AP44" s="12">
        <v>0.0</v>
      </c>
      <c r="AQ44" s="17">
        <f t="shared" si="7"/>
        <v>2</v>
      </c>
      <c r="AR44" s="11">
        <f t="shared" si="8"/>
        <v>0.2222222222</v>
      </c>
      <c r="AS44" s="17">
        <f t="shared" si="9"/>
        <v>6</v>
      </c>
      <c r="AT44" s="11">
        <f t="shared" si="10"/>
        <v>0.75</v>
      </c>
      <c r="AU44" s="13" t="s">
        <v>54</v>
      </c>
      <c r="AV44" s="20">
        <v>21418.0</v>
      </c>
      <c r="AW44" s="20">
        <v>38530.0</v>
      </c>
      <c r="AX44" s="21">
        <f t="shared" si="12"/>
        <v>46.85010267</v>
      </c>
      <c r="AY44" s="13"/>
      <c r="AZ44" s="13"/>
      <c r="BA44" s="13">
        <v>2.0</v>
      </c>
      <c r="BB44" s="13"/>
    </row>
    <row r="45" ht="12.75" customHeight="1">
      <c r="A45" s="13" t="s">
        <v>92</v>
      </c>
      <c r="B45" s="43" t="s">
        <v>99</v>
      </c>
      <c r="C45" s="10">
        <v>1.6206349206349207</v>
      </c>
      <c r="D45" s="11">
        <v>6.967460317460317</v>
      </c>
      <c r="E45" s="18">
        <v>0.23260052397767403</v>
      </c>
      <c r="F45" s="13">
        <v>1.0</v>
      </c>
      <c r="G45" s="13">
        <v>6.0</v>
      </c>
      <c r="H45" s="13">
        <v>10.0</v>
      </c>
      <c r="I45" s="13">
        <v>59.0</v>
      </c>
      <c r="J45" s="13">
        <v>7.0</v>
      </c>
      <c r="K45" s="11">
        <v>0.8329297820823245</v>
      </c>
      <c r="L45" s="11">
        <v>1.7142857142857142</v>
      </c>
      <c r="M45" s="13">
        <v>5.0</v>
      </c>
      <c r="N45" s="13">
        <v>0.0</v>
      </c>
      <c r="O45" s="13">
        <v>7.0</v>
      </c>
      <c r="P45" s="14">
        <v>0.0</v>
      </c>
      <c r="Q45" s="15">
        <v>1.0655303060599985</v>
      </c>
      <c r="R45" s="16">
        <v>3.3349206349206346</v>
      </c>
      <c r="S45" s="13">
        <v>27.0</v>
      </c>
      <c r="T45" s="13">
        <v>8.0</v>
      </c>
      <c r="U45" s="13">
        <v>1.0</v>
      </c>
      <c r="V45" s="17">
        <f t="shared" si="1"/>
        <v>1</v>
      </c>
      <c r="W45" s="11">
        <f t="shared" si="2"/>
        <v>0.8571428571</v>
      </c>
      <c r="X45" s="11">
        <f t="shared" si="3"/>
        <v>0.1428571429</v>
      </c>
      <c r="Y45" s="11">
        <f t="shared" si="4"/>
        <v>3.334920635</v>
      </c>
      <c r="Z45" s="13">
        <v>1.0</v>
      </c>
      <c r="AA45" s="13">
        <v>0.0</v>
      </c>
      <c r="AB45" s="13">
        <v>4.0</v>
      </c>
      <c r="AC45" s="13">
        <v>1.0</v>
      </c>
      <c r="AD45" s="13">
        <v>5.0</v>
      </c>
      <c r="AE45" s="13">
        <v>1.0</v>
      </c>
      <c r="AF45" s="11">
        <f t="shared" si="5"/>
        <v>0.2</v>
      </c>
      <c r="AG45" s="13">
        <v>7.0</v>
      </c>
      <c r="AH45" s="13">
        <v>1.0</v>
      </c>
      <c r="AI45" s="13">
        <v>6.0</v>
      </c>
      <c r="AJ45" s="13">
        <v>3.0</v>
      </c>
      <c r="AK45" s="13">
        <v>13.0</v>
      </c>
      <c r="AL45" s="13">
        <v>4.0</v>
      </c>
      <c r="AM45" s="18">
        <f t="shared" si="6"/>
        <v>0.3076923077</v>
      </c>
      <c r="AN45" s="19">
        <v>0.0</v>
      </c>
      <c r="AO45" s="19">
        <v>0.0</v>
      </c>
      <c r="AP45" s="12">
        <v>0.0</v>
      </c>
      <c r="AQ45" s="17">
        <f t="shared" si="7"/>
        <v>2</v>
      </c>
      <c r="AR45" s="11">
        <f t="shared" si="8"/>
        <v>0.2857142857</v>
      </c>
      <c r="AS45" s="17">
        <f t="shared" si="9"/>
        <v>4</v>
      </c>
      <c r="AT45" s="11">
        <f t="shared" si="10"/>
        <v>0.6666666667</v>
      </c>
      <c r="AU45" s="13" t="s">
        <v>54</v>
      </c>
      <c r="AV45" s="13"/>
      <c r="AW45" s="20">
        <v>38530.0</v>
      </c>
      <c r="AX45" s="21">
        <f t="shared" si="12"/>
        <v>105.4893908</v>
      </c>
      <c r="BA45" s="12">
        <v>6.0</v>
      </c>
    </row>
    <row r="46" ht="12.75" customHeight="1">
      <c r="A46" s="13" t="s">
        <v>92</v>
      </c>
      <c r="B46" s="8" t="s">
        <v>77</v>
      </c>
      <c r="C46" s="10">
        <v>1.0968253968253967</v>
      </c>
      <c r="D46" s="11">
        <v>4.717460317460318</v>
      </c>
      <c r="E46" s="18">
        <v>0.23250336473755043</v>
      </c>
      <c r="F46" s="13">
        <v>0.0</v>
      </c>
      <c r="G46" s="13">
        <v>4.0</v>
      </c>
      <c r="H46" s="13">
        <v>8.0</v>
      </c>
      <c r="I46" s="13">
        <v>46.0</v>
      </c>
      <c r="J46" s="13">
        <v>6.0</v>
      </c>
      <c r="K46" s="11">
        <v>0.6376811594202899</v>
      </c>
      <c r="L46" s="11">
        <v>1.5555555555555556</v>
      </c>
      <c r="M46" s="13">
        <v>3.0</v>
      </c>
      <c r="N46" s="13">
        <v>0.0</v>
      </c>
      <c r="O46" s="13">
        <v>7.0</v>
      </c>
      <c r="P46" s="14">
        <v>0.0</v>
      </c>
      <c r="Q46" s="15">
        <v>0.8701845241578403</v>
      </c>
      <c r="R46" s="16">
        <v>2.6523809523809523</v>
      </c>
      <c r="S46" s="13">
        <v>24.0</v>
      </c>
      <c r="T46" s="13">
        <v>9.0</v>
      </c>
      <c r="U46" s="13">
        <v>2.0</v>
      </c>
      <c r="V46" s="17">
        <f t="shared" si="1"/>
        <v>2</v>
      </c>
      <c r="W46" s="11">
        <f t="shared" si="2"/>
        <v>0.6666666667</v>
      </c>
      <c r="X46" s="11">
        <f t="shared" si="3"/>
        <v>0.3333333333</v>
      </c>
      <c r="Y46" s="11">
        <f t="shared" si="4"/>
        <v>2.652380952</v>
      </c>
      <c r="Z46" s="13">
        <v>1.0</v>
      </c>
      <c r="AA46" s="13">
        <v>0.0</v>
      </c>
      <c r="AB46" s="13">
        <v>2.0</v>
      </c>
      <c r="AC46" s="13">
        <v>0.0</v>
      </c>
      <c r="AD46" s="13">
        <v>3.0</v>
      </c>
      <c r="AE46" s="13">
        <v>0.0</v>
      </c>
      <c r="AF46" s="11">
        <f t="shared" si="5"/>
        <v>0</v>
      </c>
      <c r="AG46" s="13">
        <v>6.0</v>
      </c>
      <c r="AH46" s="13">
        <v>5.0</v>
      </c>
      <c r="AI46" s="13">
        <v>6.0</v>
      </c>
      <c r="AJ46" s="13">
        <v>3.0</v>
      </c>
      <c r="AK46" s="13">
        <v>12.0</v>
      </c>
      <c r="AL46" s="13">
        <v>8.0</v>
      </c>
      <c r="AM46" s="18">
        <f t="shared" si="6"/>
        <v>0.6666666667</v>
      </c>
      <c r="AN46" s="19">
        <v>0.0</v>
      </c>
      <c r="AO46" s="19">
        <v>0.0</v>
      </c>
      <c r="AP46" s="12">
        <v>0.0</v>
      </c>
      <c r="AQ46" s="17">
        <f t="shared" si="7"/>
        <v>3</v>
      </c>
      <c r="AR46" s="11">
        <f t="shared" si="8"/>
        <v>0.5</v>
      </c>
      <c r="AS46" s="17">
        <f t="shared" si="9"/>
        <v>3</v>
      </c>
      <c r="AT46" s="11">
        <f t="shared" si="10"/>
        <v>0.5</v>
      </c>
      <c r="AU46" s="13" t="s">
        <v>54</v>
      </c>
      <c r="AV46" s="20">
        <v>28255.0</v>
      </c>
      <c r="AW46" s="20">
        <v>38530.0</v>
      </c>
      <c r="AX46" s="21">
        <f t="shared" si="12"/>
        <v>28.13141684</v>
      </c>
      <c r="AY46" s="13"/>
      <c r="AZ46" s="13"/>
      <c r="BA46" s="13">
        <f t="shared" ref="BA46:BA47" si="13">H46+AZ46</f>
        <v>8</v>
      </c>
      <c r="BB46" s="13"/>
    </row>
    <row r="47" ht="12.75" customHeight="1">
      <c r="A47" s="13" t="s">
        <v>92</v>
      </c>
      <c r="B47" s="8" t="s">
        <v>100</v>
      </c>
      <c r="C47" s="10">
        <v>1.0968253968253967</v>
      </c>
      <c r="D47" s="11">
        <v>2.7174603174603176</v>
      </c>
      <c r="E47" s="18">
        <v>0.40362149532710273</v>
      </c>
      <c r="F47" s="13">
        <v>0.0</v>
      </c>
      <c r="G47" s="13">
        <v>3.0</v>
      </c>
      <c r="H47" s="13">
        <v>6.0</v>
      </c>
      <c r="I47" s="13">
        <v>37.0</v>
      </c>
      <c r="J47" s="13">
        <v>5.0</v>
      </c>
      <c r="K47" s="11">
        <v>0.5675675675675675</v>
      </c>
      <c r="L47" s="11">
        <v>1.68</v>
      </c>
      <c r="M47" s="13">
        <v>4.0</v>
      </c>
      <c r="N47" s="13">
        <v>0.0</v>
      </c>
      <c r="O47" s="13">
        <v>7.0</v>
      </c>
      <c r="P47" s="14">
        <v>0.0</v>
      </c>
      <c r="Q47" s="15">
        <v>0.9711890628946702</v>
      </c>
      <c r="R47" s="16">
        <v>2.7768253968253966</v>
      </c>
      <c r="S47" s="13">
        <v>21.0</v>
      </c>
      <c r="T47" s="13">
        <v>10.0</v>
      </c>
      <c r="U47" s="13">
        <v>1.0</v>
      </c>
      <c r="V47" s="17">
        <f t="shared" si="1"/>
        <v>2</v>
      </c>
      <c r="W47" s="11">
        <f t="shared" si="2"/>
        <v>0.6</v>
      </c>
      <c r="X47" s="11">
        <f t="shared" si="3"/>
        <v>0.4</v>
      </c>
      <c r="Y47" s="11">
        <f t="shared" si="4"/>
        <v>2.776825397</v>
      </c>
      <c r="Z47" s="13">
        <v>0.0</v>
      </c>
      <c r="AA47" s="13">
        <v>0.0</v>
      </c>
      <c r="AB47" s="13">
        <v>1.0</v>
      </c>
      <c r="AC47" s="13">
        <v>0.0</v>
      </c>
      <c r="AD47" s="13">
        <v>1.0</v>
      </c>
      <c r="AE47" s="13">
        <v>0.0</v>
      </c>
      <c r="AF47" s="11">
        <f t="shared" si="5"/>
        <v>0</v>
      </c>
      <c r="AG47" s="13">
        <v>6.0</v>
      </c>
      <c r="AH47" s="13">
        <v>5.0</v>
      </c>
      <c r="AI47" s="13">
        <v>6.0</v>
      </c>
      <c r="AJ47" s="13">
        <v>3.0</v>
      </c>
      <c r="AK47" s="13">
        <v>12.0</v>
      </c>
      <c r="AL47" s="13">
        <v>8.0</v>
      </c>
      <c r="AM47" s="18">
        <f t="shared" si="6"/>
        <v>0.6666666667</v>
      </c>
      <c r="AN47" s="19">
        <v>0.0</v>
      </c>
      <c r="AO47" s="19">
        <v>0.0</v>
      </c>
      <c r="AP47" s="12">
        <v>0.0</v>
      </c>
      <c r="AQ47" s="17">
        <f t="shared" si="7"/>
        <v>1</v>
      </c>
      <c r="AR47" s="11">
        <f t="shared" si="8"/>
        <v>0.2</v>
      </c>
      <c r="AS47" s="17">
        <f t="shared" si="9"/>
        <v>4</v>
      </c>
      <c r="AT47" s="11">
        <f t="shared" si="10"/>
        <v>0.8</v>
      </c>
      <c r="AU47" s="13" t="s">
        <v>54</v>
      </c>
      <c r="AV47" s="20">
        <v>30338.0</v>
      </c>
      <c r="AW47" s="20">
        <v>38530.0</v>
      </c>
      <c r="AX47" s="21">
        <f t="shared" si="12"/>
        <v>22.42847365</v>
      </c>
      <c r="AY47" s="13"/>
      <c r="AZ47" s="13"/>
      <c r="BA47" s="13">
        <f t="shared" si="13"/>
        <v>6</v>
      </c>
      <c r="BB47" s="13"/>
    </row>
    <row r="48" ht="12.75" customHeight="1">
      <c r="A48" s="13" t="s">
        <v>92</v>
      </c>
      <c r="B48" s="43" t="s">
        <v>101</v>
      </c>
      <c r="C48" s="10">
        <v>0.5968253968253968</v>
      </c>
      <c r="D48" s="11">
        <v>1.7174603174603176</v>
      </c>
      <c r="E48" s="18">
        <v>0.3475046210720887</v>
      </c>
      <c r="F48" s="13">
        <v>1.0</v>
      </c>
      <c r="G48" s="13">
        <v>4.0</v>
      </c>
      <c r="H48" s="13">
        <v>4.0</v>
      </c>
      <c r="I48" s="13">
        <v>35.0</v>
      </c>
      <c r="J48" s="13">
        <v>5.0</v>
      </c>
      <c r="K48" s="11">
        <v>0.7771428571428571</v>
      </c>
      <c r="L48" s="11">
        <v>2.8</v>
      </c>
      <c r="M48" s="13">
        <v>4.0</v>
      </c>
      <c r="N48" s="13">
        <v>0.0</v>
      </c>
      <c r="O48" s="13">
        <v>7.0</v>
      </c>
      <c r="P48" s="14">
        <v>0.0</v>
      </c>
      <c r="Q48" s="15">
        <v>1.1246474782149458</v>
      </c>
      <c r="R48" s="16">
        <v>3.3968253968253967</v>
      </c>
      <c r="S48" s="13">
        <v>18.0</v>
      </c>
      <c r="T48" s="13">
        <v>11.0</v>
      </c>
      <c r="U48" s="13">
        <v>1.0</v>
      </c>
      <c r="V48" s="17">
        <f t="shared" si="1"/>
        <v>1</v>
      </c>
      <c r="W48" s="11">
        <f t="shared" si="2"/>
        <v>0.8</v>
      </c>
      <c r="X48" s="11">
        <f t="shared" si="3"/>
        <v>0.2</v>
      </c>
      <c r="Y48" s="11">
        <f t="shared" si="4"/>
        <v>3.396825397</v>
      </c>
      <c r="Z48" s="13">
        <v>0.0</v>
      </c>
      <c r="AA48" s="13">
        <v>0.0</v>
      </c>
      <c r="AB48" s="13">
        <v>0.0</v>
      </c>
      <c r="AC48" s="13">
        <v>0.0</v>
      </c>
      <c r="AD48" s="13">
        <v>0.0</v>
      </c>
      <c r="AE48" s="13">
        <v>0.0</v>
      </c>
      <c r="AF48" s="11" t="str">
        <f t="shared" si="5"/>
        <v>#DIV/0!</v>
      </c>
      <c r="AG48" s="13">
        <v>6.0</v>
      </c>
      <c r="AH48" s="13">
        <v>2.0</v>
      </c>
      <c r="AI48" s="13">
        <v>6.0</v>
      </c>
      <c r="AJ48" s="13">
        <v>2.0</v>
      </c>
      <c r="AK48" s="13">
        <v>12.0</v>
      </c>
      <c r="AL48" s="13">
        <v>4.0</v>
      </c>
      <c r="AM48" s="18">
        <f t="shared" si="6"/>
        <v>0.3333333333</v>
      </c>
      <c r="AN48" s="19">
        <v>0.0</v>
      </c>
      <c r="AO48" s="19">
        <v>0.0</v>
      </c>
      <c r="AP48" s="12">
        <v>0.0</v>
      </c>
      <c r="AQ48" s="17">
        <f t="shared" si="7"/>
        <v>1</v>
      </c>
      <c r="AR48" s="11">
        <f t="shared" si="8"/>
        <v>0.2</v>
      </c>
      <c r="AS48" s="17">
        <f t="shared" si="9"/>
        <v>4</v>
      </c>
      <c r="AT48" s="11">
        <f t="shared" si="10"/>
        <v>0.8</v>
      </c>
      <c r="AU48" s="13" t="s">
        <v>56</v>
      </c>
      <c r="AV48" s="20">
        <v>24048.0</v>
      </c>
      <c r="AW48" s="20">
        <v>38530.0</v>
      </c>
      <c r="AX48" s="21">
        <f t="shared" si="12"/>
        <v>39.6495551</v>
      </c>
      <c r="AY48" s="13"/>
      <c r="AZ48" s="13"/>
      <c r="BA48" s="12">
        <v>12.0</v>
      </c>
    </row>
    <row r="49" ht="12.75" customHeight="1">
      <c r="A49" s="13" t="s">
        <v>92</v>
      </c>
      <c r="B49" s="43" t="s">
        <v>102</v>
      </c>
      <c r="C49" s="10">
        <v>0.3968253968253968</v>
      </c>
      <c r="D49" s="11">
        <v>1.3174603174603174</v>
      </c>
      <c r="E49" s="18">
        <v>0.3012048192771084</v>
      </c>
      <c r="F49" s="13">
        <v>0.0</v>
      </c>
      <c r="G49" s="13">
        <v>3.0</v>
      </c>
      <c r="H49" s="13">
        <v>7.0</v>
      </c>
      <c r="I49" s="13">
        <v>30.0</v>
      </c>
      <c r="J49" s="13">
        <v>4.0</v>
      </c>
      <c r="K49" s="11">
        <v>0.6916666666666667</v>
      </c>
      <c r="L49" s="11">
        <v>1.9090909090909092</v>
      </c>
      <c r="M49" s="13">
        <v>2.0</v>
      </c>
      <c r="N49" s="13">
        <v>0.0</v>
      </c>
      <c r="O49" s="13">
        <v>7.0</v>
      </c>
      <c r="P49" s="14">
        <v>0.0</v>
      </c>
      <c r="Q49" s="15">
        <v>0.9928714859437751</v>
      </c>
      <c r="R49" s="16">
        <v>2.305916305916306</v>
      </c>
      <c r="S49" s="13">
        <v>15.0</v>
      </c>
      <c r="T49" s="13">
        <v>12.0</v>
      </c>
      <c r="U49" s="13">
        <v>1.0</v>
      </c>
      <c r="V49" s="17">
        <f t="shared" si="1"/>
        <v>1</v>
      </c>
      <c r="W49" s="11">
        <f t="shared" si="2"/>
        <v>0.75</v>
      </c>
      <c r="X49" s="11">
        <f t="shared" si="3"/>
        <v>0.25</v>
      </c>
      <c r="Y49" s="11">
        <f t="shared" si="4"/>
        <v>2.305916306</v>
      </c>
      <c r="Z49" s="13">
        <v>0.0</v>
      </c>
      <c r="AA49" s="13">
        <v>0.0</v>
      </c>
      <c r="AB49" s="13">
        <v>0.0</v>
      </c>
      <c r="AC49" s="13">
        <v>0.0</v>
      </c>
      <c r="AD49" s="13">
        <v>0.0</v>
      </c>
      <c r="AE49" s="13">
        <v>0.0</v>
      </c>
      <c r="AF49" s="11" t="str">
        <f t="shared" si="5"/>
        <v>#DIV/0!</v>
      </c>
      <c r="AG49" s="13">
        <v>5.0</v>
      </c>
      <c r="AH49" s="13">
        <v>1.0</v>
      </c>
      <c r="AI49" s="13">
        <v>5.0</v>
      </c>
      <c r="AJ49" s="13">
        <v>2.0</v>
      </c>
      <c r="AK49" s="13">
        <v>10.0</v>
      </c>
      <c r="AL49" s="13">
        <v>3.0</v>
      </c>
      <c r="AM49" s="18">
        <f t="shared" si="6"/>
        <v>0.3</v>
      </c>
      <c r="AN49" s="19">
        <v>0.0</v>
      </c>
      <c r="AO49" s="19">
        <v>0.0</v>
      </c>
      <c r="AP49" s="12">
        <v>0.0</v>
      </c>
      <c r="AQ49" s="17">
        <f t="shared" si="7"/>
        <v>2</v>
      </c>
      <c r="AR49" s="11">
        <f t="shared" si="8"/>
        <v>0.5</v>
      </c>
      <c r="AS49" s="17">
        <f t="shared" si="9"/>
        <v>2</v>
      </c>
      <c r="AT49" s="11">
        <f t="shared" si="10"/>
        <v>0.5</v>
      </c>
      <c r="AU49" s="13" t="s">
        <v>54</v>
      </c>
      <c r="AV49" s="20">
        <v>30357.0</v>
      </c>
      <c r="AW49" s="20">
        <v>38530.0</v>
      </c>
      <c r="AX49" s="21">
        <f t="shared" si="12"/>
        <v>22.37645448</v>
      </c>
      <c r="AY49" s="13"/>
      <c r="AZ49" s="13"/>
      <c r="BA49" s="13">
        <v>0.0</v>
      </c>
      <c r="BB49" s="13"/>
    </row>
    <row r="50" ht="12.75" customHeight="1">
      <c r="A50" s="13" t="s">
        <v>92</v>
      </c>
      <c r="B50" s="8" t="s">
        <v>103</v>
      </c>
      <c r="C50" s="10">
        <v>0.9206349206349206</v>
      </c>
      <c r="D50" s="11">
        <v>2.317460317460317</v>
      </c>
      <c r="E50" s="18">
        <v>0.3972602739726028</v>
      </c>
      <c r="F50" s="13">
        <v>0.0</v>
      </c>
      <c r="G50" s="13">
        <v>1.0</v>
      </c>
      <c r="H50" s="13">
        <v>7.0</v>
      </c>
      <c r="I50" s="13">
        <v>24.0</v>
      </c>
      <c r="J50" s="13">
        <v>3.0</v>
      </c>
      <c r="K50" s="11">
        <v>0.23611111111111108</v>
      </c>
      <c r="L50" s="11">
        <v>0.8484848484848485</v>
      </c>
      <c r="M50" s="13">
        <v>1.0</v>
      </c>
      <c r="N50" s="13">
        <v>0.0</v>
      </c>
      <c r="O50" s="13">
        <v>7.0</v>
      </c>
      <c r="P50" s="14">
        <v>0.0</v>
      </c>
      <c r="Q50" s="15">
        <v>0.6333713850837138</v>
      </c>
      <c r="R50" s="16">
        <v>1.769119769119769</v>
      </c>
      <c r="S50" s="13">
        <v>15.0</v>
      </c>
      <c r="T50" s="13">
        <v>13.0</v>
      </c>
      <c r="U50" s="13">
        <v>1.0</v>
      </c>
      <c r="V50" s="17">
        <f t="shared" si="1"/>
        <v>2</v>
      </c>
      <c r="W50" s="11">
        <f t="shared" si="2"/>
        <v>0.3333333333</v>
      </c>
      <c r="X50" s="11">
        <f t="shared" si="3"/>
        <v>0.6666666667</v>
      </c>
      <c r="Y50" s="11">
        <f t="shared" si="4"/>
        <v>1.769119769</v>
      </c>
      <c r="Z50" s="13">
        <v>0.0</v>
      </c>
      <c r="AA50" s="13">
        <v>0.0</v>
      </c>
      <c r="AB50" s="13">
        <v>1.0</v>
      </c>
      <c r="AC50" s="13">
        <v>0.0</v>
      </c>
      <c r="AD50" s="13">
        <v>1.0</v>
      </c>
      <c r="AE50" s="13">
        <v>0.0</v>
      </c>
      <c r="AF50" s="11">
        <f t="shared" si="5"/>
        <v>0</v>
      </c>
      <c r="AG50" s="13">
        <v>5.0</v>
      </c>
      <c r="AH50" s="13">
        <v>4.0</v>
      </c>
      <c r="AI50" s="13">
        <v>5.0</v>
      </c>
      <c r="AJ50" s="13">
        <v>3.0</v>
      </c>
      <c r="AK50" s="13">
        <v>10.0</v>
      </c>
      <c r="AL50" s="13">
        <v>7.0</v>
      </c>
      <c r="AM50" s="18">
        <f t="shared" si="6"/>
        <v>0.7</v>
      </c>
      <c r="AN50" s="19">
        <v>0.0</v>
      </c>
      <c r="AO50" s="19">
        <v>0.0</v>
      </c>
      <c r="AP50" s="12">
        <v>0.0</v>
      </c>
      <c r="AQ50" s="17">
        <f t="shared" si="7"/>
        <v>2</v>
      </c>
      <c r="AR50" s="11">
        <f t="shared" si="8"/>
        <v>0.6666666667</v>
      </c>
      <c r="AS50" s="17">
        <f t="shared" si="9"/>
        <v>1</v>
      </c>
      <c r="AT50" s="11">
        <f t="shared" si="10"/>
        <v>0.3333333333</v>
      </c>
      <c r="AU50" s="13" t="s">
        <v>56</v>
      </c>
      <c r="AV50" s="13"/>
      <c r="AW50" s="20">
        <v>38530.0</v>
      </c>
      <c r="AX50" s="21">
        <f t="shared" si="12"/>
        <v>105.4893908</v>
      </c>
      <c r="AY50" s="13"/>
      <c r="AZ50" s="13"/>
      <c r="BA50" s="13">
        <v>4.0</v>
      </c>
      <c r="BB50" s="13"/>
    </row>
    <row r="51" ht="12.75" customHeight="1">
      <c r="A51" s="13" t="s">
        <v>92</v>
      </c>
      <c r="B51" s="8" t="s">
        <v>104</v>
      </c>
      <c r="C51" s="10">
        <v>0.8968253968253967</v>
      </c>
      <c r="D51" s="11">
        <v>1.1507936507936507</v>
      </c>
      <c r="E51" s="18">
        <v>0.7793103448275862</v>
      </c>
      <c r="F51" s="13">
        <v>0.0</v>
      </c>
      <c r="G51" s="13">
        <v>1.0</v>
      </c>
      <c r="H51" s="13">
        <v>5.0</v>
      </c>
      <c r="I51" s="13">
        <v>16.0</v>
      </c>
      <c r="J51" s="13">
        <v>2.0</v>
      </c>
      <c r="K51" s="11">
        <v>0.34375</v>
      </c>
      <c r="L51" s="11">
        <v>1.5555555555555556</v>
      </c>
      <c r="M51" s="13">
        <v>1.0</v>
      </c>
      <c r="N51" s="13">
        <v>0.0</v>
      </c>
      <c r="O51" s="13">
        <v>7.0</v>
      </c>
      <c r="P51" s="14">
        <v>0.0</v>
      </c>
      <c r="Q51" s="15">
        <v>1.1230603448275862</v>
      </c>
      <c r="R51" s="16">
        <v>2.4523809523809526</v>
      </c>
      <c r="S51" s="13">
        <v>14.0</v>
      </c>
      <c r="T51" s="13">
        <v>14.0</v>
      </c>
      <c r="U51" s="13">
        <v>1.0</v>
      </c>
      <c r="V51" s="17">
        <f t="shared" si="1"/>
        <v>1</v>
      </c>
      <c r="W51" s="11">
        <f t="shared" si="2"/>
        <v>0.5</v>
      </c>
      <c r="X51" s="11">
        <f t="shared" si="3"/>
        <v>0.5</v>
      </c>
      <c r="Y51" s="11">
        <f t="shared" si="4"/>
        <v>2.452380952</v>
      </c>
      <c r="Z51" s="13">
        <v>0.0</v>
      </c>
      <c r="AA51" s="13">
        <v>0.0</v>
      </c>
      <c r="AB51" s="13">
        <v>0.0</v>
      </c>
      <c r="AC51" s="13">
        <v>0.0</v>
      </c>
      <c r="AD51" s="13">
        <v>0.0</v>
      </c>
      <c r="AE51" s="13">
        <v>0.0</v>
      </c>
      <c r="AF51" s="11" t="str">
        <f t="shared" si="5"/>
        <v>#DIV/0!</v>
      </c>
      <c r="AG51" s="13">
        <v>4.0</v>
      </c>
      <c r="AH51" s="13">
        <v>4.0</v>
      </c>
      <c r="AI51" s="13">
        <v>5.0</v>
      </c>
      <c r="AJ51" s="13">
        <v>3.0</v>
      </c>
      <c r="AK51" s="13">
        <v>9.0</v>
      </c>
      <c r="AL51" s="13">
        <v>7.0</v>
      </c>
      <c r="AM51" s="18">
        <f t="shared" si="6"/>
        <v>0.7777777778</v>
      </c>
      <c r="AN51" s="19">
        <v>0.0</v>
      </c>
      <c r="AO51" s="19">
        <v>0.0</v>
      </c>
      <c r="AP51" s="12">
        <v>0.0</v>
      </c>
      <c r="AQ51" s="17">
        <f t="shared" si="7"/>
        <v>1</v>
      </c>
      <c r="AR51" s="11">
        <f t="shared" si="8"/>
        <v>0.5</v>
      </c>
      <c r="AS51" s="17">
        <f t="shared" si="9"/>
        <v>1</v>
      </c>
      <c r="AT51" s="11">
        <f t="shared" si="10"/>
        <v>0.5</v>
      </c>
      <c r="AU51" s="13" t="s">
        <v>54</v>
      </c>
      <c r="AV51" s="20">
        <v>29711.0</v>
      </c>
      <c r="AW51" s="20">
        <v>38530.0</v>
      </c>
      <c r="AX51" s="21">
        <f t="shared" si="12"/>
        <v>24.14510609</v>
      </c>
      <c r="AY51" s="13"/>
      <c r="AZ51" s="13"/>
      <c r="BA51" s="12">
        <v>6.0</v>
      </c>
    </row>
    <row r="52" ht="12.75" customHeight="1">
      <c r="A52" s="13" t="s">
        <v>92</v>
      </c>
      <c r="B52" s="8" t="s">
        <v>105</v>
      </c>
      <c r="C52" s="10">
        <v>0.6111111111111112</v>
      </c>
      <c r="D52" s="11">
        <v>0.8650793650793651</v>
      </c>
      <c r="E52" s="18">
        <v>0.7064220183486238</v>
      </c>
      <c r="F52" s="13">
        <v>0.0</v>
      </c>
      <c r="G52" s="13">
        <v>1.0</v>
      </c>
      <c r="H52" s="13">
        <v>5.0</v>
      </c>
      <c r="I52" s="13">
        <v>17.0</v>
      </c>
      <c r="J52" s="13">
        <v>2.0</v>
      </c>
      <c r="K52" s="11">
        <v>0.3529411764705882</v>
      </c>
      <c r="L52" s="11">
        <v>1.5555555555555556</v>
      </c>
      <c r="M52" s="13">
        <v>1.0</v>
      </c>
      <c r="N52" s="13">
        <v>0.0</v>
      </c>
      <c r="O52" s="13">
        <v>7.0</v>
      </c>
      <c r="P52" s="14">
        <v>0.0</v>
      </c>
      <c r="Q52" s="15">
        <v>1.0593631948192122</v>
      </c>
      <c r="R52" s="16">
        <v>2.166666666666667</v>
      </c>
      <c r="S52" s="13">
        <v>11.0</v>
      </c>
      <c r="T52" s="13">
        <v>15.0</v>
      </c>
      <c r="U52" s="13">
        <v>1.0</v>
      </c>
      <c r="V52" s="17">
        <f t="shared" si="1"/>
        <v>1</v>
      </c>
      <c r="W52" s="11">
        <f t="shared" si="2"/>
        <v>0.5</v>
      </c>
      <c r="X52" s="11">
        <f t="shared" si="3"/>
        <v>0.5</v>
      </c>
      <c r="Y52" s="11">
        <f t="shared" si="4"/>
        <v>2.166666667</v>
      </c>
      <c r="Z52" s="13">
        <v>0.0</v>
      </c>
      <c r="AA52" s="13">
        <v>0.0</v>
      </c>
      <c r="AB52" s="13">
        <v>0.0</v>
      </c>
      <c r="AC52" s="13">
        <v>0.0</v>
      </c>
      <c r="AD52" s="13">
        <v>0.0</v>
      </c>
      <c r="AE52" s="13">
        <v>0.0</v>
      </c>
      <c r="AF52" s="11" t="str">
        <f t="shared" si="5"/>
        <v>#DIV/0!</v>
      </c>
      <c r="AG52" s="13">
        <v>3.0</v>
      </c>
      <c r="AH52" s="13">
        <v>3.0</v>
      </c>
      <c r="AI52" s="13">
        <v>4.0</v>
      </c>
      <c r="AJ52" s="13">
        <v>2.0</v>
      </c>
      <c r="AK52" s="13">
        <v>7.0</v>
      </c>
      <c r="AL52" s="13">
        <v>5.0</v>
      </c>
      <c r="AM52" s="18">
        <f t="shared" si="6"/>
        <v>0.7142857143</v>
      </c>
      <c r="AN52" s="19">
        <v>0.0</v>
      </c>
      <c r="AO52" s="19">
        <v>0.0</v>
      </c>
      <c r="AP52" s="12">
        <v>0.0</v>
      </c>
      <c r="AQ52" s="17">
        <f t="shared" si="7"/>
        <v>1</v>
      </c>
      <c r="AR52" s="11">
        <f t="shared" si="8"/>
        <v>0.5</v>
      </c>
      <c r="AS52" s="17">
        <f t="shared" si="9"/>
        <v>1</v>
      </c>
      <c r="AT52" s="11">
        <f t="shared" si="10"/>
        <v>0.5</v>
      </c>
      <c r="AU52" s="13" t="s">
        <v>56</v>
      </c>
      <c r="AV52" s="20">
        <v>29066.0</v>
      </c>
      <c r="AW52" s="20">
        <v>38530.0</v>
      </c>
      <c r="AX52" s="21">
        <f t="shared" si="12"/>
        <v>25.91101985</v>
      </c>
      <c r="AY52" s="13"/>
      <c r="AZ52" s="13"/>
      <c r="BA52" s="13">
        <v>7.0</v>
      </c>
      <c r="BB52" s="13"/>
    </row>
    <row r="53" ht="12.75" customHeight="1">
      <c r="A53" s="13" t="s">
        <v>92</v>
      </c>
      <c r="B53" s="43" t="s">
        <v>106</v>
      </c>
      <c r="C53" s="10">
        <v>0.1111111111111111</v>
      </c>
      <c r="D53" s="11">
        <v>0.7222222222222222</v>
      </c>
      <c r="E53" s="18">
        <v>0.15384615384615383</v>
      </c>
      <c r="F53" s="13">
        <v>1.0</v>
      </c>
      <c r="G53" s="13">
        <v>1.0</v>
      </c>
      <c r="H53" s="13">
        <v>7.0</v>
      </c>
      <c r="I53" s="13">
        <v>17.0</v>
      </c>
      <c r="J53" s="13">
        <v>2.0</v>
      </c>
      <c r="K53" s="11">
        <v>0.29411764705882354</v>
      </c>
      <c r="L53" s="11">
        <v>1.2727272727272727</v>
      </c>
      <c r="M53" s="13">
        <v>1.0</v>
      </c>
      <c r="N53" s="13">
        <v>0.0</v>
      </c>
      <c r="O53" s="13">
        <v>7.0</v>
      </c>
      <c r="P53" s="14">
        <v>0.0</v>
      </c>
      <c r="Q53" s="15">
        <v>0.44796380090497734</v>
      </c>
      <c r="R53" s="16">
        <v>1.3838383838383839</v>
      </c>
      <c r="S53" s="13">
        <v>8.0</v>
      </c>
      <c r="T53" s="13">
        <v>16.0</v>
      </c>
      <c r="U53" s="13">
        <v>1.0</v>
      </c>
      <c r="V53" s="17">
        <f t="shared" si="1"/>
        <v>1</v>
      </c>
      <c r="W53" s="11">
        <f t="shared" si="2"/>
        <v>0.5</v>
      </c>
      <c r="X53" s="11">
        <f t="shared" si="3"/>
        <v>0.5</v>
      </c>
      <c r="Y53" s="11">
        <f t="shared" si="4"/>
        <v>1.383838384</v>
      </c>
      <c r="Z53" s="13">
        <v>0.0</v>
      </c>
      <c r="AA53" s="13">
        <v>0.0</v>
      </c>
      <c r="AB53" s="13">
        <v>0.0</v>
      </c>
      <c r="AC53" s="13">
        <v>0.0</v>
      </c>
      <c r="AD53" s="13">
        <v>0.0</v>
      </c>
      <c r="AE53" s="13">
        <v>0.0</v>
      </c>
      <c r="AF53" s="11" t="str">
        <f t="shared" si="5"/>
        <v>#DIV/0!</v>
      </c>
      <c r="AG53" s="13">
        <v>3.0</v>
      </c>
      <c r="AH53" s="13">
        <v>0.0</v>
      </c>
      <c r="AI53" s="13">
        <v>3.0</v>
      </c>
      <c r="AJ53" s="13">
        <v>1.0</v>
      </c>
      <c r="AK53" s="13">
        <v>6.0</v>
      </c>
      <c r="AL53" s="13">
        <v>1.0</v>
      </c>
      <c r="AM53" s="18">
        <f t="shared" si="6"/>
        <v>0.1666666667</v>
      </c>
      <c r="AN53" s="19">
        <v>0.0</v>
      </c>
      <c r="AO53" s="19">
        <v>0.0</v>
      </c>
      <c r="AP53" s="12">
        <v>0.0</v>
      </c>
      <c r="AQ53" s="17">
        <f t="shared" si="7"/>
        <v>1</v>
      </c>
      <c r="AR53" s="11">
        <f t="shared" si="8"/>
        <v>0.5</v>
      </c>
      <c r="AS53" s="17">
        <f t="shared" si="9"/>
        <v>1</v>
      </c>
      <c r="AT53" s="11">
        <f t="shared" si="10"/>
        <v>0.5</v>
      </c>
      <c r="AU53" s="13" t="s">
        <v>56</v>
      </c>
      <c r="AV53" s="20">
        <v>30618.0</v>
      </c>
      <c r="AW53" s="20">
        <v>38530.0</v>
      </c>
      <c r="AX53" s="21">
        <f t="shared" si="12"/>
        <v>21.66187543</v>
      </c>
      <c r="AY53" s="13"/>
      <c r="AZ53" s="13"/>
      <c r="BA53" s="13">
        <v>10.0</v>
      </c>
      <c r="BB53" s="13"/>
    </row>
    <row r="54" ht="12.75" customHeight="1">
      <c r="A54" s="13" t="s">
        <v>92</v>
      </c>
      <c r="B54" s="43" t="s">
        <v>107</v>
      </c>
      <c r="C54" s="10">
        <v>0.1111111111111111</v>
      </c>
      <c r="D54" s="11">
        <v>0.4722222222222222</v>
      </c>
      <c r="E54" s="18">
        <v>0.23529411764705882</v>
      </c>
      <c r="F54" s="13">
        <v>0.0</v>
      </c>
      <c r="G54" s="13">
        <v>0.0</v>
      </c>
      <c r="H54" s="13">
        <v>8.0</v>
      </c>
      <c r="I54" s="13">
        <v>9.0</v>
      </c>
      <c r="J54" s="13">
        <v>1.0</v>
      </c>
      <c r="K54" s="11">
        <v>-0.8888888888888888</v>
      </c>
      <c r="L54" s="11">
        <v>0.0</v>
      </c>
      <c r="M54" s="13">
        <v>0.0</v>
      </c>
      <c r="N54" s="13">
        <v>0.0</v>
      </c>
      <c r="O54" s="13">
        <v>7.0</v>
      </c>
      <c r="P54" s="14">
        <v>0.0</v>
      </c>
      <c r="Q54" s="15">
        <v>-0.65359477124183</v>
      </c>
      <c r="R54" s="16">
        <v>0.1111111111111111</v>
      </c>
      <c r="S54" s="13">
        <v>6.0</v>
      </c>
      <c r="T54" s="13">
        <v>17.0</v>
      </c>
      <c r="U54" s="13">
        <v>1.0</v>
      </c>
      <c r="V54" s="17">
        <f t="shared" si="1"/>
        <v>1</v>
      </c>
      <c r="W54" s="11">
        <f t="shared" si="2"/>
        <v>0</v>
      </c>
      <c r="X54" s="11">
        <f t="shared" si="3"/>
        <v>1</v>
      </c>
      <c r="Y54" s="11">
        <f t="shared" si="4"/>
        <v>0.1111111111</v>
      </c>
      <c r="Z54" s="13">
        <v>0.0</v>
      </c>
      <c r="AA54" s="13">
        <v>0.0</v>
      </c>
      <c r="AB54" s="13">
        <v>0.0</v>
      </c>
      <c r="AC54" s="13">
        <v>0.0</v>
      </c>
      <c r="AD54" s="13">
        <v>0.0</v>
      </c>
      <c r="AE54" s="13">
        <v>0.0</v>
      </c>
      <c r="AF54" s="11" t="str">
        <f t="shared" si="5"/>
        <v>#DIV/0!</v>
      </c>
      <c r="AG54" s="13">
        <v>2.0</v>
      </c>
      <c r="AH54" s="13">
        <v>0.0</v>
      </c>
      <c r="AI54" s="13">
        <v>2.0</v>
      </c>
      <c r="AJ54" s="13">
        <v>1.0</v>
      </c>
      <c r="AK54" s="13">
        <v>4.0</v>
      </c>
      <c r="AL54" s="13">
        <v>1.0</v>
      </c>
      <c r="AM54" s="18">
        <f t="shared" si="6"/>
        <v>0.25</v>
      </c>
      <c r="AN54" s="19">
        <v>0.0</v>
      </c>
      <c r="AO54" s="19">
        <v>0.0</v>
      </c>
      <c r="AP54" s="12">
        <v>0.0</v>
      </c>
      <c r="AQ54" s="17">
        <f t="shared" si="7"/>
        <v>1</v>
      </c>
      <c r="AR54" s="11">
        <f t="shared" si="8"/>
        <v>1</v>
      </c>
      <c r="AS54" s="17">
        <f t="shared" si="9"/>
        <v>0</v>
      </c>
      <c r="AT54" s="11">
        <f t="shared" si="10"/>
        <v>0</v>
      </c>
      <c r="AU54" s="13" t="s">
        <v>56</v>
      </c>
      <c r="AV54" s="20">
        <v>30644.0</v>
      </c>
      <c r="AW54" s="20">
        <v>38530.0</v>
      </c>
      <c r="AX54" s="21">
        <f t="shared" si="12"/>
        <v>21.59069131</v>
      </c>
      <c r="AY54" s="13"/>
      <c r="AZ54" s="13"/>
      <c r="BA54" s="13">
        <f>H54+AZ54</f>
        <v>8</v>
      </c>
      <c r="BB54" s="13"/>
    </row>
    <row r="55" ht="12.75" customHeight="1">
      <c r="A55" s="25" t="s">
        <v>92</v>
      </c>
      <c r="B55" s="44" t="s">
        <v>108</v>
      </c>
      <c r="C55" s="27">
        <v>0.1111111111111111</v>
      </c>
      <c r="D55" s="28">
        <v>0.2222222222222222</v>
      </c>
      <c r="E55" s="33">
        <v>0.5</v>
      </c>
      <c r="F55" s="25">
        <v>0.0</v>
      </c>
      <c r="G55" s="25">
        <v>0.0</v>
      </c>
      <c r="H55" s="25">
        <v>8.0</v>
      </c>
      <c r="I55" s="25">
        <v>9.0</v>
      </c>
      <c r="J55" s="25">
        <v>1.0</v>
      </c>
      <c r="K55" s="28">
        <v>-0.8888888888888888</v>
      </c>
      <c r="L55" s="28">
        <v>0.0</v>
      </c>
      <c r="M55" s="25">
        <v>0.0</v>
      </c>
      <c r="N55" s="25">
        <v>0.0</v>
      </c>
      <c r="O55" s="25">
        <v>7.0</v>
      </c>
      <c r="P55" s="29">
        <v>0.0</v>
      </c>
      <c r="Q55" s="30">
        <v>-0.38888888888888884</v>
      </c>
      <c r="R55" s="31">
        <v>0.1111111111111111</v>
      </c>
      <c r="S55" s="25">
        <v>3.0</v>
      </c>
      <c r="T55" s="25">
        <v>18.0</v>
      </c>
      <c r="U55" s="25">
        <v>1.0</v>
      </c>
      <c r="V55" s="32">
        <f t="shared" si="1"/>
        <v>1</v>
      </c>
      <c r="W55" s="28">
        <f t="shared" si="2"/>
        <v>0</v>
      </c>
      <c r="X55" s="28">
        <f t="shared" si="3"/>
        <v>1</v>
      </c>
      <c r="Y55" s="28">
        <f t="shared" si="4"/>
        <v>0.1111111111</v>
      </c>
      <c r="Z55" s="25">
        <v>0.0</v>
      </c>
      <c r="AA55" s="25">
        <v>0.0</v>
      </c>
      <c r="AB55" s="25">
        <v>0.0</v>
      </c>
      <c r="AC55" s="25">
        <v>0.0</v>
      </c>
      <c r="AD55" s="25">
        <v>0.0</v>
      </c>
      <c r="AE55" s="25">
        <v>0.0</v>
      </c>
      <c r="AF55" s="28" t="str">
        <f t="shared" si="5"/>
        <v>#DIV/0!</v>
      </c>
      <c r="AG55" s="25">
        <v>1.0</v>
      </c>
      <c r="AH55" s="25">
        <v>1.0</v>
      </c>
      <c r="AI55" s="25">
        <v>1.0</v>
      </c>
      <c r="AJ55" s="25">
        <v>0.0</v>
      </c>
      <c r="AK55" s="25">
        <v>2.0</v>
      </c>
      <c r="AL55" s="25">
        <v>1.0</v>
      </c>
      <c r="AM55" s="33">
        <f t="shared" si="6"/>
        <v>0.5</v>
      </c>
      <c r="AN55" s="34">
        <v>0.0</v>
      </c>
      <c r="AO55" s="34">
        <v>0.0</v>
      </c>
      <c r="AP55" s="25">
        <v>0.0</v>
      </c>
      <c r="AQ55" s="32">
        <f t="shared" si="7"/>
        <v>1</v>
      </c>
      <c r="AR55" s="28">
        <f t="shared" si="8"/>
        <v>1</v>
      </c>
      <c r="AS55" s="32">
        <f t="shared" si="9"/>
        <v>0</v>
      </c>
      <c r="AT55" s="28">
        <f t="shared" si="10"/>
        <v>0</v>
      </c>
      <c r="AU55" s="25" t="s">
        <v>54</v>
      </c>
      <c r="AV55" s="35">
        <v>15348.0</v>
      </c>
      <c r="AW55" s="35">
        <v>38530.0</v>
      </c>
      <c r="AX55" s="36">
        <f t="shared" si="12"/>
        <v>63.46885695</v>
      </c>
      <c r="AY55" s="25"/>
      <c r="AZ55" s="25"/>
      <c r="BA55" s="25">
        <v>5.0</v>
      </c>
      <c r="BB55" s="25"/>
    </row>
    <row r="56" ht="12.75" customHeight="1">
      <c r="A56" s="8" t="s">
        <v>109</v>
      </c>
      <c r="B56" s="45" t="s">
        <v>110</v>
      </c>
      <c r="C56" s="10">
        <v>3.2720238095238097</v>
      </c>
      <c r="D56" s="11">
        <v>14.67142857142857</v>
      </c>
      <c r="E56" s="18">
        <v>0.22302012333657906</v>
      </c>
      <c r="F56" s="12">
        <v>0.0</v>
      </c>
      <c r="G56" s="13">
        <v>7.0</v>
      </c>
      <c r="H56" s="13">
        <v>9.0</v>
      </c>
      <c r="I56" s="13">
        <v>59.0</v>
      </c>
      <c r="J56" s="13">
        <v>9.0</v>
      </c>
      <c r="K56" s="11">
        <v>0.760828625235405</v>
      </c>
      <c r="L56" s="11">
        <v>1.6752136752136753</v>
      </c>
      <c r="M56" s="12">
        <v>3.0</v>
      </c>
      <c r="N56" s="13">
        <v>5.0</v>
      </c>
      <c r="O56" s="13">
        <v>7.0</v>
      </c>
      <c r="P56" s="10">
        <v>0.7142857142857143</v>
      </c>
      <c r="Q56" s="15">
        <v>1.6981344628576984</v>
      </c>
      <c r="R56" s="16">
        <v>9.23295177045177</v>
      </c>
      <c r="S56" s="13">
        <v>39.0</v>
      </c>
      <c r="T56" s="13">
        <v>1.0</v>
      </c>
      <c r="U56" s="13">
        <v>1.0</v>
      </c>
      <c r="V56" s="17">
        <f t="shared" si="1"/>
        <v>2</v>
      </c>
      <c r="W56" s="11">
        <f t="shared" si="2"/>
        <v>0.7777777778</v>
      </c>
      <c r="X56" s="11">
        <f t="shared" si="3"/>
        <v>0.2222222222</v>
      </c>
      <c r="Y56" s="11">
        <f t="shared" si="4"/>
        <v>4.947237485</v>
      </c>
      <c r="Z56" s="12">
        <v>4.0</v>
      </c>
      <c r="AA56" s="12">
        <v>1.0</v>
      </c>
      <c r="AB56" s="12">
        <v>7.0</v>
      </c>
      <c r="AC56" s="12">
        <v>1.0</v>
      </c>
      <c r="AD56" s="12">
        <v>11.0</v>
      </c>
      <c r="AE56" s="12">
        <v>2.0</v>
      </c>
      <c r="AF56" s="11">
        <f t="shared" si="5"/>
        <v>0.1818181818</v>
      </c>
      <c r="AG56" s="12">
        <v>7.0</v>
      </c>
      <c r="AH56" s="12">
        <v>3.0</v>
      </c>
      <c r="AI56" s="12">
        <v>6.0</v>
      </c>
      <c r="AJ56" s="12">
        <v>3.0</v>
      </c>
      <c r="AK56" s="12">
        <v>13.0</v>
      </c>
      <c r="AL56" s="12">
        <v>6.0</v>
      </c>
      <c r="AM56" s="18">
        <f t="shared" si="6"/>
        <v>0.4615384615</v>
      </c>
      <c r="AN56" s="12">
        <v>0.0</v>
      </c>
      <c r="AO56" s="12">
        <v>1.0</v>
      </c>
      <c r="AP56" s="13">
        <v>4.0</v>
      </c>
      <c r="AQ56" s="17">
        <f t="shared" si="7"/>
        <v>6</v>
      </c>
      <c r="AR56" s="11">
        <f t="shared" si="8"/>
        <v>0.6666666667</v>
      </c>
      <c r="AS56" s="17">
        <f t="shared" si="9"/>
        <v>1</v>
      </c>
      <c r="AT56" s="11">
        <f t="shared" si="10"/>
        <v>0.125</v>
      </c>
      <c r="AU56" s="13" t="s">
        <v>54</v>
      </c>
      <c r="AV56" s="13"/>
      <c r="AW56" s="13"/>
      <c r="AX56" s="13"/>
      <c r="AY56" s="13"/>
      <c r="AZ56" s="13"/>
      <c r="BA56" s="13">
        <f>H56+AZ56</f>
        <v>9</v>
      </c>
      <c r="BB56" s="13"/>
    </row>
    <row r="57" ht="12.75" customHeight="1">
      <c r="A57" s="22" t="s">
        <v>109</v>
      </c>
      <c r="B57" s="46" t="s">
        <v>111</v>
      </c>
      <c r="C57" s="10">
        <v>2.2595238095238095</v>
      </c>
      <c r="D57" s="11">
        <v>14.67142857142857</v>
      </c>
      <c r="E57" s="18">
        <v>0.1540084388185654</v>
      </c>
      <c r="F57" s="12">
        <v>2.0</v>
      </c>
      <c r="G57" s="13">
        <v>9.0</v>
      </c>
      <c r="H57" s="13">
        <v>4.0</v>
      </c>
      <c r="I57" s="13">
        <v>59.0</v>
      </c>
      <c r="J57" s="13">
        <v>9.0</v>
      </c>
      <c r="K57" s="11">
        <v>0.992467043314501</v>
      </c>
      <c r="L57" s="11">
        <v>3.5</v>
      </c>
      <c r="M57" s="12">
        <v>6.0</v>
      </c>
      <c r="N57" s="13">
        <v>2.0</v>
      </c>
      <c r="O57" s="13">
        <v>7.0</v>
      </c>
      <c r="P57" s="10">
        <v>0.2857142857142857</v>
      </c>
      <c r="Q57" s="15">
        <v>1.432189767847352</v>
      </c>
      <c r="R57" s="16">
        <v>7.473809523809524</v>
      </c>
      <c r="S57" s="13">
        <v>39.0</v>
      </c>
      <c r="T57" s="13">
        <v>2.0</v>
      </c>
      <c r="U57" s="13">
        <v>1.0</v>
      </c>
      <c r="V57" s="17">
        <f t="shared" si="1"/>
        <v>0</v>
      </c>
      <c r="W57" s="11">
        <f t="shared" si="2"/>
        <v>1</v>
      </c>
      <c r="X57" s="11">
        <f t="shared" si="3"/>
        <v>0</v>
      </c>
      <c r="Y57" s="11">
        <f t="shared" si="4"/>
        <v>5.75952381</v>
      </c>
      <c r="Z57" s="12">
        <v>4.5</v>
      </c>
      <c r="AA57" s="12">
        <v>0.0</v>
      </c>
      <c r="AB57" s="12">
        <v>7.0</v>
      </c>
      <c r="AC57" s="12">
        <v>1.0</v>
      </c>
      <c r="AD57" s="12">
        <v>11.5</v>
      </c>
      <c r="AE57" s="12">
        <v>1.0</v>
      </c>
      <c r="AF57" s="11">
        <f t="shared" si="5"/>
        <v>0.08695652174</v>
      </c>
      <c r="AG57" s="12">
        <v>7.0</v>
      </c>
      <c r="AH57" s="12">
        <v>2.0</v>
      </c>
      <c r="AI57" s="12">
        <v>6.0</v>
      </c>
      <c r="AJ57" s="12">
        <v>4.0</v>
      </c>
      <c r="AK57" s="12">
        <v>13.0</v>
      </c>
      <c r="AL57" s="12">
        <v>6.0</v>
      </c>
      <c r="AM57" s="18">
        <f t="shared" si="6"/>
        <v>0.4615384615</v>
      </c>
      <c r="AN57" s="12">
        <v>0.0</v>
      </c>
      <c r="AO57" s="12">
        <v>0.0</v>
      </c>
      <c r="AP57" s="13">
        <v>6.0</v>
      </c>
      <c r="AQ57" s="17">
        <f t="shared" si="7"/>
        <v>3</v>
      </c>
      <c r="AR57" s="11">
        <f t="shared" si="8"/>
        <v>0.3333333333</v>
      </c>
      <c r="AS57" s="17">
        <f t="shared" si="9"/>
        <v>5</v>
      </c>
      <c r="AT57" s="11">
        <f t="shared" si="10"/>
        <v>0.625</v>
      </c>
      <c r="AU57" s="13" t="s">
        <v>56</v>
      </c>
      <c r="AV57" s="13"/>
      <c r="AW57" s="13"/>
      <c r="AX57" s="13"/>
      <c r="BA57" s="12">
        <v>3.0</v>
      </c>
      <c r="BB57" s="13"/>
    </row>
    <row r="58" ht="12.75" customHeight="1">
      <c r="A58" s="13" t="s">
        <v>109</v>
      </c>
      <c r="B58" s="37" t="s">
        <v>112</v>
      </c>
      <c r="C58" s="10">
        <v>9.336904761904762</v>
      </c>
      <c r="D58" s="11">
        <v>14.67142857142857</v>
      </c>
      <c r="E58" s="18">
        <v>0.6364005193119118</v>
      </c>
      <c r="F58" s="12">
        <v>0.0</v>
      </c>
      <c r="G58" s="13">
        <v>4.0</v>
      </c>
      <c r="H58" s="13">
        <v>1.0</v>
      </c>
      <c r="I58" s="13">
        <v>62.0</v>
      </c>
      <c r="J58" s="13">
        <v>10.0</v>
      </c>
      <c r="K58" s="11">
        <v>0.39838709677419354</v>
      </c>
      <c r="L58" s="11">
        <v>2.24</v>
      </c>
      <c r="M58" s="12">
        <v>9.0</v>
      </c>
      <c r="N58" s="13">
        <v>0.0</v>
      </c>
      <c r="O58" s="13">
        <v>7.0</v>
      </c>
      <c r="P58" s="14">
        <v>0.0</v>
      </c>
      <c r="Q58" s="15">
        <v>1.0347876160861054</v>
      </c>
      <c r="R58" s="16">
        <v>11.576904761904762</v>
      </c>
      <c r="S58" s="13">
        <v>38.0</v>
      </c>
      <c r="T58" s="13">
        <v>3.0</v>
      </c>
      <c r="U58" s="13">
        <v>1.0</v>
      </c>
      <c r="V58" s="17">
        <f t="shared" si="1"/>
        <v>6</v>
      </c>
      <c r="W58" s="11">
        <f t="shared" si="2"/>
        <v>0.4</v>
      </c>
      <c r="X58" s="11">
        <f t="shared" si="3"/>
        <v>0.6</v>
      </c>
      <c r="Y58" s="11">
        <f t="shared" si="4"/>
        <v>11.57690476</v>
      </c>
      <c r="Z58" s="12">
        <v>4.5</v>
      </c>
      <c r="AA58" s="12">
        <v>2.5</v>
      </c>
      <c r="AB58" s="12">
        <v>7.0</v>
      </c>
      <c r="AC58" s="12">
        <v>5.0</v>
      </c>
      <c r="AD58" s="12">
        <v>11.5</v>
      </c>
      <c r="AE58" s="12">
        <v>7.5</v>
      </c>
      <c r="AF58" s="11">
        <f t="shared" si="5"/>
        <v>0.652173913</v>
      </c>
      <c r="AG58" s="12">
        <v>7.0</v>
      </c>
      <c r="AH58" s="12">
        <v>4.0</v>
      </c>
      <c r="AI58" s="12">
        <v>6.0</v>
      </c>
      <c r="AJ58" s="12">
        <v>2.0</v>
      </c>
      <c r="AK58" s="12">
        <v>13.0</v>
      </c>
      <c r="AL58" s="12">
        <v>6.0</v>
      </c>
      <c r="AM58" s="18">
        <f t="shared" si="6"/>
        <v>0.4615384615</v>
      </c>
      <c r="AN58" s="12">
        <v>1.0</v>
      </c>
      <c r="AO58" s="12">
        <v>0.0</v>
      </c>
      <c r="AP58" s="13">
        <v>8.0</v>
      </c>
      <c r="AQ58" s="17">
        <f t="shared" si="7"/>
        <v>1</v>
      </c>
      <c r="AR58" s="11">
        <f t="shared" si="8"/>
        <v>0.1</v>
      </c>
      <c r="AS58" s="17">
        <f t="shared" si="9"/>
        <v>1.5</v>
      </c>
      <c r="AT58" s="11">
        <f t="shared" si="10"/>
        <v>0.3</v>
      </c>
      <c r="AU58" s="13" t="s">
        <v>54</v>
      </c>
      <c r="AV58" s="20">
        <v>21833.0</v>
      </c>
      <c r="AW58" s="13"/>
      <c r="AX58" s="13"/>
      <c r="AY58" s="13"/>
      <c r="AZ58" s="13"/>
      <c r="BA58" s="13">
        <v>4.0</v>
      </c>
      <c r="BB58" s="13"/>
    </row>
    <row r="59" ht="12.75" customHeight="1">
      <c r="A59" s="13" t="s">
        <v>109</v>
      </c>
      <c r="B59" s="47" t="s">
        <v>113</v>
      </c>
      <c r="C59" s="10">
        <v>1.7095238095238094</v>
      </c>
      <c r="D59" s="11">
        <v>12.67142857142857</v>
      </c>
      <c r="E59" s="18">
        <v>0.13491168733558812</v>
      </c>
      <c r="F59" s="12">
        <v>3.0</v>
      </c>
      <c r="G59" s="13">
        <v>7.0</v>
      </c>
      <c r="H59" s="13">
        <v>3.0</v>
      </c>
      <c r="I59" s="13">
        <v>60.0</v>
      </c>
      <c r="J59" s="13">
        <v>9.0</v>
      </c>
      <c r="K59" s="11">
        <v>0.7722222222222223</v>
      </c>
      <c r="L59" s="11">
        <v>3.111111111111111</v>
      </c>
      <c r="M59" s="12">
        <v>7.0</v>
      </c>
      <c r="N59" s="13">
        <v>0.0</v>
      </c>
      <c r="O59" s="13">
        <v>7.0</v>
      </c>
      <c r="P59" s="14">
        <v>0.0</v>
      </c>
      <c r="Q59" s="15">
        <v>0.9071339095578104</v>
      </c>
      <c r="R59" s="16">
        <v>4.82063492063492</v>
      </c>
      <c r="S59" s="13">
        <v>36.0</v>
      </c>
      <c r="T59" s="13">
        <v>4.0</v>
      </c>
      <c r="U59" s="13">
        <v>1.0</v>
      </c>
      <c r="V59" s="17">
        <f t="shared" si="1"/>
        <v>2</v>
      </c>
      <c r="W59" s="11">
        <f t="shared" si="2"/>
        <v>0.7777777778</v>
      </c>
      <c r="X59" s="11">
        <f t="shared" si="3"/>
        <v>0.2222222222</v>
      </c>
      <c r="Y59" s="11">
        <f t="shared" si="4"/>
        <v>4.820634921</v>
      </c>
      <c r="Z59" s="12">
        <v>3.0</v>
      </c>
      <c r="AA59" s="12">
        <v>1.0</v>
      </c>
      <c r="AB59" s="12">
        <v>6.0</v>
      </c>
      <c r="AC59" s="12">
        <v>0.0</v>
      </c>
      <c r="AD59" s="12">
        <v>9.0</v>
      </c>
      <c r="AE59" s="12">
        <v>1.0</v>
      </c>
      <c r="AF59" s="11">
        <f t="shared" si="5"/>
        <v>0.1111111111</v>
      </c>
      <c r="AG59" s="12">
        <v>7.0</v>
      </c>
      <c r="AH59" s="12">
        <v>1.0</v>
      </c>
      <c r="AI59" s="12">
        <v>6.0</v>
      </c>
      <c r="AJ59" s="12">
        <v>3.0</v>
      </c>
      <c r="AK59" s="12">
        <v>13.0</v>
      </c>
      <c r="AL59" s="12">
        <v>4.0</v>
      </c>
      <c r="AM59" s="18">
        <f t="shared" si="6"/>
        <v>0.3076923077</v>
      </c>
      <c r="AN59" s="12">
        <v>0.0</v>
      </c>
      <c r="AO59" s="12">
        <v>0.0</v>
      </c>
      <c r="AP59" s="13">
        <v>0.0</v>
      </c>
      <c r="AQ59" s="17">
        <f t="shared" si="7"/>
        <v>2</v>
      </c>
      <c r="AR59" s="11">
        <f t="shared" si="8"/>
        <v>0.2222222222</v>
      </c>
      <c r="AS59" s="17">
        <f t="shared" si="9"/>
        <v>6</v>
      </c>
      <c r="AT59" s="11">
        <f t="shared" si="10"/>
        <v>0.6666666667</v>
      </c>
      <c r="AU59" s="13" t="s">
        <v>56</v>
      </c>
      <c r="AV59" s="13"/>
      <c r="AW59" s="13"/>
      <c r="AX59" s="13"/>
      <c r="AY59" s="13"/>
      <c r="AZ59" s="13"/>
      <c r="BA59" s="13">
        <v>6.0</v>
      </c>
      <c r="BB59" s="13"/>
    </row>
    <row r="60" ht="12.75" customHeight="1">
      <c r="A60" s="13" t="s">
        <v>109</v>
      </c>
      <c r="B60" s="37" t="s">
        <v>114</v>
      </c>
      <c r="C60" s="10">
        <v>1.0011904761904762</v>
      </c>
      <c r="D60" s="11">
        <v>10.67142857142857</v>
      </c>
      <c r="E60" s="18">
        <v>0.09381972333779563</v>
      </c>
      <c r="F60" s="12">
        <v>1.0</v>
      </c>
      <c r="G60" s="13">
        <v>4.0</v>
      </c>
      <c r="H60" s="13">
        <v>9.0</v>
      </c>
      <c r="I60" s="13">
        <v>52.0</v>
      </c>
      <c r="J60" s="13">
        <v>7.0</v>
      </c>
      <c r="K60" s="11">
        <v>0.5467032967032968</v>
      </c>
      <c r="L60" s="11">
        <v>1.2307692307692308</v>
      </c>
      <c r="M60" s="12">
        <v>4.0</v>
      </c>
      <c r="N60" s="13">
        <v>0.0</v>
      </c>
      <c r="O60" s="13">
        <v>7.0</v>
      </c>
      <c r="P60" s="14">
        <v>0.0</v>
      </c>
      <c r="Q60" s="15">
        <v>0.6405230200410924</v>
      </c>
      <c r="R60" s="16">
        <v>2.231959706959707</v>
      </c>
      <c r="S60" s="13">
        <v>33.0</v>
      </c>
      <c r="T60" s="13">
        <v>5.0</v>
      </c>
      <c r="U60" s="13">
        <v>1.0</v>
      </c>
      <c r="V60" s="17">
        <f t="shared" si="1"/>
        <v>3</v>
      </c>
      <c r="W60" s="11">
        <f t="shared" si="2"/>
        <v>0.5714285714</v>
      </c>
      <c r="X60" s="11">
        <f t="shared" si="3"/>
        <v>0.4285714286</v>
      </c>
      <c r="Y60" s="11">
        <f t="shared" si="4"/>
        <v>2.231959707</v>
      </c>
      <c r="Z60" s="12">
        <v>2.0</v>
      </c>
      <c r="AA60" s="12">
        <v>0.0</v>
      </c>
      <c r="AB60" s="12">
        <v>5.0</v>
      </c>
      <c r="AC60" s="12">
        <v>0.0</v>
      </c>
      <c r="AD60" s="12">
        <v>7.0</v>
      </c>
      <c r="AE60" s="12">
        <v>0.0</v>
      </c>
      <c r="AF60" s="11">
        <f t="shared" si="5"/>
        <v>0</v>
      </c>
      <c r="AG60" s="12">
        <v>7.0</v>
      </c>
      <c r="AH60" s="12">
        <v>2.0</v>
      </c>
      <c r="AI60" s="12">
        <v>6.0</v>
      </c>
      <c r="AJ60" s="12">
        <v>3.0</v>
      </c>
      <c r="AK60" s="12">
        <v>13.0</v>
      </c>
      <c r="AL60" s="12">
        <v>5.0</v>
      </c>
      <c r="AM60" s="18">
        <f t="shared" si="6"/>
        <v>0.3846153846</v>
      </c>
      <c r="AN60" s="12">
        <v>1.0</v>
      </c>
      <c r="AO60" s="12">
        <v>0.0</v>
      </c>
      <c r="AP60" s="13">
        <v>0.0</v>
      </c>
      <c r="AQ60" s="17">
        <f t="shared" si="7"/>
        <v>3</v>
      </c>
      <c r="AR60" s="11">
        <f t="shared" si="8"/>
        <v>0.4285714286</v>
      </c>
      <c r="AS60" s="17">
        <f t="shared" si="9"/>
        <v>4</v>
      </c>
      <c r="AT60" s="11">
        <f t="shared" si="10"/>
        <v>0.5714285714</v>
      </c>
      <c r="AU60" s="13" t="s">
        <v>54</v>
      </c>
      <c r="AV60" s="13"/>
      <c r="AW60" s="13"/>
      <c r="AX60" s="13"/>
      <c r="AY60" s="13"/>
      <c r="AZ60" s="13"/>
      <c r="BA60" s="13">
        <v>3.0</v>
      </c>
      <c r="BB60" s="13"/>
    </row>
    <row r="61" ht="12.75" customHeight="1">
      <c r="A61" s="13" t="s">
        <v>109</v>
      </c>
      <c r="B61" s="46" t="s">
        <v>115</v>
      </c>
      <c r="C61" s="10">
        <v>1.3095238095238095</v>
      </c>
      <c r="D61" s="11">
        <v>8.67142857142857</v>
      </c>
      <c r="E61" s="18">
        <v>0.15101592531576058</v>
      </c>
      <c r="F61" s="12">
        <v>3.0</v>
      </c>
      <c r="G61" s="13">
        <v>5.0</v>
      </c>
      <c r="H61" s="13">
        <v>4.0</v>
      </c>
      <c r="I61" s="13">
        <v>47.0</v>
      </c>
      <c r="J61" s="13">
        <v>6.0</v>
      </c>
      <c r="K61" s="11">
        <v>0.8191489361702128</v>
      </c>
      <c r="L61" s="11">
        <v>2.9166666666666665</v>
      </c>
      <c r="M61" s="12">
        <v>4.0</v>
      </c>
      <c r="N61" s="13">
        <v>0.0</v>
      </c>
      <c r="O61" s="13">
        <v>7.0</v>
      </c>
      <c r="P61" s="14">
        <v>0.0</v>
      </c>
      <c r="Q61" s="15">
        <v>0.9701648614859734</v>
      </c>
      <c r="R61" s="16">
        <v>4.226190476190476</v>
      </c>
      <c r="S61" s="13">
        <v>30.0</v>
      </c>
      <c r="T61" s="13">
        <v>6.0</v>
      </c>
      <c r="U61" s="13">
        <v>1.0</v>
      </c>
      <c r="V61" s="17">
        <f t="shared" si="1"/>
        <v>1</v>
      </c>
      <c r="W61" s="11">
        <f t="shared" si="2"/>
        <v>0.8333333333</v>
      </c>
      <c r="X61" s="11">
        <f t="shared" si="3"/>
        <v>0.1666666667</v>
      </c>
      <c r="Y61" s="11">
        <f t="shared" si="4"/>
        <v>4.226190476</v>
      </c>
      <c r="Z61" s="12">
        <v>1.0</v>
      </c>
      <c r="AA61" s="12">
        <v>0.0</v>
      </c>
      <c r="AB61" s="12">
        <v>4.0</v>
      </c>
      <c r="AC61" s="12">
        <v>0.0</v>
      </c>
      <c r="AD61" s="12">
        <v>5.0</v>
      </c>
      <c r="AE61" s="12">
        <v>0.0</v>
      </c>
      <c r="AF61" s="11">
        <f t="shared" si="5"/>
        <v>0</v>
      </c>
      <c r="AG61" s="12">
        <v>7.0</v>
      </c>
      <c r="AH61" s="12">
        <v>3.0</v>
      </c>
      <c r="AI61" s="12">
        <v>6.0</v>
      </c>
      <c r="AJ61" s="12">
        <v>3.0</v>
      </c>
      <c r="AK61" s="12">
        <v>13.0</v>
      </c>
      <c r="AL61" s="12">
        <v>6.0</v>
      </c>
      <c r="AM61" s="18">
        <f t="shared" si="6"/>
        <v>0.4615384615</v>
      </c>
      <c r="AN61" s="12">
        <v>0.0</v>
      </c>
      <c r="AO61" s="12">
        <v>0.0</v>
      </c>
      <c r="AP61" s="13">
        <v>0.0</v>
      </c>
      <c r="AQ61" s="17">
        <f t="shared" si="7"/>
        <v>2</v>
      </c>
      <c r="AR61" s="11">
        <f t="shared" si="8"/>
        <v>0.3333333333</v>
      </c>
      <c r="AS61" s="17">
        <f t="shared" si="9"/>
        <v>4</v>
      </c>
      <c r="AT61" s="11">
        <f t="shared" si="10"/>
        <v>0.6666666667</v>
      </c>
      <c r="AU61" s="13" t="s">
        <v>56</v>
      </c>
      <c r="AV61" s="13"/>
      <c r="AW61" s="13"/>
      <c r="AX61" s="13"/>
      <c r="AY61" s="13"/>
      <c r="AZ61" s="13"/>
      <c r="BA61" s="13">
        <v>0.0</v>
      </c>
      <c r="BB61" s="13"/>
    </row>
    <row r="62" ht="12.75" customHeight="1">
      <c r="A62" s="13" t="s">
        <v>109</v>
      </c>
      <c r="B62" s="37" t="s">
        <v>116</v>
      </c>
      <c r="C62" s="11">
        <v>1.5845238095238094</v>
      </c>
      <c r="D62" s="11">
        <v>7.338095238095238</v>
      </c>
      <c r="E62" s="11">
        <v>0.21593121349772876</v>
      </c>
      <c r="F62" s="12">
        <v>2.0</v>
      </c>
      <c r="G62" s="13">
        <v>3.0</v>
      </c>
      <c r="H62" s="13">
        <v>9.0</v>
      </c>
      <c r="I62" s="13">
        <v>41.0</v>
      </c>
      <c r="J62" s="13">
        <v>5.0</v>
      </c>
      <c r="K62" s="11">
        <v>0.5560975609756097</v>
      </c>
      <c r="L62" s="11">
        <v>1.2923076923076924</v>
      </c>
      <c r="M62" s="12">
        <v>3.0</v>
      </c>
      <c r="N62" s="13">
        <v>0.0</v>
      </c>
      <c r="O62" s="13">
        <v>7.0</v>
      </c>
      <c r="P62" s="13">
        <v>0.0</v>
      </c>
      <c r="Q62" s="15">
        <v>0.7720287744733385</v>
      </c>
      <c r="R62" s="11">
        <v>2.876831501831502</v>
      </c>
      <c r="S62" s="13">
        <v>25.0</v>
      </c>
      <c r="T62" s="13">
        <v>7.0</v>
      </c>
      <c r="U62" s="13">
        <v>1.0</v>
      </c>
      <c r="V62" s="17">
        <f t="shared" si="1"/>
        <v>2</v>
      </c>
      <c r="W62" s="11">
        <f t="shared" si="2"/>
        <v>0.6</v>
      </c>
      <c r="X62" s="11">
        <f t="shared" si="3"/>
        <v>0.4</v>
      </c>
      <c r="Y62" s="11">
        <f t="shared" si="4"/>
        <v>2.876831502</v>
      </c>
      <c r="Z62" s="12">
        <v>1.0</v>
      </c>
      <c r="AA62" s="12">
        <v>0.0</v>
      </c>
      <c r="AB62" s="12">
        <v>3.0</v>
      </c>
      <c r="AC62" s="12">
        <v>0.0</v>
      </c>
      <c r="AD62" s="12">
        <v>4.0</v>
      </c>
      <c r="AE62" s="12">
        <v>0.0</v>
      </c>
      <c r="AF62" s="11">
        <f t="shared" si="5"/>
        <v>0</v>
      </c>
      <c r="AG62" s="12">
        <v>5.0</v>
      </c>
      <c r="AH62" s="12">
        <v>4.0</v>
      </c>
      <c r="AI62" s="12">
        <v>5.0</v>
      </c>
      <c r="AJ62" s="12">
        <v>3.0</v>
      </c>
      <c r="AK62" s="12">
        <v>10.0</v>
      </c>
      <c r="AL62" s="12">
        <v>7.0</v>
      </c>
      <c r="AM62" s="18">
        <f t="shared" si="6"/>
        <v>0.7</v>
      </c>
      <c r="AN62" s="12">
        <v>1.0</v>
      </c>
      <c r="AO62" s="12">
        <v>0.0</v>
      </c>
      <c r="AP62" s="13">
        <v>4.0</v>
      </c>
      <c r="AQ62" s="17">
        <f t="shared" si="7"/>
        <v>2</v>
      </c>
      <c r="AR62" s="11">
        <f t="shared" si="8"/>
        <v>0.4</v>
      </c>
      <c r="AS62" s="17">
        <f t="shared" si="9"/>
        <v>3</v>
      </c>
      <c r="AT62" s="11">
        <f t="shared" si="10"/>
        <v>0.6</v>
      </c>
      <c r="AU62" s="13" t="s">
        <v>54</v>
      </c>
      <c r="AV62" s="13"/>
      <c r="AW62" s="13"/>
      <c r="AX62" s="13"/>
      <c r="AY62" s="13"/>
      <c r="AZ62" s="13"/>
      <c r="BA62" s="13">
        <v>8.0</v>
      </c>
      <c r="BB62" s="13"/>
    </row>
    <row r="63" ht="12.75" customHeight="1">
      <c r="A63" s="13" t="s">
        <v>109</v>
      </c>
      <c r="B63" s="46" t="s">
        <v>117</v>
      </c>
      <c r="C63" s="10">
        <v>1.4619047619047618</v>
      </c>
      <c r="D63" s="11">
        <v>6.338095238095238</v>
      </c>
      <c r="E63" s="18">
        <v>0.23065364387678436</v>
      </c>
      <c r="F63" s="12">
        <v>0.0</v>
      </c>
      <c r="G63" s="13">
        <v>1.0</v>
      </c>
      <c r="H63" s="13">
        <v>8.0</v>
      </c>
      <c r="I63" s="13">
        <v>40.0</v>
      </c>
      <c r="J63" s="13">
        <v>5.0</v>
      </c>
      <c r="K63" s="11">
        <v>0.16</v>
      </c>
      <c r="L63" s="11">
        <v>0.4666666666666667</v>
      </c>
      <c r="M63" s="12">
        <v>3.0</v>
      </c>
      <c r="N63" s="13">
        <v>0.0</v>
      </c>
      <c r="O63" s="13">
        <v>7.0</v>
      </c>
      <c r="P63" s="14">
        <v>0.0</v>
      </c>
      <c r="Q63" s="15">
        <v>0.39065364387678436</v>
      </c>
      <c r="R63" s="16">
        <v>1.9285714285714284</v>
      </c>
      <c r="S63" s="13">
        <v>24.0</v>
      </c>
      <c r="T63" s="13">
        <v>8.0</v>
      </c>
      <c r="U63" s="13">
        <v>1.0</v>
      </c>
      <c r="V63" s="17">
        <f t="shared" si="1"/>
        <v>4</v>
      </c>
      <c r="W63" s="11">
        <f t="shared" si="2"/>
        <v>0.2</v>
      </c>
      <c r="X63" s="11">
        <f t="shared" si="3"/>
        <v>0.8</v>
      </c>
      <c r="Y63" s="11">
        <f t="shared" si="4"/>
        <v>1.928571429</v>
      </c>
      <c r="Z63" s="12">
        <v>0.0</v>
      </c>
      <c r="AA63" s="12">
        <v>0.0</v>
      </c>
      <c r="AB63" s="12">
        <v>3.0</v>
      </c>
      <c r="AC63" s="12">
        <v>0.0</v>
      </c>
      <c r="AD63" s="12">
        <v>3.0</v>
      </c>
      <c r="AE63" s="12">
        <v>0.0</v>
      </c>
      <c r="AF63" s="11">
        <f t="shared" si="5"/>
        <v>0</v>
      </c>
      <c r="AG63" s="12">
        <v>6.0</v>
      </c>
      <c r="AH63" s="12">
        <v>4.0</v>
      </c>
      <c r="AI63" s="12">
        <v>6.0</v>
      </c>
      <c r="AJ63" s="12">
        <v>3.0</v>
      </c>
      <c r="AK63" s="12">
        <v>12.0</v>
      </c>
      <c r="AL63" s="12">
        <v>7.0</v>
      </c>
      <c r="AM63" s="18">
        <f t="shared" si="6"/>
        <v>0.5833333333</v>
      </c>
      <c r="AN63" s="12">
        <v>0.0</v>
      </c>
      <c r="AO63" s="12">
        <v>0.0</v>
      </c>
      <c r="AP63" s="13">
        <v>1.0</v>
      </c>
      <c r="AQ63" s="17">
        <f t="shared" si="7"/>
        <v>2</v>
      </c>
      <c r="AR63" s="11">
        <f t="shared" si="8"/>
        <v>0.4</v>
      </c>
      <c r="AS63" s="17">
        <f t="shared" si="9"/>
        <v>3</v>
      </c>
      <c r="AT63" s="11">
        <f t="shared" si="10"/>
        <v>0.6</v>
      </c>
      <c r="AU63" s="13" t="s">
        <v>56</v>
      </c>
      <c r="AV63" s="13"/>
      <c r="AW63" s="13"/>
      <c r="AX63" s="13"/>
      <c r="AY63" s="13"/>
      <c r="AZ63" s="13"/>
      <c r="BA63" s="13">
        <v>0.0</v>
      </c>
      <c r="BB63" s="13"/>
    </row>
    <row r="64" ht="12.75" customHeight="1">
      <c r="A64" s="13" t="s">
        <v>109</v>
      </c>
      <c r="B64" s="45" t="s">
        <v>118</v>
      </c>
      <c r="C64" s="10">
        <v>1.1910714285714286</v>
      </c>
      <c r="D64" s="11">
        <v>5.088095238095238</v>
      </c>
      <c r="E64" s="18">
        <v>0.23408984557791299</v>
      </c>
      <c r="F64" s="12">
        <v>0.0</v>
      </c>
      <c r="G64" s="13">
        <v>3.0</v>
      </c>
      <c r="H64" s="13">
        <v>7.0</v>
      </c>
      <c r="I64" s="13">
        <v>36.0</v>
      </c>
      <c r="J64" s="13">
        <v>5.0</v>
      </c>
      <c r="K64" s="11">
        <v>0.5611111111111111</v>
      </c>
      <c r="L64" s="11">
        <v>1.5272727272727273</v>
      </c>
      <c r="M64" s="12">
        <v>3.0</v>
      </c>
      <c r="N64" s="13">
        <v>0.0</v>
      </c>
      <c r="O64" s="13">
        <v>7.0</v>
      </c>
      <c r="P64" s="14">
        <v>0.0</v>
      </c>
      <c r="Q64" s="15">
        <v>0.7952009566890241</v>
      </c>
      <c r="R64" s="16">
        <v>2.718344155844156</v>
      </c>
      <c r="S64" s="13">
        <v>21.0</v>
      </c>
      <c r="T64" s="13">
        <v>9.0</v>
      </c>
      <c r="U64" s="13">
        <v>1.0</v>
      </c>
      <c r="V64" s="17">
        <f t="shared" si="1"/>
        <v>2</v>
      </c>
      <c r="W64" s="11">
        <f t="shared" si="2"/>
        <v>0.6</v>
      </c>
      <c r="X64" s="11">
        <f t="shared" si="3"/>
        <v>0.4</v>
      </c>
      <c r="Y64" s="11">
        <f t="shared" si="4"/>
        <v>2.718344156</v>
      </c>
      <c r="Z64" s="12">
        <v>0.5</v>
      </c>
      <c r="AA64" s="12">
        <v>0.0</v>
      </c>
      <c r="AB64" s="12">
        <v>2.0</v>
      </c>
      <c r="AC64" s="12">
        <v>0.0</v>
      </c>
      <c r="AD64" s="12">
        <v>2.5</v>
      </c>
      <c r="AE64" s="12">
        <v>0.0</v>
      </c>
      <c r="AF64" s="11">
        <f t="shared" si="5"/>
        <v>0</v>
      </c>
      <c r="AG64" s="12">
        <v>5.0</v>
      </c>
      <c r="AH64" s="12">
        <v>2.0</v>
      </c>
      <c r="AI64" s="12">
        <v>6.0</v>
      </c>
      <c r="AJ64" s="12">
        <v>2.0</v>
      </c>
      <c r="AK64" s="12">
        <v>11.0</v>
      </c>
      <c r="AL64" s="12">
        <v>4.0</v>
      </c>
      <c r="AM64" s="18">
        <f t="shared" si="6"/>
        <v>0.3636363636</v>
      </c>
      <c r="AN64" s="12">
        <v>0.0</v>
      </c>
      <c r="AO64" s="12">
        <v>1.0</v>
      </c>
      <c r="AP64" s="13">
        <v>2.0</v>
      </c>
      <c r="AQ64" s="17">
        <f t="shared" si="7"/>
        <v>2</v>
      </c>
      <c r="AR64" s="11">
        <f t="shared" si="8"/>
        <v>0.4</v>
      </c>
      <c r="AS64" s="17">
        <f t="shared" si="9"/>
        <v>3</v>
      </c>
      <c r="AT64" s="11">
        <f t="shared" si="10"/>
        <v>0.6</v>
      </c>
      <c r="AU64" s="13" t="s">
        <v>54</v>
      </c>
      <c r="AV64" s="13"/>
      <c r="AW64" s="13"/>
      <c r="AX64" s="13"/>
      <c r="AY64" s="13"/>
      <c r="AZ64" s="13"/>
      <c r="BA64" s="13">
        <v>9.0</v>
      </c>
      <c r="BB64" s="13"/>
    </row>
    <row r="65" ht="12.75" customHeight="1">
      <c r="A65" s="13" t="s">
        <v>109</v>
      </c>
      <c r="B65" s="45" t="s">
        <v>119</v>
      </c>
      <c r="C65" s="10">
        <v>0.6910714285714286</v>
      </c>
      <c r="D65" s="11">
        <v>3.7547619047619047</v>
      </c>
      <c r="E65" s="18">
        <v>0.18405199746353837</v>
      </c>
      <c r="F65" s="12">
        <v>0.0</v>
      </c>
      <c r="G65" s="13">
        <v>3.0</v>
      </c>
      <c r="H65" s="13">
        <v>6.0</v>
      </c>
      <c r="I65" s="13">
        <v>27.0</v>
      </c>
      <c r="J65" s="13">
        <v>4.0</v>
      </c>
      <c r="K65" s="11">
        <v>0.6944444444444444</v>
      </c>
      <c r="L65" s="11">
        <v>2.1</v>
      </c>
      <c r="M65" s="12">
        <v>3.0</v>
      </c>
      <c r="N65" s="13">
        <v>0.0</v>
      </c>
      <c r="O65" s="13">
        <v>7.0</v>
      </c>
      <c r="P65" s="14">
        <v>0.0</v>
      </c>
      <c r="Q65" s="15">
        <v>0.8784964419079828</v>
      </c>
      <c r="R65" s="16">
        <v>2.7910714285714286</v>
      </c>
      <c r="S65" s="13">
        <v>18.0</v>
      </c>
      <c r="T65" s="13">
        <v>10.0</v>
      </c>
      <c r="U65" s="13">
        <v>1.0</v>
      </c>
      <c r="V65" s="17">
        <f t="shared" si="1"/>
        <v>1</v>
      </c>
      <c r="W65" s="11">
        <f t="shared" si="2"/>
        <v>0.75</v>
      </c>
      <c r="X65" s="11">
        <f t="shared" si="3"/>
        <v>0.25</v>
      </c>
      <c r="Y65" s="11">
        <f t="shared" si="4"/>
        <v>2.791071429</v>
      </c>
      <c r="Z65" s="12">
        <v>0.0</v>
      </c>
      <c r="AA65" s="12">
        <v>0.0</v>
      </c>
      <c r="AB65" s="12">
        <v>1.0</v>
      </c>
      <c r="AC65" s="12">
        <v>0.0</v>
      </c>
      <c r="AD65" s="12">
        <v>1.0</v>
      </c>
      <c r="AE65" s="12">
        <v>0.0</v>
      </c>
      <c r="AF65" s="11">
        <f t="shared" si="5"/>
        <v>0</v>
      </c>
      <c r="AG65" s="12">
        <v>4.0</v>
      </c>
      <c r="AH65" s="12">
        <v>2.0</v>
      </c>
      <c r="AI65" s="12">
        <v>6.0</v>
      </c>
      <c r="AJ65" s="12">
        <v>2.0</v>
      </c>
      <c r="AK65" s="12">
        <v>10.0</v>
      </c>
      <c r="AL65" s="12">
        <v>4.0</v>
      </c>
      <c r="AM65" s="18">
        <f t="shared" si="6"/>
        <v>0.4</v>
      </c>
      <c r="AN65" s="12">
        <v>0.0</v>
      </c>
      <c r="AO65" s="12">
        <v>1.0</v>
      </c>
      <c r="AP65" s="13">
        <v>0.0</v>
      </c>
      <c r="AQ65" s="17">
        <f t="shared" si="7"/>
        <v>1</v>
      </c>
      <c r="AR65" s="11">
        <f t="shared" si="8"/>
        <v>0.25</v>
      </c>
      <c r="AS65" s="17">
        <f t="shared" si="9"/>
        <v>3</v>
      </c>
      <c r="AT65" s="11">
        <f t="shared" si="10"/>
        <v>0.75</v>
      </c>
      <c r="AU65" s="13" t="s">
        <v>54</v>
      </c>
      <c r="AV65" s="13"/>
      <c r="AW65" s="13"/>
      <c r="AX65" s="13"/>
      <c r="AY65" s="13"/>
      <c r="AZ65" s="13"/>
      <c r="BA65" s="12">
        <v>4.0</v>
      </c>
    </row>
    <row r="66" ht="12.75" customHeight="1">
      <c r="A66" s="13" t="s">
        <v>109</v>
      </c>
      <c r="B66" s="37" t="s">
        <v>120</v>
      </c>
      <c r="C66" s="10">
        <v>0.7535714285714286</v>
      </c>
      <c r="D66" s="11">
        <v>2.7547619047619047</v>
      </c>
      <c r="E66" s="18">
        <v>0.273552290406223</v>
      </c>
      <c r="F66" s="12">
        <v>0.0</v>
      </c>
      <c r="G66" s="13">
        <v>1.0</v>
      </c>
      <c r="H66" s="13">
        <v>3.0</v>
      </c>
      <c r="I66" s="13">
        <v>17.0</v>
      </c>
      <c r="J66" s="13">
        <v>3.0</v>
      </c>
      <c r="K66" s="11">
        <v>0.2745098039215686</v>
      </c>
      <c r="L66" s="11">
        <v>1.3333333333333333</v>
      </c>
      <c r="M66" s="12">
        <v>2.0</v>
      </c>
      <c r="N66" s="13">
        <v>0.0</v>
      </c>
      <c r="O66" s="13">
        <v>7.0</v>
      </c>
      <c r="P66" s="14">
        <v>0.0</v>
      </c>
      <c r="Q66" s="15">
        <v>0.5480620943277916</v>
      </c>
      <c r="R66" s="16">
        <v>2.086904761904762</v>
      </c>
      <c r="S66" s="13">
        <v>15.0</v>
      </c>
      <c r="T66" s="13">
        <v>11.0</v>
      </c>
      <c r="U66" s="13">
        <v>1.0</v>
      </c>
      <c r="V66" s="17">
        <f t="shared" si="1"/>
        <v>2</v>
      </c>
      <c r="W66" s="11">
        <f t="shared" si="2"/>
        <v>0.3333333333</v>
      </c>
      <c r="X66" s="11">
        <f t="shared" si="3"/>
        <v>0.6666666667</v>
      </c>
      <c r="Y66" s="11">
        <f t="shared" si="4"/>
        <v>2.086904762</v>
      </c>
      <c r="Z66" s="12">
        <v>0.0</v>
      </c>
      <c r="AA66" s="12">
        <v>0.0</v>
      </c>
      <c r="AB66" s="12">
        <v>0.0</v>
      </c>
      <c r="AC66" s="12">
        <v>0.0</v>
      </c>
      <c r="AD66" s="12">
        <v>0.0</v>
      </c>
      <c r="AE66" s="12">
        <v>0.0</v>
      </c>
      <c r="AF66" s="11" t="str">
        <f t="shared" si="5"/>
        <v>#DIV/0!</v>
      </c>
      <c r="AG66" s="12">
        <v>4.0</v>
      </c>
      <c r="AH66" s="12">
        <v>2.0</v>
      </c>
      <c r="AI66" s="12">
        <v>6.0</v>
      </c>
      <c r="AJ66" s="12">
        <v>2.0</v>
      </c>
      <c r="AK66" s="12">
        <v>10.0</v>
      </c>
      <c r="AL66" s="12">
        <v>4.0</v>
      </c>
      <c r="AM66" s="18">
        <f t="shared" si="6"/>
        <v>0.4</v>
      </c>
      <c r="AN66" s="12">
        <v>1.0</v>
      </c>
      <c r="AO66" s="12">
        <v>0.0</v>
      </c>
      <c r="AP66" s="13">
        <v>0.0</v>
      </c>
      <c r="AQ66" s="17">
        <f t="shared" si="7"/>
        <v>1</v>
      </c>
      <c r="AR66" s="11">
        <f t="shared" si="8"/>
        <v>0.3333333333</v>
      </c>
      <c r="AS66" s="17">
        <f t="shared" si="9"/>
        <v>2</v>
      </c>
      <c r="AT66" s="11">
        <f t="shared" si="10"/>
        <v>0.6666666667</v>
      </c>
      <c r="AU66" s="13" t="s">
        <v>54</v>
      </c>
      <c r="AV66" s="13"/>
      <c r="AW66" s="13"/>
      <c r="AX66" s="13"/>
      <c r="BA66" s="12">
        <v>5.0</v>
      </c>
    </row>
    <row r="67" ht="12.75" customHeight="1">
      <c r="A67" s="13" t="s">
        <v>109</v>
      </c>
      <c r="B67" s="45" t="s">
        <v>121</v>
      </c>
      <c r="C67" s="10">
        <v>0.5720238095238095</v>
      </c>
      <c r="D67" s="11">
        <v>2.5547619047619046</v>
      </c>
      <c r="E67" s="18">
        <v>0.22390493942218082</v>
      </c>
      <c r="F67" s="12">
        <v>1.0</v>
      </c>
      <c r="G67" s="13">
        <v>1.0</v>
      </c>
      <c r="H67" s="13">
        <v>3.0</v>
      </c>
      <c r="I67" s="13">
        <v>14.0</v>
      </c>
      <c r="J67" s="13">
        <v>2.0</v>
      </c>
      <c r="K67" s="11">
        <v>0.39285714285714285</v>
      </c>
      <c r="L67" s="11">
        <v>2.0</v>
      </c>
      <c r="M67" s="12">
        <v>1.0</v>
      </c>
      <c r="N67" s="13">
        <v>0.0</v>
      </c>
      <c r="O67" s="13">
        <v>7.0</v>
      </c>
      <c r="P67" s="14">
        <v>0.0</v>
      </c>
      <c r="Q67" s="15">
        <v>0.6167620822793236</v>
      </c>
      <c r="R67" s="16">
        <v>2.5720238095238095</v>
      </c>
      <c r="S67" s="13">
        <v>14.0</v>
      </c>
      <c r="T67" s="13">
        <v>12.0</v>
      </c>
      <c r="U67" s="13">
        <v>1.0</v>
      </c>
      <c r="V67" s="17">
        <f t="shared" si="1"/>
        <v>1</v>
      </c>
      <c r="W67" s="11">
        <f t="shared" si="2"/>
        <v>0.5</v>
      </c>
      <c r="X67" s="11">
        <f t="shared" si="3"/>
        <v>0.5</v>
      </c>
      <c r="Y67" s="11">
        <f t="shared" si="4"/>
        <v>2.57202381</v>
      </c>
      <c r="Z67" s="12">
        <v>0.0</v>
      </c>
      <c r="AA67" s="12">
        <v>0.0</v>
      </c>
      <c r="AB67" s="12">
        <v>0.0</v>
      </c>
      <c r="AC67" s="12">
        <v>0.0</v>
      </c>
      <c r="AD67" s="12">
        <v>0.0</v>
      </c>
      <c r="AE67" s="12">
        <v>0.0</v>
      </c>
      <c r="AF67" s="11" t="str">
        <f t="shared" si="5"/>
        <v>#DIV/0!</v>
      </c>
      <c r="AG67" s="12">
        <v>4.0</v>
      </c>
      <c r="AH67" s="12">
        <v>2.0</v>
      </c>
      <c r="AI67" s="12">
        <v>5.0</v>
      </c>
      <c r="AJ67" s="12">
        <v>1.0</v>
      </c>
      <c r="AK67" s="12">
        <v>9.0</v>
      </c>
      <c r="AL67" s="12">
        <v>3.0</v>
      </c>
      <c r="AM67" s="18">
        <f t="shared" si="6"/>
        <v>0.3333333333</v>
      </c>
      <c r="AN67" s="12">
        <v>0.0</v>
      </c>
      <c r="AO67" s="12">
        <v>1.0</v>
      </c>
      <c r="AP67" s="13">
        <v>0.0</v>
      </c>
      <c r="AQ67" s="17">
        <f t="shared" si="7"/>
        <v>1</v>
      </c>
      <c r="AR67" s="11">
        <f t="shared" si="8"/>
        <v>0.5</v>
      </c>
      <c r="AS67" s="17">
        <f t="shared" si="9"/>
        <v>1</v>
      </c>
      <c r="AT67" s="11">
        <f t="shared" si="10"/>
        <v>0.5</v>
      </c>
      <c r="AU67" s="13" t="s">
        <v>54</v>
      </c>
      <c r="AV67" s="13"/>
      <c r="AW67" s="13"/>
      <c r="AX67" s="13"/>
      <c r="AY67" s="13"/>
      <c r="AZ67" s="13"/>
      <c r="BA67" s="13">
        <v>5.0</v>
      </c>
      <c r="BB67" s="13"/>
    </row>
    <row r="68" ht="12.75" customHeight="1">
      <c r="A68" s="13" t="s">
        <v>109</v>
      </c>
      <c r="B68" s="47" t="s">
        <v>122</v>
      </c>
      <c r="C68" s="10">
        <v>0.6785714285714286</v>
      </c>
      <c r="D68" s="11">
        <v>2.1547619047619047</v>
      </c>
      <c r="E68" s="18">
        <v>0.31491712707182323</v>
      </c>
      <c r="F68" s="12">
        <v>0.0</v>
      </c>
      <c r="G68" s="13">
        <v>2.0</v>
      </c>
      <c r="H68" s="13">
        <v>6.0</v>
      </c>
      <c r="I68" s="13">
        <v>17.0</v>
      </c>
      <c r="J68" s="13">
        <v>3.0</v>
      </c>
      <c r="K68" s="11">
        <v>0.5490196078431372</v>
      </c>
      <c r="L68" s="11">
        <v>1.8666666666666667</v>
      </c>
      <c r="M68" s="12">
        <v>1.0</v>
      </c>
      <c r="N68" s="13">
        <v>0.0</v>
      </c>
      <c r="O68" s="13">
        <v>7.0</v>
      </c>
      <c r="P68" s="14">
        <v>0.0</v>
      </c>
      <c r="Q68" s="15">
        <v>0.8639367349149605</v>
      </c>
      <c r="R68" s="16">
        <v>2.545238095238095</v>
      </c>
      <c r="S68" s="13">
        <v>11.0</v>
      </c>
      <c r="T68" s="13">
        <v>13.0</v>
      </c>
      <c r="U68" s="13">
        <v>1.0</v>
      </c>
      <c r="V68" s="17">
        <f t="shared" si="1"/>
        <v>1</v>
      </c>
      <c r="W68" s="11">
        <f t="shared" si="2"/>
        <v>0.6666666667</v>
      </c>
      <c r="X68" s="11">
        <f t="shared" si="3"/>
        <v>0.3333333333</v>
      </c>
      <c r="Y68" s="11">
        <f t="shared" si="4"/>
        <v>2.545238095</v>
      </c>
      <c r="Z68" s="12">
        <v>0.5</v>
      </c>
      <c r="AA68" s="12">
        <v>0.0</v>
      </c>
      <c r="AB68" s="12">
        <v>0.0</v>
      </c>
      <c r="AC68" s="12">
        <v>0.0</v>
      </c>
      <c r="AD68" s="12">
        <v>0.5</v>
      </c>
      <c r="AE68" s="12">
        <v>0.0</v>
      </c>
      <c r="AF68" s="11">
        <f t="shared" si="5"/>
        <v>0</v>
      </c>
      <c r="AG68" s="12">
        <v>3.0</v>
      </c>
      <c r="AH68" s="12">
        <v>2.0</v>
      </c>
      <c r="AI68" s="12">
        <v>4.0</v>
      </c>
      <c r="AJ68" s="12">
        <v>1.0</v>
      </c>
      <c r="AK68" s="12">
        <v>7.0</v>
      </c>
      <c r="AL68" s="12">
        <v>3.0</v>
      </c>
      <c r="AM68" s="18">
        <f t="shared" si="6"/>
        <v>0.4285714286</v>
      </c>
      <c r="AN68" s="12">
        <v>0.0</v>
      </c>
      <c r="AO68" s="12">
        <v>0.0</v>
      </c>
      <c r="AP68" s="13">
        <v>0.0</v>
      </c>
      <c r="AQ68" s="17">
        <f t="shared" si="7"/>
        <v>2</v>
      </c>
      <c r="AR68" s="11">
        <f t="shared" si="8"/>
        <v>0.6666666667</v>
      </c>
      <c r="AS68" s="17">
        <f t="shared" si="9"/>
        <v>1</v>
      </c>
      <c r="AT68" s="11">
        <f t="shared" si="10"/>
        <v>0.3333333333</v>
      </c>
      <c r="AU68" s="13" t="s">
        <v>56</v>
      </c>
      <c r="AV68" s="13"/>
      <c r="AW68" s="13"/>
      <c r="AX68" s="13"/>
      <c r="AY68" s="13"/>
      <c r="AZ68" s="13"/>
      <c r="BA68" s="13">
        <v>6.0</v>
      </c>
      <c r="BB68" s="13"/>
    </row>
    <row r="69" ht="12.75" customHeight="1">
      <c r="A69" s="13" t="s">
        <v>109</v>
      </c>
      <c r="B69" s="46" t="s">
        <v>123</v>
      </c>
      <c r="C69" s="10">
        <v>0.6785714285714286</v>
      </c>
      <c r="D69" s="11">
        <v>1.8214285714285712</v>
      </c>
      <c r="E69" s="18">
        <v>0.3725490196078432</v>
      </c>
      <c r="F69" s="12">
        <v>0.0</v>
      </c>
      <c r="G69" s="13">
        <v>0.0</v>
      </c>
      <c r="H69" s="13">
        <v>5.0</v>
      </c>
      <c r="I69" s="13">
        <v>7.0</v>
      </c>
      <c r="J69" s="13">
        <v>1.0</v>
      </c>
      <c r="K69" s="11">
        <v>-0.7142857142857143</v>
      </c>
      <c r="L69" s="11">
        <v>0.0</v>
      </c>
      <c r="M69" s="12">
        <v>0.0</v>
      </c>
      <c r="N69" s="13">
        <v>0.0</v>
      </c>
      <c r="O69" s="13">
        <v>7.0</v>
      </c>
      <c r="P69" s="14">
        <v>0.0</v>
      </c>
      <c r="Q69" s="15">
        <v>-0.3417366946778711</v>
      </c>
      <c r="R69" s="16">
        <v>0.6785714285714286</v>
      </c>
      <c r="S69" s="13">
        <v>8.0</v>
      </c>
      <c r="T69" s="13">
        <v>14.0</v>
      </c>
      <c r="U69" s="13">
        <v>1.0</v>
      </c>
      <c r="V69" s="17">
        <f t="shared" si="1"/>
        <v>1</v>
      </c>
      <c r="W69" s="11">
        <f t="shared" si="2"/>
        <v>0</v>
      </c>
      <c r="X69" s="11">
        <f t="shared" si="3"/>
        <v>1</v>
      </c>
      <c r="Y69" s="11">
        <f t="shared" si="4"/>
        <v>0.6785714286</v>
      </c>
      <c r="Z69" s="12">
        <v>0.0</v>
      </c>
      <c r="AA69" s="12">
        <v>0.0</v>
      </c>
      <c r="AB69" s="12">
        <v>0.0</v>
      </c>
      <c r="AC69" s="12">
        <v>0.0</v>
      </c>
      <c r="AD69" s="12">
        <v>0.0</v>
      </c>
      <c r="AE69" s="12">
        <v>0.0</v>
      </c>
      <c r="AF69" s="11" t="str">
        <f t="shared" si="5"/>
        <v>#DIV/0!</v>
      </c>
      <c r="AG69" s="12">
        <v>2.0</v>
      </c>
      <c r="AH69" s="12">
        <v>2.0</v>
      </c>
      <c r="AI69" s="12">
        <v>3.0</v>
      </c>
      <c r="AJ69" s="12">
        <v>2.0</v>
      </c>
      <c r="AK69" s="12">
        <v>5.0</v>
      </c>
      <c r="AL69" s="12">
        <v>4.0</v>
      </c>
      <c r="AM69" s="18">
        <f t="shared" si="6"/>
        <v>0.8</v>
      </c>
      <c r="AN69" s="12">
        <v>0.0</v>
      </c>
      <c r="AO69" s="12">
        <v>0.0</v>
      </c>
      <c r="AP69" s="13">
        <v>2.0</v>
      </c>
      <c r="AQ69" s="17">
        <f t="shared" si="7"/>
        <v>1</v>
      </c>
      <c r="AR69" s="11">
        <f t="shared" si="8"/>
        <v>1</v>
      </c>
      <c r="AS69" s="17">
        <f t="shared" si="9"/>
        <v>0</v>
      </c>
      <c r="AT69" s="11">
        <f t="shared" si="10"/>
        <v>0</v>
      </c>
      <c r="AU69" s="13" t="s">
        <v>56</v>
      </c>
      <c r="AV69" s="13"/>
      <c r="AW69" s="13"/>
      <c r="AX69" s="13"/>
      <c r="AY69" s="13"/>
      <c r="AZ69" s="13"/>
      <c r="BA69" s="13">
        <v>13.0</v>
      </c>
      <c r="BB69" s="13"/>
    </row>
    <row r="70" ht="12.75" customHeight="1">
      <c r="A70" s="13" t="s">
        <v>109</v>
      </c>
      <c r="B70" s="47" t="s">
        <v>124</v>
      </c>
      <c r="C70" s="10">
        <v>0.0</v>
      </c>
      <c r="D70" s="11">
        <v>1.5357142857142856</v>
      </c>
      <c r="E70" s="18">
        <v>0.0</v>
      </c>
      <c r="F70" s="12">
        <v>0.0</v>
      </c>
      <c r="G70" s="13">
        <v>1.0</v>
      </c>
      <c r="H70" s="13">
        <v>5.0</v>
      </c>
      <c r="I70" s="13">
        <v>11.0</v>
      </c>
      <c r="J70" s="13">
        <v>2.0</v>
      </c>
      <c r="K70" s="11">
        <v>0.2727272727272727</v>
      </c>
      <c r="L70" s="11">
        <v>1.5555555555555556</v>
      </c>
      <c r="M70" s="12">
        <v>1.0</v>
      </c>
      <c r="N70" s="13">
        <v>0.0</v>
      </c>
      <c r="O70" s="13">
        <v>7.0</v>
      </c>
      <c r="P70" s="14">
        <v>0.0</v>
      </c>
      <c r="Q70" s="15">
        <v>0.2727272727272727</v>
      </c>
      <c r="R70" s="16">
        <v>1.5555555555555556</v>
      </c>
      <c r="S70" s="13">
        <v>6.0</v>
      </c>
      <c r="T70" s="13">
        <v>15.0</v>
      </c>
      <c r="U70" s="13">
        <v>1.0</v>
      </c>
      <c r="V70" s="17">
        <f t="shared" si="1"/>
        <v>1</v>
      </c>
      <c r="W70" s="11">
        <f t="shared" si="2"/>
        <v>0.5</v>
      </c>
      <c r="X70" s="11">
        <f t="shared" si="3"/>
        <v>0.5</v>
      </c>
      <c r="Y70" s="11">
        <f t="shared" si="4"/>
        <v>1.555555556</v>
      </c>
      <c r="Z70" s="12">
        <v>0.0</v>
      </c>
      <c r="AA70" s="12">
        <v>0.0</v>
      </c>
      <c r="AB70" s="12">
        <v>0.0</v>
      </c>
      <c r="AC70" s="12">
        <v>0.0</v>
      </c>
      <c r="AD70" s="12">
        <v>0.0</v>
      </c>
      <c r="AE70" s="12">
        <v>0.0</v>
      </c>
      <c r="AF70" s="11" t="str">
        <f t="shared" si="5"/>
        <v>#DIV/0!</v>
      </c>
      <c r="AG70" s="12">
        <v>1.0</v>
      </c>
      <c r="AH70" s="12">
        <v>0.0</v>
      </c>
      <c r="AI70" s="12">
        <v>2.0</v>
      </c>
      <c r="AJ70" s="12">
        <v>0.0</v>
      </c>
      <c r="AK70" s="12">
        <v>3.0</v>
      </c>
      <c r="AL70" s="12">
        <v>0.0</v>
      </c>
      <c r="AM70" s="18">
        <f t="shared" si="6"/>
        <v>0</v>
      </c>
      <c r="AN70" s="12">
        <v>0.0</v>
      </c>
      <c r="AO70" s="12">
        <v>0.0</v>
      </c>
      <c r="AP70" s="12">
        <v>0.0</v>
      </c>
      <c r="AQ70" s="17">
        <f t="shared" si="7"/>
        <v>1</v>
      </c>
      <c r="AR70" s="11">
        <f t="shared" si="8"/>
        <v>0.5</v>
      </c>
      <c r="AS70" s="17">
        <f t="shared" si="9"/>
        <v>1</v>
      </c>
      <c r="AT70" s="11">
        <f t="shared" si="10"/>
        <v>0.5</v>
      </c>
      <c r="AU70" s="13" t="s">
        <v>56</v>
      </c>
      <c r="AY70" s="13"/>
      <c r="AZ70" s="13"/>
      <c r="BA70" s="12">
        <v>11.0</v>
      </c>
    </row>
    <row r="71" ht="12.75" customHeight="1">
      <c r="A71" s="25" t="s">
        <v>109</v>
      </c>
      <c r="B71" s="48" t="s">
        <v>125</v>
      </c>
      <c r="C71" s="27">
        <v>0.0</v>
      </c>
      <c r="D71" s="28">
        <v>1.25</v>
      </c>
      <c r="E71" s="33">
        <v>0.0</v>
      </c>
      <c r="F71" s="25">
        <v>0.0</v>
      </c>
      <c r="G71" s="25">
        <v>0.0</v>
      </c>
      <c r="H71" s="25">
        <v>3.0</v>
      </c>
      <c r="I71" s="25">
        <v>4.0</v>
      </c>
      <c r="J71" s="25">
        <v>1.0</v>
      </c>
      <c r="K71" s="28">
        <v>-0.75</v>
      </c>
      <c r="L71" s="28">
        <v>0.0</v>
      </c>
      <c r="M71" s="25">
        <v>0.0</v>
      </c>
      <c r="N71" s="25">
        <v>0.0</v>
      </c>
      <c r="O71" s="25">
        <v>7.0</v>
      </c>
      <c r="P71" s="29">
        <v>0.0</v>
      </c>
      <c r="Q71" s="30">
        <v>-0.75</v>
      </c>
      <c r="R71" s="31">
        <v>0.0</v>
      </c>
      <c r="S71" s="25">
        <v>3.0</v>
      </c>
      <c r="T71" s="25">
        <v>16.0</v>
      </c>
      <c r="U71" s="25">
        <v>1.0</v>
      </c>
      <c r="V71" s="32">
        <f t="shared" si="1"/>
        <v>1</v>
      </c>
      <c r="W71" s="28">
        <f t="shared" si="2"/>
        <v>0</v>
      </c>
      <c r="X71" s="28">
        <f t="shared" si="3"/>
        <v>1</v>
      </c>
      <c r="Y71" s="28">
        <f t="shared" si="4"/>
        <v>0</v>
      </c>
      <c r="Z71" s="25">
        <v>0.0</v>
      </c>
      <c r="AA71" s="25">
        <v>0.0</v>
      </c>
      <c r="AB71" s="25">
        <v>0.0</v>
      </c>
      <c r="AC71" s="25">
        <v>0.0</v>
      </c>
      <c r="AD71" s="25">
        <v>0.0</v>
      </c>
      <c r="AE71" s="25">
        <v>0.0</v>
      </c>
      <c r="AF71" s="28" t="str">
        <f t="shared" si="5"/>
        <v>#DIV/0!</v>
      </c>
      <c r="AG71" s="25">
        <v>0.0</v>
      </c>
      <c r="AH71" s="25">
        <v>0.0</v>
      </c>
      <c r="AI71" s="25">
        <v>1.0</v>
      </c>
      <c r="AJ71" s="25">
        <v>0.0</v>
      </c>
      <c r="AK71" s="25">
        <v>1.0</v>
      </c>
      <c r="AL71" s="25">
        <v>0.0</v>
      </c>
      <c r="AM71" s="33">
        <f t="shared" si="6"/>
        <v>0</v>
      </c>
      <c r="AN71" s="25">
        <v>0.0</v>
      </c>
      <c r="AO71" s="25">
        <v>0.0</v>
      </c>
      <c r="AP71" s="25">
        <v>0.0</v>
      </c>
      <c r="AQ71" s="32">
        <f t="shared" si="7"/>
        <v>1</v>
      </c>
      <c r="AR71" s="28">
        <f t="shared" si="8"/>
        <v>1</v>
      </c>
      <c r="AS71" s="32">
        <f t="shared" si="9"/>
        <v>0</v>
      </c>
      <c r="AT71" s="28">
        <f t="shared" si="10"/>
        <v>0</v>
      </c>
      <c r="AU71" s="25" t="s">
        <v>56</v>
      </c>
      <c r="AV71" s="25"/>
      <c r="AW71" s="25"/>
      <c r="AX71" s="25"/>
      <c r="AY71" s="25"/>
      <c r="AZ71" s="25"/>
      <c r="BA71" s="25">
        <v>6.0</v>
      </c>
      <c r="BB71" s="25"/>
    </row>
    <row r="72" ht="12.75" customHeight="1">
      <c r="A72" s="8" t="s">
        <v>126</v>
      </c>
      <c r="B72" s="49" t="s">
        <v>127</v>
      </c>
      <c r="C72" s="10">
        <v>2.4178571428571427</v>
      </c>
      <c r="D72" s="11">
        <v>10.57063492063492</v>
      </c>
      <c r="E72" s="18">
        <v>0.22873338839252197</v>
      </c>
      <c r="F72" s="12">
        <v>0.0</v>
      </c>
      <c r="G72" s="13">
        <v>9.0</v>
      </c>
      <c r="H72" s="13">
        <v>5.0</v>
      </c>
      <c r="I72" s="13">
        <v>62.0</v>
      </c>
      <c r="J72" s="13">
        <v>9.0</v>
      </c>
      <c r="K72" s="11">
        <v>0.9910394265232976</v>
      </c>
      <c r="L72" s="11">
        <v>3.111111111111111</v>
      </c>
      <c r="M72" s="12">
        <v>6.0</v>
      </c>
      <c r="N72" s="13">
        <v>5.0</v>
      </c>
      <c r="O72" s="13">
        <v>9.0</v>
      </c>
      <c r="P72" s="10">
        <v>0.5555555555555556</v>
      </c>
      <c r="Q72" s="15">
        <v>1.7753283704713752</v>
      </c>
      <c r="R72" s="16">
        <v>8.862301587301587</v>
      </c>
      <c r="S72" s="13">
        <v>39.0</v>
      </c>
      <c r="T72" s="13">
        <v>1.0</v>
      </c>
      <c r="U72" s="13">
        <v>1.0</v>
      </c>
      <c r="V72" s="17">
        <f t="shared" si="1"/>
        <v>0</v>
      </c>
      <c r="W72" s="11">
        <f t="shared" si="2"/>
        <v>1</v>
      </c>
      <c r="X72" s="11">
        <f t="shared" si="3"/>
        <v>0</v>
      </c>
      <c r="Y72" s="11">
        <f t="shared" si="4"/>
        <v>5.528968254</v>
      </c>
      <c r="Z72" s="13">
        <v>2.0</v>
      </c>
      <c r="AA72" s="13">
        <v>0.0</v>
      </c>
      <c r="AB72" s="13">
        <v>6.0</v>
      </c>
      <c r="AC72" s="13">
        <v>0.0</v>
      </c>
      <c r="AD72" s="13">
        <v>8.0</v>
      </c>
      <c r="AE72" s="13">
        <v>0.0</v>
      </c>
      <c r="AF72" s="11">
        <f t="shared" si="5"/>
        <v>0</v>
      </c>
      <c r="AG72" s="12">
        <v>6.0</v>
      </c>
      <c r="AH72" s="12">
        <v>5.0</v>
      </c>
      <c r="AI72" s="12">
        <v>8.0</v>
      </c>
      <c r="AJ72" s="12">
        <v>6.0</v>
      </c>
      <c r="AK72" s="12">
        <v>14.0</v>
      </c>
      <c r="AL72" s="12">
        <v>11.0</v>
      </c>
      <c r="AM72" s="18">
        <f t="shared" si="6"/>
        <v>0.7857142857</v>
      </c>
      <c r="AN72" s="12">
        <v>0.0</v>
      </c>
      <c r="AO72" s="12">
        <v>0.0</v>
      </c>
      <c r="AP72" s="12">
        <v>1.0</v>
      </c>
      <c r="AQ72" s="17">
        <f t="shared" si="7"/>
        <v>3</v>
      </c>
      <c r="AR72" s="11">
        <f t="shared" si="8"/>
        <v>0.3333333333</v>
      </c>
      <c r="AS72" s="17">
        <f t="shared" si="9"/>
        <v>6</v>
      </c>
      <c r="AT72" s="11">
        <f t="shared" si="10"/>
        <v>0.6666666667</v>
      </c>
      <c r="AU72" s="13" t="s">
        <v>54</v>
      </c>
      <c r="AV72" s="20">
        <v>27439.0</v>
      </c>
      <c r="AW72" s="20">
        <v>38894.0</v>
      </c>
      <c r="AX72" s="21">
        <f t="shared" ref="AX72:AX107" si="14">(AW72-AV72)/365.25</f>
        <v>31.36208077</v>
      </c>
      <c r="AY72" s="13"/>
      <c r="AZ72" s="13"/>
      <c r="BA72" s="13">
        <v>4.0</v>
      </c>
      <c r="BB72" s="13"/>
    </row>
    <row r="73" ht="12.75" customHeight="1">
      <c r="A73" s="22" t="s">
        <v>126</v>
      </c>
      <c r="B73" s="50" t="s">
        <v>128</v>
      </c>
      <c r="C73" s="10">
        <v>7.817857142857143</v>
      </c>
      <c r="D73" s="11">
        <v>10.57063492063492</v>
      </c>
      <c r="E73" s="18">
        <v>0.7395825512425859</v>
      </c>
      <c r="F73" s="12">
        <v>0.0</v>
      </c>
      <c r="G73" s="13">
        <v>8.0</v>
      </c>
      <c r="H73" s="13">
        <v>1.0</v>
      </c>
      <c r="I73" s="13">
        <v>67.0</v>
      </c>
      <c r="J73" s="13">
        <v>10.0</v>
      </c>
      <c r="K73" s="11">
        <v>0.7985074626865671</v>
      </c>
      <c r="L73" s="11">
        <v>4.48</v>
      </c>
      <c r="M73" s="12">
        <v>9.0</v>
      </c>
      <c r="N73" s="13">
        <v>4.0</v>
      </c>
      <c r="O73" s="13">
        <v>9.0</v>
      </c>
      <c r="P73" s="10">
        <v>0.4444444444444444</v>
      </c>
      <c r="Q73" s="15">
        <v>1.9825344583735973</v>
      </c>
      <c r="R73" s="16">
        <v>14.96452380952381</v>
      </c>
      <c r="S73" s="13">
        <v>39.0</v>
      </c>
      <c r="T73" s="13">
        <v>2.0</v>
      </c>
      <c r="U73" s="13">
        <v>1.0</v>
      </c>
      <c r="V73" s="17">
        <f t="shared" si="1"/>
        <v>2</v>
      </c>
      <c r="W73" s="11">
        <f t="shared" si="2"/>
        <v>0.8</v>
      </c>
      <c r="X73" s="11">
        <f t="shared" si="3"/>
        <v>0.2</v>
      </c>
      <c r="Y73" s="11">
        <f t="shared" si="4"/>
        <v>12.29785714</v>
      </c>
      <c r="Z73" s="13">
        <v>2.0</v>
      </c>
      <c r="AA73" s="13">
        <v>1.0</v>
      </c>
      <c r="AB73" s="13">
        <v>6.0</v>
      </c>
      <c r="AC73" s="13">
        <v>5.0</v>
      </c>
      <c r="AD73" s="13">
        <v>8.0</v>
      </c>
      <c r="AE73" s="13">
        <v>6.0</v>
      </c>
      <c r="AF73" s="11">
        <f t="shared" si="5"/>
        <v>0.75</v>
      </c>
      <c r="AG73" s="12">
        <v>6.0</v>
      </c>
      <c r="AH73" s="12">
        <v>5.0</v>
      </c>
      <c r="AI73" s="12">
        <v>8.0</v>
      </c>
      <c r="AJ73" s="12">
        <v>4.0</v>
      </c>
      <c r="AK73" s="12">
        <v>14.0</v>
      </c>
      <c r="AL73" s="12">
        <v>9.0</v>
      </c>
      <c r="AM73" s="18">
        <f t="shared" si="6"/>
        <v>0.6428571429</v>
      </c>
      <c r="AN73" s="12">
        <v>1.0</v>
      </c>
      <c r="AO73" s="12">
        <v>0.0</v>
      </c>
      <c r="AP73" s="12">
        <v>0.0</v>
      </c>
      <c r="AQ73" s="17">
        <f t="shared" si="7"/>
        <v>1</v>
      </c>
      <c r="AR73" s="11">
        <f t="shared" si="8"/>
        <v>0.1</v>
      </c>
      <c r="AS73" s="17">
        <f t="shared" si="9"/>
        <v>3</v>
      </c>
      <c r="AT73" s="11">
        <f t="shared" si="10"/>
        <v>0.6</v>
      </c>
      <c r="AU73" s="13" t="s">
        <v>54</v>
      </c>
      <c r="AV73" s="20">
        <v>29821.0</v>
      </c>
      <c r="AW73" s="20">
        <v>38894.0</v>
      </c>
      <c r="AX73" s="21">
        <f t="shared" si="14"/>
        <v>24.84052019</v>
      </c>
      <c r="AY73" s="13"/>
      <c r="AZ73" s="13"/>
      <c r="BA73" s="13">
        <v>4.0</v>
      </c>
      <c r="BB73" s="13"/>
    </row>
    <row r="74" ht="12.75" customHeight="1">
      <c r="A74" s="22" t="s">
        <v>126</v>
      </c>
      <c r="B74" s="49" t="s">
        <v>129</v>
      </c>
      <c r="C74" s="10">
        <v>2.1678571428571427</v>
      </c>
      <c r="D74" s="11">
        <v>10.57063492063492</v>
      </c>
      <c r="E74" s="18">
        <v>0.2050829641865005</v>
      </c>
      <c r="F74" s="12">
        <v>0.0</v>
      </c>
      <c r="G74" s="13">
        <v>9.0</v>
      </c>
      <c r="H74" s="13">
        <v>5.0</v>
      </c>
      <c r="I74" s="13">
        <v>62.0</v>
      </c>
      <c r="J74" s="13">
        <v>9.0</v>
      </c>
      <c r="K74" s="11">
        <v>0.9910394265232976</v>
      </c>
      <c r="L74" s="11">
        <v>3.111111111111111</v>
      </c>
      <c r="M74" s="12">
        <v>7.0</v>
      </c>
      <c r="N74" s="13">
        <v>0.0</v>
      </c>
      <c r="O74" s="13">
        <v>9.0</v>
      </c>
      <c r="P74" s="14">
        <v>0.0</v>
      </c>
      <c r="Q74" s="15">
        <v>1.196122390709798</v>
      </c>
      <c r="R74" s="16">
        <v>5.278968253968253</v>
      </c>
      <c r="S74" s="13">
        <v>39.0</v>
      </c>
      <c r="T74" s="13">
        <v>3.0</v>
      </c>
      <c r="U74" s="13">
        <v>1.0</v>
      </c>
      <c r="V74" s="17">
        <f t="shared" si="1"/>
        <v>0</v>
      </c>
      <c r="W74" s="11">
        <f t="shared" si="2"/>
        <v>1</v>
      </c>
      <c r="X74" s="11">
        <f t="shared" si="3"/>
        <v>0</v>
      </c>
      <c r="Y74" s="11">
        <f t="shared" si="4"/>
        <v>5.278968254</v>
      </c>
      <c r="Z74" s="13">
        <v>2.0</v>
      </c>
      <c r="AA74" s="13">
        <v>0.0</v>
      </c>
      <c r="AB74" s="13">
        <v>6.0</v>
      </c>
      <c r="AC74" s="13">
        <v>0.0</v>
      </c>
      <c r="AD74" s="13">
        <v>8.0</v>
      </c>
      <c r="AE74" s="13">
        <v>0.0</v>
      </c>
      <c r="AF74" s="11">
        <f t="shared" si="5"/>
        <v>0</v>
      </c>
      <c r="AG74" s="12">
        <v>6.0</v>
      </c>
      <c r="AH74" s="12">
        <v>5.0</v>
      </c>
      <c r="AI74" s="12">
        <v>8.0</v>
      </c>
      <c r="AJ74" s="12">
        <v>6.0</v>
      </c>
      <c r="AK74" s="12">
        <v>14.0</v>
      </c>
      <c r="AL74" s="12">
        <v>11.0</v>
      </c>
      <c r="AM74" s="18">
        <f t="shared" si="6"/>
        <v>0.7857142857</v>
      </c>
      <c r="AN74" s="12">
        <v>0.0</v>
      </c>
      <c r="AO74" s="12">
        <v>0.0</v>
      </c>
      <c r="AP74" s="13">
        <v>0.0</v>
      </c>
      <c r="AQ74" s="17">
        <f t="shared" si="7"/>
        <v>2</v>
      </c>
      <c r="AR74" s="11">
        <f t="shared" si="8"/>
        <v>0.2222222222</v>
      </c>
      <c r="AS74" s="17">
        <f t="shared" si="9"/>
        <v>7</v>
      </c>
      <c r="AT74" s="11">
        <f t="shared" si="10"/>
        <v>0.7777777778</v>
      </c>
      <c r="AU74" s="13" t="s">
        <v>56</v>
      </c>
      <c r="AV74" s="20">
        <v>28379.0</v>
      </c>
      <c r="AW74" s="20">
        <v>38894.0</v>
      </c>
      <c r="AX74" s="21">
        <f t="shared" si="14"/>
        <v>28.78850103</v>
      </c>
      <c r="BA74" s="12">
        <v>7.0</v>
      </c>
    </row>
    <row r="75" ht="12.75" customHeight="1">
      <c r="A75" s="13" t="s">
        <v>126</v>
      </c>
      <c r="B75" s="8" t="s">
        <v>130</v>
      </c>
      <c r="C75" s="10">
        <v>1.5803571428571428</v>
      </c>
      <c r="D75" s="11">
        <v>10.57063492063492</v>
      </c>
      <c r="E75" s="18">
        <v>0.14950446730235004</v>
      </c>
      <c r="F75" s="12">
        <v>1.0</v>
      </c>
      <c r="G75" s="13">
        <v>8.0</v>
      </c>
      <c r="H75" s="13">
        <v>6.0</v>
      </c>
      <c r="I75" s="13">
        <v>67.0</v>
      </c>
      <c r="J75" s="13">
        <v>10.0</v>
      </c>
      <c r="K75" s="11">
        <v>0.791044776119403</v>
      </c>
      <c r="L75" s="11">
        <v>2.24</v>
      </c>
      <c r="M75" s="12">
        <v>7.0</v>
      </c>
      <c r="N75" s="13">
        <v>0.0</v>
      </c>
      <c r="O75" s="13">
        <v>9.0</v>
      </c>
      <c r="P75" s="14">
        <v>0.0</v>
      </c>
      <c r="Q75" s="15">
        <v>0.9405492434217531</v>
      </c>
      <c r="R75" s="16">
        <v>3.820357142857143</v>
      </c>
      <c r="S75" s="13">
        <v>38.0</v>
      </c>
      <c r="T75" s="13">
        <v>4.0</v>
      </c>
      <c r="U75" s="13">
        <v>1.0</v>
      </c>
      <c r="V75" s="17">
        <f t="shared" si="1"/>
        <v>2</v>
      </c>
      <c r="W75" s="11">
        <f t="shared" si="2"/>
        <v>0.8</v>
      </c>
      <c r="X75" s="11">
        <f t="shared" si="3"/>
        <v>0.2</v>
      </c>
      <c r="Y75" s="11">
        <f t="shared" si="4"/>
        <v>3.820357143</v>
      </c>
      <c r="Z75" s="13">
        <v>2.0</v>
      </c>
      <c r="AA75" s="13">
        <v>0.0</v>
      </c>
      <c r="AB75" s="13">
        <v>6.0</v>
      </c>
      <c r="AC75" s="13">
        <v>0.0</v>
      </c>
      <c r="AD75" s="13">
        <v>8.0</v>
      </c>
      <c r="AE75" s="13">
        <v>0.0</v>
      </c>
      <c r="AF75" s="11">
        <f t="shared" si="5"/>
        <v>0</v>
      </c>
      <c r="AG75" s="12">
        <v>6.0</v>
      </c>
      <c r="AH75" s="12">
        <v>4.0</v>
      </c>
      <c r="AI75" s="12">
        <v>8.0</v>
      </c>
      <c r="AJ75" s="12">
        <v>4.0</v>
      </c>
      <c r="AK75" s="12">
        <v>14.0</v>
      </c>
      <c r="AL75" s="12">
        <v>8.0</v>
      </c>
      <c r="AM75" s="18">
        <f t="shared" si="6"/>
        <v>0.5714285714</v>
      </c>
      <c r="AN75" s="12">
        <v>0.0</v>
      </c>
      <c r="AO75" s="12">
        <v>1.0</v>
      </c>
      <c r="AP75" s="12">
        <v>0.0</v>
      </c>
      <c r="AQ75" s="17">
        <f t="shared" si="7"/>
        <v>3</v>
      </c>
      <c r="AR75" s="11">
        <f t="shared" si="8"/>
        <v>0.3</v>
      </c>
      <c r="AS75" s="17">
        <f t="shared" si="9"/>
        <v>7</v>
      </c>
      <c r="AT75" s="11">
        <f t="shared" si="10"/>
        <v>0.7</v>
      </c>
      <c r="AU75" s="13" t="s">
        <v>56</v>
      </c>
      <c r="AV75" s="20">
        <v>27396.0</v>
      </c>
      <c r="AW75" s="20">
        <v>38894.0</v>
      </c>
      <c r="AX75" s="21">
        <f t="shared" si="14"/>
        <v>31.47980835</v>
      </c>
      <c r="AY75" s="13"/>
      <c r="AZ75" s="13"/>
      <c r="BA75" s="13">
        <v>14.0</v>
      </c>
      <c r="BB75" s="13"/>
    </row>
    <row r="76" ht="12.75" customHeight="1">
      <c r="A76" s="13" t="s">
        <v>126</v>
      </c>
      <c r="B76" s="51" t="s">
        <v>131</v>
      </c>
      <c r="C76" s="10">
        <v>1.4527777777777777</v>
      </c>
      <c r="D76" s="11">
        <v>9.57063492063492</v>
      </c>
      <c r="E76" s="18">
        <v>0.1517953395803964</v>
      </c>
      <c r="F76" s="12">
        <v>3.0</v>
      </c>
      <c r="G76" s="13">
        <v>7.0</v>
      </c>
      <c r="H76" s="13">
        <v>5.0</v>
      </c>
      <c r="I76" s="13">
        <v>79.0</v>
      </c>
      <c r="J76" s="13">
        <v>11.0</v>
      </c>
      <c r="K76" s="11">
        <v>0.6306098964326812</v>
      </c>
      <c r="L76" s="11">
        <v>1.97979797979798</v>
      </c>
      <c r="M76" s="12">
        <v>9.0</v>
      </c>
      <c r="N76" s="13">
        <v>0.0</v>
      </c>
      <c r="O76" s="13">
        <v>9.0</v>
      </c>
      <c r="P76" s="14">
        <v>0.0</v>
      </c>
      <c r="Q76" s="15">
        <v>0.7824052360130775</v>
      </c>
      <c r="R76" s="16">
        <v>3.4325757575757576</v>
      </c>
      <c r="S76" s="13">
        <v>37.0</v>
      </c>
      <c r="T76" s="13">
        <v>5.0</v>
      </c>
      <c r="U76" s="13">
        <v>1.0</v>
      </c>
      <c r="V76" s="17">
        <f t="shared" si="1"/>
        <v>4</v>
      </c>
      <c r="W76" s="11">
        <f t="shared" si="2"/>
        <v>0.6363636364</v>
      </c>
      <c r="X76" s="11">
        <f t="shared" si="3"/>
        <v>0.3636363636</v>
      </c>
      <c r="Y76" s="11">
        <f t="shared" si="4"/>
        <v>3.432575758</v>
      </c>
      <c r="Z76" s="13">
        <v>2.0</v>
      </c>
      <c r="AA76" s="13">
        <v>0.0</v>
      </c>
      <c r="AB76" s="13">
        <v>5.0</v>
      </c>
      <c r="AC76" s="13">
        <v>1.0</v>
      </c>
      <c r="AD76" s="13">
        <v>7.0</v>
      </c>
      <c r="AE76" s="13">
        <v>1.0</v>
      </c>
      <c r="AF76" s="11">
        <f t="shared" si="5"/>
        <v>0.1428571429</v>
      </c>
      <c r="AG76" s="12">
        <v>6.0</v>
      </c>
      <c r="AH76" s="12">
        <v>1.0</v>
      </c>
      <c r="AI76" s="12">
        <v>8.0</v>
      </c>
      <c r="AJ76" s="12">
        <v>2.0</v>
      </c>
      <c r="AK76" s="12">
        <v>14.0</v>
      </c>
      <c r="AL76" s="12">
        <v>3.0</v>
      </c>
      <c r="AM76" s="18">
        <f t="shared" si="6"/>
        <v>0.2142857143</v>
      </c>
      <c r="AN76" s="12">
        <v>0.0</v>
      </c>
      <c r="AO76" s="12">
        <v>1.0</v>
      </c>
      <c r="AP76" s="13">
        <v>5.0</v>
      </c>
      <c r="AQ76" s="17">
        <f t="shared" si="7"/>
        <v>2</v>
      </c>
      <c r="AR76" s="11">
        <f t="shared" si="8"/>
        <v>0.1818181818</v>
      </c>
      <c r="AS76" s="17">
        <f t="shared" si="9"/>
        <v>8</v>
      </c>
      <c r="AT76" s="11">
        <f t="shared" si="10"/>
        <v>0.8</v>
      </c>
      <c r="AU76" s="13" t="s">
        <v>54</v>
      </c>
      <c r="AV76" s="20">
        <v>28723.0</v>
      </c>
      <c r="AW76" s="20">
        <v>38894.0</v>
      </c>
      <c r="AX76" s="21">
        <f t="shared" si="14"/>
        <v>27.84668036</v>
      </c>
      <c r="AY76" s="13"/>
      <c r="AZ76" s="13"/>
      <c r="BA76" s="13">
        <v>7.0</v>
      </c>
    </row>
    <row r="77" ht="12.75" customHeight="1">
      <c r="A77" s="13" t="s">
        <v>126</v>
      </c>
      <c r="B77" s="51" t="s">
        <v>132</v>
      </c>
      <c r="C77" s="10">
        <v>2.2027777777777775</v>
      </c>
      <c r="D77" s="11">
        <v>8.57063492063492</v>
      </c>
      <c r="E77" s="18">
        <v>0.2570145383831836</v>
      </c>
      <c r="F77" s="12">
        <v>2.0</v>
      </c>
      <c r="G77" s="13">
        <v>7.0</v>
      </c>
      <c r="H77" s="13">
        <v>4.0</v>
      </c>
      <c r="I77" s="13">
        <v>74.0</v>
      </c>
      <c r="J77" s="13">
        <v>10.0</v>
      </c>
      <c r="K77" s="11">
        <v>0.6945945945945946</v>
      </c>
      <c r="L77" s="11">
        <v>2.45</v>
      </c>
      <c r="M77" s="12">
        <v>9.0</v>
      </c>
      <c r="N77" s="13">
        <v>0.0</v>
      </c>
      <c r="O77" s="13">
        <v>9.0</v>
      </c>
      <c r="P77" s="14">
        <v>0.0</v>
      </c>
      <c r="Q77" s="15">
        <v>0.9516091329777783</v>
      </c>
      <c r="R77" s="16">
        <v>4.652777777777778</v>
      </c>
      <c r="S77" s="13">
        <v>36.0</v>
      </c>
      <c r="T77" s="13">
        <v>6.0</v>
      </c>
      <c r="U77" s="13">
        <v>1.0</v>
      </c>
      <c r="V77" s="17">
        <f t="shared" si="1"/>
        <v>3</v>
      </c>
      <c r="W77" s="11">
        <f t="shared" si="2"/>
        <v>0.7</v>
      </c>
      <c r="X77" s="11">
        <f t="shared" si="3"/>
        <v>0.3</v>
      </c>
      <c r="Y77" s="11">
        <f t="shared" si="4"/>
        <v>4.652777778</v>
      </c>
      <c r="Z77" s="13">
        <v>2.0</v>
      </c>
      <c r="AA77" s="13">
        <v>1.0</v>
      </c>
      <c r="AB77" s="13">
        <v>4.0</v>
      </c>
      <c r="AC77" s="13">
        <v>0.0</v>
      </c>
      <c r="AD77" s="13">
        <v>6.0</v>
      </c>
      <c r="AE77" s="13">
        <v>1.0</v>
      </c>
      <c r="AF77" s="11">
        <f t="shared" si="5"/>
        <v>0.1666666667</v>
      </c>
      <c r="AG77" s="12">
        <v>6.0</v>
      </c>
      <c r="AH77" s="12">
        <v>1.0</v>
      </c>
      <c r="AI77" s="12">
        <v>8.0</v>
      </c>
      <c r="AJ77" s="12">
        <v>3.0</v>
      </c>
      <c r="AK77" s="12">
        <v>14.0</v>
      </c>
      <c r="AL77" s="12">
        <v>4.0</v>
      </c>
      <c r="AM77" s="18">
        <f t="shared" si="6"/>
        <v>0.2857142857</v>
      </c>
      <c r="AN77" s="12">
        <v>0.0</v>
      </c>
      <c r="AO77" s="12">
        <v>1.0</v>
      </c>
      <c r="AP77" s="13">
        <v>0.0</v>
      </c>
      <c r="AQ77" s="17">
        <f t="shared" si="7"/>
        <v>1</v>
      </c>
      <c r="AR77" s="11">
        <f t="shared" si="8"/>
        <v>0.1</v>
      </c>
      <c r="AS77" s="17">
        <f t="shared" si="9"/>
        <v>8</v>
      </c>
      <c r="AT77" s="11">
        <f t="shared" si="10"/>
        <v>0.8</v>
      </c>
      <c r="AU77" s="13" t="s">
        <v>56</v>
      </c>
      <c r="AV77" s="20">
        <v>30215.0</v>
      </c>
      <c r="AW77" s="20">
        <v>38894.0</v>
      </c>
      <c r="AX77" s="21">
        <f t="shared" si="14"/>
        <v>23.76180698</v>
      </c>
      <c r="AY77" s="13"/>
      <c r="AZ77" s="13"/>
      <c r="BA77" s="13">
        <v>8.0</v>
      </c>
      <c r="BB77" s="13"/>
    </row>
    <row r="78" ht="12.75" customHeight="1">
      <c r="A78" s="13" t="s">
        <v>126</v>
      </c>
      <c r="B78" s="51" t="s">
        <v>133</v>
      </c>
      <c r="C78" s="10">
        <v>1.0178571428571428</v>
      </c>
      <c r="D78" s="11">
        <v>6.57063492063492</v>
      </c>
      <c r="E78" s="18">
        <v>0.15491001328662882</v>
      </c>
      <c r="F78" s="12">
        <v>2.0</v>
      </c>
      <c r="G78" s="13">
        <v>8.0</v>
      </c>
      <c r="H78" s="13">
        <v>15.0</v>
      </c>
      <c r="I78" s="13">
        <v>68.0</v>
      </c>
      <c r="J78" s="13">
        <v>9.0</v>
      </c>
      <c r="K78" s="11">
        <v>0.8643790849673203</v>
      </c>
      <c r="L78" s="11">
        <v>1.3099415204678362</v>
      </c>
      <c r="M78" s="12">
        <v>2.0</v>
      </c>
      <c r="N78" s="13">
        <v>0.0</v>
      </c>
      <c r="O78" s="13">
        <v>9.0</v>
      </c>
      <c r="P78" s="14">
        <v>0.0</v>
      </c>
      <c r="Q78" s="15">
        <v>1.019289098253949</v>
      </c>
      <c r="R78" s="16">
        <v>2.327798663324979</v>
      </c>
      <c r="S78" s="13">
        <v>33.0</v>
      </c>
      <c r="T78" s="13">
        <v>7.0</v>
      </c>
      <c r="U78" s="13">
        <v>1.0</v>
      </c>
      <c r="V78" s="17">
        <f t="shared" si="1"/>
        <v>1</v>
      </c>
      <c r="W78" s="11">
        <f t="shared" si="2"/>
        <v>0.8888888889</v>
      </c>
      <c r="X78" s="11">
        <f t="shared" si="3"/>
        <v>0.1111111111</v>
      </c>
      <c r="Y78" s="11">
        <f t="shared" si="4"/>
        <v>2.327798663</v>
      </c>
      <c r="Z78" s="13">
        <v>1.0</v>
      </c>
      <c r="AA78" s="13">
        <v>0.0</v>
      </c>
      <c r="AB78" s="13">
        <v>3.0</v>
      </c>
      <c r="AC78" s="13">
        <v>0.0</v>
      </c>
      <c r="AD78" s="13">
        <v>4.0</v>
      </c>
      <c r="AE78" s="13">
        <v>0.0</v>
      </c>
      <c r="AF78" s="11">
        <f t="shared" si="5"/>
        <v>0</v>
      </c>
      <c r="AG78" s="12">
        <v>6.0</v>
      </c>
      <c r="AH78" s="12">
        <v>3.0</v>
      </c>
      <c r="AI78" s="12">
        <v>8.0</v>
      </c>
      <c r="AJ78" s="12">
        <v>3.0</v>
      </c>
      <c r="AK78" s="12">
        <v>14.0</v>
      </c>
      <c r="AL78" s="12">
        <v>6.0</v>
      </c>
      <c r="AM78" s="18">
        <f t="shared" si="6"/>
        <v>0.4285714286</v>
      </c>
      <c r="AN78" s="12">
        <v>0.0</v>
      </c>
      <c r="AO78" s="12">
        <v>1.0</v>
      </c>
      <c r="AP78" s="13">
        <v>5.0</v>
      </c>
      <c r="AQ78" s="17">
        <f t="shared" si="7"/>
        <v>7</v>
      </c>
      <c r="AR78" s="11">
        <f t="shared" si="8"/>
        <v>0.7777777778</v>
      </c>
      <c r="AS78" s="17">
        <f t="shared" si="9"/>
        <v>2</v>
      </c>
      <c r="AT78" s="11">
        <f t="shared" si="10"/>
        <v>0.2222222222</v>
      </c>
      <c r="AU78" s="13" t="s">
        <v>54</v>
      </c>
      <c r="AV78" s="20">
        <v>22710.0</v>
      </c>
      <c r="AW78" s="20">
        <v>38894.0</v>
      </c>
      <c r="AX78" s="21">
        <f t="shared" si="14"/>
        <v>44.30937714</v>
      </c>
      <c r="AY78" s="13"/>
      <c r="AZ78" s="13">
        <v>7.0</v>
      </c>
      <c r="BA78" s="13">
        <f>H78+AZ78</f>
        <v>22</v>
      </c>
      <c r="BB78" s="13"/>
    </row>
    <row r="79" ht="12.75" customHeight="1">
      <c r="A79" s="13" t="s">
        <v>126</v>
      </c>
      <c r="B79" s="51" t="s">
        <v>134</v>
      </c>
      <c r="C79" s="10">
        <v>1.0178571428571428</v>
      </c>
      <c r="D79" s="11">
        <v>4.57063492063492</v>
      </c>
      <c r="E79" s="18">
        <v>0.22269491231116514</v>
      </c>
      <c r="F79" s="12">
        <v>2.0</v>
      </c>
      <c r="G79" s="13">
        <v>5.0</v>
      </c>
      <c r="H79" s="13">
        <v>6.0</v>
      </c>
      <c r="I79" s="13">
        <v>53.0</v>
      </c>
      <c r="J79" s="13">
        <v>7.0</v>
      </c>
      <c r="K79" s="11">
        <v>0.6981132075471698</v>
      </c>
      <c r="L79" s="11">
        <v>2.0</v>
      </c>
      <c r="M79" s="12">
        <v>5.0</v>
      </c>
      <c r="N79" s="13">
        <v>0.0</v>
      </c>
      <c r="O79" s="13">
        <v>9.0</v>
      </c>
      <c r="P79" s="14">
        <v>0.0</v>
      </c>
      <c r="Q79" s="15">
        <v>0.9208081198583349</v>
      </c>
      <c r="R79" s="16">
        <v>3.017857142857143</v>
      </c>
      <c r="S79" s="13">
        <v>30.0</v>
      </c>
      <c r="T79" s="13">
        <v>8.0</v>
      </c>
      <c r="U79" s="13">
        <v>1.0</v>
      </c>
      <c r="V79" s="17">
        <f t="shared" si="1"/>
        <v>2</v>
      </c>
      <c r="W79" s="11">
        <f t="shared" si="2"/>
        <v>0.7142857143</v>
      </c>
      <c r="X79" s="11">
        <f t="shared" si="3"/>
        <v>0.2857142857</v>
      </c>
      <c r="Y79" s="11">
        <f t="shared" si="4"/>
        <v>3.017857143</v>
      </c>
      <c r="Z79" s="13">
        <v>0.0</v>
      </c>
      <c r="AA79" s="13">
        <v>0.0</v>
      </c>
      <c r="AB79" s="13">
        <v>2.0</v>
      </c>
      <c r="AC79" s="13">
        <v>0.0</v>
      </c>
      <c r="AD79" s="13">
        <v>2.0</v>
      </c>
      <c r="AE79" s="13">
        <v>0.0</v>
      </c>
      <c r="AF79" s="11">
        <f t="shared" si="5"/>
        <v>0</v>
      </c>
      <c r="AG79" s="12">
        <v>6.0</v>
      </c>
      <c r="AH79" s="12">
        <v>3.0</v>
      </c>
      <c r="AI79" s="12">
        <v>8.0</v>
      </c>
      <c r="AJ79" s="12">
        <v>3.0</v>
      </c>
      <c r="AK79" s="12">
        <v>14.0</v>
      </c>
      <c r="AL79" s="12">
        <v>6.0</v>
      </c>
      <c r="AM79" s="18">
        <f t="shared" si="6"/>
        <v>0.4285714286</v>
      </c>
      <c r="AN79" s="12">
        <v>0.0</v>
      </c>
      <c r="AO79" s="12">
        <v>1.0</v>
      </c>
      <c r="AP79" s="13">
        <v>5.0</v>
      </c>
      <c r="AQ79" s="17">
        <f t="shared" si="7"/>
        <v>2</v>
      </c>
      <c r="AR79" s="11">
        <f t="shared" si="8"/>
        <v>0.2857142857</v>
      </c>
      <c r="AS79" s="17">
        <f t="shared" si="9"/>
        <v>5</v>
      </c>
      <c r="AT79" s="11">
        <f t="shared" si="10"/>
        <v>0.7142857143</v>
      </c>
      <c r="AU79" s="13" t="s">
        <v>56</v>
      </c>
      <c r="AV79" s="20">
        <v>30267.0</v>
      </c>
      <c r="AW79" s="20">
        <v>38894.0</v>
      </c>
      <c r="AX79" s="21">
        <f t="shared" si="14"/>
        <v>23.61943874</v>
      </c>
      <c r="AY79" s="13"/>
      <c r="AZ79" s="13"/>
      <c r="BA79" s="13">
        <v>6.0</v>
      </c>
      <c r="BB79" s="13"/>
    </row>
    <row r="80" ht="12.75" customHeight="1">
      <c r="A80" s="13" t="s">
        <v>126</v>
      </c>
      <c r="B80" s="8" t="s">
        <v>135</v>
      </c>
      <c r="C80" s="10">
        <v>0.4652777777777778</v>
      </c>
      <c r="D80" s="11">
        <v>3.5706349206349204</v>
      </c>
      <c r="E80" s="18">
        <v>0.13030673482996222</v>
      </c>
      <c r="F80" s="12">
        <v>3.0</v>
      </c>
      <c r="G80" s="13">
        <v>3.0</v>
      </c>
      <c r="H80" s="13">
        <v>5.0</v>
      </c>
      <c r="I80" s="13">
        <v>52.0</v>
      </c>
      <c r="J80" s="13">
        <v>7.0</v>
      </c>
      <c r="K80" s="11">
        <v>0.4148351648351648</v>
      </c>
      <c r="L80" s="11">
        <v>1.3333333333333333</v>
      </c>
      <c r="M80" s="12">
        <v>6.0</v>
      </c>
      <c r="N80" s="13">
        <v>0.0</v>
      </c>
      <c r="O80" s="13">
        <v>9.0</v>
      </c>
      <c r="P80" s="14">
        <v>0.0</v>
      </c>
      <c r="Q80" s="15">
        <v>0.545141899665127</v>
      </c>
      <c r="R80" s="16">
        <v>1.7986111111111112</v>
      </c>
      <c r="S80" s="13">
        <v>27.0</v>
      </c>
      <c r="T80" s="13">
        <v>9.0</v>
      </c>
      <c r="U80" s="13">
        <v>1.0</v>
      </c>
      <c r="V80" s="17">
        <f t="shared" si="1"/>
        <v>4</v>
      </c>
      <c r="W80" s="11">
        <f t="shared" si="2"/>
        <v>0.4285714286</v>
      </c>
      <c r="X80" s="11">
        <f t="shared" si="3"/>
        <v>0.5714285714</v>
      </c>
      <c r="Y80" s="11">
        <f t="shared" si="4"/>
        <v>1.798611111</v>
      </c>
      <c r="Z80" s="13">
        <v>0.0</v>
      </c>
      <c r="AA80" s="13">
        <v>0.0</v>
      </c>
      <c r="AB80" s="13">
        <v>1.0</v>
      </c>
      <c r="AC80" s="13">
        <v>0.0</v>
      </c>
      <c r="AD80" s="13">
        <v>1.0</v>
      </c>
      <c r="AE80" s="13">
        <v>0.0</v>
      </c>
      <c r="AF80" s="11">
        <f t="shared" si="5"/>
        <v>0</v>
      </c>
      <c r="AG80" s="12">
        <v>6.0</v>
      </c>
      <c r="AH80" s="12">
        <v>1.0</v>
      </c>
      <c r="AI80" s="12">
        <v>8.0</v>
      </c>
      <c r="AJ80" s="12">
        <v>2.0</v>
      </c>
      <c r="AK80" s="12">
        <v>14.0</v>
      </c>
      <c r="AL80" s="12">
        <v>3.0</v>
      </c>
      <c r="AM80" s="18">
        <f t="shared" si="6"/>
        <v>0.2142857143</v>
      </c>
      <c r="AN80" s="12">
        <v>0.0</v>
      </c>
      <c r="AO80" s="12">
        <v>1.0</v>
      </c>
      <c r="AP80" s="13">
        <v>0.0</v>
      </c>
      <c r="AQ80" s="17">
        <f t="shared" si="7"/>
        <v>1</v>
      </c>
      <c r="AR80" s="11">
        <f t="shared" si="8"/>
        <v>0.1428571429</v>
      </c>
      <c r="AS80" s="17">
        <f t="shared" si="9"/>
        <v>6</v>
      </c>
      <c r="AT80" s="11">
        <f t="shared" si="10"/>
        <v>0.8571428571</v>
      </c>
      <c r="AU80" s="13" t="s">
        <v>54</v>
      </c>
      <c r="AV80" s="20">
        <v>29428.0</v>
      </c>
      <c r="AW80" s="20">
        <v>38894.0</v>
      </c>
      <c r="AX80" s="21">
        <f t="shared" si="14"/>
        <v>25.91649555</v>
      </c>
      <c r="AY80" s="13"/>
      <c r="AZ80" s="13"/>
      <c r="BA80" s="13">
        <v>2.0</v>
      </c>
      <c r="BB80" s="13"/>
    </row>
    <row r="81" ht="12.75" customHeight="1">
      <c r="A81" s="13" t="s">
        <v>126</v>
      </c>
      <c r="B81" s="49" t="s">
        <v>136</v>
      </c>
      <c r="C81" s="10">
        <v>0.6027777777777777</v>
      </c>
      <c r="D81" s="11">
        <v>2.5706349206349204</v>
      </c>
      <c r="E81" s="18">
        <v>0.23448595245446127</v>
      </c>
      <c r="F81" s="12">
        <v>3.0</v>
      </c>
      <c r="G81" s="13">
        <v>5.0</v>
      </c>
      <c r="H81" s="13">
        <v>6.0</v>
      </c>
      <c r="I81" s="13">
        <v>44.0</v>
      </c>
      <c r="J81" s="13">
        <v>6.0</v>
      </c>
      <c r="K81" s="11">
        <v>0.8106060606060606</v>
      </c>
      <c r="L81" s="11">
        <v>2.3333333333333335</v>
      </c>
      <c r="M81" s="12">
        <v>4.0</v>
      </c>
      <c r="N81" s="13">
        <v>0.0</v>
      </c>
      <c r="O81" s="13">
        <v>9.0</v>
      </c>
      <c r="P81" s="14">
        <v>0.0</v>
      </c>
      <c r="Q81" s="15">
        <v>1.045092013060522</v>
      </c>
      <c r="R81" s="16">
        <v>2.9361111111111113</v>
      </c>
      <c r="S81" s="13">
        <v>24.0</v>
      </c>
      <c r="T81" s="13">
        <v>10.0</v>
      </c>
      <c r="U81" s="13">
        <v>1.0</v>
      </c>
      <c r="V81" s="17">
        <f t="shared" si="1"/>
        <v>1</v>
      </c>
      <c r="W81" s="11">
        <f t="shared" si="2"/>
        <v>0.8333333333</v>
      </c>
      <c r="X81" s="11">
        <f t="shared" si="3"/>
        <v>0.1666666667</v>
      </c>
      <c r="Y81" s="11">
        <f t="shared" si="4"/>
        <v>2.936111111</v>
      </c>
      <c r="Z81" s="13">
        <v>0.0</v>
      </c>
      <c r="AA81" s="13">
        <v>0.0</v>
      </c>
      <c r="AB81" s="13">
        <v>0.0</v>
      </c>
      <c r="AC81" s="13">
        <v>0.0</v>
      </c>
      <c r="AD81" s="13">
        <v>0.0</v>
      </c>
      <c r="AE81" s="13">
        <v>0.0</v>
      </c>
      <c r="AF81" s="11" t="str">
        <f t="shared" si="5"/>
        <v>#DIV/0!</v>
      </c>
      <c r="AG81" s="12">
        <v>6.0</v>
      </c>
      <c r="AH81" s="12">
        <v>1.0</v>
      </c>
      <c r="AI81" s="12">
        <v>8.0</v>
      </c>
      <c r="AJ81" s="12">
        <v>4.0</v>
      </c>
      <c r="AK81" s="12">
        <v>14.0</v>
      </c>
      <c r="AL81" s="12">
        <v>5.0</v>
      </c>
      <c r="AM81" s="18">
        <f t="shared" si="6"/>
        <v>0.3571428571</v>
      </c>
      <c r="AN81" s="12">
        <v>0.0</v>
      </c>
      <c r="AO81" s="12">
        <v>0.0</v>
      </c>
      <c r="AP81" s="13">
        <v>0.0</v>
      </c>
      <c r="AQ81" s="17">
        <f t="shared" si="7"/>
        <v>2</v>
      </c>
      <c r="AR81" s="11">
        <f t="shared" si="8"/>
        <v>0.3333333333</v>
      </c>
      <c r="AS81" s="17">
        <f t="shared" si="9"/>
        <v>4</v>
      </c>
      <c r="AT81" s="11">
        <f t="shared" si="10"/>
        <v>0.6666666667</v>
      </c>
      <c r="AU81" s="13" t="s">
        <v>56</v>
      </c>
      <c r="AV81" s="20">
        <v>25696.0</v>
      </c>
      <c r="AW81" s="20">
        <v>38894.0</v>
      </c>
      <c r="AX81" s="21">
        <f t="shared" si="14"/>
        <v>36.13415469</v>
      </c>
      <c r="AY81" s="13"/>
      <c r="AZ81" s="13"/>
      <c r="BA81" s="13">
        <v>7.0</v>
      </c>
      <c r="BB81" s="13"/>
    </row>
    <row r="82" ht="12.75" customHeight="1">
      <c r="A82" s="13" t="s">
        <v>126</v>
      </c>
      <c r="B82" s="8" t="s">
        <v>137</v>
      </c>
      <c r="C82" s="10">
        <v>0.4652777777777778</v>
      </c>
      <c r="D82" s="11">
        <v>2.5706349206349204</v>
      </c>
      <c r="E82" s="18">
        <v>0.18099722136461874</v>
      </c>
      <c r="F82" s="12">
        <v>2.0</v>
      </c>
      <c r="G82" s="13">
        <v>5.0</v>
      </c>
      <c r="H82" s="13">
        <v>6.0</v>
      </c>
      <c r="I82" s="13">
        <v>43.0</v>
      </c>
      <c r="J82" s="13">
        <v>6.0</v>
      </c>
      <c r="K82" s="11">
        <v>0.810077519379845</v>
      </c>
      <c r="L82" s="11">
        <v>2.3333333333333335</v>
      </c>
      <c r="M82" s="12">
        <v>5.0</v>
      </c>
      <c r="N82" s="13">
        <v>0.0</v>
      </c>
      <c r="O82" s="13">
        <v>9.0</v>
      </c>
      <c r="P82" s="14">
        <v>0.0</v>
      </c>
      <c r="Q82" s="15">
        <v>0.9910747407444637</v>
      </c>
      <c r="R82" s="16">
        <v>2.798611111111111</v>
      </c>
      <c r="S82" s="13">
        <v>24.0</v>
      </c>
      <c r="T82" s="13">
        <v>11.0</v>
      </c>
      <c r="U82" s="13">
        <v>1.0</v>
      </c>
      <c r="V82" s="17">
        <f t="shared" si="1"/>
        <v>1</v>
      </c>
      <c r="W82" s="11">
        <f t="shared" si="2"/>
        <v>0.8333333333</v>
      </c>
      <c r="X82" s="11">
        <f t="shared" si="3"/>
        <v>0.1666666667</v>
      </c>
      <c r="Y82" s="11">
        <f t="shared" si="4"/>
        <v>2.798611111</v>
      </c>
      <c r="Z82" s="13">
        <v>0.0</v>
      </c>
      <c r="AA82" s="13">
        <v>0.0</v>
      </c>
      <c r="AB82" s="13">
        <v>0.0</v>
      </c>
      <c r="AC82" s="13">
        <v>0.0</v>
      </c>
      <c r="AD82" s="13">
        <v>0.0</v>
      </c>
      <c r="AE82" s="13">
        <v>0.0</v>
      </c>
      <c r="AF82" s="11" t="str">
        <f t="shared" si="5"/>
        <v>#DIV/0!</v>
      </c>
      <c r="AG82" s="12">
        <v>6.0</v>
      </c>
      <c r="AH82" s="12">
        <v>1.0</v>
      </c>
      <c r="AI82" s="12">
        <v>8.0</v>
      </c>
      <c r="AJ82" s="12">
        <v>2.0</v>
      </c>
      <c r="AK82" s="12">
        <v>14.0</v>
      </c>
      <c r="AL82" s="12">
        <v>3.0</v>
      </c>
      <c r="AM82" s="18">
        <f t="shared" si="6"/>
        <v>0.2142857143</v>
      </c>
      <c r="AN82" s="12">
        <v>0.0</v>
      </c>
      <c r="AO82" s="12">
        <v>1.0</v>
      </c>
      <c r="AP82" s="13">
        <v>0.0</v>
      </c>
      <c r="AQ82" s="17">
        <f t="shared" si="7"/>
        <v>1</v>
      </c>
      <c r="AR82" s="11">
        <f t="shared" si="8"/>
        <v>0.1666666667</v>
      </c>
      <c r="AS82" s="17">
        <f t="shared" si="9"/>
        <v>5</v>
      </c>
      <c r="AT82" s="11">
        <f t="shared" si="10"/>
        <v>0.8333333333</v>
      </c>
      <c r="AU82" s="13" t="s">
        <v>56</v>
      </c>
      <c r="AV82" s="20">
        <v>26176.0</v>
      </c>
      <c r="AW82" s="20">
        <v>38894.0</v>
      </c>
      <c r="AX82" s="21">
        <f t="shared" si="14"/>
        <v>34.81998631</v>
      </c>
      <c r="AY82" s="13"/>
      <c r="AZ82" s="13"/>
      <c r="BA82" s="13">
        <v>14.0</v>
      </c>
    </row>
    <row r="83" ht="12.75" customHeight="1">
      <c r="A83" s="13" t="s">
        <v>126</v>
      </c>
      <c r="B83" s="49" t="s">
        <v>138</v>
      </c>
      <c r="C83" s="10">
        <v>0.8527777777777777</v>
      </c>
      <c r="D83" s="11">
        <v>2.0706349206349204</v>
      </c>
      <c r="E83" s="18">
        <v>0.4118436182445382</v>
      </c>
      <c r="F83" s="12">
        <v>1.0</v>
      </c>
      <c r="G83" s="13">
        <v>2.0</v>
      </c>
      <c r="H83" s="13">
        <v>7.0</v>
      </c>
      <c r="I83" s="13">
        <v>31.0</v>
      </c>
      <c r="J83" s="13">
        <v>4.0</v>
      </c>
      <c r="K83" s="11">
        <v>0.4435483870967742</v>
      </c>
      <c r="L83" s="11">
        <v>1.2727272727272727</v>
      </c>
      <c r="M83" s="12">
        <v>3.0</v>
      </c>
      <c r="N83" s="13">
        <v>0.0</v>
      </c>
      <c r="O83" s="13">
        <v>9.0</v>
      </c>
      <c r="P83" s="14">
        <v>0.0</v>
      </c>
      <c r="Q83" s="15">
        <v>0.8553920053413124</v>
      </c>
      <c r="R83" s="16">
        <v>2.1255050505050503</v>
      </c>
      <c r="S83" s="13">
        <v>21.0</v>
      </c>
      <c r="T83" s="13">
        <v>12.0</v>
      </c>
      <c r="U83" s="13">
        <v>1.0</v>
      </c>
      <c r="V83" s="17">
        <f t="shared" si="1"/>
        <v>2</v>
      </c>
      <c r="W83" s="11">
        <f t="shared" si="2"/>
        <v>0.5</v>
      </c>
      <c r="X83" s="11">
        <f t="shared" si="3"/>
        <v>0.5</v>
      </c>
      <c r="Y83" s="11">
        <f t="shared" si="4"/>
        <v>2.125505051</v>
      </c>
      <c r="Z83" s="13">
        <v>0.0</v>
      </c>
      <c r="AA83" s="13">
        <v>0.0</v>
      </c>
      <c r="AB83" s="13">
        <v>0.0</v>
      </c>
      <c r="AC83" s="13">
        <v>0.0</v>
      </c>
      <c r="AD83" s="13">
        <v>0.0</v>
      </c>
      <c r="AE83" s="13">
        <v>0.0</v>
      </c>
      <c r="AF83" s="11" t="str">
        <f t="shared" si="5"/>
        <v>#DIV/0!</v>
      </c>
      <c r="AG83" s="12">
        <v>5.0</v>
      </c>
      <c r="AH83" s="12">
        <v>1.0</v>
      </c>
      <c r="AI83" s="12">
        <v>7.0</v>
      </c>
      <c r="AJ83" s="12">
        <v>4.0</v>
      </c>
      <c r="AK83" s="12">
        <v>12.0</v>
      </c>
      <c r="AL83" s="12">
        <v>5.0</v>
      </c>
      <c r="AM83" s="18">
        <f t="shared" si="6"/>
        <v>0.4166666667</v>
      </c>
      <c r="AN83" s="12">
        <v>0.0</v>
      </c>
      <c r="AO83" s="12">
        <v>0.0</v>
      </c>
      <c r="AP83" s="13">
        <v>0.0</v>
      </c>
      <c r="AQ83" s="17">
        <f t="shared" si="7"/>
        <v>1</v>
      </c>
      <c r="AR83" s="11">
        <f t="shared" si="8"/>
        <v>0.25</v>
      </c>
      <c r="AS83" s="17">
        <f t="shared" si="9"/>
        <v>3</v>
      </c>
      <c r="AT83" s="11">
        <f t="shared" si="10"/>
        <v>0.75</v>
      </c>
      <c r="AU83" s="13" t="s">
        <v>54</v>
      </c>
      <c r="AV83" s="20">
        <v>28087.0</v>
      </c>
      <c r="AW83" s="20">
        <v>38894.0</v>
      </c>
      <c r="AX83" s="21">
        <f t="shared" si="14"/>
        <v>29.58795346</v>
      </c>
      <c r="BA83" s="12">
        <v>10.0</v>
      </c>
    </row>
    <row r="84" ht="12.75" customHeight="1">
      <c r="A84" s="13" t="s">
        <v>126</v>
      </c>
      <c r="B84" s="51" t="s">
        <v>139</v>
      </c>
      <c r="C84" s="10">
        <v>0.8178571428571428</v>
      </c>
      <c r="D84" s="11">
        <v>1.5706349206349206</v>
      </c>
      <c r="E84" s="18">
        <v>0.5207175341081354</v>
      </c>
      <c r="F84" s="12">
        <v>1.0</v>
      </c>
      <c r="G84" s="13">
        <v>1.0</v>
      </c>
      <c r="H84" s="13">
        <v>6.0</v>
      </c>
      <c r="I84" s="13">
        <v>23.0</v>
      </c>
      <c r="J84" s="13">
        <v>3.0</v>
      </c>
      <c r="K84" s="11">
        <v>0.24637681159420288</v>
      </c>
      <c r="L84" s="11">
        <v>0.9333333333333333</v>
      </c>
      <c r="M84" s="12">
        <v>2.0</v>
      </c>
      <c r="N84" s="13">
        <v>0.0</v>
      </c>
      <c r="O84" s="13">
        <v>9.0</v>
      </c>
      <c r="P84" s="14">
        <v>0.0</v>
      </c>
      <c r="Q84" s="15">
        <v>0.7670943457023383</v>
      </c>
      <c r="R84" s="16">
        <v>1.7511904761904762</v>
      </c>
      <c r="S84" s="13">
        <v>18.0</v>
      </c>
      <c r="T84" s="13">
        <v>13.0</v>
      </c>
      <c r="U84" s="13">
        <v>1.0</v>
      </c>
      <c r="V84" s="17">
        <f t="shared" si="1"/>
        <v>2</v>
      </c>
      <c r="W84" s="11">
        <f t="shared" si="2"/>
        <v>0.3333333333</v>
      </c>
      <c r="X84" s="11">
        <f t="shared" si="3"/>
        <v>0.6666666667</v>
      </c>
      <c r="Y84" s="11">
        <f t="shared" si="4"/>
        <v>1.751190476</v>
      </c>
      <c r="Z84" s="13">
        <v>0.0</v>
      </c>
      <c r="AA84" s="13">
        <v>0.0</v>
      </c>
      <c r="AB84" s="13">
        <v>0.0</v>
      </c>
      <c r="AC84" s="13">
        <v>0.0</v>
      </c>
      <c r="AD84" s="13">
        <v>0.0</v>
      </c>
      <c r="AE84" s="13">
        <v>0.0</v>
      </c>
      <c r="AF84" s="11" t="str">
        <f t="shared" si="5"/>
        <v>#DIV/0!</v>
      </c>
      <c r="AG84" s="12">
        <v>4.0</v>
      </c>
      <c r="AH84" s="12">
        <v>2.0</v>
      </c>
      <c r="AI84" s="12">
        <v>6.0</v>
      </c>
      <c r="AJ84" s="12">
        <v>3.0</v>
      </c>
      <c r="AK84" s="12">
        <v>10.0</v>
      </c>
      <c r="AL84" s="12">
        <v>5.0</v>
      </c>
      <c r="AM84" s="18">
        <f t="shared" si="6"/>
        <v>0.5</v>
      </c>
      <c r="AN84" s="12">
        <v>0.0</v>
      </c>
      <c r="AO84" s="12">
        <v>1.0</v>
      </c>
      <c r="AP84" s="13">
        <v>0.0</v>
      </c>
      <c r="AQ84" s="17">
        <f t="shared" si="7"/>
        <v>1</v>
      </c>
      <c r="AR84" s="11">
        <f t="shared" si="8"/>
        <v>0.3333333333</v>
      </c>
      <c r="AS84" s="17">
        <f t="shared" si="9"/>
        <v>2</v>
      </c>
      <c r="AT84" s="11">
        <f t="shared" si="10"/>
        <v>0.6666666667</v>
      </c>
      <c r="AU84" s="13" t="s">
        <v>56</v>
      </c>
      <c r="AV84" s="20">
        <v>28877.0</v>
      </c>
      <c r="AW84" s="20">
        <v>38894.0</v>
      </c>
      <c r="AX84" s="21">
        <f t="shared" si="14"/>
        <v>27.42505133</v>
      </c>
      <c r="AY84" s="13"/>
      <c r="AZ84" s="13">
        <v>7.0</v>
      </c>
      <c r="BA84" s="13">
        <v>18.0</v>
      </c>
      <c r="BB84" s="13"/>
    </row>
    <row r="85" ht="12.75" customHeight="1">
      <c r="A85" s="13" t="s">
        <v>126</v>
      </c>
      <c r="B85" s="50" t="s">
        <v>140</v>
      </c>
      <c r="C85" s="10">
        <v>0.33611111111111114</v>
      </c>
      <c r="D85" s="11">
        <v>1.203968253968254</v>
      </c>
      <c r="E85" s="18">
        <v>0.2791694133157548</v>
      </c>
      <c r="F85" s="12">
        <v>1.0</v>
      </c>
      <c r="G85" s="13">
        <v>3.0</v>
      </c>
      <c r="H85" s="13">
        <v>5.0</v>
      </c>
      <c r="I85" s="13">
        <v>28.0</v>
      </c>
      <c r="J85" s="13">
        <v>4.0</v>
      </c>
      <c r="K85" s="11">
        <v>0.7053571428571429</v>
      </c>
      <c r="L85" s="11">
        <v>2.3333333333333335</v>
      </c>
      <c r="M85" s="12">
        <v>2.0</v>
      </c>
      <c r="N85" s="13">
        <v>0.0</v>
      </c>
      <c r="O85" s="13">
        <v>9.0</v>
      </c>
      <c r="P85" s="14">
        <v>0.0</v>
      </c>
      <c r="Q85" s="15">
        <v>0.9845265561728977</v>
      </c>
      <c r="R85" s="16">
        <v>2.6694444444444447</v>
      </c>
      <c r="S85" s="13">
        <v>15.0</v>
      </c>
      <c r="T85" s="13">
        <v>14.0</v>
      </c>
      <c r="U85" s="13">
        <v>1.0</v>
      </c>
      <c r="V85" s="17">
        <f t="shared" si="1"/>
        <v>1</v>
      </c>
      <c r="W85" s="11">
        <f t="shared" si="2"/>
        <v>0.75</v>
      </c>
      <c r="X85" s="11">
        <f t="shared" si="3"/>
        <v>0.25</v>
      </c>
      <c r="Y85" s="11">
        <f t="shared" si="4"/>
        <v>2.669444444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0.0</v>
      </c>
      <c r="AF85" s="11" t="str">
        <f t="shared" si="5"/>
        <v>#DIV/0!</v>
      </c>
      <c r="AG85" s="12">
        <v>3.0</v>
      </c>
      <c r="AH85" s="12">
        <v>1.0</v>
      </c>
      <c r="AI85" s="12">
        <v>5.0</v>
      </c>
      <c r="AJ85" s="12">
        <v>1.0</v>
      </c>
      <c r="AK85" s="12">
        <v>8.0</v>
      </c>
      <c r="AL85" s="12">
        <v>2.0</v>
      </c>
      <c r="AM85" s="18">
        <f t="shared" si="6"/>
        <v>0.25</v>
      </c>
      <c r="AN85" s="12">
        <v>1.0</v>
      </c>
      <c r="AO85" s="12">
        <v>0.0</v>
      </c>
      <c r="AP85" s="13">
        <v>0.0</v>
      </c>
      <c r="AQ85" s="17">
        <f t="shared" si="7"/>
        <v>2</v>
      </c>
      <c r="AR85" s="11">
        <f t="shared" si="8"/>
        <v>0.5</v>
      </c>
      <c r="AS85" s="17">
        <f t="shared" si="9"/>
        <v>2</v>
      </c>
      <c r="AT85" s="11">
        <f t="shared" si="10"/>
        <v>0.5</v>
      </c>
      <c r="AU85" s="13" t="s">
        <v>56</v>
      </c>
      <c r="AV85" s="20">
        <v>26041.0</v>
      </c>
      <c r="AW85" s="20">
        <v>38894.0</v>
      </c>
      <c r="AX85" s="21">
        <f t="shared" si="14"/>
        <v>35.18959617</v>
      </c>
      <c r="BA85" s="12">
        <v>5.0</v>
      </c>
      <c r="BB85" s="13"/>
    </row>
    <row r="86" ht="12.75" customHeight="1">
      <c r="A86" s="13" t="s">
        <v>126</v>
      </c>
      <c r="B86" s="49" t="s">
        <v>141</v>
      </c>
      <c r="C86" s="10">
        <v>0.825</v>
      </c>
      <c r="D86" s="11">
        <v>1.203968253968254</v>
      </c>
      <c r="E86" s="18">
        <v>0.6852340145023071</v>
      </c>
      <c r="F86" s="12">
        <v>1.0</v>
      </c>
      <c r="G86" s="13">
        <v>1.0</v>
      </c>
      <c r="H86" s="13">
        <v>6.0</v>
      </c>
      <c r="I86" s="13">
        <v>16.0</v>
      </c>
      <c r="J86" s="13">
        <v>2.0</v>
      </c>
      <c r="K86" s="11">
        <v>0.3125</v>
      </c>
      <c r="L86" s="11">
        <v>1.4</v>
      </c>
      <c r="M86" s="12">
        <v>1.0</v>
      </c>
      <c r="N86" s="13">
        <v>0.0</v>
      </c>
      <c r="O86" s="13">
        <v>9.0</v>
      </c>
      <c r="P86" s="14">
        <v>0.0</v>
      </c>
      <c r="Q86" s="15">
        <v>0.9977340145023071</v>
      </c>
      <c r="R86" s="16">
        <v>2.2249999999999996</v>
      </c>
      <c r="S86" s="13">
        <v>15.0</v>
      </c>
      <c r="T86" s="13">
        <v>15.0</v>
      </c>
      <c r="U86" s="13">
        <v>1.0</v>
      </c>
      <c r="V86" s="17">
        <f t="shared" si="1"/>
        <v>1</v>
      </c>
      <c r="W86" s="11">
        <f t="shared" si="2"/>
        <v>0.5</v>
      </c>
      <c r="X86" s="11">
        <f t="shared" si="3"/>
        <v>0.5</v>
      </c>
      <c r="Y86" s="11">
        <f t="shared" si="4"/>
        <v>2.225</v>
      </c>
      <c r="Z86" s="13">
        <v>0.0</v>
      </c>
      <c r="AA86" s="13">
        <v>0.0</v>
      </c>
      <c r="AB86" s="13">
        <v>0.0</v>
      </c>
      <c r="AC86" s="13">
        <v>0.0</v>
      </c>
      <c r="AD86" s="13">
        <v>0.0</v>
      </c>
      <c r="AE86" s="13">
        <v>0.0</v>
      </c>
      <c r="AF86" s="11" t="str">
        <f t="shared" si="5"/>
        <v>#DIV/0!</v>
      </c>
      <c r="AG86" s="12">
        <v>3.0</v>
      </c>
      <c r="AH86" s="12">
        <v>1.0</v>
      </c>
      <c r="AI86" s="12">
        <v>5.0</v>
      </c>
      <c r="AJ86" s="12">
        <v>4.0</v>
      </c>
      <c r="AK86" s="12">
        <v>8.0</v>
      </c>
      <c r="AL86" s="12">
        <v>5.0</v>
      </c>
      <c r="AM86" s="18">
        <f t="shared" si="6"/>
        <v>0.625</v>
      </c>
      <c r="AN86" s="12">
        <v>0.0</v>
      </c>
      <c r="AO86" s="12">
        <v>0.0</v>
      </c>
      <c r="AP86" s="13">
        <v>0.0</v>
      </c>
      <c r="AQ86" s="17">
        <f t="shared" si="7"/>
        <v>1</v>
      </c>
      <c r="AR86" s="11">
        <f t="shared" si="8"/>
        <v>0.5</v>
      </c>
      <c r="AS86" s="17">
        <f t="shared" si="9"/>
        <v>1</v>
      </c>
      <c r="AT86" s="11">
        <f t="shared" si="10"/>
        <v>0.5</v>
      </c>
      <c r="AU86" s="13" t="s">
        <v>54</v>
      </c>
      <c r="AV86" s="20">
        <v>23477.0</v>
      </c>
      <c r="AW86" s="20">
        <v>38894.0</v>
      </c>
      <c r="AX86" s="21">
        <f t="shared" si="14"/>
        <v>42.20944559</v>
      </c>
      <c r="AY86" s="13"/>
      <c r="AZ86" s="13"/>
      <c r="BA86" s="13">
        <v>12.0</v>
      </c>
      <c r="BB86" s="13"/>
    </row>
    <row r="87" ht="12.75" customHeight="1">
      <c r="A87" s="13" t="s">
        <v>126</v>
      </c>
      <c r="B87" s="8" t="s">
        <v>142</v>
      </c>
      <c r="C87" s="10">
        <v>0.2986111111111111</v>
      </c>
      <c r="D87" s="11">
        <v>1.0611111111111111</v>
      </c>
      <c r="E87" s="18">
        <v>0.281413612565445</v>
      </c>
      <c r="F87" s="12">
        <v>1.0</v>
      </c>
      <c r="G87" s="13">
        <v>2.0</v>
      </c>
      <c r="H87" s="13">
        <v>9.0</v>
      </c>
      <c r="I87" s="13">
        <v>22.0</v>
      </c>
      <c r="J87" s="13">
        <v>3.0</v>
      </c>
      <c r="K87" s="11">
        <v>0.5303030303030303</v>
      </c>
      <c r="L87" s="11">
        <v>1.435897435897436</v>
      </c>
      <c r="M87" s="12">
        <v>1.0</v>
      </c>
      <c r="N87" s="13">
        <v>0.0</v>
      </c>
      <c r="O87" s="13">
        <v>9.0</v>
      </c>
      <c r="P87" s="14">
        <v>0.0</v>
      </c>
      <c r="Q87" s="15">
        <v>0.8117166428684752</v>
      </c>
      <c r="R87" s="16">
        <v>1.734508547008547</v>
      </c>
      <c r="S87" s="13">
        <v>14.0</v>
      </c>
      <c r="T87" s="13">
        <v>16.0</v>
      </c>
      <c r="U87" s="13">
        <v>1.0</v>
      </c>
      <c r="V87" s="17">
        <f t="shared" si="1"/>
        <v>1</v>
      </c>
      <c r="W87" s="11">
        <f t="shared" si="2"/>
        <v>0.6666666667</v>
      </c>
      <c r="X87" s="11">
        <f t="shared" si="3"/>
        <v>0.3333333333</v>
      </c>
      <c r="Y87" s="11">
        <f t="shared" si="4"/>
        <v>1.734508547</v>
      </c>
      <c r="Z87" s="13">
        <v>0.0</v>
      </c>
      <c r="AA87" s="13">
        <v>0.0</v>
      </c>
      <c r="AB87" s="13">
        <v>0.0</v>
      </c>
      <c r="AC87" s="13">
        <v>0.0</v>
      </c>
      <c r="AD87" s="13">
        <v>0.0</v>
      </c>
      <c r="AE87" s="13">
        <v>0.0</v>
      </c>
      <c r="AF87" s="11" t="str">
        <f t="shared" si="5"/>
        <v>#DIV/0!</v>
      </c>
      <c r="AG87" s="12">
        <v>2.0</v>
      </c>
      <c r="AH87" s="12">
        <v>1.0</v>
      </c>
      <c r="AI87" s="12">
        <v>5.0</v>
      </c>
      <c r="AJ87" s="12">
        <v>1.0</v>
      </c>
      <c r="AK87" s="12">
        <v>7.0</v>
      </c>
      <c r="AL87" s="12">
        <v>2.0</v>
      </c>
      <c r="AM87" s="18">
        <f t="shared" si="6"/>
        <v>0.2857142857</v>
      </c>
      <c r="AN87" s="12">
        <v>0.0</v>
      </c>
      <c r="AO87" s="12">
        <v>1.0</v>
      </c>
      <c r="AP87" s="13">
        <v>0.0</v>
      </c>
      <c r="AQ87" s="17">
        <f t="shared" si="7"/>
        <v>2</v>
      </c>
      <c r="AR87" s="11">
        <f t="shared" si="8"/>
        <v>0.6666666667</v>
      </c>
      <c r="AS87" s="17">
        <f t="shared" si="9"/>
        <v>1</v>
      </c>
      <c r="AT87" s="11">
        <f t="shared" si="10"/>
        <v>0.3333333333</v>
      </c>
      <c r="AU87" s="13" t="s">
        <v>56</v>
      </c>
      <c r="AV87" s="20">
        <v>25761.0</v>
      </c>
      <c r="AW87" s="20">
        <v>38894.0</v>
      </c>
      <c r="AX87" s="21">
        <f t="shared" si="14"/>
        <v>35.95619439</v>
      </c>
      <c r="AY87" s="13"/>
      <c r="AZ87" s="13">
        <v>2.0</v>
      </c>
      <c r="BA87" s="13">
        <v>7.0</v>
      </c>
      <c r="BB87" s="13"/>
    </row>
    <row r="88" ht="12.75" customHeight="1">
      <c r="A88" s="13" t="s">
        <v>126</v>
      </c>
      <c r="B88" s="50" t="s">
        <v>143</v>
      </c>
      <c r="C88" s="10">
        <v>0.2111111111111111</v>
      </c>
      <c r="D88" s="11">
        <v>0.8111111111111111</v>
      </c>
      <c r="E88" s="18">
        <v>0.2602739726027397</v>
      </c>
      <c r="F88" s="12">
        <v>1.0</v>
      </c>
      <c r="G88" s="13">
        <v>1.0</v>
      </c>
      <c r="H88" s="13">
        <v>7.0</v>
      </c>
      <c r="I88" s="13">
        <v>14.0</v>
      </c>
      <c r="J88" s="13">
        <v>2.0</v>
      </c>
      <c r="K88" s="11">
        <v>0.25</v>
      </c>
      <c r="L88" s="11">
        <v>1.2727272727272727</v>
      </c>
      <c r="M88" s="12">
        <v>1.0</v>
      </c>
      <c r="N88" s="13">
        <v>0.0</v>
      </c>
      <c r="O88" s="13">
        <v>9.0</v>
      </c>
      <c r="P88" s="14">
        <v>0.0</v>
      </c>
      <c r="Q88" s="15">
        <v>0.5102739726027397</v>
      </c>
      <c r="R88" s="16">
        <v>1.4838383838383837</v>
      </c>
      <c r="S88" s="13">
        <v>11.0</v>
      </c>
      <c r="T88" s="13">
        <v>17.0</v>
      </c>
      <c r="U88" s="13">
        <v>1.0</v>
      </c>
      <c r="V88" s="17">
        <f t="shared" si="1"/>
        <v>1</v>
      </c>
      <c r="W88" s="11">
        <f t="shared" si="2"/>
        <v>0.5</v>
      </c>
      <c r="X88" s="11">
        <f t="shared" si="3"/>
        <v>0.5</v>
      </c>
      <c r="Y88" s="11">
        <f t="shared" si="4"/>
        <v>1.483838384</v>
      </c>
      <c r="Z88" s="13">
        <v>0.0</v>
      </c>
      <c r="AA88" s="13">
        <v>0.0</v>
      </c>
      <c r="AB88" s="13">
        <v>0.0</v>
      </c>
      <c r="AC88" s="13">
        <v>0.0</v>
      </c>
      <c r="AD88" s="13">
        <v>0.0</v>
      </c>
      <c r="AE88" s="13">
        <v>0.0</v>
      </c>
      <c r="AF88" s="11" t="str">
        <f t="shared" si="5"/>
        <v>#DIV/0!</v>
      </c>
      <c r="AG88" s="12">
        <v>1.0</v>
      </c>
      <c r="AH88" s="12">
        <v>0.0</v>
      </c>
      <c r="AI88" s="12">
        <v>4.0</v>
      </c>
      <c r="AJ88" s="12">
        <v>1.0</v>
      </c>
      <c r="AK88" s="12">
        <v>5.0</v>
      </c>
      <c r="AL88" s="12">
        <v>1.0</v>
      </c>
      <c r="AM88" s="18">
        <f t="shared" si="6"/>
        <v>0.2</v>
      </c>
      <c r="AN88" s="12">
        <v>1.0</v>
      </c>
      <c r="AO88" s="12">
        <v>0.0</v>
      </c>
      <c r="AP88" s="13">
        <v>0.0</v>
      </c>
      <c r="AQ88" s="17">
        <f t="shared" si="7"/>
        <v>1</v>
      </c>
      <c r="AR88" s="11">
        <f t="shared" si="8"/>
        <v>0.5</v>
      </c>
      <c r="AS88" s="17">
        <f t="shared" si="9"/>
        <v>1</v>
      </c>
      <c r="AT88" s="11">
        <f t="shared" si="10"/>
        <v>0.5</v>
      </c>
      <c r="AU88" s="13" t="s">
        <v>54</v>
      </c>
      <c r="AV88" s="13"/>
      <c r="AW88" s="20">
        <v>38894.0</v>
      </c>
      <c r="AX88" s="21">
        <f t="shared" si="14"/>
        <v>106.4859685</v>
      </c>
      <c r="AY88" s="13"/>
      <c r="AZ88" s="13"/>
      <c r="BA88" s="13">
        <v>5.0</v>
      </c>
      <c r="BB88" s="13"/>
    </row>
    <row r="89" ht="12.75" customHeight="1">
      <c r="A89" s="13" t="s">
        <v>126</v>
      </c>
      <c r="B89" s="50" t="s">
        <v>144</v>
      </c>
      <c r="C89" s="10">
        <v>0.1</v>
      </c>
      <c r="D89" s="11">
        <v>0.5611111111111111</v>
      </c>
      <c r="E89" s="18">
        <v>0.17821782178217824</v>
      </c>
      <c r="F89" s="12">
        <v>0.0</v>
      </c>
      <c r="G89" s="13">
        <v>1.0</v>
      </c>
      <c r="H89" s="13">
        <v>6.0</v>
      </c>
      <c r="I89" s="13">
        <v>13.0</v>
      </c>
      <c r="J89" s="13">
        <v>2.0</v>
      </c>
      <c r="K89" s="11">
        <v>0.2692307692307692</v>
      </c>
      <c r="L89" s="11">
        <v>1.4</v>
      </c>
      <c r="M89" s="12">
        <v>1.0</v>
      </c>
      <c r="N89" s="13">
        <v>0.0</v>
      </c>
      <c r="O89" s="13">
        <v>9.0</v>
      </c>
      <c r="P89" s="14">
        <v>0.0</v>
      </c>
      <c r="Q89" s="15">
        <v>0.4474485910129474</v>
      </c>
      <c r="R89" s="16">
        <v>1.5</v>
      </c>
      <c r="S89" s="13">
        <v>8.0</v>
      </c>
      <c r="T89" s="13">
        <v>18.0</v>
      </c>
      <c r="U89" s="13">
        <v>1.0</v>
      </c>
      <c r="V89" s="17">
        <f t="shared" si="1"/>
        <v>1</v>
      </c>
      <c r="W89" s="11">
        <f t="shared" si="2"/>
        <v>0.5</v>
      </c>
      <c r="X89" s="11">
        <f t="shared" si="3"/>
        <v>0.5</v>
      </c>
      <c r="Y89" s="11">
        <f t="shared" si="4"/>
        <v>1.5</v>
      </c>
      <c r="Z89" s="13">
        <v>0.0</v>
      </c>
      <c r="AA89" s="13">
        <v>0.0</v>
      </c>
      <c r="AB89" s="13">
        <v>0.0</v>
      </c>
      <c r="AC89" s="13">
        <v>0.0</v>
      </c>
      <c r="AD89" s="13">
        <v>0.0</v>
      </c>
      <c r="AE89" s="13">
        <v>0.0</v>
      </c>
      <c r="AF89" s="11" t="str">
        <f t="shared" si="5"/>
        <v>#DIV/0!</v>
      </c>
      <c r="AG89" s="12">
        <v>0.0</v>
      </c>
      <c r="AH89" s="12">
        <v>0.0</v>
      </c>
      <c r="AI89" s="12">
        <v>3.0</v>
      </c>
      <c r="AJ89" s="12">
        <v>0.0</v>
      </c>
      <c r="AK89" s="12">
        <v>3.0</v>
      </c>
      <c r="AL89" s="12">
        <v>0.0</v>
      </c>
      <c r="AM89" s="18">
        <f t="shared" si="6"/>
        <v>0</v>
      </c>
      <c r="AN89" s="12">
        <v>1.0</v>
      </c>
      <c r="AO89" s="12">
        <v>0.0</v>
      </c>
      <c r="AP89" s="13">
        <v>0.0</v>
      </c>
      <c r="AQ89" s="17">
        <f t="shared" si="7"/>
        <v>1</v>
      </c>
      <c r="AR89" s="11">
        <f t="shared" si="8"/>
        <v>0.5</v>
      </c>
      <c r="AS89" s="17">
        <f t="shared" si="9"/>
        <v>1</v>
      </c>
      <c r="AT89" s="11">
        <f t="shared" si="10"/>
        <v>0.5</v>
      </c>
      <c r="AU89" s="13" t="s">
        <v>56</v>
      </c>
      <c r="AV89" s="20">
        <v>28138.0</v>
      </c>
      <c r="AW89" s="20">
        <v>38894.0</v>
      </c>
      <c r="AX89" s="21">
        <f t="shared" si="14"/>
        <v>29.44832307</v>
      </c>
      <c r="AY89" s="13"/>
      <c r="AZ89" s="13"/>
      <c r="BA89" s="13">
        <v>5.0</v>
      </c>
      <c r="BB89" s="13"/>
    </row>
    <row r="90" ht="12.75" customHeight="1">
      <c r="A90" s="13" t="s">
        <v>126</v>
      </c>
      <c r="B90" s="50" t="s">
        <v>145</v>
      </c>
      <c r="C90" s="10">
        <v>0.1</v>
      </c>
      <c r="D90" s="11">
        <v>0.45</v>
      </c>
      <c r="E90" s="18">
        <v>0.22222222222222224</v>
      </c>
      <c r="F90" s="12">
        <v>0.0</v>
      </c>
      <c r="G90" s="13">
        <v>0.0</v>
      </c>
      <c r="H90" s="13">
        <v>4.0</v>
      </c>
      <c r="I90" s="13">
        <v>5.0</v>
      </c>
      <c r="J90" s="13">
        <v>1.0</v>
      </c>
      <c r="K90" s="11">
        <v>-0.8</v>
      </c>
      <c r="L90" s="11">
        <v>0.0</v>
      </c>
      <c r="M90" s="12">
        <v>0.0</v>
      </c>
      <c r="N90" s="13">
        <v>0.0</v>
      </c>
      <c r="O90" s="13">
        <v>9.0</v>
      </c>
      <c r="P90" s="14">
        <v>0.0</v>
      </c>
      <c r="Q90" s="15">
        <v>-0.5777777777777778</v>
      </c>
      <c r="R90" s="16">
        <v>0.1</v>
      </c>
      <c r="S90" s="13">
        <v>6.0</v>
      </c>
      <c r="T90" s="13">
        <v>19.0</v>
      </c>
      <c r="U90" s="13">
        <v>1.0</v>
      </c>
      <c r="V90" s="17">
        <f t="shared" si="1"/>
        <v>1</v>
      </c>
      <c r="W90" s="11">
        <f t="shared" si="2"/>
        <v>0</v>
      </c>
      <c r="X90" s="11">
        <f t="shared" si="3"/>
        <v>1</v>
      </c>
      <c r="Y90" s="11">
        <f t="shared" si="4"/>
        <v>0.1</v>
      </c>
      <c r="Z90" s="13">
        <v>0.0</v>
      </c>
      <c r="AA90" s="13">
        <v>0.0</v>
      </c>
      <c r="AB90" s="13">
        <v>0.0</v>
      </c>
      <c r="AC90" s="13">
        <v>0.0</v>
      </c>
      <c r="AD90" s="13">
        <v>0.0</v>
      </c>
      <c r="AE90" s="13">
        <v>0.0</v>
      </c>
      <c r="AF90" s="11" t="str">
        <f t="shared" si="5"/>
        <v>#DIV/0!</v>
      </c>
      <c r="AG90" s="12">
        <v>0.0</v>
      </c>
      <c r="AH90" s="12">
        <v>0.0</v>
      </c>
      <c r="AI90" s="12">
        <v>2.0</v>
      </c>
      <c r="AJ90" s="12">
        <v>0.0</v>
      </c>
      <c r="AK90" s="12">
        <v>2.0</v>
      </c>
      <c r="AL90" s="12">
        <v>0.0</v>
      </c>
      <c r="AM90" s="18">
        <f t="shared" si="6"/>
        <v>0</v>
      </c>
      <c r="AN90" s="12">
        <v>1.0</v>
      </c>
      <c r="AO90" s="12">
        <v>0.0</v>
      </c>
      <c r="AP90" s="13">
        <v>0.0</v>
      </c>
      <c r="AQ90" s="17">
        <f t="shared" si="7"/>
        <v>1</v>
      </c>
      <c r="AR90" s="11">
        <f t="shared" si="8"/>
        <v>1</v>
      </c>
      <c r="AS90" s="17">
        <f t="shared" si="9"/>
        <v>0</v>
      </c>
      <c r="AT90" s="11">
        <f t="shared" si="10"/>
        <v>0</v>
      </c>
      <c r="AU90" s="13" t="s">
        <v>54</v>
      </c>
      <c r="AV90" s="20">
        <v>25680.0</v>
      </c>
      <c r="AW90" s="20">
        <v>38894.0</v>
      </c>
      <c r="AX90" s="21">
        <f t="shared" si="14"/>
        <v>36.1779603</v>
      </c>
      <c r="AY90" s="13"/>
      <c r="AZ90" s="13"/>
      <c r="BA90" s="13">
        <v>4.0</v>
      </c>
      <c r="BB90" s="13"/>
    </row>
    <row r="91" ht="12.75" customHeight="1">
      <c r="A91" s="25" t="s">
        <v>126</v>
      </c>
      <c r="B91" s="44" t="s">
        <v>146</v>
      </c>
      <c r="C91" s="27">
        <v>0.0</v>
      </c>
      <c r="D91" s="28">
        <v>0.2</v>
      </c>
      <c r="E91" s="33">
        <v>0.0</v>
      </c>
      <c r="F91" s="25">
        <v>0.0</v>
      </c>
      <c r="G91" s="25">
        <v>0.0</v>
      </c>
      <c r="H91" s="25">
        <v>3.0</v>
      </c>
      <c r="I91" s="25">
        <v>5.0</v>
      </c>
      <c r="J91" s="25">
        <v>1.0</v>
      </c>
      <c r="K91" s="28">
        <v>-0.6</v>
      </c>
      <c r="L91" s="28">
        <v>0.0</v>
      </c>
      <c r="M91" s="25">
        <v>0.0</v>
      </c>
      <c r="N91" s="25">
        <v>0.0</v>
      </c>
      <c r="O91" s="25">
        <v>9.0</v>
      </c>
      <c r="P91" s="29">
        <v>0.0</v>
      </c>
      <c r="Q91" s="30">
        <v>-0.6</v>
      </c>
      <c r="R91" s="31">
        <v>0.0</v>
      </c>
      <c r="S91" s="25">
        <v>3.0</v>
      </c>
      <c r="T91" s="25">
        <v>20.0</v>
      </c>
      <c r="U91" s="25">
        <v>1.0</v>
      </c>
      <c r="V91" s="32">
        <f t="shared" si="1"/>
        <v>1</v>
      </c>
      <c r="W91" s="28">
        <f t="shared" si="2"/>
        <v>0</v>
      </c>
      <c r="X91" s="28">
        <f t="shared" si="3"/>
        <v>1</v>
      </c>
      <c r="Y91" s="28">
        <f t="shared" si="4"/>
        <v>0</v>
      </c>
      <c r="Z91" s="25">
        <v>0.0</v>
      </c>
      <c r="AA91" s="25">
        <v>0.0</v>
      </c>
      <c r="AB91" s="25">
        <v>0.0</v>
      </c>
      <c r="AC91" s="25">
        <v>0.0</v>
      </c>
      <c r="AD91" s="25">
        <v>0.0</v>
      </c>
      <c r="AE91" s="25">
        <v>0.0</v>
      </c>
      <c r="AF91" s="28" t="str">
        <f t="shared" si="5"/>
        <v>#DIV/0!</v>
      </c>
      <c r="AG91" s="25">
        <v>0.0</v>
      </c>
      <c r="AH91" s="25">
        <v>0.0</v>
      </c>
      <c r="AI91" s="25">
        <v>1.0</v>
      </c>
      <c r="AJ91" s="25">
        <v>0.0</v>
      </c>
      <c r="AK91" s="25">
        <v>1.0</v>
      </c>
      <c r="AL91" s="25">
        <v>0.0</v>
      </c>
      <c r="AM91" s="33">
        <f t="shared" si="6"/>
        <v>0</v>
      </c>
      <c r="AN91" s="25">
        <v>0.0</v>
      </c>
      <c r="AO91" s="25">
        <v>0.0</v>
      </c>
      <c r="AP91" s="25">
        <v>0.0</v>
      </c>
      <c r="AQ91" s="32">
        <f t="shared" si="7"/>
        <v>1</v>
      </c>
      <c r="AR91" s="28">
        <f t="shared" si="8"/>
        <v>1</v>
      </c>
      <c r="AS91" s="32">
        <f t="shared" si="9"/>
        <v>0</v>
      </c>
      <c r="AT91" s="28">
        <f t="shared" si="10"/>
        <v>0</v>
      </c>
      <c r="AU91" s="25" t="s">
        <v>54</v>
      </c>
      <c r="AV91" s="35">
        <v>22168.0</v>
      </c>
      <c r="AW91" s="35">
        <v>38894.0</v>
      </c>
      <c r="AX91" s="36">
        <f t="shared" si="14"/>
        <v>45.79329227</v>
      </c>
      <c r="AY91" s="25"/>
      <c r="AZ91" s="25">
        <v>3.0</v>
      </c>
      <c r="BA91" s="25">
        <v>3.0</v>
      </c>
      <c r="BB91" s="25"/>
    </row>
    <row r="92" ht="12.75" customHeight="1">
      <c r="A92" s="8" t="s">
        <v>147</v>
      </c>
      <c r="B92" s="9" t="s">
        <v>148</v>
      </c>
      <c r="C92" s="11">
        <v>1.1833333333333333</v>
      </c>
      <c r="D92" s="11">
        <v>10.726984126984128</v>
      </c>
      <c r="E92" s="11">
        <v>0.11031370227878069</v>
      </c>
      <c r="F92" s="12">
        <v>0.0</v>
      </c>
      <c r="G92" s="12">
        <v>8.0</v>
      </c>
      <c r="H92" s="12">
        <v>1.0</v>
      </c>
      <c r="I92" s="12">
        <v>63.0</v>
      </c>
      <c r="J92" s="12">
        <v>9.0</v>
      </c>
      <c r="K92" s="11">
        <v>0.8871252204585538</v>
      </c>
      <c r="L92" s="11">
        <v>4.977777777777778</v>
      </c>
      <c r="M92" s="12">
        <v>8.0</v>
      </c>
      <c r="N92" s="12">
        <v>9.0</v>
      </c>
      <c r="O92" s="12">
        <v>9.0</v>
      </c>
      <c r="P92" s="11">
        <v>1.0</v>
      </c>
      <c r="Q92" s="15">
        <v>1.9974389227373344</v>
      </c>
      <c r="R92" s="16">
        <v>12.161111111111111</v>
      </c>
      <c r="S92" s="12">
        <v>39.0</v>
      </c>
      <c r="T92" s="12">
        <v>1.0</v>
      </c>
      <c r="U92" s="13">
        <v>1.0</v>
      </c>
      <c r="V92" s="17">
        <f t="shared" si="1"/>
        <v>1</v>
      </c>
      <c r="W92" s="11">
        <f t="shared" si="2"/>
        <v>0.8888888889</v>
      </c>
      <c r="X92" s="11">
        <f t="shared" si="3"/>
        <v>0.1111111111</v>
      </c>
      <c r="Y92" s="11">
        <f t="shared" si="4"/>
        <v>6.161111111</v>
      </c>
      <c r="Z92" s="12">
        <v>2.0</v>
      </c>
      <c r="AA92" s="12">
        <v>0.0</v>
      </c>
      <c r="AB92" s="12">
        <v>6.0</v>
      </c>
      <c r="AC92" s="12">
        <v>0.0</v>
      </c>
      <c r="AD92" s="12">
        <v>8.0</v>
      </c>
      <c r="AE92" s="12">
        <v>0.0</v>
      </c>
      <c r="AF92" s="11">
        <f t="shared" si="5"/>
        <v>0</v>
      </c>
      <c r="AG92" s="12">
        <v>7.0</v>
      </c>
      <c r="AH92" s="12">
        <v>2.0</v>
      </c>
      <c r="AI92" s="12">
        <v>9.0</v>
      </c>
      <c r="AJ92" s="12">
        <v>4.0</v>
      </c>
      <c r="AK92" s="12">
        <v>16.0</v>
      </c>
      <c r="AL92" s="12">
        <v>6.0</v>
      </c>
      <c r="AM92" s="18">
        <v>0.375</v>
      </c>
      <c r="AN92" s="19">
        <v>0.0</v>
      </c>
      <c r="AO92" s="19">
        <v>0.0</v>
      </c>
      <c r="AP92" s="12">
        <v>6.0</v>
      </c>
      <c r="AQ92" s="17">
        <f t="shared" si="7"/>
        <v>1</v>
      </c>
      <c r="AR92" s="11">
        <f t="shared" si="8"/>
        <v>0.1111111111</v>
      </c>
      <c r="AS92" s="17">
        <f t="shared" si="9"/>
        <v>8</v>
      </c>
      <c r="AT92" s="11">
        <f t="shared" si="10"/>
        <v>0.8888888889</v>
      </c>
      <c r="AU92" s="13" t="s">
        <v>54</v>
      </c>
      <c r="AV92" s="20">
        <v>26032.0</v>
      </c>
      <c r="AW92" s="20">
        <v>39121.0</v>
      </c>
      <c r="AX92" s="21">
        <f t="shared" si="14"/>
        <v>35.83572895</v>
      </c>
      <c r="AY92" s="13"/>
      <c r="AZ92" s="13"/>
      <c r="BA92" s="13">
        <f t="shared" ref="BA92:BA110" si="15">H92+AZ92</f>
        <v>1</v>
      </c>
      <c r="BB92" s="13"/>
    </row>
    <row r="93" ht="12.75" customHeight="1">
      <c r="A93" s="22" t="s">
        <v>147</v>
      </c>
      <c r="B93" s="45" t="s">
        <v>149</v>
      </c>
      <c r="C93" s="11">
        <v>2.6202380952380953</v>
      </c>
      <c r="D93" s="11">
        <v>10.713095238095239</v>
      </c>
      <c r="E93" s="11">
        <v>0.2445827314146016</v>
      </c>
      <c r="F93" s="12">
        <v>2.0</v>
      </c>
      <c r="G93" s="12">
        <v>5.0</v>
      </c>
      <c r="H93" s="12">
        <v>5.0</v>
      </c>
      <c r="I93" s="12">
        <v>47.0</v>
      </c>
      <c r="J93" s="12">
        <v>7.0</v>
      </c>
      <c r="K93" s="11">
        <v>0.6990881458966565</v>
      </c>
      <c r="L93" s="11">
        <v>2.2222222222222223</v>
      </c>
      <c r="M93" s="12">
        <v>4.0</v>
      </c>
      <c r="N93" s="12">
        <v>0.0</v>
      </c>
      <c r="O93" s="12">
        <v>9.0</v>
      </c>
      <c r="P93" s="11">
        <v>0.0</v>
      </c>
      <c r="Q93" s="15">
        <v>0.9436708773112581</v>
      </c>
      <c r="R93" s="16">
        <v>4.842460317460318</v>
      </c>
      <c r="S93" s="12">
        <v>39.0</v>
      </c>
      <c r="T93" s="12">
        <v>2.0</v>
      </c>
      <c r="U93" s="13">
        <v>1.0</v>
      </c>
      <c r="V93" s="17">
        <f t="shared" si="1"/>
        <v>2</v>
      </c>
      <c r="W93" s="11">
        <f t="shared" si="2"/>
        <v>0.7142857143</v>
      </c>
      <c r="X93" s="11">
        <f t="shared" si="3"/>
        <v>0.2857142857</v>
      </c>
      <c r="Y93" s="11">
        <f t="shared" si="4"/>
        <v>4.842460317</v>
      </c>
      <c r="Z93" s="12">
        <v>2.0</v>
      </c>
      <c r="AA93" s="12">
        <v>1.0</v>
      </c>
      <c r="AB93" s="12">
        <v>6.0</v>
      </c>
      <c r="AC93" s="12">
        <v>0.0</v>
      </c>
      <c r="AD93" s="12">
        <v>8.0</v>
      </c>
      <c r="AE93" s="12">
        <v>1.0</v>
      </c>
      <c r="AF93" s="11">
        <f t="shared" si="5"/>
        <v>0.125</v>
      </c>
      <c r="AG93" s="12">
        <v>7.0</v>
      </c>
      <c r="AH93" s="12">
        <v>3.0</v>
      </c>
      <c r="AI93" s="12">
        <v>9.0</v>
      </c>
      <c r="AJ93" s="12">
        <v>8.0</v>
      </c>
      <c r="AK93" s="12">
        <v>16.0</v>
      </c>
      <c r="AL93" s="12">
        <v>11.0</v>
      </c>
      <c r="AM93" s="18">
        <v>0.6875</v>
      </c>
      <c r="AN93" s="19">
        <v>0.0</v>
      </c>
      <c r="AO93" s="19">
        <v>0.0</v>
      </c>
      <c r="AP93" s="12">
        <v>0.0</v>
      </c>
      <c r="AQ93" s="17">
        <f t="shared" si="7"/>
        <v>3</v>
      </c>
      <c r="AR93" s="11">
        <f t="shared" si="8"/>
        <v>0.4285714286</v>
      </c>
      <c r="AS93" s="17">
        <f t="shared" si="9"/>
        <v>3</v>
      </c>
      <c r="AT93" s="11">
        <f t="shared" si="10"/>
        <v>0.4285714286</v>
      </c>
      <c r="AU93" s="13" t="s">
        <v>56</v>
      </c>
      <c r="AV93" s="20">
        <v>23486.0</v>
      </c>
      <c r="AW93" s="20">
        <v>39121.0</v>
      </c>
      <c r="AX93" s="21">
        <f t="shared" si="14"/>
        <v>42.80629706</v>
      </c>
      <c r="AY93" s="13"/>
      <c r="AZ93" s="13"/>
      <c r="BA93" s="13">
        <f t="shared" si="15"/>
        <v>5</v>
      </c>
      <c r="BB93" s="13"/>
    </row>
    <row r="94" ht="12.75" customHeight="1">
      <c r="A94" s="22" t="s">
        <v>147</v>
      </c>
      <c r="B94" s="45" t="s">
        <v>150</v>
      </c>
      <c r="C94" s="11">
        <v>2.821428571428571</v>
      </c>
      <c r="D94" s="11">
        <v>10.713095238095239</v>
      </c>
      <c r="E94" s="11">
        <v>0.26336259584398264</v>
      </c>
      <c r="F94" s="12">
        <v>0.0</v>
      </c>
      <c r="G94" s="12">
        <v>9.0</v>
      </c>
      <c r="H94" s="12">
        <v>2.0</v>
      </c>
      <c r="I94" s="12">
        <v>69.0</v>
      </c>
      <c r="J94" s="12">
        <v>11.0</v>
      </c>
      <c r="K94" s="11">
        <v>0.8155467720685112</v>
      </c>
      <c r="L94" s="11">
        <v>3.8181818181818183</v>
      </c>
      <c r="M94" s="12">
        <v>9.0</v>
      </c>
      <c r="N94" s="12">
        <v>0.0</v>
      </c>
      <c r="O94" s="12">
        <v>9.0</v>
      </c>
      <c r="P94" s="11">
        <v>0.0</v>
      </c>
      <c r="Q94" s="15">
        <v>1.078909367912494</v>
      </c>
      <c r="R94" s="16">
        <v>6.6396103896103895</v>
      </c>
      <c r="S94" s="12">
        <v>39.0</v>
      </c>
      <c r="T94" s="12">
        <v>2.0</v>
      </c>
      <c r="U94" s="13">
        <v>1.0</v>
      </c>
      <c r="V94" s="17">
        <f t="shared" si="1"/>
        <v>2</v>
      </c>
      <c r="W94" s="11">
        <f t="shared" si="2"/>
        <v>0.8181818182</v>
      </c>
      <c r="X94" s="11">
        <f t="shared" si="3"/>
        <v>0.1818181818</v>
      </c>
      <c r="Y94" s="11">
        <f t="shared" si="4"/>
        <v>6.63961039</v>
      </c>
      <c r="Z94" s="12">
        <v>2.0</v>
      </c>
      <c r="AA94" s="12">
        <v>0.0</v>
      </c>
      <c r="AB94" s="12">
        <v>6.0</v>
      </c>
      <c r="AC94" s="12">
        <v>1.0</v>
      </c>
      <c r="AD94" s="12">
        <v>8.0</v>
      </c>
      <c r="AE94" s="12">
        <v>1.0</v>
      </c>
      <c r="AF94" s="11">
        <f t="shared" si="5"/>
        <v>0.125</v>
      </c>
      <c r="AG94" s="12">
        <v>7.0</v>
      </c>
      <c r="AH94" s="12">
        <v>5.0</v>
      </c>
      <c r="AI94" s="12">
        <v>9.0</v>
      </c>
      <c r="AJ94" s="12">
        <v>5.0</v>
      </c>
      <c r="AK94" s="12">
        <v>16.0</v>
      </c>
      <c r="AL94" s="12">
        <v>10.0</v>
      </c>
      <c r="AM94" s="18">
        <v>0.625</v>
      </c>
      <c r="AN94" s="19">
        <v>0.0</v>
      </c>
      <c r="AO94" s="19">
        <v>0.0</v>
      </c>
      <c r="AP94" s="12">
        <v>0.0</v>
      </c>
      <c r="AQ94" s="17">
        <f t="shared" si="7"/>
        <v>2</v>
      </c>
      <c r="AR94" s="11">
        <f t="shared" si="8"/>
        <v>0.1818181818</v>
      </c>
      <c r="AS94" s="17">
        <f t="shared" si="9"/>
        <v>8</v>
      </c>
      <c r="AT94" s="11">
        <f t="shared" si="10"/>
        <v>0.8</v>
      </c>
      <c r="AU94" s="13" t="s">
        <v>54</v>
      </c>
      <c r="AV94" s="20">
        <v>29935.0</v>
      </c>
      <c r="AW94" s="20">
        <v>39121.0</v>
      </c>
      <c r="AX94" s="21">
        <f t="shared" si="14"/>
        <v>25.14989733</v>
      </c>
      <c r="AY94" s="13"/>
      <c r="AZ94" s="13"/>
      <c r="BA94" s="13">
        <f t="shared" si="15"/>
        <v>2</v>
      </c>
      <c r="BB94" s="13"/>
    </row>
    <row r="95" ht="12.75" customHeight="1">
      <c r="A95" s="13" t="s">
        <v>147</v>
      </c>
      <c r="B95" s="9" t="s">
        <v>151</v>
      </c>
      <c r="C95" s="11">
        <v>4.441666666666666</v>
      </c>
      <c r="D95" s="11">
        <v>11.726984126984128</v>
      </c>
      <c r="E95" s="11">
        <v>0.3787560909583107</v>
      </c>
      <c r="F95" s="12">
        <v>1.0</v>
      </c>
      <c r="G95" s="12">
        <v>8.0</v>
      </c>
      <c r="H95" s="12">
        <v>5.0</v>
      </c>
      <c r="I95" s="12">
        <v>71.0</v>
      </c>
      <c r="J95" s="12">
        <v>10.0</v>
      </c>
      <c r="K95" s="11">
        <v>0.7929577464788732</v>
      </c>
      <c r="L95" s="11">
        <v>2.488888888888889</v>
      </c>
      <c r="M95" s="12">
        <v>6.0</v>
      </c>
      <c r="N95" s="12">
        <v>0.0</v>
      </c>
      <c r="O95" s="12">
        <v>9.0</v>
      </c>
      <c r="P95" s="12">
        <v>0.0</v>
      </c>
      <c r="Q95" s="15">
        <v>1.1717138374371838</v>
      </c>
      <c r="R95" s="16">
        <v>6.930555555555555</v>
      </c>
      <c r="S95" s="12">
        <v>38.0</v>
      </c>
      <c r="T95" s="12">
        <v>4.0</v>
      </c>
      <c r="U95" s="13">
        <v>1.0</v>
      </c>
      <c r="V95" s="17">
        <f t="shared" si="1"/>
        <v>2</v>
      </c>
      <c r="W95" s="11">
        <f t="shared" si="2"/>
        <v>0.8</v>
      </c>
      <c r="X95" s="11">
        <f t="shared" si="3"/>
        <v>0.2</v>
      </c>
      <c r="Y95" s="11">
        <f t="shared" si="4"/>
        <v>6.930555556</v>
      </c>
      <c r="Z95" s="12">
        <v>3.0</v>
      </c>
      <c r="AA95" s="12">
        <v>1.0</v>
      </c>
      <c r="AB95" s="12">
        <v>6.0</v>
      </c>
      <c r="AC95" s="12">
        <v>2.0</v>
      </c>
      <c r="AD95" s="12">
        <v>9.0</v>
      </c>
      <c r="AE95" s="12">
        <v>3.0</v>
      </c>
      <c r="AF95" s="11">
        <f t="shared" si="5"/>
        <v>0.3333333333</v>
      </c>
      <c r="AG95" s="12">
        <v>7.0</v>
      </c>
      <c r="AH95" s="12">
        <v>1.0</v>
      </c>
      <c r="AI95" s="12">
        <v>9.0</v>
      </c>
      <c r="AJ95" s="12">
        <v>4.0</v>
      </c>
      <c r="AK95" s="12">
        <v>16.0</v>
      </c>
      <c r="AL95" s="12">
        <v>5.0</v>
      </c>
      <c r="AM95" s="18">
        <v>0.3125</v>
      </c>
      <c r="AN95" s="19">
        <v>0.0</v>
      </c>
      <c r="AO95" s="19">
        <v>0.0</v>
      </c>
      <c r="AP95" s="12">
        <v>4.0</v>
      </c>
      <c r="AQ95" s="17">
        <f t="shared" si="7"/>
        <v>4</v>
      </c>
      <c r="AR95" s="11">
        <f t="shared" si="8"/>
        <v>0.4</v>
      </c>
      <c r="AS95" s="17">
        <f t="shared" si="9"/>
        <v>3</v>
      </c>
      <c r="AT95" s="11">
        <f t="shared" si="10"/>
        <v>0.375</v>
      </c>
      <c r="AU95" s="13" t="s">
        <v>54</v>
      </c>
      <c r="AV95" s="20">
        <v>19232.0</v>
      </c>
      <c r="AW95" s="20">
        <v>39121.0</v>
      </c>
      <c r="AX95" s="21">
        <f t="shared" si="14"/>
        <v>54.45311431</v>
      </c>
      <c r="AY95" s="13"/>
      <c r="AZ95" s="13">
        <v>4.0</v>
      </c>
      <c r="BA95" s="13">
        <f t="shared" si="15"/>
        <v>9</v>
      </c>
      <c r="BB95" s="13"/>
    </row>
    <row r="96" ht="12.75" customHeight="1">
      <c r="A96" s="13" t="s">
        <v>147</v>
      </c>
      <c r="B96" s="45" t="s">
        <v>152</v>
      </c>
      <c r="C96" s="11">
        <v>5.296428571428571</v>
      </c>
      <c r="D96" s="11">
        <v>10.713095238095239</v>
      </c>
      <c r="E96" s="11">
        <v>0.494388265362818</v>
      </c>
      <c r="F96" s="12">
        <v>0.0</v>
      </c>
      <c r="G96" s="12">
        <v>4.0</v>
      </c>
      <c r="H96" s="12">
        <v>5.0</v>
      </c>
      <c r="I96" s="12">
        <v>43.0</v>
      </c>
      <c r="J96" s="12">
        <v>6.0</v>
      </c>
      <c r="K96" s="11">
        <v>0.6472868217054263</v>
      </c>
      <c r="L96" s="11">
        <v>2.074074074074074</v>
      </c>
      <c r="M96" s="12">
        <v>4.0</v>
      </c>
      <c r="N96" s="12">
        <v>0.0</v>
      </c>
      <c r="O96" s="12">
        <v>9.0</v>
      </c>
      <c r="P96" s="12">
        <v>0.0</v>
      </c>
      <c r="Q96" s="15">
        <v>1.1416750870682444</v>
      </c>
      <c r="R96" s="16">
        <v>7.370502645502645</v>
      </c>
      <c r="S96" s="12">
        <v>37.0</v>
      </c>
      <c r="T96" s="12">
        <v>5.0</v>
      </c>
      <c r="U96" s="13">
        <v>1.0</v>
      </c>
      <c r="V96" s="17">
        <f t="shared" si="1"/>
        <v>2</v>
      </c>
      <c r="W96" s="11">
        <f t="shared" si="2"/>
        <v>0.6666666667</v>
      </c>
      <c r="X96" s="11">
        <f t="shared" si="3"/>
        <v>0.3333333333</v>
      </c>
      <c r="Y96" s="11">
        <f t="shared" si="4"/>
        <v>7.370502646</v>
      </c>
      <c r="Z96" s="12">
        <v>3.0</v>
      </c>
      <c r="AA96" s="12">
        <v>1.0</v>
      </c>
      <c r="AB96" s="12">
        <v>5.0</v>
      </c>
      <c r="AC96" s="12">
        <v>2.0</v>
      </c>
      <c r="AD96" s="12">
        <v>8.0</v>
      </c>
      <c r="AE96" s="12">
        <v>3.0</v>
      </c>
      <c r="AF96" s="11">
        <f t="shared" si="5"/>
        <v>0.375</v>
      </c>
      <c r="AG96" s="12">
        <v>7.0</v>
      </c>
      <c r="AH96" s="12">
        <v>5.0</v>
      </c>
      <c r="AI96" s="12">
        <v>9.0</v>
      </c>
      <c r="AJ96" s="12">
        <v>9.0</v>
      </c>
      <c r="AK96" s="12">
        <v>16.0</v>
      </c>
      <c r="AL96" s="12">
        <v>14.0</v>
      </c>
      <c r="AM96" s="18">
        <v>0.875</v>
      </c>
      <c r="AN96" s="19">
        <v>0.0</v>
      </c>
      <c r="AO96" s="19">
        <v>0.0</v>
      </c>
      <c r="AP96" s="12">
        <v>2.0</v>
      </c>
      <c r="AQ96" s="17">
        <f t="shared" si="7"/>
        <v>2</v>
      </c>
      <c r="AR96" s="11">
        <f t="shared" si="8"/>
        <v>0.3333333333</v>
      </c>
      <c r="AS96" s="17">
        <f t="shared" si="9"/>
        <v>1</v>
      </c>
      <c r="AT96" s="11">
        <f t="shared" si="10"/>
        <v>0.25</v>
      </c>
      <c r="AU96" s="13" t="s">
        <v>54</v>
      </c>
      <c r="AV96" s="20">
        <v>26471.0</v>
      </c>
      <c r="AW96" s="20">
        <v>39121.0</v>
      </c>
      <c r="AX96" s="21">
        <f t="shared" si="14"/>
        <v>34.63381246</v>
      </c>
      <c r="AY96" s="13"/>
      <c r="AZ96" s="13"/>
      <c r="BA96" s="13">
        <f t="shared" si="15"/>
        <v>5</v>
      </c>
      <c r="BB96" s="13"/>
    </row>
    <row r="97" ht="12.75" customHeight="1">
      <c r="A97" s="13" t="s">
        <v>147</v>
      </c>
      <c r="B97" s="45" t="s">
        <v>153</v>
      </c>
      <c r="C97" s="11">
        <v>3.3464285714285715</v>
      </c>
      <c r="D97" s="11">
        <v>9.713095238095239</v>
      </c>
      <c r="E97" s="11">
        <v>0.344527515626915</v>
      </c>
      <c r="F97" s="12">
        <v>0.0</v>
      </c>
      <c r="G97" s="12">
        <v>4.0</v>
      </c>
      <c r="H97" s="12">
        <v>4.0</v>
      </c>
      <c r="I97" s="12">
        <v>43.0</v>
      </c>
      <c r="J97" s="12">
        <v>6.0</v>
      </c>
      <c r="K97" s="11">
        <v>0.6511627906976744</v>
      </c>
      <c r="L97" s="11">
        <v>2.3333333333333335</v>
      </c>
      <c r="M97" s="12">
        <v>4.0</v>
      </c>
      <c r="N97" s="12">
        <v>0.0</v>
      </c>
      <c r="O97" s="12">
        <v>9.0</v>
      </c>
      <c r="P97" s="12">
        <v>0.0</v>
      </c>
      <c r="Q97" s="15">
        <v>0.9956903063245894</v>
      </c>
      <c r="R97" s="16">
        <v>5.6797619047619055</v>
      </c>
      <c r="S97" s="12">
        <v>36.0</v>
      </c>
      <c r="T97" s="12">
        <v>6.0</v>
      </c>
      <c r="U97" s="13">
        <v>1.0</v>
      </c>
      <c r="V97" s="17">
        <f t="shared" si="1"/>
        <v>2</v>
      </c>
      <c r="W97" s="11">
        <f t="shared" si="2"/>
        <v>0.6666666667</v>
      </c>
      <c r="X97" s="11">
        <f t="shared" si="3"/>
        <v>0.3333333333</v>
      </c>
      <c r="Y97" s="11">
        <f t="shared" si="4"/>
        <v>5.679761905</v>
      </c>
      <c r="Z97" s="12">
        <v>3.0</v>
      </c>
      <c r="AA97" s="12">
        <v>0.0</v>
      </c>
      <c r="AB97" s="12">
        <v>4.0</v>
      </c>
      <c r="AC97" s="12">
        <v>1.0</v>
      </c>
      <c r="AD97" s="12">
        <v>7.0</v>
      </c>
      <c r="AE97" s="12">
        <v>1.0</v>
      </c>
      <c r="AF97" s="11">
        <f t="shared" si="5"/>
        <v>0.1428571429</v>
      </c>
      <c r="AG97" s="12">
        <v>7.0</v>
      </c>
      <c r="AH97" s="12">
        <v>6.0</v>
      </c>
      <c r="AI97" s="12">
        <v>9.0</v>
      </c>
      <c r="AJ97" s="12">
        <v>8.0</v>
      </c>
      <c r="AK97" s="12">
        <v>16.0</v>
      </c>
      <c r="AL97" s="12">
        <v>14.0</v>
      </c>
      <c r="AM97" s="18">
        <v>0.875</v>
      </c>
      <c r="AN97" s="19">
        <v>0.0</v>
      </c>
      <c r="AO97" s="19">
        <v>0.0</v>
      </c>
      <c r="AP97" s="12">
        <v>0.0</v>
      </c>
      <c r="AQ97" s="17">
        <f t="shared" si="7"/>
        <v>2</v>
      </c>
      <c r="AR97" s="11">
        <f t="shared" si="8"/>
        <v>0.3333333333</v>
      </c>
      <c r="AS97" s="17">
        <f t="shared" si="9"/>
        <v>3</v>
      </c>
      <c r="AT97" s="11">
        <f t="shared" si="10"/>
        <v>0.6</v>
      </c>
      <c r="AU97" s="13" t="s">
        <v>56</v>
      </c>
      <c r="AV97" s="20">
        <v>29129.0</v>
      </c>
      <c r="AW97" s="20">
        <v>39121.0</v>
      </c>
      <c r="AX97" s="21">
        <f t="shared" si="14"/>
        <v>27.35660507</v>
      </c>
      <c r="AY97" s="13"/>
      <c r="AZ97" s="13"/>
      <c r="BA97" s="13">
        <f t="shared" si="15"/>
        <v>4</v>
      </c>
      <c r="BB97" s="13"/>
    </row>
    <row r="98" ht="12.75" customHeight="1">
      <c r="A98" s="13" t="s">
        <v>147</v>
      </c>
      <c r="B98" s="45" t="s">
        <v>154</v>
      </c>
      <c r="C98" s="11">
        <v>1.4464285714285714</v>
      </c>
      <c r="D98" s="11">
        <v>7.379761904761905</v>
      </c>
      <c r="E98" s="11">
        <v>0.19599935473463462</v>
      </c>
      <c r="F98" s="12">
        <v>0.0</v>
      </c>
      <c r="G98" s="12">
        <v>6.0</v>
      </c>
      <c r="H98" s="12">
        <v>9.0</v>
      </c>
      <c r="I98" s="12">
        <v>54.0</v>
      </c>
      <c r="J98" s="12">
        <v>8.0</v>
      </c>
      <c r="K98" s="11">
        <v>0.7291666666666666</v>
      </c>
      <c r="L98" s="11">
        <v>1.6153846153846154</v>
      </c>
      <c r="M98" s="12">
        <v>6.0</v>
      </c>
      <c r="N98" s="12">
        <v>0.0</v>
      </c>
      <c r="O98" s="12">
        <v>9.0</v>
      </c>
      <c r="P98" s="12">
        <v>0.0</v>
      </c>
      <c r="Q98" s="15">
        <v>0.9251660214013012</v>
      </c>
      <c r="R98" s="16">
        <v>3.061813186813187</v>
      </c>
      <c r="S98" s="12">
        <v>33.0</v>
      </c>
      <c r="T98" s="12">
        <v>7.0</v>
      </c>
      <c r="U98" s="13">
        <v>1.0</v>
      </c>
      <c r="V98" s="17">
        <f t="shared" si="1"/>
        <v>2</v>
      </c>
      <c r="W98" s="11">
        <f t="shared" si="2"/>
        <v>0.75</v>
      </c>
      <c r="X98" s="11">
        <f t="shared" si="3"/>
        <v>0.25</v>
      </c>
      <c r="Y98" s="11">
        <f t="shared" si="4"/>
        <v>3.061813187</v>
      </c>
      <c r="Z98" s="12">
        <v>2.0</v>
      </c>
      <c r="AA98" s="12">
        <v>0.0</v>
      </c>
      <c r="AB98" s="12">
        <v>3.0</v>
      </c>
      <c r="AC98" s="12">
        <v>0.0</v>
      </c>
      <c r="AD98" s="12">
        <v>5.0</v>
      </c>
      <c r="AE98" s="12">
        <v>0.0</v>
      </c>
      <c r="AF98" s="11">
        <f t="shared" si="5"/>
        <v>0</v>
      </c>
      <c r="AG98" s="12">
        <v>6.0</v>
      </c>
      <c r="AH98" s="12">
        <v>5.0</v>
      </c>
      <c r="AI98" s="12">
        <v>9.0</v>
      </c>
      <c r="AJ98" s="12">
        <v>5.0</v>
      </c>
      <c r="AK98" s="12">
        <v>15.0</v>
      </c>
      <c r="AL98" s="12">
        <v>10.0</v>
      </c>
      <c r="AM98" s="18">
        <v>0.6666666666666666</v>
      </c>
      <c r="AN98" s="19">
        <v>0.0</v>
      </c>
      <c r="AO98" s="19">
        <v>0.0</v>
      </c>
      <c r="AP98" s="12">
        <v>0.0</v>
      </c>
      <c r="AQ98" s="17">
        <f t="shared" si="7"/>
        <v>2</v>
      </c>
      <c r="AR98" s="11">
        <f t="shared" si="8"/>
        <v>0.25</v>
      </c>
      <c r="AS98" s="17">
        <f t="shared" si="9"/>
        <v>6</v>
      </c>
      <c r="AT98" s="11">
        <f t="shared" si="10"/>
        <v>0.75</v>
      </c>
      <c r="AU98" s="13" t="s">
        <v>54</v>
      </c>
      <c r="AV98" s="20">
        <v>28600.0</v>
      </c>
      <c r="AW98" s="20">
        <v>39121.0</v>
      </c>
      <c r="AX98" s="21">
        <f t="shared" si="14"/>
        <v>28.80492813</v>
      </c>
      <c r="BA98" s="12">
        <f t="shared" si="15"/>
        <v>9</v>
      </c>
    </row>
    <row r="99" ht="12.75" customHeight="1">
      <c r="A99" s="13" t="s">
        <v>147</v>
      </c>
      <c r="B99" s="9" t="s">
        <v>155</v>
      </c>
      <c r="C99" s="11">
        <v>0.16666666666666666</v>
      </c>
      <c r="D99" s="11">
        <v>5.393650793650794</v>
      </c>
      <c r="E99" s="11">
        <v>0.030900529723366682</v>
      </c>
      <c r="F99" s="12">
        <v>0.0</v>
      </c>
      <c r="G99" s="12">
        <v>5.0</v>
      </c>
      <c r="H99" s="12">
        <v>6.0</v>
      </c>
      <c r="I99" s="12">
        <v>71.0</v>
      </c>
      <c r="J99" s="12">
        <v>10.0</v>
      </c>
      <c r="K99" s="11">
        <v>0.4915492957746479</v>
      </c>
      <c r="L99" s="11">
        <v>1.4</v>
      </c>
      <c r="M99" s="12">
        <v>7.0</v>
      </c>
      <c r="N99" s="12">
        <v>0.0</v>
      </c>
      <c r="O99" s="12">
        <v>9.0</v>
      </c>
      <c r="P99" s="12">
        <v>0.0</v>
      </c>
      <c r="Q99" s="15">
        <v>0.5224498254980146</v>
      </c>
      <c r="R99" s="16">
        <v>1.5666666666666667</v>
      </c>
      <c r="S99" s="12">
        <v>30.0</v>
      </c>
      <c r="T99" s="12">
        <v>8.0</v>
      </c>
      <c r="U99" s="13">
        <v>1.0</v>
      </c>
      <c r="V99" s="17">
        <f t="shared" si="1"/>
        <v>5</v>
      </c>
      <c r="W99" s="11">
        <f t="shared" si="2"/>
        <v>0.5</v>
      </c>
      <c r="X99" s="11">
        <f t="shared" si="3"/>
        <v>0.5</v>
      </c>
      <c r="Y99" s="11">
        <f t="shared" si="4"/>
        <v>1.566666667</v>
      </c>
      <c r="Z99" s="12">
        <v>1.0</v>
      </c>
      <c r="AA99" s="12">
        <v>0.0</v>
      </c>
      <c r="AB99" s="12">
        <v>2.0</v>
      </c>
      <c r="AC99" s="12">
        <v>0.0</v>
      </c>
      <c r="AD99" s="12">
        <v>3.0</v>
      </c>
      <c r="AE99" s="12">
        <v>0.0</v>
      </c>
      <c r="AF99" s="11">
        <f t="shared" si="5"/>
        <v>0</v>
      </c>
      <c r="AG99" s="12">
        <v>6.0</v>
      </c>
      <c r="AH99" s="12">
        <v>1.0</v>
      </c>
      <c r="AI99" s="12">
        <v>9.0</v>
      </c>
      <c r="AJ99" s="12">
        <v>0.0</v>
      </c>
      <c r="AK99" s="12">
        <v>15.0</v>
      </c>
      <c r="AL99" s="12">
        <v>1.0</v>
      </c>
      <c r="AM99" s="18">
        <v>0.06666666666666667</v>
      </c>
      <c r="AN99" s="19">
        <v>0.0</v>
      </c>
      <c r="AO99" s="19">
        <v>0.0</v>
      </c>
      <c r="AP99" s="12">
        <v>2.0</v>
      </c>
      <c r="AQ99" s="17">
        <f t="shared" si="7"/>
        <v>3</v>
      </c>
      <c r="AR99" s="11">
        <f t="shared" si="8"/>
        <v>0.3</v>
      </c>
      <c r="AS99" s="17">
        <f t="shared" si="9"/>
        <v>7</v>
      </c>
      <c r="AT99" s="11">
        <f t="shared" si="10"/>
        <v>0.7</v>
      </c>
      <c r="AU99" s="13" t="s">
        <v>54</v>
      </c>
      <c r="AV99" s="20">
        <v>29900.0</v>
      </c>
      <c r="AW99" s="20">
        <v>39121.0</v>
      </c>
      <c r="AX99" s="21">
        <f t="shared" si="14"/>
        <v>25.24572211</v>
      </c>
      <c r="BA99" s="12">
        <f t="shared" si="15"/>
        <v>6</v>
      </c>
    </row>
    <row r="100" ht="12.75" customHeight="1">
      <c r="A100" s="13" t="s">
        <v>147</v>
      </c>
      <c r="B100" s="45" t="s">
        <v>156</v>
      </c>
      <c r="C100" s="11">
        <v>1.3964285714285714</v>
      </c>
      <c r="D100" s="11">
        <v>4.129761904761905</v>
      </c>
      <c r="E100" s="11">
        <v>0.33813779187085613</v>
      </c>
      <c r="F100" s="12">
        <v>0.0</v>
      </c>
      <c r="G100" s="12">
        <v>4.0</v>
      </c>
      <c r="H100" s="12">
        <v>5.0</v>
      </c>
      <c r="I100" s="12">
        <v>34.0</v>
      </c>
      <c r="J100" s="12">
        <v>5.0</v>
      </c>
      <c r="K100" s="11">
        <v>0.7705882352941177</v>
      </c>
      <c r="L100" s="11">
        <v>2.488888888888889</v>
      </c>
      <c r="M100" s="12">
        <v>4.0</v>
      </c>
      <c r="N100" s="12">
        <v>0.0</v>
      </c>
      <c r="O100" s="12">
        <v>9.0</v>
      </c>
      <c r="P100" s="12">
        <v>0.0</v>
      </c>
      <c r="Q100" s="15">
        <v>1.1087260271649737</v>
      </c>
      <c r="R100" s="16">
        <v>3.8853174603174603</v>
      </c>
      <c r="S100" s="12">
        <v>27.0</v>
      </c>
      <c r="T100" s="12">
        <v>9.0</v>
      </c>
      <c r="U100" s="13">
        <v>1.0</v>
      </c>
      <c r="V100" s="17">
        <f t="shared" si="1"/>
        <v>1</v>
      </c>
      <c r="W100" s="11">
        <f t="shared" si="2"/>
        <v>0.8</v>
      </c>
      <c r="X100" s="11">
        <f t="shared" si="3"/>
        <v>0.2</v>
      </c>
      <c r="Y100" s="11">
        <f t="shared" si="4"/>
        <v>3.88531746</v>
      </c>
      <c r="Z100" s="12">
        <v>1.0</v>
      </c>
      <c r="AA100" s="12">
        <v>0.0</v>
      </c>
      <c r="AB100" s="12">
        <v>1.0</v>
      </c>
      <c r="AC100" s="12">
        <v>0.0</v>
      </c>
      <c r="AD100" s="12">
        <v>2.0</v>
      </c>
      <c r="AE100" s="12">
        <v>0.0</v>
      </c>
      <c r="AF100" s="11">
        <f t="shared" si="5"/>
        <v>0</v>
      </c>
      <c r="AG100" s="12">
        <v>5.0</v>
      </c>
      <c r="AH100" s="12">
        <v>4.0</v>
      </c>
      <c r="AI100" s="12">
        <v>9.0</v>
      </c>
      <c r="AJ100" s="12">
        <v>6.0</v>
      </c>
      <c r="AK100" s="12">
        <v>14.0</v>
      </c>
      <c r="AL100" s="12">
        <v>10.0</v>
      </c>
      <c r="AM100" s="18">
        <v>0.7142857142857143</v>
      </c>
      <c r="AN100" s="19">
        <v>0.0</v>
      </c>
      <c r="AO100" s="19">
        <v>0.0</v>
      </c>
      <c r="AP100" s="12">
        <v>0.0</v>
      </c>
      <c r="AQ100" s="17">
        <f t="shared" si="7"/>
        <v>1</v>
      </c>
      <c r="AR100" s="11">
        <f t="shared" si="8"/>
        <v>0.2</v>
      </c>
      <c r="AS100" s="17">
        <f t="shared" si="9"/>
        <v>4</v>
      </c>
      <c r="AT100" s="11">
        <f t="shared" si="10"/>
        <v>0.8</v>
      </c>
      <c r="AU100" s="13" t="s">
        <v>54</v>
      </c>
      <c r="AV100" s="20">
        <v>28768.0</v>
      </c>
      <c r="AW100" s="20">
        <v>39121.0</v>
      </c>
      <c r="AX100" s="21">
        <f t="shared" si="14"/>
        <v>28.3449692</v>
      </c>
      <c r="BA100" s="12">
        <f t="shared" si="15"/>
        <v>5</v>
      </c>
    </row>
    <row r="101" ht="12.75" customHeight="1">
      <c r="A101" s="13" t="s">
        <v>147</v>
      </c>
      <c r="B101" s="9" t="s">
        <v>157</v>
      </c>
      <c r="C101" s="11">
        <v>0.7333333333333334</v>
      </c>
      <c r="D101" s="11">
        <v>2.1436507936507936</v>
      </c>
      <c r="E101" s="11">
        <v>0.342095520177712</v>
      </c>
      <c r="F101" s="12">
        <v>0.0</v>
      </c>
      <c r="G101" s="12">
        <v>3.0</v>
      </c>
      <c r="H101" s="12">
        <v>3.0</v>
      </c>
      <c r="I101" s="12">
        <v>37.0</v>
      </c>
      <c r="J101" s="12">
        <v>5.0</v>
      </c>
      <c r="K101" s="11">
        <v>0.5837837837837838</v>
      </c>
      <c r="L101" s="11">
        <v>2.4</v>
      </c>
      <c r="M101" s="12">
        <v>4.0</v>
      </c>
      <c r="N101" s="12">
        <v>0.0</v>
      </c>
      <c r="O101" s="12">
        <v>9.0</v>
      </c>
      <c r="P101" s="12">
        <v>0.0</v>
      </c>
      <c r="Q101" s="15">
        <v>0.9258793039614959</v>
      </c>
      <c r="R101" s="16">
        <v>3.1333333333333333</v>
      </c>
      <c r="S101" s="12">
        <v>24.0</v>
      </c>
      <c r="T101" s="12">
        <v>10.0</v>
      </c>
      <c r="U101" s="13">
        <v>1.0</v>
      </c>
      <c r="V101" s="17">
        <f t="shared" si="1"/>
        <v>2</v>
      </c>
      <c r="W101" s="11">
        <f t="shared" si="2"/>
        <v>0.6</v>
      </c>
      <c r="X101" s="11">
        <f t="shared" si="3"/>
        <v>0.4</v>
      </c>
      <c r="Y101" s="11">
        <f t="shared" si="4"/>
        <v>3.133333333</v>
      </c>
      <c r="Z101" s="12">
        <v>0.0</v>
      </c>
      <c r="AA101" s="12">
        <v>0.0</v>
      </c>
      <c r="AB101" s="12">
        <v>0.0</v>
      </c>
      <c r="AC101" s="12">
        <v>0.0</v>
      </c>
      <c r="AD101" s="12">
        <v>0.0</v>
      </c>
      <c r="AE101" s="12">
        <v>0.0</v>
      </c>
      <c r="AF101" s="11" t="str">
        <f t="shared" si="5"/>
        <v>#DIV/0!</v>
      </c>
      <c r="AG101" s="12">
        <v>5.0</v>
      </c>
      <c r="AH101" s="12">
        <v>1.0</v>
      </c>
      <c r="AI101" s="12">
        <v>9.0</v>
      </c>
      <c r="AJ101" s="12">
        <v>3.0</v>
      </c>
      <c r="AK101" s="12">
        <v>14.0</v>
      </c>
      <c r="AL101" s="12">
        <v>4.0</v>
      </c>
      <c r="AM101" s="18">
        <v>0.2857142857142857</v>
      </c>
      <c r="AN101" s="19">
        <v>0.0</v>
      </c>
      <c r="AO101" s="19">
        <v>0.0</v>
      </c>
      <c r="AP101" s="12">
        <v>0.0</v>
      </c>
      <c r="AQ101" s="17">
        <f t="shared" si="7"/>
        <v>1</v>
      </c>
      <c r="AR101" s="11">
        <f t="shared" si="8"/>
        <v>0.2</v>
      </c>
      <c r="AS101" s="17">
        <f t="shared" si="9"/>
        <v>4</v>
      </c>
      <c r="AT101" s="11">
        <f t="shared" si="10"/>
        <v>0.8</v>
      </c>
      <c r="AU101" s="13" t="s">
        <v>56</v>
      </c>
      <c r="AV101" s="20">
        <v>30652.0</v>
      </c>
      <c r="AW101" s="20">
        <v>39121.0</v>
      </c>
      <c r="AX101" s="21">
        <f t="shared" si="14"/>
        <v>23.18685832</v>
      </c>
      <c r="BA101" s="12">
        <f t="shared" si="15"/>
        <v>3</v>
      </c>
    </row>
    <row r="102" ht="12.75" customHeight="1">
      <c r="A102" s="13" t="s">
        <v>147</v>
      </c>
      <c r="B102" s="45" t="s">
        <v>158</v>
      </c>
      <c r="C102" s="11">
        <v>0.9285714285714285</v>
      </c>
      <c r="D102" s="11">
        <v>1.763095238095238</v>
      </c>
      <c r="E102" s="11">
        <v>0.5266711681296421</v>
      </c>
      <c r="F102" s="12">
        <v>2.0</v>
      </c>
      <c r="G102" s="12">
        <v>2.0</v>
      </c>
      <c r="H102" s="12">
        <v>7.0</v>
      </c>
      <c r="I102" s="12">
        <v>19.0</v>
      </c>
      <c r="J102" s="12">
        <v>3.0</v>
      </c>
      <c r="K102" s="11">
        <v>0.543859649122807</v>
      </c>
      <c r="L102" s="11">
        <v>1.696969696969697</v>
      </c>
      <c r="M102" s="12">
        <v>0.0</v>
      </c>
      <c r="N102" s="12">
        <v>0.0</v>
      </c>
      <c r="O102" s="12">
        <v>9.0</v>
      </c>
      <c r="P102" s="12">
        <v>0.0</v>
      </c>
      <c r="Q102" s="15">
        <v>1.070530817252449</v>
      </c>
      <c r="R102" s="16">
        <v>2.6255411255411256</v>
      </c>
      <c r="S102" s="12">
        <v>21.0</v>
      </c>
      <c r="T102" s="12">
        <v>11.0</v>
      </c>
      <c r="U102" s="13">
        <v>1.0</v>
      </c>
      <c r="V102" s="17">
        <f t="shared" si="1"/>
        <v>1</v>
      </c>
      <c r="W102" s="11">
        <f t="shared" si="2"/>
        <v>0.6666666667</v>
      </c>
      <c r="X102" s="11">
        <f t="shared" si="3"/>
        <v>0.3333333333</v>
      </c>
      <c r="Y102" s="11">
        <f t="shared" si="4"/>
        <v>2.625541126</v>
      </c>
      <c r="Z102" s="12">
        <v>0.0</v>
      </c>
      <c r="AA102" s="12">
        <v>0.0</v>
      </c>
      <c r="AB102" s="12">
        <v>0.0</v>
      </c>
      <c r="AC102" s="12">
        <v>0.0</v>
      </c>
      <c r="AD102" s="12">
        <v>0.0</v>
      </c>
      <c r="AE102" s="12">
        <v>0.0</v>
      </c>
      <c r="AF102" s="11" t="str">
        <f t="shared" si="5"/>
        <v>#DIV/0!</v>
      </c>
      <c r="AG102" s="12">
        <v>5.0</v>
      </c>
      <c r="AH102" s="12">
        <v>3.0</v>
      </c>
      <c r="AI102" s="12">
        <v>7.0</v>
      </c>
      <c r="AJ102" s="12">
        <v>4.0</v>
      </c>
      <c r="AK102" s="12">
        <v>12.0</v>
      </c>
      <c r="AL102" s="12">
        <v>7.0</v>
      </c>
      <c r="AM102" s="18">
        <v>0.5833333333333334</v>
      </c>
      <c r="AN102" s="19">
        <v>0.0</v>
      </c>
      <c r="AO102" s="19">
        <v>0.0</v>
      </c>
      <c r="AP102" s="12">
        <v>3.0</v>
      </c>
      <c r="AQ102" s="17">
        <f t="shared" si="7"/>
        <v>3</v>
      </c>
      <c r="AR102" s="11">
        <f t="shared" si="8"/>
        <v>1</v>
      </c>
      <c r="AS102" s="17">
        <f t="shared" si="9"/>
        <v>0</v>
      </c>
      <c r="AT102" s="11">
        <f t="shared" si="10"/>
        <v>0</v>
      </c>
      <c r="AU102" s="13" t="s">
        <v>56</v>
      </c>
      <c r="AV102" s="20">
        <v>25728.0</v>
      </c>
      <c r="AW102" s="20">
        <v>39121.0</v>
      </c>
      <c r="AX102" s="21">
        <f t="shared" si="14"/>
        <v>36.66803559</v>
      </c>
      <c r="BA102" s="12">
        <f t="shared" si="15"/>
        <v>7</v>
      </c>
    </row>
    <row r="103" ht="12.75" customHeight="1">
      <c r="A103" s="13" t="s">
        <v>147</v>
      </c>
      <c r="B103" s="9" t="s">
        <v>159</v>
      </c>
      <c r="C103" s="11">
        <v>0.16666666666666666</v>
      </c>
      <c r="D103" s="11">
        <v>1.5436507936507935</v>
      </c>
      <c r="E103" s="11">
        <v>0.10796915167095116</v>
      </c>
      <c r="F103" s="12">
        <v>0.0</v>
      </c>
      <c r="G103" s="12">
        <v>3.0</v>
      </c>
      <c r="H103" s="12">
        <v>5.0</v>
      </c>
      <c r="I103" s="12">
        <v>44.0</v>
      </c>
      <c r="J103" s="12">
        <v>6.0</v>
      </c>
      <c r="K103" s="11">
        <v>0.481060606060606</v>
      </c>
      <c r="L103" s="11">
        <v>1.5555555555555556</v>
      </c>
      <c r="M103" s="12">
        <v>3.0</v>
      </c>
      <c r="N103" s="12">
        <v>0.0</v>
      </c>
      <c r="O103" s="12">
        <v>9.0</v>
      </c>
      <c r="P103" s="12">
        <v>0.0</v>
      </c>
      <c r="Q103" s="15">
        <v>0.5890297577315572</v>
      </c>
      <c r="R103" s="16">
        <v>1.7222222222222223</v>
      </c>
      <c r="S103" s="12">
        <v>19.0</v>
      </c>
      <c r="T103" s="12">
        <v>12.0</v>
      </c>
      <c r="U103" s="13">
        <v>1.0</v>
      </c>
      <c r="V103" s="17">
        <f t="shared" si="1"/>
        <v>3</v>
      </c>
      <c r="W103" s="11">
        <f t="shared" si="2"/>
        <v>0.5</v>
      </c>
      <c r="X103" s="11">
        <f t="shared" si="3"/>
        <v>0.5</v>
      </c>
      <c r="Y103" s="11">
        <f t="shared" si="4"/>
        <v>1.722222222</v>
      </c>
      <c r="Z103" s="12">
        <v>0.0</v>
      </c>
      <c r="AA103" s="12">
        <v>0.0</v>
      </c>
      <c r="AB103" s="12">
        <v>0.0</v>
      </c>
      <c r="AC103" s="12">
        <v>0.0</v>
      </c>
      <c r="AD103" s="12">
        <v>0.0</v>
      </c>
      <c r="AE103" s="12">
        <v>0.0</v>
      </c>
      <c r="AF103" s="11" t="str">
        <f t="shared" si="5"/>
        <v>#DIV/0!</v>
      </c>
      <c r="AG103" s="12">
        <v>4.0</v>
      </c>
      <c r="AH103" s="12">
        <v>1.0</v>
      </c>
      <c r="AI103" s="12">
        <v>7.0</v>
      </c>
      <c r="AJ103" s="12">
        <v>0.0</v>
      </c>
      <c r="AK103" s="12">
        <v>11.0</v>
      </c>
      <c r="AL103" s="12">
        <v>1.0</v>
      </c>
      <c r="AM103" s="18">
        <v>0.09090909090909091</v>
      </c>
      <c r="AN103" s="19">
        <v>0.0</v>
      </c>
      <c r="AO103" s="19">
        <v>0.0</v>
      </c>
      <c r="AP103" s="12">
        <v>0.0</v>
      </c>
      <c r="AQ103" s="17">
        <f t="shared" si="7"/>
        <v>3</v>
      </c>
      <c r="AR103" s="11">
        <f t="shared" si="8"/>
        <v>0.5</v>
      </c>
      <c r="AS103" s="17">
        <f t="shared" si="9"/>
        <v>3</v>
      </c>
      <c r="AT103" s="11">
        <f t="shared" si="10"/>
        <v>0.5</v>
      </c>
      <c r="AU103" s="13" t="s">
        <v>54</v>
      </c>
      <c r="AV103" s="20">
        <v>28744.0</v>
      </c>
      <c r="AW103" s="20">
        <v>39121.0</v>
      </c>
      <c r="AX103" s="21">
        <f t="shared" si="14"/>
        <v>28.41067762</v>
      </c>
      <c r="AY103" s="13"/>
      <c r="AZ103" s="13"/>
      <c r="BA103" s="12">
        <f t="shared" si="15"/>
        <v>5</v>
      </c>
      <c r="BB103" s="13"/>
    </row>
    <row r="104" ht="12.75" customHeight="1">
      <c r="A104" s="13" t="s">
        <v>147</v>
      </c>
      <c r="B104" s="9" t="s">
        <v>160</v>
      </c>
      <c r="C104" s="11">
        <v>0.0</v>
      </c>
      <c r="D104" s="11">
        <v>1.2103174603174602</v>
      </c>
      <c r="E104" s="11">
        <v>0.0</v>
      </c>
      <c r="F104" s="12">
        <v>0.0</v>
      </c>
      <c r="G104" s="12">
        <v>3.0</v>
      </c>
      <c r="H104" s="12">
        <v>10.0</v>
      </c>
      <c r="I104" s="12">
        <v>38.0</v>
      </c>
      <c r="J104" s="12">
        <v>5.0</v>
      </c>
      <c r="K104" s="11">
        <v>0.5473684210526316</v>
      </c>
      <c r="L104" s="11">
        <v>1.2</v>
      </c>
      <c r="M104" s="12">
        <v>2.0</v>
      </c>
      <c r="N104" s="12">
        <v>0.0</v>
      </c>
      <c r="O104" s="12">
        <v>9.0</v>
      </c>
      <c r="P104" s="12">
        <v>0.0</v>
      </c>
      <c r="Q104" s="15">
        <v>0.5473684210526316</v>
      </c>
      <c r="R104" s="16">
        <v>1.2</v>
      </c>
      <c r="S104" s="12">
        <v>16.0</v>
      </c>
      <c r="T104" s="12">
        <v>13.0</v>
      </c>
      <c r="U104" s="13">
        <v>1.0</v>
      </c>
      <c r="V104" s="17">
        <f t="shared" si="1"/>
        <v>2</v>
      </c>
      <c r="W104" s="11">
        <f t="shared" si="2"/>
        <v>0.6</v>
      </c>
      <c r="X104" s="11">
        <f t="shared" si="3"/>
        <v>0.4</v>
      </c>
      <c r="Y104" s="11">
        <f t="shared" si="4"/>
        <v>1.2</v>
      </c>
      <c r="Z104" s="12">
        <v>0.0</v>
      </c>
      <c r="AA104" s="12">
        <v>0.0</v>
      </c>
      <c r="AB104" s="12">
        <v>0.0</v>
      </c>
      <c r="AC104" s="12">
        <v>0.0</v>
      </c>
      <c r="AD104" s="12">
        <v>0.0</v>
      </c>
      <c r="AE104" s="12">
        <v>0.0</v>
      </c>
      <c r="AF104" s="11" t="str">
        <f t="shared" si="5"/>
        <v>#DIV/0!</v>
      </c>
      <c r="AG104" s="12">
        <v>3.0</v>
      </c>
      <c r="AH104" s="12">
        <v>0.0</v>
      </c>
      <c r="AI104" s="12">
        <v>6.0</v>
      </c>
      <c r="AJ104" s="12">
        <v>0.0</v>
      </c>
      <c r="AK104" s="12">
        <v>9.0</v>
      </c>
      <c r="AL104" s="12">
        <v>0.0</v>
      </c>
      <c r="AM104" s="18">
        <v>0.0</v>
      </c>
      <c r="AN104" s="19">
        <v>0.0</v>
      </c>
      <c r="AO104" s="19">
        <v>0.0</v>
      </c>
      <c r="AP104" s="12">
        <v>0.0</v>
      </c>
      <c r="AQ104" s="17">
        <f t="shared" si="7"/>
        <v>3</v>
      </c>
      <c r="AR104" s="11">
        <f t="shared" si="8"/>
        <v>0.6</v>
      </c>
      <c r="AS104" s="17">
        <f t="shared" si="9"/>
        <v>2</v>
      </c>
      <c r="AT104" s="11">
        <f t="shared" si="10"/>
        <v>0.4</v>
      </c>
      <c r="AU104" s="13" t="s">
        <v>54</v>
      </c>
      <c r="AV104" s="20">
        <v>27205.0</v>
      </c>
      <c r="AW104" s="20">
        <v>39121.0</v>
      </c>
      <c r="AX104" s="21">
        <f t="shared" si="14"/>
        <v>32.62422998</v>
      </c>
      <c r="AY104" s="13"/>
      <c r="AZ104" s="13"/>
      <c r="BA104" s="12">
        <f t="shared" si="15"/>
        <v>10</v>
      </c>
      <c r="BB104" s="13"/>
    </row>
    <row r="105" ht="12.75" customHeight="1">
      <c r="A105" s="13" t="s">
        <v>147</v>
      </c>
      <c r="B105" s="9" t="s">
        <v>161</v>
      </c>
      <c r="C105" s="11">
        <v>0.0</v>
      </c>
      <c r="D105" s="11">
        <v>1.0436507936507935</v>
      </c>
      <c r="E105" s="11">
        <v>0.0</v>
      </c>
      <c r="F105" s="12">
        <v>0.0</v>
      </c>
      <c r="G105" s="12">
        <v>2.0</v>
      </c>
      <c r="H105" s="12">
        <v>6.0</v>
      </c>
      <c r="I105" s="12">
        <v>32.0</v>
      </c>
      <c r="J105" s="12">
        <v>4.0</v>
      </c>
      <c r="K105" s="11">
        <v>0.453125</v>
      </c>
      <c r="L105" s="11">
        <v>1.4</v>
      </c>
      <c r="M105" s="12">
        <v>2.0</v>
      </c>
      <c r="N105" s="12">
        <v>0.0</v>
      </c>
      <c r="O105" s="12">
        <v>9.0</v>
      </c>
      <c r="P105" s="12">
        <v>0.0</v>
      </c>
      <c r="Q105" s="15">
        <v>0.453125</v>
      </c>
      <c r="R105" s="16">
        <v>1.4</v>
      </c>
      <c r="S105" s="12">
        <v>14.0</v>
      </c>
      <c r="T105" s="12">
        <v>14.0</v>
      </c>
      <c r="U105" s="13">
        <v>1.0</v>
      </c>
      <c r="V105" s="17">
        <f t="shared" si="1"/>
        <v>2</v>
      </c>
      <c r="W105" s="11">
        <f t="shared" si="2"/>
        <v>0.5</v>
      </c>
      <c r="X105" s="11">
        <f t="shared" si="3"/>
        <v>0.5</v>
      </c>
      <c r="Y105" s="11">
        <f t="shared" si="4"/>
        <v>1.4</v>
      </c>
      <c r="Z105" s="12">
        <v>0.0</v>
      </c>
      <c r="AA105" s="12">
        <v>0.0</v>
      </c>
      <c r="AB105" s="12">
        <v>0.0</v>
      </c>
      <c r="AC105" s="12">
        <v>0.0</v>
      </c>
      <c r="AD105" s="12">
        <v>0.0</v>
      </c>
      <c r="AE105" s="12">
        <v>0.0</v>
      </c>
      <c r="AF105" s="11" t="str">
        <f t="shared" si="5"/>
        <v>#DIV/0!</v>
      </c>
      <c r="AG105" s="12">
        <v>3.0</v>
      </c>
      <c r="AH105" s="12">
        <v>0.0</v>
      </c>
      <c r="AI105" s="12">
        <v>5.0</v>
      </c>
      <c r="AJ105" s="12">
        <v>0.0</v>
      </c>
      <c r="AK105" s="12">
        <v>8.0</v>
      </c>
      <c r="AL105" s="12">
        <v>0.0</v>
      </c>
      <c r="AM105" s="18">
        <v>0.0</v>
      </c>
      <c r="AN105" s="19">
        <v>0.0</v>
      </c>
      <c r="AO105" s="19">
        <v>0.0</v>
      </c>
      <c r="AP105" s="12">
        <v>0.0</v>
      </c>
      <c r="AQ105" s="17">
        <f t="shared" si="7"/>
        <v>2</v>
      </c>
      <c r="AR105" s="11">
        <f t="shared" si="8"/>
        <v>0.5</v>
      </c>
      <c r="AS105" s="17">
        <f t="shared" si="9"/>
        <v>2</v>
      </c>
      <c r="AT105" s="11">
        <f t="shared" si="10"/>
        <v>0.5</v>
      </c>
      <c r="AU105" s="13" t="s">
        <v>56</v>
      </c>
      <c r="AV105" s="20">
        <v>25038.0</v>
      </c>
      <c r="AW105" s="20">
        <v>39121.0</v>
      </c>
      <c r="AX105" s="21">
        <f t="shared" si="14"/>
        <v>38.55715264</v>
      </c>
      <c r="AY105" s="13"/>
      <c r="AZ105" s="13"/>
      <c r="BA105" s="12">
        <f t="shared" si="15"/>
        <v>6</v>
      </c>
      <c r="BB105" s="13"/>
    </row>
    <row r="106" ht="12.75" customHeight="1">
      <c r="A106" s="13" t="s">
        <v>147</v>
      </c>
      <c r="B106" s="45" t="s">
        <v>162</v>
      </c>
      <c r="C106" s="11">
        <v>0.7440476190476191</v>
      </c>
      <c r="D106" s="11">
        <v>0.7440476190476191</v>
      </c>
      <c r="E106" s="11">
        <v>1.0</v>
      </c>
      <c r="F106" s="12">
        <v>0.0</v>
      </c>
      <c r="G106" s="12">
        <v>0.0</v>
      </c>
      <c r="H106" s="12">
        <v>6.0</v>
      </c>
      <c r="I106" s="12">
        <v>8.0</v>
      </c>
      <c r="J106" s="12">
        <v>1.0</v>
      </c>
      <c r="K106" s="11">
        <v>-0.75</v>
      </c>
      <c r="L106" s="11">
        <v>0.0</v>
      </c>
      <c r="M106" s="12">
        <v>0.0</v>
      </c>
      <c r="N106" s="12">
        <v>0.0</v>
      </c>
      <c r="O106" s="12">
        <v>9.0</v>
      </c>
      <c r="P106" s="12">
        <v>0.0</v>
      </c>
      <c r="Q106" s="15">
        <v>0.25</v>
      </c>
      <c r="R106" s="16">
        <v>0.7440476190476191</v>
      </c>
      <c r="S106" s="12">
        <v>11.0</v>
      </c>
      <c r="T106" s="12">
        <v>15.0</v>
      </c>
      <c r="U106" s="13">
        <v>1.0</v>
      </c>
      <c r="V106" s="17">
        <f t="shared" si="1"/>
        <v>1</v>
      </c>
      <c r="W106" s="11">
        <f t="shared" si="2"/>
        <v>0</v>
      </c>
      <c r="X106" s="11">
        <f t="shared" si="3"/>
        <v>1</v>
      </c>
      <c r="Y106" s="11">
        <f t="shared" si="4"/>
        <v>0.744047619</v>
      </c>
      <c r="Z106" s="12">
        <v>0.0</v>
      </c>
      <c r="AA106" s="12">
        <v>0.0</v>
      </c>
      <c r="AB106" s="12">
        <v>0.0</v>
      </c>
      <c r="AC106" s="12">
        <v>0.0</v>
      </c>
      <c r="AD106" s="12">
        <v>0.0</v>
      </c>
      <c r="AE106" s="12">
        <v>0.0</v>
      </c>
      <c r="AF106" s="11" t="str">
        <f t="shared" si="5"/>
        <v>#DIV/0!</v>
      </c>
      <c r="AG106" s="12">
        <v>2.0</v>
      </c>
      <c r="AH106" s="12">
        <v>2.0</v>
      </c>
      <c r="AI106" s="12">
        <v>4.0</v>
      </c>
      <c r="AJ106" s="12">
        <v>4.0</v>
      </c>
      <c r="AK106" s="12">
        <v>6.0</v>
      </c>
      <c r="AL106" s="12">
        <v>6.0</v>
      </c>
      <c r="AM106" s="18">
        <v>1.0</v>
      </c>
      <c r="AN106" s="19">
        <v>0.0</v>
      </c>
      <c r="AO106" s="19">
        <v>0.0</v>
      </c>
      <c r="AP106" s="12">
        <v>0.0</v>
      </c>
      <c r="AQ106" s="17">
        <f t="shared" si="7"/>
        <v>1</v>
      </c>
      <c r="AR106" s="11">
        <f t="shared" si="8"/>
        <v>1</v>
      </c>
      <c r="AS106" s="17">
        <f t="shared" si="9"/>
        <v>0</v>
      </c>
      <c r="AT106" s="11">
        <f t="shared" si="10"/>
        <v>0</v>
      </c>
      <c r="AU106" s="13" t="s">
        <v>56</v>
      </c>
      <c r="AV106" s="20">
        <v>29681.0</v>
      </c>
      <c r="AW106" s="20">
        <v>39121.0</v>
      </c>
      <c r="AX106" s="21">
        <f t="shared" si="14"/>
        <v>25.84531143</v>
      </c>
      <c r="AY106" s="13"/>
      <c r="AZ106" s="13"/>
      <c r="BA106" s="12">
        <f t="shared" si="15"/>
        <v>6</v>
      </c>
      <c r="BB106" s="13"/>
    </row>
    <row r="107" ht="12.75" customHeight="1">
      <c r="A107" s="13" t="s">
        <v>147</v>
      </c>
      <c r="B107" s="45" t="s">
        <v>163</v>
      </c>
      <c r="C107" s="11">
        <v>0.4583333333333333</v>
      </c>
      <c r="D107" s="11">
        <v>0.6011904761904762</v>
      </c>
      <c r="E107" s="11">
        <v>0.7623762376237624</v>
      </c>
      <c r="F107" s="12">
        <v>1.0</v>
      </c>
      <c r="G107" s="12">
        <v>0.0</v>
      </c>
      <c r="H107" s="12">
        <v>9.0</v>
      </c>
      <c r="I107" s="12">
        <v>9.0</v>
      </c>
      <c r="J107" s="12">
        <v>1.0</v>
      </c>
      <c r="K107" s="11">
        <v>-1.0</v>
      </c>
      <c r="L107" s="11">
        <v>0.0</v>
      </c>
      <c r="M107" s="12">
        <v>0.0</v>
      </c>
      <c r="N107" s="12">
        <v>0.0</v>
      </c>
      <c r="O107" s="12">
        <v>9.0</v>
      </c>
      <c r="P107" s="12">
        <v>0.0</v>
      </c>
      <c r="Q107" s="15">
        <v>-0.2376237623762376</v>
      </c>
      <c r="R107" s="16">
        <v>0.4583333333333333</v>
      </c>
      <c r="S107" s="12">
        <v>10.0</v>
      </c>
      <c r="T107" s="12">
        <v>16.0</v>
      </c>
      <c r="U107" s="13">
        <v>1.0</v>
      </c>
      <c r="V107" s="17">
        <f t="shared" si="1"/>
        <v>1</v>
      </c>
      <c r="W107" s="11">
        <f t="shared" si="2"/>
        <v>0</v>
      </c>
      <c r="X107" s="11">
        <f t="shared" si="3"/>
        <v>1</v>
      </c>
      <c r="Y107" s="11">
        <f t="shared" si="4"/>
        <v>0.4583333333</v>
      </c>
      <c r="Z107" s="12">
        <v>0.0</v>
      </c>
      <c r="AA107" s="12">
        <v>0.0</v>
      </c>
      <c r="AB107" s="12">
        <v>0.0</v>
      </c>
      <c r="AC107" s="12">
        <v>0.0</v>
      </c>
      <c r="AD107" s="12">
        <v>0.0</v>
      </c>
      <c r="AE107" s="12">
        <v>0.0</v>
      </c>
      <c r="AF107" s="11" t="str">
        <f t="shared" si="5"/>
        <v>#DIV/0!</v>
      </c>
      <c r="AG107" s="12">
        <v>2.0</v>
      </c>
      <c r="AH107" s="12">
        <v>1.0</v>
      </c>
      <c r="AI107" s="12">
        <v>3.0</v>
      </c>
      <c r="AJ107" s="12">
        <v>3.0</v>
      </c>
      <c r="AK107" s="12">
        <v>5.0</v>
      </c>
      <c r="AL107" s="12">
        <v>4.0</v>
      </c>
      <c r="AM107" s="18">
        <v>0.8</v>
      </c>
      <c r="AN107" s="19">
        <v>0.0</v>
      </c>
      <c r="AO107" s="19">
        <v>0.0</v>
      </c>
      <c r="AP107" s="12">
        <v>0.0</v>
      </c>
      <c r="AQ107" s="17">
        <f t="shared" si="7"/>
        <v>1</v>
      </c>
      <c r="AR107" s="11">
        <f t="shared" si="8"/>
        <v>1</v>
      </c>
      <c r="AS107" s="17">
        <f t="shared" si="9"/>
        <v>0</v>
      </c>
      <c r="AT107" s="11">
        <f t="shared" si="10"/>
        <v>0</v>
      </c>
      <c r="AU107" s="13" t="s">
        <v>54</v>
      </c>
      <c r="AV107" s="20">
        <v>18887.0</v>
      </c>
      <c r="AW107" s="20">
        <v>39121.0</v>
      </c>
      <c r="AX107" s="21">
        <f t="shared" si="14"/>
        <v>55.39767283</v>
      </c>
      <c r="AY107" s="13"/>
      <c r="AZ107" s="13"/>
      <c r="BA107" s="12">
        <f t="shared" si="15"/>
        <v>9</v>
      </c>
      <c r="BB107" s="13"/>
    </row>
    <row r="108" ht="12.75" customHeight="1">
      <c r="A108" s="13" t="s">
        <v>147</v>
      </c>
      <c r="B108" s="9" t="s">
        <v>164</v>
      </c>
      <c r="C108" s="11">
        <v>0.0</v>
      </c>
      <c r="D108" s="11">
        <v>0.3611111111111111</v>
      </c>
      <c r="E108" s="11">
        <v>0.0</v>
      </c>
      <c r="F108" s="12">
        <v>0.0</v>
      </c>
      <c r="G108" s="12">
        <v>1.0</v>
      </c>
      <c r="H108" s="12">
        <v>6.0</v>
      </c>
      <c r="I108" s="12">
        <v>16.0</v>
      </c>
      <c r="J108" s="12">
        <v>2.0</v>
      </c>
      <c r="K108" s="11">
        <v>0.3125</v>
      </c>
      <c r="L108" s="11">
        <v>1.4</v>
      </c>
      <c r="M108" s="12">
        <v>0.0</v>
      </c>
      <c r="N108" s="12">
        <v>0.0</v>
      </c>
      <c r="O108" s="12">
        <v>9.0</v>
      </c>
      <c r="P108" s="12">
        <v>0.0</v>
      </c>
      <c r="Q108" s="15">
        <v>0.3125</v>
      </c>
      <c r="R108" s="16">
        <v>1.4</v>
      </c>
      <c r="S108" s="12">
        <v>8.0</v>
      </c>
      <c r="T108" s="12">
        <v>17.0</v>
      </c>
      <c r="U108" s="13">
        <v>1.0</v>
      </c>
      <c r="V108" s="17">
        <f t="shared" si="1"/>
        <v>1</v>
      </c>
      <c r="W108" s="11">
        <f t="shared" si="2"/>
        <v>0.5</v>
      </c>
      <c r="X108" s="11">
        <f t="shared" si="3"/>
        <v>0.5</v>
      </c>
      <c r="Y108" s="11">
        <f t="shared" si="4"/>
        <v>1.4</v>
      </c>
      <c r="Z108" s="12">
        <v>0.0</v>
      </c>
      <c r="AA108" s="12">
        <v>0.0</v>
      </c>
      <c r="AB108" s="12">
        <v>0.0</v>
      </c>
      <c r="AC108" s="12">
        <v>0.0</v>
      </c>
      <c r="AD108" s="12">
        <v>0.0</v>
      </c>
      <c r="AE108" s="12">
        <v>0.0</v>
      </c>
      <c r="AF108" s="11" t="str">
        <f t="shared" si="5"/>
        <v>#DIV/0!</v>
      </c>
      <c r="AG108" s="12">
        <v>1.0</v>
      </c>
      <c r="AH108" s="12">
        <v>0.0</v>
      </c>
      <c r="AI108" s="12">
        <v>2.0</v>
      </c>
      <c r="AJ108" s="12">
        <v>0.0</v>
      </c>
      <c r="AK108" s="12">
        <v>3.0</v>
      </c>
      <c r="AL108" s="12">
        <v>0.0</v>
      </c>
      <c r="AM108" s="18">
        <v>0.0</v>
      </c>
      <c r="AN108" s="19">
        <v>0.0</v>
      </c>
      <c r="AO108" s="19">
        <v>0.0</v>
      </c>
      <c r="AP108" s="12">
        <v>3.0</v>
      </c>
      <c r="AQ108" s="17">
        <f t="shared" si="7"/>
        <v>2</v>
      </c>
      <c r="AR108" s="11">
        <f t="shared" si="8"/>
        <v>1</v>
      </c>
      <c r="AS108" s="17">
        <f t="shared" si="9"/>
        <v>0</v>
      </c>
      <c r="AT108" s="11">
        <f t="shared" si="10"/>
        <v>0</v>
      </c>
      <c r="AU108" s="13" t="s">
        <v>56</v>
      </c>
      <c r="AV108" s="13"/>
      <c r="AW108" s="20">
        <v>39121.0</v>
      </c>
      <c r="AX108" s="21"/>
      <c r="AY108" s="13"/>
      <c r="AZ108" s="13"/>
      <c r="BA108" s="12">
        <f t="shared" si="15"/>
        <v>6</v>
      </c>
      <c r="BB108" s="13"/>
    </row>
    <row r="109" ht="12.75" customHeight="1">
      <c r="A109" s="13" t="s">
        <v>147</v>
      </c>
      <c r="B109" s="9" t="s">
        <v>165</v>
      </c>
      <c r="C109" s="11">
        <v>0.0</v>
      </c>
      <c r="D109" s="11">
        <v>0.2222222222222222</v>
      </c>
      <c r="E109" s="11">
        <v>0.0</v>
      </c>
      <c r="F109" s="12">
        <v>0.0</v>
      </c>
      <c r="G109" s="12">
        <v>0.0</v>
      </c>
      <c r="H109" s="12">
        <v>6.0</v>
      </c>
      <c r="I109" s="12">
        <v>17.0</v>
      </c>
      <c r="J109" s="12">
        <v>2.0</v>
      </c>
      <c r="K109" s="11">
        <v>-0.17647058823529413</v>
      </c>
      <c r="L109" s="11">
        <v>0.0</v>
      </c>
      <c r="M109" s="12">
        <v>1.0</v>
      </c>
      <c r="N109" s="12">
        <v>0.0</v>
      </c>
      <c r="O109" s="12">
        <v>9.0</v>
      </c>
      <c r="P109" s="12">
        <v>0.0</v>
      </c>
      <c r="Q109" s="15">
        <v>-0.17647058823529413</v>
      </c>
      <c r="R109" s="16">
        <v>0.0</v>
      </c>
      <c r="S109" s="12">
        <v>6.0</v>
      </c>
      <c r="T109" s="12">
        <v>18.0</v>
      </c>
      <c r="U109" s="13">
        <v>1.0</v>
      </c>
      <c r="V109" s="17">
        <f t="shared" si="1"/>
        <v>2</v>
      </c>
      <c r="W109" s="11">
        <f t="shared" si="2"/>
        <v>0</v>
      </c>
      <c r="X109" s="11">
        <f t="shared" si="3"/>
        <v>1</v>
      </c>
      <c r="Y109" s="11">
        <f t="shared" si="4"/>
        <v>0</v>
      </c>
      <c r="Z109" s="12">
        <v>0.0</v>
      </c>
      <c r="AA109" s="12">
        <v>0.0</v>
      </c>
      <c r="AB109" s="12">
        <v>0.0</v>
      </c>
      <c r="AC109" s="12">
        <v>0.0</v>
      </c>
      <c r="AD109" s="12">
        <v>0.0</v>
      </c>
      <c r="AE109" s="12">
        <v>0.0</v>
      </c>
      <c r="AF109" s="11" t="str">
        <f t="shared" si="5"/>
        <v>#DIV/0!</v>
      </c>
      <c r="AG109" s="12">
        <v>0.0</v>
      </c>
      <c r="AH109" s="12">
        <v>0.0</v>
      </c>
      <c r="AI109" s="12">
        <v>2.0</v>
      </c>
      <c r="AJ109" s="12">
        <v>0.0</v>
      </c>
      <c r="AK109" s="12">
        <v>2.0</v>
      </c>
      <c r="AL109" s="12">
        <v>0.0</v>
      </c>
      <c r="AM109" s="18">
        <v>0.0</v>
      </c>
      <c r="AN109" s="19">
        <v>0.0</v>
      </c>
      <c r="AO109" s="19">
        <v>0.0</v>
      </c>
      <c r="AP109" s="12">
        <v>0.0</v>
      </c>
      <c r="AQ109" s="17">
        <f t="shared" si="7"/>
        <v>1</v>
      </c>
      <c r="AR109" s="11">
        <f t="shared" si="8"/>
        <v>0.5</v>
      </c>
      <c r="AS109" s="17">
        <f t="shared" si="9"/>
        <v>1</v>
      </c>
      <c r="AT109" s="11">
        <f t="shared" si="10"/>
        <v>0.5</v>
      </c>
      <c r="AU109" s="13" t="s">
        <v>56</v>
      </c>
      <c r="AV109" s="20">
        <v>29200.0</v>
      </c>
      <c r="AW109" s="20">
        <v>39121.0</v>
      </c>
      <c r="AX109" s="21">
        <f>(AW109-AV110)/365.25</f>
        <v>27.79192334</v>
      </c>
      <c r="AY109" s="13"/>
      <c r="AZ109" s="13"/>
      <c r="BA109" s="12">
        <f t="shared" si="15"/>
        <v>6</v>
      </c>
      <c r="BB109" s="13"/>
    </row>
    <row r="110" ht="12.75" customHeight="1">
      <c r="A110" s="25" t="s">
        <v>147</v>
      </c>
      <c r="B110" s="26" t="s">
        <v>166</v>
      </c>
      <c r="C110" s="11">
        <v>0.0</v>
      </c>
      <c r="D110" s="11">
        <v>0.1111111111111111</v>
      </c>
      <c r="E110" s="11">
        <v>0.0</v>
      </c>
      <c r="F110" s="12">
        <v>0.0</v>
      </c>
      <c r="G110" s="12">
        <v>0.0</v>
      </c>
      <c r="H110" s="12">
        <v>6.0</v>
      </c>
      <c r="I110" s="12">
        <v>9.0</v>
      </c>
      <c r="J110" s="12">
        <v>1.0</v>
      </c>
      <c r="K110" s="11">
        <v>-0.6666666666666666</v>
      </c>
      <c r="L110" s="11">
        <v>0.0</v>
      </c>
      <c r="M110" s="12">
        <v>0.0</v>
      </c>
      <c r="N110" s="12">
        <v>0.0</v>
      </c>
      <c r="O110" s="12">
        <v>9.0</v>
      </c>
      <c r="P110" s="12">
        <v>0.0</v>
      </c>
      <c r="Q110" s="15">
        <v>-0.6666666666666666</v>
      </c>
      <c r="R110" s="16">
        <v>0.0</v>
      </c>
      <c r="S110" s="12">
        <v>3.0</v>
      </c>
      <c r="T110" s="12">
        <v>19.0</v>
      </c>
      <c r="U110" s="25">
        <v>1.0</v>
      </c>
      <c r="V110" s="32">
        <f t="shared" si="1"/>
        <v>1</v>
      </c>
      <c r="W110" s="28">
        <f t="shared" si="2"/>
        <v>0</v>
      </c>
      <c r="X110" s="28">
        <f t="shared" si="3"/>
        <v>1</v>
      </c>
      <c r="Y110" s="28">
        <f t="shared" si="4"/>
        <v>0</v>
      </c>
      <c r="Z110" s="25">
        <v>0.0</v>
      </c>
      <c r="AA110" s="25">
        <v>0.0</v>
      </c>
      <c r="AB110" s="25">
        <v>0.0</v>
      </c>
      <c r="AC110" s="25">
        <v>0.0</v>
      </c>
      <c r="AD110" s="25">
        <v>0.0</v>
      </c>
      <c r="AE110" s="25">
        <v>0.0</v>
      </c>
      <c r="AF110" s="28" t="str">
        <f t="shared" si="5"/>
        <v>#DIV/0!</v>
      </c>
      <c r="AG110" s="25">
        <v>0.0</v>
      </c>
      <c r="AH110" s="25">
        <v>0.0</v>
      </c>
      <c r="AI110" s="25">
        <v>1.0</v>
      </c>
      <c r="AJ110" s="25">
        <v>0.0</v>
      </c>
      <c r="AK110" s="25">
        <v>1.0</v>
      </c>
      <c r="AL110" s="25">
        <v>0.0</v>
      </c>
      <c r="AM110" s="33">
        <v>0.0</v>
      </c>
      <c r="AN110" s="34">
        <v>0.0</v>
      </c>
      <c r="AO110" s="34">
        <v>0.0</v>
      </c>
      <c r="AP110" s="12">
        <v>0.0</v>
      </c>
      <c r="AQ110" s="32">
        <f t="shared" si="7"/>
        <v>1</v>
      </c>
      <c r="AR110" s="28">
        <f t="shared" si="8"/>
        <v>1</v>
      </c>
      <c r="AS110" s="32">
        <f t="shared" si="9"/>
        <v>0</v>
      </c>
      <c r="AT110" s="28">
        <f t="shared" si="10"/>
        <v>0</v>
      </c>
      <c r="AU110" s="25" t="s">
        <v>56</v>
      </c>
      <c r="AV110" s="35">
        <v>28970.0</v>
      </c>
      <c r="AW110" s="20">
        <v>39121.0</v>
      </c>
      <c r="AX110" s="21">
        <f>(AW110-AV110)/365.25</f>
        <v>27.79192334</v>
      </c>
      <c r="AY110" s="25"/>
      <c r="AZ110" s="25"/>
      <c r="BA110" s="25">
        <f t="shared" si="15"/>
        <v>6</v>
      </c>
      <c r="BB110" s="25"/>
    </row>
    <row r="111" ht="12.75" customHeight="1">
      <c r="A111" s="8" t="s">
        <v>167</v>
      </c>
      <c r="B111" s="50" t="s">
        <v>168</v>
      </c>
      <c r="C111" s="10">
        <v>1.325</v>
      </c>
      <c r="D111" s="11">
        <v>13.301190476190476</v>
      </c>
      <c r="E111" s="11">
        <v>0.09961514364987023</v>
      </c>
      <c r="F111" s="13">
        <v>4.0</v>
      </c>
      <c r="G111" s="13">
        <v>9.0</v>
      </c>
      <c r="H111" s="13">
        <v>5.0</v>
      </c>
      <c r="I111" s="13">
        <v>64.0</v>
      </c>
      <c r="J111" s="13">
        <v>9.0</v>
      </c>
      <c r="K111" s="11">
        <v>0.9913194444444444</v>
      </c>
      <c r="L111" s="11">
        <v>3.111111111111111</v>
      </c>
      <c r="M111" s="13">
        <v>5.0</v>
      </c>
      <c r="N111" s="13">
        <v>4.0</v>
      </c>
      <c r="O111" s="13">
        <v>7.0</v>
      </c>
      <c r="P111" s="10">
        <v>0.5714285714285714</v>
      </c>
      <c r="Q111" s="15">
        <v>1.662363159522886</v>
      </c>
      <c r="R111" s="16">
        <v>7.864682539682539</v>
      </c>
      <c r="S111" s="13">
        <v>39.0</v>
      </c>
      <c r="T111" s="13">
        <v>1.0</v>
      </c>
      <c r="U111" s="13">
        <v>1.0</v>
      </c>
      <c r="V111" s="17">
        <f t="shared" si="1"/>
        <v>0</v>
      </c>
      <c r="W111" s="11">
        <f t="shared" si="2"/>
        <v>1</v>
      </c>
      <c r="X111" s="11">
        <f t="shared" si="3"/>
        <v>0</v>
      </c>
      <c r="Y111" s="11">
        <f t="shared" si="4"/>
        <v>4.436111111</v>
      </c>
      <c r="Z111" s="13">
        <v>4.0</v>
      </c>
      <c r="AA111" s="13">
        <v>0.0</v>
      </c>
      <c r="AB111" s="13">
        <v>7.0</v>
      </c>
      <c r="AC111" s="13">
        <v>0.0</v>
      </c>
      <c r="AD111" s="13">
        <v>11.0</v>
      </c>
      <c r="AE111" s="13">
        <v>0.0</v>
      </c>
      <c r="AF111" s="11">
        <f t="shared" si="5"/>
        <v>0</v>
      </c>
      <c r="AG111" s="12">
        <v>6.0</v>
      </c>
      <c r="AH111" s="12">
        <v>3.0</v>
      </c>
      <c r="AI111" s="12">
        <v>6.0</v>
      </c>
      <c r="AJ111" s="12">
        <v>4.0</v>
      </c>
      <c r="AK111" s="12">
        <v>12.0</v>
      </c>
      <c r="AL111" s="12">
        <v>7.0</v>
      </c>
      <c r="AM111" s="18">
        <f t="shared" ref="AM111:AM146" si="16">AL111/AK111</f>
        <v>0.5833333333</v>
      </c>
      <c r="AN111" s="19">
        <v>0.0</v>
      </c>
      <c r="AO111" s="19">
        <v>0.0</v>
      </c>
      <c r="AP111" s="13">
        <v>0.0</v>
      </c>
      <c r="AQ111" s="17">
        <f t="shared" si="7"/>
        <v>4</v>
      </c>
      <c r="AR111" s="11">
        <f t="shared" si="8"/>
        <v>0.4444444444</v>
      </c>
      <c r="AS111" s="17">
        <f t="shared" si="9"/>
        <v>5</v>
      </c>
      <c r="AT111" s="11">
        <f t="shared" si="10"/>
        <v>0.5555555556</v>
      </c>
      <c r="AU111" s="13" t="s">
        <v>54</v>
      </c>
      <c r="AV111" s="13"/>
      <c r="AW111" s="13"/>
      <c r="AX111" s="13"/>
      <c r="BA111" s="12">
        <v>6.0</v>
      </c>
    </row>
    <row r="112" ht="12.75" customHeight="1">
      <c r="A112" s="22" t="s">
        <v>167</v>
      </c>
      <c r="B112" s="50" t="s">
        <v>169</v>
      </c>
      <c r="C112" s="10">
        <v>1.6845238095238095</v>
      </c>
      <c r="D112" s="11">
        <v>13.301190476190476</v>
      </c>
      <c r="E112" s="11">
        <v>0.126644589635729</v>
      </c>
      <c r="F112" s="13">
        <v>6.0</v>
      </c>
      <c r="G112" s="13">
        <v>7.0</v>
      </c>
      <c r="H112" s="13">
        <v>0.0</v>
      </c>
      <c r="I112" s="13">
        <v>64.0</v>
      </c>
      <c r="J112" s="13">
        <v>9.0</v>
      </c>
      <c r="K112" s="11">
        <v>0.7777777777777778</v>
      </c>
      <c r="L112" s="11">
        <v>5.444444444444445</v>
      </c>
      <c r="M112" s="13">
        <v>9.0</v>
      </c>
      <c r="N112" s="13">
        <v>2.0</v>
      </c>
      <c r="O112" s="13">
        <v>7.0</v>
      </c>
      <c r="P112" s="10">
        <v>0.2857142857142857</v>
      </c>
      <c r="Q112" s="15">
        <v>1.1901366531277926</v>
      </c>
      <c r="R112" s="16">
        <v>8.843253968253968</v>
      </c>
      <c r="S112" s="13">
        <v>39.0</v>
      </c>
      <c r="T112" s="13">
        <v>2.0</v>
      </c>
      <c r="U112" s="13">
        <v>1.0</v>
      </c>
      <c r="V112" s="17">
        <f t="shared" si="1"/>
        <v>2</v>
      </c>
      <c r="W112" s="11">
        <f t="shared" si="2"/>
        <v>0.7777777778</v>
      </c>
      <c r="X112" s="11">
        <f t="shared" si="3"/>
        <v>0.2222222222</v>
      </c>
      <c r="Y112" s="11">
        <f t="shared" si="4"/>
        <v>7.128968254</v>
      </c>
      <c r="Z112" s="13">
        <v>4.0</v>
      </c>
      <c r="AA112" s="13">
        <v>0.0</v>
      </c>
      <c r="AB112" s="13">
        <v>7.0</v>
      </c>
      <c r="AC112" s="13">
        <v>1.0</v>
      </c>
      <c r="AD112" s="13">
        <v>11.0</v>
      </c>
      <c r="AE112" s="13">
        <v>1.0</v>
      </c>
      <c r="AF112" s="11">
        <f t="shared" si="5"/>
        <v>0.09090909091</v>
      </c>
      <c r="AG112" s="12">
        <v>6.0</v>
      </c>
      <c r="AH112" s="12">
        <v>2.0</v>
      </c>
      <c r="AI112" s="12">
        <v>6.0</v>
      </c>
      <c r="AJ112" s="12">
        <v>2.0</v>
      </c>
      <c r="AK112" s="12">
        <v>12.0</v>
      </c>
      <c r="AL112" s="12">
        <v>4.0</v>
      </c>
      <c r="AM112" s="18">
        <f t="shared" si="16"/>
        <v>0.3333333333</v>
      </c>
      <c r="AN112" s="19">
        <v>0.0</v>
      </c>
      <c r="AO112" s="19">
        <v>0.0</v>
      </c>
      <c r="AP112" s="13">
        <v>0.0</v>
      </c>
      <c r="AQ112" s="17">
        <f t="shared" si="7"/>
        <v>0</v>
      </c>
      <c r="AR112" s="11">
        <f t="shared" si="8"/>
        <v>0</v>
      </c>
      <c r="AS112" s="17">
        <f t="shared" si="9"/>
        <v>8</v>
      </c>
      <c r="AT112" s="11">
        <f t="shared" si="10"/>
        <v>1</v>
      </c>
      <c r="AU112" s="13" t="s">
        <v>56</v>
      </c>
      <c r="AV112" s="13"/>
      <c r="AW112" s="13"/>
      <c r="AX112" s="13"/>
      <c r="BA112" s="12">
        <v>4.0</v>
      </c>
    </row>
    <row r="113" ht="12.75" customHeight="1">
      <c r="A113" s="22" t="s">
        <v>167</v>
      </c>
      <c r="B113" s="50" t="s">
        <v>170</v>
      </c>
      <c r="C113" s="10">
        <v>4.267857142857142</v>
      </c>
      <c r="D113" s="11">
        <v>13.301190476190476</v>
      </c>
      <c r="E113" s="11">
        <v>0.32086279423610486</v>
      </c>
      <c r="F113" s="13">
        <v>2.0</v>
      </c>
      <c r="G113" s="13">
        <v>9.0</v>
      </c>
      <c r="H113" s="13">
        <v>0.0</v>
      </c>
      <c r="I113" s="13">
        <v>64.0</v>
      </c>
      <c r="J113" s="13">
        <v>9.0</v>
      </c>
      <c r="K113" s="11">
        <v>1.0</v>
      </c>
      <c r="L113" s="11">
        <v>7.0</v>
      </c>
      <c r="M113" s="13">
        <v>9.0</v>
      </c>
      <c r="N113" s="13">
        <v>1.0</v>
      </c>
      <c r="O113" s="13">
        <v>7.0</v>
      </c>
      <c r="P113" s="10">
        <v>0.14285714285714285</v>
      </c>
      <c r="Q113" s="15">
        <v>1.4637199370932477</v>
      </c>
      <c r="R113" s="16">
        <v>12.125</v>
      </c>
      <c r="S113" s="13">
        <v>39.0</v>
      </c>
      <c r="T113" s="13">
        <v>3.0</v>
      </c>
      <c r="U113" s="13">
        <v>1.0</v>
      </c>
      <c r="V113" s="17">
        <f t="shared" si="1"/>
        <v>0</v>
      </c>
      <c r="W113" s="11">
        <f t="shared" si="2"/>
        <v>1</v>
      </c>
      <c r="X113" s="11">
        <f t="shared" si="3"/>
        <v>0</v>
      </c>
      <c r="Y113" s="11">
        <f t="shared" si="4"/>
        <v>11.26785714</v>
      </c>
      <c r="Z113" s="13">
        <v>4.0</v>
      </c>
      <c r="AA113" s="13">
        <v>1.0</v>
      </c>
      <c r="AB113" s="13">
        <v>7.0</v>
      </c>
      <c r="AC113" s="13">
        <v>2.0</v>
      </c>
      <c r="AD113" s="13">
        <v>11.0</v>
      </c>
      <c r="AE113" s="13">
        <v>3.0</v>
      </c>
      <c r="AF113" s="11">
        <f t="shared" si="5"/>
        <v>0.2727272727</v>
      </c>
      <c r="AG113" s="12">
        <v>6.0</v>
      </c>
      <c r="AH113" s="12">
        <v>4.0</v>
      </c>
      <c r="AI113" s="12">
        <v>6.0</v>
      </c>
      <c r="AJ113" s="12">
        <v>3.0</v>
      </c>
      <c r="AK113" s="12">
        <v>12.0</v>
      </c>
      <c r="AL113" s="12">
        <v>7.0</v>
      </c>
      <c r="AM113" s="18">
        <f t="shared" si="16"/>
        <v>0.5833333333</v>
      </c>
      <c r="AN113" s="19">
        <v>0.0</v>
      </c>
      <c r="AO113" s="19">
        <v>0.0</v>
      </c>
      <c r="AP113" s="13">
        <v>0.0</v>
      </c>
      <c r="AQ113" s="17">
        <f t="shared" si="7"/>
        <v>0</v>
      </c>
      <c r="AR113" s="11">
        <f t="shared" si="8"/>
        <v>0</v>
      </c>
      <c r="AS113" s="17">
        <f t="shared" si="9"/>
        <v>6</v>
      </c>
      <c r="AT113" s="11">
        <f t="shared" si="10"/>
        <v>0.8571428571</v>
      </c>
      <c r="AU113" s="13" t="s">
        <v>56</v>
      </c>
      <c r="AV113" s="13"/>
      <c r="AW113" s="13"/>
      <c r="AX113" s="13"/>
      <c r="AY113" s="13"/>
      <c r="AZ113" s="13"/>
      <c r="BA113" s="13">
        <v>4.0</v>
      </c>
    </row>
    <row r="114" ht="12.75" customHeight="1">
      <c r="A114" s="13" t="s">
        <v>167</v>
      </c>
      <c r="B114" s="50" t="s">
        <v>171</v>
      </c>
      <c r="C114" s="10">
        <v>2.9678571428571425</v>
      </c>
      <c r="D114" s="11">
        <v>13.301190476190476</v>
      </c>
      <c r="E114" s="11">
        <v>0.22312718159849637</v>
      </c>
      <c r="F114" s="13">
        <v>4.0</v>
      </c>
      <c r="G114" s="13">
        <v>7.0</v>
      </c>
      <c r="H114" s="13">
        <v>3.0</v>
      </c>
      <c r="I114" s="13">
        <v>64.0</v>
      </c>
      <c r="J114" s="13">
        <v>9.0</v>
      </c>
      <c r="K114" s="11">
        <v>0.7725694444444444</v>
      </c>
      <c r="L114" s="11">
        <v>3.111111111111111</v>
      </c>
      <c r="M114" s="13">
        <v>8.0</v>
      </c>
      <c r="N114" s="13">
        <v>0.0</v>
      </c>
      <c r="O114" s="13">
        <v>7.0</v>
      </c>
      <c r="P114" s="14">
        <v>0.0</v>
      </c>
      <c r="Q114" s="15">
        <v>0.9956966260429407</v>
      </c>
      <c r="R114" s="16">
        <v>6.078968253968254</v>
      </c>
      <c r="S114" s="13">
        <v>39.0</v>
      </c>
      <c r="T114" s="13">
        <v>4.0</v>
      </c>
      <c r="U114" s="13">
        <v>1.0</v>
      </c>
      <c r="V114" s="17">
        <f t="shared" si="1"/>
        <v>2</v>
      </c>
      <c r="W114" s="11">
        <f t="shared" si="2"/>
        <v>0.7777777778</v>
      </c>
      <c r="X114" s="11">
        <f t="shared" si="3"/>
        <v>0.2222222222</v>
      </c>
      <c r="Y114" s="11">
        <f t="shared" si="4"/>
        <v>6.078968254</v>
      </c>
      <c r="Z114" s="13">
        <v>4.0</v>
      </c>
      <c r="AA114" s="13">
        <v>2.0</v>
      </c>
      <c r="AB114" s="13">
        <v>7.0</v>
      </c>
      <c r="AC114" s="13">
        <v>0.0</v>
      </c>
      <c r="AD114" s="13">
        <v>11.0</v>
      </c>
      <c r="AE114" s="13">
        <v>2.0</v>
      </c>
      <c r="AF114" s="11">
        <f t="shared" si="5"/>
        <v>0.1818181818</v>
      </c>
      <c r="AG114" s="12">
        <v>6.0</v>
      </c>
      <c r="AH114" s="12">
        <v>2.0</v>
      </c>
      <c r="AI114" s="12">
        <v>6.0</v>
      </c>
      <c r="AJ114" s="12">
        <v>4.0</v>
      </c>
      <c r="AK114" s="12">
        <v>12.0</v>
      </c>
      <c r="AL114" s="12">
        <v>6.0</v>
      </c>
      <c r="AM114" s="18">
        <f t="shared" si="16"/>
        <v>0.5</v>
      </c>
      <c r="AN114" s="19">
        <v>0.0</v>
      </c>
      <c r="AO114" s="19">
        <v>0.0</v>
      </c>
      <c r="AP114" s="13">
        <v>0.0</v>
      </c>
      <c r="AQ114" s="17">
        <f t="shared" si="7"/>
        <v>1</v>
      </c>
      <c r="AR114" s="11">
        <f t="shared" si="8"/>
        <v>0.1111111111</v>
      </c>
      <c r="AS114" s="17">
        <f t="shared" si="9"/>
        <v>6</v>
      </c>
      <c r="AT114" s="11">
        <f t="shared" si="10"/>
        <v>0.6666666667</v>
      </c>
      <c r="AU114" s="13" t="s">
        <v>56</v>
      </c>
      <c r="AV114" s="13"/>
      <c r="AW114" s="13"/>
      <c r="AX114" s="13"/>
      <c r="BA114" s="12">
        <v>7.0</v>
      </c>
    </row>
    <row r="115" ht="12.75" customHeight="1">
      <c r="A115" s="13" t="s">
        <v>167</v>
      </c>
      <c r="B115" s="8" t="s">
        <v>172</v>
      </c>
      <c r="C115" s="10">
        <v>3.583333333333333</v>
      </c>
      <c r="D115" s="11">
        <v>11.301190476190476</v>
      </c>
      <c r="E115" s="11">
        <v>0.3170757400189613</v>
      </c>
      <c r="F115" s="13">
        <v>0.0</v>
      </c>
      <c r="G115" s="13">
        <v>5.0</v>
      </c>
      <c r="H115" s="13">
        <v>8.0</v>
      </c>
      <c r="I115" s="13">
        <v>71.0</v>
      </c>
      <c r="J115" s="13">
        <v>10.0</v>
      </c>
      <c r="K115" s="11">
        <v>0.4887323943661972</v>
      </c>
      <c r="L115" s="11">
        <v>1.1666666666666667</v>
      </c>
      <c r="M115" s="13">
        <v>5.0</v>
      </c>
      <c r="N115" s="13">
        <v>0.0</v>
      </c>
      <c r="O115" s="13">
        <v>7.0</v>
      </c>
      <c r="P115" s="14">
        <v>0.0</v>
      </c>
      <c r="Q115" s="15">
        <v>0.8058081343851585</v>
      </c>
      <c r="R115" s="16">
        <v>4.75</v>
      </c>
      <c r="S115" s="13">
        <v>36.0</v>
      </c>
      <c r="T115" s="13">
        <v>5.0</v>
      </c>
      <c r="U115" s="13">
        <v>1.0</v>
      </c>
      <c r="V115" s="17">
        <f t="shared" si="1"/>
        <v>5</v>
      </c>
      <c r="W115" s="11">
        <f t="shared" si="2"/>
        <v>0.5</v>
      </c>
      <c r="X115" s="11">
        <f t="shared" si="3"/>
        <v>0.5</v>
      </c>
      <c r="Y115" s="11">
        <f t="shared" si="4"/>
        <v>4.75</v>
      </c>
      <c r="Z115" s="13">
        <v>3.0</v>
      </c>
      <c r="AA115" s="13">
        <v>1.0</v>
      </c>
      <c r="AB115" s="13">
        <v>6.0</v>
      </c>
      <c r="AC115" s="13">
        <v>2.0</v>
      </c>
      <c r="AD115" s="13">
        <v>9.0</v>
      </c>
      <c r="AE115" s="13">
        <v>3.0</v>
      </c>
      <c r="AF115" s="11">
        <f t="shared" si="5"/>
        <v>0.3333333333</v>
      </c>
      <c r="AG115" s="12">
        <v>6.0</v>
      </c>
      <c r="AH115" s="12">
        <v>1.0</v>
      </c>
      <c r="AI115" s="12">
        <v>6.0</v>
      </c>
      <c r="AJ115" s="12">
        <v>2.0</v>
      </c>
      <c r="AK115" s="12">
        <v>12.0</v>
      </c>
      <c r="AL115" s="12">
        <v>3.0</v>
      </c>
      <c r="AM115" s="18">
        <f t="shared" si="16"/>
        <v>0.25</v>
      </c>
      <c r="AN115" s="19">
        <v>0.0</v>
      </c>
      <c r="AO115" s="19">
        <v>0.0</v>
      </c>
      <c r="AP115" s="13">
        <v>0.0</v>
      </c>
      <c r="AQ115" s="17">
        <f t="shared" si="7"/>
        <v>5</v>
      </c>
      <c r="AR115" s="11">
        <f t="shared" si="8"/>
        <v>0.5</v>
      </c>
      <c r="AS115" s="17">
        <f t="shared" si="9"/>
        <v>2</v>
      </c>
      <c r="AT115" s="11">
        <f t="shared" si="10"/>
        <v>0.25</v>
      </c>
      <c r="AU115" s="13" t="s">
        <v>56</v>
      </c>
      <c r="AV115" s="20">
        <v>28587.0</v>
      </c>
      <c r="AW115" s="13"/>
      <c r="AX115" s="13"/>
      <c r="BA115" s="12">
        <v>11.0</v>
      </c>
    </row>
    <row r="116" ht="12.75" customHeight="1">
      <c r="A116" s="13" t="s">
        <v>167</v>
      </c>
      <c r="B116" s="8" t="s">
        <v>173</v>
      </c>
      <c r="C116" s="10">
        <v>1.8333333333333333</v>
      </c>
      <c r="D116" s="11">
        <v>9.301190476190476</v>
      </c>
      <c r="E116" s="11">
        <v>0.19710738512735185</v>
      </c>
      <c r="F116" s="13">
        <v>0.0</v>
      </c>
      <c r="G116" s="13">
        <v>6.0</v>
      </c>
      <c r="H116" s="13">
        <v>5.0</v>
      </c>
      <c r="I116" s="13">
        <v>66.0</v>
      </c>
      <c r="J116" s="13">
        <v>9.0</v>
      </c>
      <c r="K116" s="11">
        <v>0.6582491582491582</v>
      </c>
      <c r="L116" s="11">
        <v>2.074074074074074</v>
      </c>
      <c r="M116" s="13">
        <v>7.0</v>
      </c>
      <c r="N116" s="13">
        <v>0.0</v>
      </c>
      <c r="O116" s="13">
        <v>7.0</v>
      </c>
      <c r="P116" s="14">
        <v>0.0</v>
      </c>
      <c r="Q116" s="15">
        <v>0.85535654337651</v>
      </c>
      <c r="R116" s="16">
        <v>3.9074074074074074</v>
      </c>
      <c r="S116" s="13">
        <v>33.0</v>
      </c>
      <c r="T116" s="13">
        <v>6.0</v>
      </c>
      <c r="U116" s="13">
        <v>1.0</v>
      </c>
      <c r="V116" s="17">
        <f t="shared" si="1"/>
        <v>3</v>
      </c>
      <c r="W116" s="11">
        <f t="shared" si="2"/>
        <v>0.6666666667</v>
      </c>
      <c r="X116" s="11">
        <f t="shared" si="3"/>
        <v>0.3333333333</v>
      </c>
      <c r="Y116" s="11">
        <f t="shared" si="4"/>
        <v>3.907407407</v>
      </c>
      <c r="Z116" s="13">
        <v>2.0</v>
      </c>
      <c r="AA116" s="13">
        <v>0.0</v>
      </c>
      <c r="AB116" s="13">
        <v>5.0</v>
      </c>
      <c r="AC116" s="13">
        <v>1.0</v>
      </c>
      <c r="AD116" s="13">
        <v>7.0</v>
      </c>
      <c r="AE116" s="13">
        <v>1.0</v>
      </c>
      <c r="AF116" s="11">
        <f t="shared" si="5"/>
        <v>0.1428571429</v>
      </c>
      <c r="AG116" s="12">
        <v>6.0</v>
      </c>
      <c r="AH116" s="12">
        <v>2.0</v>
      </c>
      <c r="AI116" s="12">
        <v>6.0</v>
      </c>
      <c r="AJ116" s="12">
        <v>2.0</v>
      </c>
      <c r="AK116" s="12">
        <v>12.0</v>
      </c>
      <c r="AL116" s="12">
        <v>4.0</v>
      </c>
      <c r="AM116" s="18">
        <f t="shared" si="16"/>
        <v>0.3333333333</v>
      </c>
      <c r="AN116" s="19">
        <v>0.0</v>
      </c>
      <c r="AO116" s="19">
        <v>0.0</v>
      </c>
      <c r="AP116" s="13">
        <v>0.0</v>
      </c>
      <c r="AQ116" s="17">
        <f t="shared" si="7"/>
        <v>2</v>
      </c>
      <c r="AR116" s="11">
        <f t="shared" si="8"/>
        <v>0.2222222222</v>
      </c>
      <c r="AS116" s="17">
        <f t="shared" si="9"/>
        <v>6</v>
      </c>
      <c r="AT116" s="11">
        <f t="shared" si="10"/>
        <v>0.75</v>
      </c>
      <c r="AU116" s="13" t="s">
        <v>54</v>
      </c>
      <c r="AV116" s="13"/>
      <c r="AW116" s="13"/>
      <c r="AX116" s="13"/>
      <c r="AY116" s="13"/>
      <c r="AZ116" s="13"/>
      <c r="BA116" s="13">
        <v>8.0</v>
      </c>
      <c r="BB116" s="13"/>
    </row>
    <row r="117" ht="12.75" customHeight="1">
      <c r="A117" s="13" t="s">
        <v>167</v>
      </c>
      <c r="B117" s="50" t="s">
        <v>174</v>
      </c>
      <c r="C117" s="10">
        <v>1.2678571428571428</v>
      </c>
      <c r="D117" s="11">
        <v>7.301190476190476</v>
      </c>
      <c r="E117" s="11">
        <v>0.1736507418881461</v>
      </c>
      <c r="F117" s="13">
        <v>1.0</v>
      </c>
      <c r="G117" s="13">
        <v>4.0</v>
      </c>
      <c r="H117" s="13">
        <v>9.0</v>
      </c>
      <c r="I117" s="13">
        <v>47.0</v>
      </c>
      <c r="J117" s="13">
        <v>6.0</v>
      </c>
      <c r="K117" s="11">
        <v>0.6347517730496454</v>
      </c>
      <c r="L117" s="11">
        <v>1.435897435897436</v>
      </c>
      <c r="M117" s="13">
        <v>3.0</v>
      </c>
      <c r="N117" s="13">
        <v>0.0</v>
      </c>
      <c r="O117" s="13">
        <v>7.0</v>
      </c>
      <c r="P117" s="14">
        <v>0.0</v>
      </c>
      <c r="Q117" s="15">
        <v>0.8084025149377915</v>
      </c>
      <c r="R117" s="16">
        <v>2.7037545787545785</v>
      </c>
      <c r="S117" s="13">
        <v>30.0</v>
      </c>
      <c r="T117" s="13">
        <v>7.0</v>
      </c>
      <c r="U117" s="13">
        <v>1.0</v>
      </c>
      <c r="V117" s="17">
        <f t="shared" si="1"/>
        <v>2</v>
      </c>
      <c r="W117" s="11">
        <f t="shared" si="2"/>
        <v>0.6666666667</v>
      </c>
      <c r="X117" s="11">
        <f t="shared" si="3"/>
        <v>0.3333333333</v>
      </c>
      <c r="Y117" s="11">
        <f t="shared" si="4"/>
        <v>2.703754579</v>
      </c>
      <c r="Z117" s="13">
        <v>1.0</v>
      </c>
      <c r="AA117" s="13">
        <v>0.0</v>
      </c>
      <c r="AB117" s="13">
        <v>4.0</v>
      </c>
      <c r="AC117" s="13">
        <v>0.0</v>
      </c>
      <c r="AD117" s="13">
        <v>5.0</v>
      </c>
      <c r="AE117" s="13">
        <v>0.0</v>
      </c>
      <c r="AF117" s="11">
        <f t="shared" si="5"/>
        <v>0</v>
      </c>
      <c r="AG117" s="12">
        <v>6.0</v>
      </c>
      <c r="AH117" s="12">
        <v>3.0</v>
      </c>
      <c r="AI117" s="12">
        <v>6.0</v>
      </c>
      <c r="AJ117" s="12">
        <v>4.0</v>
      </c>
      <c r="AK117" s="12">
        <v>12.0</v>
      </c>
      <c r="AL117" s="12">
        <v>7.0</v>
      </c>
      <c r="AM117" s="18">
        <f t="shared" si="16"/>
        <v>0.5833333333</v>
      </c>
      <c r="AN117" s="19">
        <v>0.0</v>
      </c>
      <c r="AO117" s="19">
        <v>0.0</v>
      </c>
      <c r="AP117" s="13">
        <v>0.0</v>
      </c>
      <c r="AQ117" s="17">
        <f t="shared" si="7"/>
        <v>3</v>
      </c>
      <c r="AR117" s="11">
        <f t="shared" si="8"/>
        <v>0.5</v>
      </c>
      <c r="AS117" s="17">
        <f t="shared" si="9"/>
        <v>3</v>
      </c>
      <c r="AT117" s="11">
        <f t="shared" si="10"/>
        <v>0.5</v>
      </c>
      <c r="AU117" s="13" t="s">
        <v>54</v>
      </c>
      <c r="AV117" s="13"/>
      <c r="AW117" s="13"/>
      <c r="AX117" s="13"/>
      <c r="AY117" s="13"/>
      <c r="AZ117" s="13"/>
      <c r="BA117" s="12">
        <v>2.0</v>
      </c>
      <c r="BB117" s="13"/>
    </row>
    <row r="118" ht="12.75" customHeight="1">
      <c r="A118" s="13" t="s">
        <v>167</v>
      </c>
      <c r="B118" s="8" t="s">
        <v>175</v>
      </c>
      <c r="C118" s="10">
        <v>2.033333333333333</v>
      </c>
      <c r="D118" s="11">
        <v>5.301190476190476</v>
      </c>
      <c r="E118" s="11">
        <v>0.3835616438356165</v>
      </c>
      <c r="F118" s="13">
        <v>0.0</v>
      </c>
      <c r="G118" s="13">
        <v>6.0</v>
      </c>
      <c r="H118" s="13">
        <v>7.0</v>
      </c>
      <c r="I118" s="13">
        <v>55.0</v>
      </c>
      <c r="J118" s="13">
        <v>7.0</v>
      </c>
      <c r="K118" s="11">
        <v>0.838961038961039</v>
      </c>
      <c r="L118" s="11">
        <v>2.1818181818181817</v>
      </c>
      <c r="M118" s="13">
        <v>6.0</v>
      </c>
      <c r="N118" s="13">
        <v>0.0</v>
      </c>
      <c r="O118" s="13">
        <v>7.0</v>
      </c>
      <c r="P118" s="14">
        <v>0.0</v>
      </c>
      <c r="Q118" s="15">
        <v>1.2225226827966555</v>
      </c>
      <c r="R118" s="16">
        <v>4.215151515151515</v>
      </c>
      <c r="S118" s="13">
        <v>27.0</v>
      </c>
      <c r="T118" s="13">
        <v>8.0</v>
      </c>
      <c r="U118" s="13">
        <v>1.0</v>
      </c>
      <c r="V118" s="17">
        <f t="shared" si="1"/>
        <v>1</v>
      </c>
      <c r="W118" s="11">
        <f t="shared" si="2"/>
        <v>0.8571428571</v>
      </c>
      <c r="X118" s="11">
        <f t="shared" si="3"/>
        <v>0.1428571429</v>
      </c>
      <c r="Y118" s="11">
        <f t="shared" si="4"/>
        <v>4.215151515</v>
      </c>
      <c r="Z118" s="13">
        <v>0.0</v>
      </c>
      <c r="AA118" s="13">
        <v>0.0</v>
      </c>
      <c r="AB118" s="13">
        <v>3.0</v>
      </c>
      <c r="AC118" s="13">
        <v>1.0</v>
      </c>
      <c r="AD118" s="13">
        <v>3.0</v>
      </c>
      <c r="AE118" s="13">
        <v>1.0</v>
      </c>
      <c r="AF118" s="11">
        <f t="shared" si="5"/>
        <v>0.3333333333</v>
      </c>
      <c r="AG118" s="12">
        <v>6.0</v>
      </c>
      <c r="AH118" s="12">
        <v>3.0</v>
      </c>
      <c r="AI118" s="12">
        <v>6.0</v>
      </c>
      <c r="AJ118" s="12">
        <v>2.0</v>
      </c>
      <c r="AK118" s="12">
        <v>12.0</v>
      </c>
      <c r="AL118" s="12">
        <v>5.0</v>
      </c>
      <c r="AM118" s="18">
        <f t="shared" si="16"/>
        <v>0.4166666667</v>
      </c>
      <c r="AN118" s="19">
        <v>0.0</v>
      </c>
      <c r="AO118" s="19">
        <v>0.0</v>
      </c>
      <c r="AP118" s="13">
        <v>0.0</v>
      </c>
      <c r="AQ118" s="17">
        <f t="shared" si="7"/>
        <v>1</v>
      </c>
      <c r="AR118" s="11">
        <f t="shared" si="8"/>
        <v>0.1428571429</v>
      </c>
      <c r="AS118" s="17">
        <f t="shared" si="9"/>
        <v>5</v>
      </c>
      <c r="AT118" s="11">
        <f t="shared" si="10"/>
        <v>0.8333333333</v>
      </c>
      <c r="AU118" s="13" t="s">
        <v>54</v>
      </c>
      <c r="AV118" s="13"/>
      <c r="AW118" s="13"/>
      <c r="AX118" s="13"/>
      <c r="AY118" s="13"/>
      <c r="AZ118" s="13"/>
      <c r="BA118" s="13">
        <v>6.0</v>
      </c>
      <c r="BB118" s="13"/>
    </row>
    <row r="119" ht="12.75" customHeight="1">
      <c r="A119" s="13" t="s">
        <v>167</v>
      </c>
      <c r="B119" s="50" t="s">
        <v>176</v>
      </c>
      <c r="C119" s="10">
        <v>1.3011904761904762</v>
      </c>
      <c r="D119" s="11">
        <v>4.051190476190476</v>
      </c>
      <c r="E119" s="11">
        <v>0.32118718777549227</v>
      </c>
      <c r="F119" s="13">
        <v>2.0</v>
      </c>
      <c r="G119" s="13">
        <v>3.0</v>
      </c>
      <c r="H119" s="13">
        <v>12.0</v>
      </c>
      <c r="I119" s="13">
        <v>34.0</v>
      </c>
      <c r="J119" s="13">
        <v>4.0</v>
      </c>
      <c r="K119" s="11">
        <v>0.6617647058823529</v>
      </c>
      <c r="L119" s="11">
        <v>1.3125</v>
      </c>
      <c r="M119" s="13">
        <v>0.0</v>
      </c>
      <c r="N119" s="13">
        <v>0.0</v>
      </c>
      <c r="O119" s="13">
        <v>7.0</v>
      </c>
      <c r="P119" s="14">
        <v>0.0</v>
      </c>
      <c r="Q119" s="15">
        <v>0.9829518936578452</v>
      </c>
      <c r="R119" s="16">
        <v>2.6136904761904765</v>
      </c>
      <c r="S119" s="13">
        <v>24.0</v>
      </c>
      <c r="T119" s="13">
        <v>9.0</v>
      </c>
      <c r="U119" s="13">
        <v>1.0</v>
      </c>
      <c r="V119" s="17">
        <f t="shared" si="1"/>
        <v>1</v>
      </c>
      <c r="W119" s="11">
        <f t="shared" si="2"/>
        <v>0.75</v>
      </c>
      <c r="X119" s="11">
        <f t="shared" si="3"/>
        <v>0.25</v>
      </c>
      <c r="Y119" s="11">
        <f t="shared" si="4"/>
        <v>2.613690476</v>
      </c>
      <c r="Z119" s="13">
        <v>0.0</v>
      </c>
      <c r="AA119" s="13">
        <v>0.0</v>
      </c>
      <c r="AB119" s="13">
        <v>2.0</v>
      </c>
      <c r="AC119" s="13">
        <v>0.0</v>
      </c>
      <c r="AD119" s="13">
        <v>2.0</v>
      </c>
      <c r="AE119" s="13">
        <v>0.0</v>
      </c>
      <c r="AF119" s="11">
        <f t="shared" si="5"/>
        <v>0</v>
      </c>
      <c r="AG119" s="12">
        <v>5.0</v>
      </c>
      <c r="AH119" s="12">
        <v>4.0</v>
      </c>
      <c r="AI119" s="12">
        <v>6.0</v>
      </c>
      <c r="AJ119" s="12">
        <v>3.0</v>
      </c>
      <c r="AK119" s="12">
        <v>11.0</v>
      </c>
      <c r="AL119" s="12">
        <v>7.0</v>
      </c>
      <c r="AM119" s="18">
        <f t="shared" si="16"/>
        <v>0.6363636364</v>
      </c>
      <c r="AN119" s="19">
        <v>0.0</v>
      </c>
      <c r="AO119" s="19">
        <v>0.0</v>
      </c>
      <c r="AP119" s="13">
        <v>0.0</v>
      </c>
      <c r="AQ119" s="17">
        <f t="shared" si="7"/>
        <v>4</v>
      </c>
      <c r="AR119" s="11">
        <f t="shared" si="8"/>
        <v>1</v>
      </c>
      <c r="AS119" s="17">
        <f t="shared" si="9"/>
        <v>0</v>
      </c>
      <c r="AT119" s="11">
        <f t="shared" si="10"/>
        <v>0</v>
      </c>
      <c r="AU119" s="13" t="s">
        <v>54</v>
      </c>
      <c r="AY119" s="13"/>
      <c r="AZ119" s="13">
        <v>5.0</v>
      </c>
      <c r="BA119" s="12">
        <v>14.0</v>
      </c>
    </row>
    <row r="120" ht="12.75" customHeight="1">
      <c r="A120" s="13" t="s">
        <v>167</v>
      </c>
      <c r="B120" s="8" t="s">
        <v>177</v>
      </c>
      <c r="C120" s="10">
        <v>0.5833333333333333</v>
      </c>
      <c r="D120" s="11">
        <v>2.801190476190476</v>
      </c>
      <c r="E120" s="11">
        <v>0.208244793880153</v>
      </c>
      <c r="F120" s="13">
        <v>1.0</v>
      </c>
      <c r="G120" s="13">
        <v>4.0</v>
      </c>
      <c r="H120" s="13">
        <v>7.0</v>
      </c>
      <c r="I120" s="13">
        <v>36.0</v>
      </c>
      <c r="J120" s="13">
        <v>5.0</v>
      </c>
      <c r="K120" s="11">
        <v>0.7611111111111111</v>
      </c>
      <c r="L120" s="11">
        <v>2.036363636363636</v>
      </c>
      <c r="M120" s="13">
        <v>4.0</v>
      </c>
      <c r="N120" s="13">
        <v>0.0</v>
      </c>
      <c r="O120" s="13">
        <v>7.0</v>
      </c>
      <c r="P120" s="14">
        <v>0.0</v>
      </c>
      <c r="Q120" s="15">
        <v>0.9693559049912641</v>
      </c>
      <c r="R120" s="16">
        <v>2.619696969696969</v>
      </c>
      <c r="S120" s="13">
        <v>21.0</v>
      </c>
      <c r="T120" s="13">
        <v>10.0</v>
      </c>
      <c r="U120" s="13">
        <v>1.0</v>
      </c>
      <c r="V120" s="17">
        <f t="shared" si="1"/>
        <v>1</v>
      </c>
      <c r="W120" s="11">
        <f t="shared" si="2"/>
        <v>0.8</v>
      </c>
      <c r="X120" s="11">
        <f t="shared" si="3"/>
        <v>0.2</v>
      </c>
      <c r="Y120" s="11">
        <f t="shared" si="4"/>
        <v>2.61969697</v>
      </c>
      <c r="Z120" s="13">
        <v>0.0</v>
      </c>
      <c r="AA120" s="13">
        <v>0.0</v>
      </c>
      <c r="AB120" s="13">
        <v>1.0</v>
      </c>
      <c r="AC120" s="13">
        <v>0.0</v>
      </c>
      <c r="AD120" s="13">
        <v>1.0</v>
      </c>
      <c r="AE120" s="13">
        <v>0.0</v>
      </c>
      <c r="AF120" s="11">
        <f t="shared" si="5"/>
        <v>0</v>
      </c>
      <c r="AG120" s="12">
        <v>4.0</v>
      </c>
      <c r="AH120" s="12">
        <v>1.0</v>
      </c>
      <c r="AI120" s="12">
        <v>6.0</v>
      </c>
      <c r="AJ120" s="12">
        <v>2.0</v>
      </c>
      <c r="AK120" s="12">
        <v>10.0</v>
      </c>
      <c r="AL120" s="12">
        <v>3.0</v>
      </c>
      <c r="AM120" s="18">
        <f t="shared" si="16"/>
        <v>0.3</v>
      </c>
      <c r="AN120" s="19">
        <v>0.0</v>
      </c>
      <c r="AO120" s="19">
        <v>0.0</v>
      </c>
      <c r="AP120" s="13">
        <v>0.0</v>
      </c>
      <c r="AQ120" s="17">
        <f t="shared" si="7"/>
        <v>1</v>
      </c>
      <c r="AR120" s="11">
        <f t="shared" si="8"/>
        <v>0.2</v>
      </c>
      <c r="AS120" s="17">
        <f t="shared" si="9"/>
        <v>4</v>
      </c>
      <c r="AT120" s="11">
        <f t="shared" si="10"/>
        <v>0.8</v>
      </c>
      <c r="AU120" s="13" t="s">
        <v>56</v>
      </c>
      <c r="AY120" s="13"/>
      <c r="AZ120" s="13"/>
      <c r="BA120" s="13">
        <v>0.0</v>
      </c>
      <c r="BB120" s="13"/>
    </row>
    <row r="121" ht="12.75" customHeight="1">
      <c r="A121" s="13" t="s">
        <v>167</v>
      </c>
      <c r="B121" s="8" t="s">
        <v>178</v>
      </c>
      <c r="C121" s="10">
        <v>0.7833333333333333</v>
      </c>
      <c r="D121" s="11">
        <v>1.801190476190476</v>
      </c>
      <c r="E121" s="11">
        <v>0.434897554527429</v>
      </c>
      <c r="F121" s="13">
        <v>1.0</v>
      </c>
      <c r="G121" s="13">
        <v>3.0</v>
      </c>
      <c r="H121" s="13">
        <v>6.0</v>
      </c>
      <c r="I121" s="13">
        <v>28.0</v>
      </c>
      <c r="J121" s="13">
        <v>4.0</v>
      </c>
      <c r="K121" s="11">
        <v>0.6964285714285714</v>
      </c>
      <c r="L121" s="11">
        <v>2.1</v>
      </c>
      <c r="M121" s="13">
        <v>2.0</v>
      </c>
      <c r="N121" s="13">
        <v>0.0</v>
      </c>
      <c r="O121" s="13">
        <v>7.0</v>
      </c>
      <c r="P121" s="14">
        <v>0.0</v>
      </c>
      <c r="Q121" s="15">
        <v>1.1313261259560004</v>
      </c>
      <c r="R121" s="16">
        <v>2.8833333333333333</v>
      </c>
      <c r="S121" s="13">
        <v>18.0</v>
      </c>
      <c r="T121" s="13">
        <v>11.0</v>
      </c>
      <c r="U121" s="13">
        <v>1.0</v>
      </c>
      <c r="V121" s="17">
        <f t="shared" si="1"/>
        <v>1</v>
      </c>
      <c r="W121" s="11">
        <f t="shared" si="2"/>
        <v>0.75</v>
      </c>
      <c r="X121" s="11">
        <f t="shared" si="3"/>
        <v>0.25</v>
      </c>
      <c r="Y121" s="11">
        <f t="shared" si="4"/>
        <v>2.883333333</v>
      </c>
      <c r="Z121" s="13">
        <v>0.0</v>
      </c>
      <c r="AA121" s="13">
        <v>0.0</v>
      </c>
      <c r="AB121" s="13">
        <v>0.0</v>
      </c>
      <c r="AC121" s="13">
        <v>0.0</v>
      </c>
      <c r="AD121" s="13">
        <v>0.0</v>
      </c>
      <c r="AE121" s="13">
        <v>0.0</v>
      </c>
      <c r="AF121" s="11" t="str">
        <f t="shared" si="5"/>
        <v>#DIV/0!</v>
      </c>
      <c r="AG121" s="12">
        <v>4.0</v>
      </c>
      <c r="AH121" s="12">
        <v>2.0</v>
      </c>
      <c r="AI121" s="12">
        <v>6.0</v>
      </c>
      <c r="AJ121" s="12">
        <v>2.0</v>
      </c>
      <c r="AK121" s="12">
        <v>10.0</v>
      </c>
      <c r="AL121" s="12">
        <v>4.0</v>
      </c>
      <c r="AM121" s="18">
        <f t="shared" si="16"/>
        <v>0.4</v>
      </c>
      <c r="AN121" s="19">
        <v>0.0</v>
      </c>
      <c r="AO121" s="19">
        <v>0.0</v>
      </c>
      <c r="AP121" s="13">
        <v>0.0</v>
      </c>
      <c r="AQ121" s="17">
        <f t="shared" si="7"/>
        <v>2</v>
      </c>
      <c r="AR121" s="11">
        <f t="shared" si="8"/>
        <v>0.5</v>
      </c>
      <c r="AS121" s="17">
        <f t="shared" si="9"/>
        <v>2</v>
      </c>
      <c r="AT121" s="11">
        <f t="shared" si="10"/>
        <v>0.5</v>
      </c>
      <c r="AU121" s="13" t="s">
        <v>56</v>
      </c>
      <c r="AY121" s="13"/>
      <c r="AZ121" s="13"/>
      <c r="BA121" s="13">
        <v>6.0</v>
      </c>
    </row>
    <row r="122" ht="12.75" customHeight="1">
      <c r="A122" s="13" t="s">
        <v>167</v>
      </c>
      <c r="B122" s="50" t="s">
        <v>179</v>
      </c>
      <c r="C122" s="10">
        <v>0.9678571428571427</v>
      </c>
      <c r="D122" s="11">
        <v>1.301190476190476</v>
      </c>
      <c r="E122" s="11">
        <v>0.7438243366880146</v>
      </c>
      <c r="F122" s="13">
        <v>0.0</v>
      </c>
      <c r="G122" s="13">
        <v>1.0</v>
      </c>
      <c r="H122" s="13">
        <v>3.0</v>
      </c>
      <c r="I122" s="13">
        <v>13.0</v>
      </c>
      <c r="J122" s="13">
        <v>2.0</v>
      </c>
      <c r="K122" s="11">
        <v>0.3846153846153846</v>
      </c>
      <c r="L122" s="11">
        <v>2.0</v>
      </c>
      <c r="M122" s="13">
        <v>1.0</v>
      </c>
      <c r="N122" s="13">
        <v>0.0</v>
      </c>
      <c r="O122" s="13">
        <v>7.0</v>
      </c>
      <c r="P122" s="14">
        <v>0.0</v>
      </c>
      <c r="Q122" s="15">
        <v>1.1284397213033992</v>
      </c>
      <c r="R122" s="16">
        <v>2.9678571428571425</v>
      </c>
      <c r="S122" s="13">
        <v>15.0</v>
      </c>
      <c r="T122" s="13">
        <v>12.0</v>
      </c>
      <c r="U122" s="13">
        <v>1.0</v>
      </c>
      <c r="V122" s="17">
        <f t="shared" si="1"/>
        <v>1</v>
      </c>
      <c r="W122" s="11">
        <f t="shared" si="2"/>
        <v>0.5</v>
      </c>
      <c r="X122" s="11">
        <f t="shared" si="3"/>
        <v>0.5</v>
      </c>
      <c r="Y122" s="11">
        <f t="shared" si="4"/>
        <v>2.967857143</v>
      </c>
      <c r="Z122" s="13">
        <v>0.0</v>
      </c>
      <c r="AA122" s="13">
        <v>0.0</v>
      </c>
      <c r="AB122" s="13">
        <v>0.0</v>
      </c>
      <c r="AC122" s="13">
        <v>0.0</v>
      </c>
      <c r="AD122" s="13">
        <v>0.0</v>
      </c>
      <c r="AE122" s="13">
        <v>0.0</v>
      </c>
      <c r="AF122" s="11" t="str">
        <f t="shared" si="5"/>
        <v>#DIV/0!</v>
      </c>
      <c r="AG122" s="12">
        <v>3.0</v>
      </c>
      <c r="AH122" s="12">
        <v>2.0</v>
      </c>
      <c r="AI122" s="12">
        <v>5.0</v>
      </c>
      <c r="AJ122" s="12">
        <v>3.0</v>
      </c>
      <c r="AK122" s="12">
        <v>8.0</v>
      </c>
      <c r="AL122" s="12">
        <v>5.0</v>
      </c>
      <c r="AM122" s="18">
        <f t="shared" si="16"/>
        <v>0.625</v>
      </c>
      <c r="AN122" s="19">
        <v>0.0</v>
      </c>
      <c r="AO122" s="19">
        <v>0.0</v>
      </c>
      <c r="AP122" s="13">
        <v>0.0</v>
      </c>
      <c r="AQ122" s="17">
        <f t="shared" si="7"/>
        <v>1</v>
      </c>
      <c r="AR122" s="11">
        <f t="shared" si="8"/>
        <v>0.5</v>
      </c>
      <c r="AS122" s="17">
        <f t="shared" si="9"/>
        <v>1</v>
      </c>
      <c r="AT122" s="11">
        <f t="shared" si="10"/>
        <v>0.5</v>
      </c>
      <c r="AU122" s="13" t="s">
        <v>54</v>
      </c>
      <c r="AY122" s="13"/>
      <c r="AZ122" s="13"/>
      <c r="BA122" s="12">
        <v>2.0</v>
      </c>
      <c r="BB122" s="13"/>
    </row>
    <row r="123" ht="12.75" customHeight="1">
      <c r="A123" s="13" t="s">
        <v>167</v>
      </c>
      <c r="B123" s="8" t="s">
        <v>180</v>
      </c>
      <c r="C123" s="10">
        <v>0.3333333333333333</v>
      </c>
      <c r="D123" s="11">
        <v>1.101190476190476</v>
      </c>
      <c r="E123" s="11">
        <v>0.3027027027027027</v>
      </c>
      <c r="F123" s="13">
        <v>0.0</v>
      </c>
      <c r="G123" s="13">
        <v>1.0</v>
      </c>
      <c r="H123" s="13">
        <v>6.0</v>
      </c>
      <c r="I123" s="13">
        <v>21.0</v>
      </c>
      <c r="J123" s="13">
        <v>3.0</v>
      </c>
      <c r="K123" s="11">
        <v>0.2380952380952381</v>
      </c>
      <c r="L123" s="11">
        <v>0.9333333333333333</v>
      </c>
      <c r="M123" s="13">
        <v>1.0</v>
      </c>
      <c r="N123" s="13">
        <v>0.0</v>
      </c>
      <c r="O123" s="13">
        <v>7.0</v>
      </c>
      <c r="P123" s="14">
        <v>0.0</v>
      </c>
      <c r="Q123" s="15">
        <v>0.5407979407979409</v>
      </c>
      <c r="R123" s="16">
        <v>1.2666666666666666</v>
      </c>
      <c r="S123" s="13">
        <v>12.0</v>
      </c>
      <c r="T123" s="13">
        <v>13.0</v>
      </c>
      <c r="U123" s="13">
        <v>1.0</v>
      </c>
      <c r="V123" s="17">
        <f t="shared" si="1"/>
        <v>2</v>
      </c>
      <c r="W123" s="11">
        <f t="shared" si="2"/>
        <v>0.3333333333</v>
      </c>
      <c r="X123" s="11">
        <f t="shared" si="3"/>
        <v>0.6666666667</v>
      </c>
      <c r="Y123" s="11">
        <f t="shared" si="4"/>
        <v>1.266666667</v>
      </c>
      <c r="Z123" s="13">
        <v>0.0</v>
      </c>
      <c r="AA123" s="13">
        <v>0.0</v>
      </c>
      <c r="AB123" s="13">
        <v>0.0</v>
      </c>
      <c r="AC123" s="13">
        <v>0.0</v>
      </c>
      <c r="AD123" s="13">
        <v>0.0</v>
      </c>
      <c r="AE123" s="13">
        <v>0.0</v>
      </c>
      <c r="AF123" s="11" t="str">
        <f t="shared" si="5"/>
        <v>#DIV/0!</v>
      </c>
      <c r="AG123" s="12">
        <v>3.0</v>
      </c>
      <c r="AH123" s="12">
        <v>1.0</v>
      </c>
      <c r="AI123" s="12">
        <v>4.0</v>
      </c>
      <c r="AJ123" s="12">
        <v>1.0</v>
      </c>
      <c r="AK123" s="12">
        <v>7.0</v>
      </c>
      <c r="AL123" s="12">
        <v>2.0</v>
      </c>
      <c r="AM123" s="18">
        <f t="shared" si="16"/>
        <v>0.2857142857</v>
      </c>
      <c r="AN123" s="19">
        <v>0.0</v>
      </c>
      <c r="AO123" s="19">
        <v>0.0</v>
      </c>
      <c r="AP123" s="13">
        <v>0.0</v>
      </c>
      <c r="AQ123" s="17">
        <f t="shared" si="7"/>
        <v>2</v>
      </c>
      <c r="AR123" s="11">
        <f t="shared" si="8"/>
        <v>0.6666666667</v>
      </c>
      <c r="AS123" s="17">
        <f t="shared" si="9"/>
        <v>1</v>
      </c>
      <c r="AT123" s="11">
        <f t="shared" si="10"/>
        <v>0.3333333333</v>
      </c>
      <c r="AU123" s="13" t="s">
        <v>54</v>
      </c>
      <c r="AY123" s="13"/>
      <c r="AZ123" s="13"/>
      <c r="BA123" s="13">
        <f>H123+AZ123</f>
        <v>6</v>
      </c>
      <c r="BB123" s="13"/>
    </row>
    <row r="124" ht="12.75" customHeight="1">
      <c r="A124" s="13" t="s">
        <v>167</v>
      </c>
      <c r="B124" s="50" t="s">
        <v>181</v>
      </c>
      <c r="C124" s="10">
        <v>0.26785714285714285</v>
      </c>
      <c r="D124" s="11">
        <v>0.7678571428571428</v>
      </c>
      <c r="E124" s="11">
        <v>0.3488372093023256</v>
      </c>
      <c r="F124" s="13">
        <v>2.0</v>
      </c>
      <c r="G124" s="13">
        <v>0.0</v>
      </c>
      <c r="H124" s="13">
        <v>6.0</v>
      </c>
      <c r="I124" s="13">
        <v>8.0</v>
      </c>
      <c r="J124" s="13">
        <v>1.0</v>
      </c>
      <c r="K124" s="11">
        <v>-0.75</v>
      </c>
      <c r="L124" s="11">
        <v>0.0</v>
      </c>
      <c r="M124" s="13">
        <v>0.0</v>
      </c>
      <c r="N124" s="13">
        <v>0.0</v>
      </c>
      <c r="O124" s="13">
        <v>7.0</v>
      </c>
      <c r="P124" s="14">
        <v>0.0</v>
      </c>
      <c r="Q124" s="15">
        <v>-0.4011627906976744</v>
      </c>
      <c r="R124" s="16">
        <v>0.26785714285714285</v>
      </c>
      <c r="S124" s="13">
        <v>9.0</v>
      </c>
      <c r="T124" s="13">
        <v>14.0</v>
      </c>
      <c r="U124" s="13">
        <v>1.0</v>
      </c>
      <c r="V124" s="17">
        <f t="shared" si="1"/>
        <v>1</v>
      </c>
      <c r="W124" s="11">
        <f t="shared" si="2"/>
        <v>0</v>
      </c>
      <c r="X124" s="11">
        <f t="shared" si="3"/>
        <v>1</v>
      </c>
      <c r="Y124" s="11">
        <f t="shared" si="4"/>
        <v>0.2678571429</v>
      </c>
      <c r="Z124" s="13">
        <v>0.0</v>
      </c>
      <c r="AA124" s="13">
        <v>0.0</v>
      </c>
      <c r="AB124" s="13">
        <v>0.0</v>
      </c>
      <c r="AC124" s="13">
        <v>0.0</v>
      </c>
      <c r="AD124" s="13">
        <v>0.0</v>
      </c>
      <c r="AE124" s="13">
        <v>0.0</v>
      </c>
      <c r="AF124" s="11" t="str">
        <f t="shared" si="5"/>
        <v>#DIV/0!</v>
      </c>
      <c r="AG124" s="12">
        <v>2.0</v>
      </c>
      <c r="AH124" s="12">
        <v>1.0</v>
      </c>
      <c r="AI124" s="12">
        <v>3.0</v>
      </c>
      <c r="AJ124" s="12">
        <v>1.0</v>
      </c>
      <c r="AK124" s="12">
        <v>5.0</v>
      </c>
      <c r="AL124" s="12">
        <v>2.0</v>
      </c>
      <c r="AM124" s="18">
        <f t="shared" si="16"/>
        <v>0.4</v>
      </c>
      <c r="AN124" s="19">
        <v>0.0</v>
      </c>
      <c r="AO124" s="19">
        <v>0.0</v>
      </c>
      <c r="AP124" s="13">
        <v>0.0</v>
      </c>
      <c r="AQ124" s="17">
        <f t="shared" si="7"/>
        <v>1</v>
      </c>
      <c r="AR124" s="11">
        <f t="shared" si="8"/>
        <v>1</v>
      </c>
      <c r="AS124" s="17">
        <f t="shared" si="9"/>
        <v>0</v>
      </c>
      <c r="AT124" s="11">
        <f t="shared" si="10"/>
        <v>0</v>
      </c>
      <c r="AU124" s="13" t="s">
        <v>56</v>
      </c>
      <c r="AV124" s="20">
        <v>25287.0</v>
      </c>
      <c r="AY124" s="13"/>
      <c r="AZ124" s="13"/>
      <c r="BA124" s="12">
        <v>5.0</v>
      </c>
      <c r="BB124" s="13"/>
    </row>
    <row r="125" ht="12.75" customHeight="1">
      <c r="A125" s="13" t="s">
        <v>167</v>
      </c>
      <c r="B125" s="8" t="s">
        <v>182</v>
      </c>
      <c r="C125" s="10">
        <v>0.0</v>
      </c>
      <c r="D125" s="11">
        <v>0.43452380952380953</v>
      </c>
      <c r="E125" s="11">
        <v>0.0</v>
      </c>
      <c r="F125" s="13">
        <v>0.0</v>
      </c>
      <c r="G125" s="13">
        <v>0.0</v>
      </c>
      <c r="H125" s="13">
        <v>8.0</v>
      </c>
      <c r="I125" s="13">
        <v>15.0</v>
      </c>
      <c r="J125" s="13">
        <v>2.0</v>
      </c>
      <c r="K125" s="11">
        <v>-0.26666666666666666</v>
      </c>
      <c r="L125" s="11">
        <v>0.0</v>
      </c>
      <c r="M125" s="13">
        <v>0.0</v>
      </c>
      <c r="N125" s="13">
        <v>0.0</v>
      </c>
      <c r="O125" s="13">
        <v>7.0</v>
      </c>
      <c r="P125" s="14">
        <v>0.0</v>
      </c>
      <c r="Q125" s="15">
        <v>-0.26666666666666666</v>
      </c>
      <c r="R125" s="16">
        <v>0.0</v>
      </c>
      <c r="S125" s="13">
        <v>6.0</v>
      </c>
      <c r="T125" s="13">
        <v>15.0</v>
      </c>
      <c r="U125" s="13">
        <v>1.0</v>
      </c>
      <c r="V125" s="17">
        <f t="shared" si="1"/>
        <v>2</v>
      </c>
      <c r="W125" s="11">
        <f t="shared" si="2"/>
        <v>0</v>
      </c>
      <c r="X125" s="11">
        <f t="shared" si="3"/>
        <v>1</v>
      </c>
      <c r="Y125" s="11">
        <f t="shared" si="4"/>
        <v>0</v>
      </c>
      <c r="Z125" s="13">
        <v>0.0</v>
      </c>
      <c r="AA125" s="13">
        <v>0.0</v>
      </c>
      <c r="AB125" s="13">
        <v>0.0</v>
      </c>
      <c r="AC125" s="13">
        <v>0.0</v>
      </c>
      <c r="AD125" s="13">
        <v>0.0</v>
      </c>
      <c r="AE125" s="13">
        <v>0.0</v>
      </c>
      <c r="AF125" s="11" t="str">
        <f t="shared" si="5"/>
        <v>#DIV/0!</v>
      </c>
      <c r="AG125" s="12">
        <v>1.0</v>
      </c>
      <c r="AH125" s="12">
        <v>0.0</v>
      </c>
      <c r="AI125" s="12">
        <v>2.0</v>
      </c>
      <c r="AJ125" s="12">
        <v>0.0</v>
      </c>
      <c r="AK125" s="12">
        <v>3.0</v>
      </c>
      <c r="AL125" s="12">
        <v>0.0</v>
      </c>
      <c r="AM125" s="18">
        <f t="shared" si="16"/>
        <v>0</v>
      </c>
      <c r="AN125" s="19">
        <v>0.0</v>
      </c>
      <c r="AO125" s="19">
        <v>0.0</v>
      </c>
      <c r="AP125" s="13">
        <v>0.0</v>
      </c>
      <c r="AQ125" s="17">
        <f t="shared" si="7"/>
        <v>2</v>
      </c>
      <c r="AR125" s="11">
        <f t="shared" si="8"/>
        <v>1</v>
      </c>
      <c r="AS125" s="17">
        <f t="shared" si="9"/>
        <v>0</v>
      </c>
      <c r="AT125" s="11">
        <f t="shared" si="10"/>
        <v>0</v>
      </c>
      <c r="AU125" s="13" t="s">
        <v>56</v>
      </c>
      <c r="AY125" s="13"/>
      <c r="AZ125" s="13"/>
      <c r="BA125" s="13">
        <v>7.0</v>
      </c>
      <c r="BB125" s="13"/>
    </row>
    <row r="126" ht="12.75" customHeight="1">
      <c r="A126" s="25" t="s">
        <v>167</v>
      </c>
      <c r="B126" s="44" t="s">
        <v>183</v>
      </c>
      <c r="C126" s="27">
        <v>0.0</v>
      </c>
      <c r="D126" s="28">
        <v>0.125</v>
      </c>
      <c r="E126" s="28">
        <v>0.0</v>
      </c>
      <c r="F126" s="25">
        <v>0.0</v>
      </c>
      <c r="G126" s="25">
        <v>0.0</v>
      </c>
      <c r="H126" s="25">
        <v>5.0</v>
      </c>
      <c r="I126" s="25">
        <v>8.0</v>
      </c>
      <c r="J126" s="25">
        <v>1.0</v>
      </c>
      <c r="K126" s="28">
        <v>-0.625</v>
      </c>
      <c r="L126" s="28">
        <v>0.0</v>
      </c>
      <c r="M126" s="25">
        <v>0.0</v>
      </c>
      <c r="N126" s="25">
        <v>0.0</v>
      </c>
      <c r="O126" s="25">
        <v>7.0</v>
      </c>
      <c r="P126" s="29">
        <v>0.0</v>
      </c>
      <c r="Q126" s="30">
        <v>-0.625</v>
      </c>
      <c r="R126" s="31">
        <v>0.0</v>
      </c>
      <c r="S126" s="25">
        <v>3.0</v>
      </c>
      <c r="T126" s="25">
        <v>16.0</v>
      </c>
      <c r="U126" s="25">
        <v>1.0</v>
      </c>
      <c r="V126" s="32">
        <f t="shared" si="1"/>
        <v>1</v>
      </c>
      <c r="W126" s="28">
        <f t="shared" si="2"/>
        <v>0</v>
      </c>
      <c r="X126" s="28">
        <f t="shared" si="3"/>
        <v>1</v>
      </c>
      <c r="Y126" s="28">
        <f t="shared" si="4"/>
        <v>0</v>
      </c>
      <c r="Z126" s="25">
        <v>0.0</v>
      </c>
      <c r="AA126" s="25">
        <v>0.0</v>
      </c>
      <c r="AB126" s="25">
        <v>0.0</v>
      </c>
      <c r="AC126" s="25">
        <v>0.0</v>
      </c>
      <c r="AD126" s="25">
        <v>0.0</v>
      </c>
      <c r="AE126" s="25">
        <v>0.0</v>
      </c>
      <c r="AF126" s="28" t="str">
        <f t="shared" si="5"/>
        <v>#DIV/0!</v>
      </c>
      <c r="AG126" s="25">
        <v>0.0</v>
      </c>
      <c r="AH126" s="25">
        <v>0.0</v>
      </c>
      <c r="AI126" s="25">
        <v>1.0</v>
      </c>
      <c r="AJ126" s="25">
        <v>0.0</v>
      </c>
      <c r="AK126" s="25">
        <v>1.0</v>
      </c>
      <c r="AL126" s="25">
        <v>0.0</v>
      </c>
      <c r="AM126" s="33">
        <f t="shared" si="16"/>
        <v>0</v>
      </c>
      <c r="AN126" s="34">
        <v>0.0</v>
      </c>
      <c r="AO126" s="34">
        <v>0.0</v>
      </c>
      <c r="AP126" s="25">
        <v>0.0</v>
      </c>
      <c r="AQ126" s="32">
        <f t="shared" si="7"/>
        <v>1</v>
      </c>
      <c r="AR126" s="28">
        <f t="shared" si="8"/>
        <v>1</v>
      </c>
      <c r="AS126" s="32">
        <f t="shared" si="9"/>
        <v>0</v>
      </c>
      <c r="AT126" s="28">
        <f t="shared" si="10"/>
        <v>0</v>
      </c>
      <c r="AU126" s="25" t="s">
        <v>54</v>
      </c>
      <c r="AV126" s="35">
        <v>21795.0</v>
      </c>
      <c r="AW126" s="25"/>
      <c r="AX126" s="25"/>
      <c r="AY126" s="25"/>
      <c r="AZ126" s="25"/>
      <c r="BA126" s="25">
        <v>5.0</v>
      </c>
      <c r="BB126" s="25"/>
    </row>
    <row r="127" ht="12.75" customHeight="1">
      <c r="A127" s="8" t="s">
        <v>184</v>
      </c>
      <c r="B127" s="47" t="s">
        <v>132</v>
      </c>
      <c r="C127" s="10">
        <v>2.174603174603175</v>
      </c>
      <c r="D127" s="11">
        <v>12.052380952380952</v>
      </c>
      <c r="E127" s="18">
        <v>0.18042934281575138</v>
      </c>
      <c r="F127" s="12">
        <v>1.0</v>
      </c>
      <c r="G127" s="13">
        <v>9.0</v>
      </c>
      <c r="H127" s="13">
        <v>4.0</v>
      </c>
      <c r="I127" s="13">
        <v>60.0</v>
      </c>
      <c r="J127" s="13">
        <v>9.0</v>
      </c>
      <c r="K127" s="11">
        <v>0.9925925925925926</v>
      </c>
      <c r="L127" s="11">
        <v>3.5</v>
      </c>
      <c r="M127" s="12">
        <v>5.0</v>
      </c>
      <c r="N127" s="13">
        <v>5.0</v>
      </c>
      <c r="O127" s="13">
        <v>8.0</v>
      </c>
      <c r="P127" s="11">
        <v>0.625</v>
      </c>
      <c r="Q127" s="15">
        <v>1.798021935408344</v>
      </c>
      <c r="R127" s="16">
        <v>9.424603174603174</v>
      </c>
      <c r="S127" s="13">
        <v>39.0</v>
      </c>
      <c r="T127" s="13">
        <v>1.0</v>
      </c>
      <c r="U127" s="13">
        <v>2.0</v>
      </c>
      <c r="V127" s="17">
        <f t="shared" si="1"/>
        <v>0</v>
      </c>
      <c r="W127" s="11">
        <f t="shared" si="2"/>
        <v>1</v>
      </c>
      <c r="X127" s="11">
        <f t="shared" si="3"/>
        <v>0</v>
      </c>
      <c r="Y127" s="11">
        <f t="shared" si="4"/>
        <v>5.674603175</v>
      </c>
      <c r="Z127" s="13">
        <v>2.0</v>
      </c>
      <c r="AA127" s="13">
        <v>0.0</v>
      </c>
      <c r="AB127" s="13">
        <v>8.0</v>
      </c>
      <c r="AC127" s="13">
        <v>1.0</v>
      </c>
      <c r="AD127" s="13">
        <v>10.0</v>
      </c>
      <c r="AE127" s="13">
        <v>1.0</v>
      </c>
      <c r="AF127" s="11">
        <f t="shared" si="5"/>
        <v>0.1</v>
      </c>
      <c r="AG127" s="12">
        <v>6.0</v>
      </c>
      <c r="AH127" s="12">
        <v>4.0</v>
      </c>
      <c r="AI127" s="12">
        <v>8.0</v>
      </c>
      <c r="AJ127" s="12">
        <v>5.0</v>
      </c>
      <c r="AK127" s="12">
        <v>14.0</v>
      </c>
      <c r="AL127" s="12">
        <v>9.0</v>
      </c>
      <c r="AM127" s="18">
        <f t="shared" si="16"/>
        <v>0.6428571429</v>
      </c>
      <c r="AN127" s="19">
        <v>0.0</v>
      </c>
      <c r="AO127" s="19">
        <v>0.0</v>
      </c>
      <c r="AP127" s="12">
        <v>2.0</v>
      </c>
      <c r="AQ127" s="17">
        <f t="shared" si="7"/>
        <v>4</v>
      </c>
      <c r="AR127" s="11">
        <f t="shared" si="8"/>
        <v>0.4444444444</v>
      </c>
      <c r="AS127" s="17">
        <f t="shared" si="9"/>
        <v>4</v>
      </c>
      <c r="AT127" s="11">
        <f t="shared" si="10"/>
        <v>0.5</v>
      </c>
      <c r="AU127" s="13" t="s">
        <v>56</v>
      </c>
      <c r="AV127" s="20">
        <v>30215.0</v>
      </c>
      <c r="BA127" s="12">
        <v>4.0</v>
      </c>
      <c r="BB127" s="13"/>
    </row>
    <row r="128" ht="12.75" customHeight="1">
      <c r="A128" s="22" t="s">
        <v>184</v>
      </c>
      <c r="B128" s="47" t="s">
        <v>170</v>
      </c>
      <c r="C128" s="10">
        <v>2.888888888888889</v>
      </c>
      <c r="D128" s="11">
        <v>12.052380952380952</v>
      </c>
      <c r="E128" s="18">
        <v>0.2396944554194653</v>
      </c>
      <c r="F128" s="12">
        <v>0.0</v>
      </c>
      <c r="G128" s="13">
        <v>12.0</v>
      </c>
      <c r="H128" s="13">
        <v>0.0</v>
      </c>
      <c r="I128" s="13">
        <v>86.0</v>
      </c>
      <c r="J128" s="13">
        <v>13.0</v>
      </c>
      <c r="K128" s="11">
        <v>0.9230769230769231</v>
      </c>
      <c r="L128" s="11">
        <v>6.461538461538462</v>
      </c>
      <c r="M128" s="12">
        <v>12.0</v>
      </c>
      <c r="N128" s="13">
        <v>3.0</v>
      </c>
      <c r="O128" s="13">
        <v>8.0</v>
      </c>
      <c r="P128" s="11">
        <v>0.375</v>
      </c>
      <c r="Q128" s="15">
        <v>1.5377713784963885</v>
      </c>
      <c r="R128" s="16">
        <v>11.600427350427351</v>
      </c>
      <c r="S128" s="13">
        <v>39.0</v>
      </c>
      <c r="T128" s="13">
        <v>2.0</v>
      </c>
      <c r="U128" s="13">
        <v>2.0</v>
      </c>
      <c r="V128" s="17">
        <f t="shared" si="1"/>
        <v>1</v>
      </c>
      <c r="W128" s="11">
        <f t="shared" si="2"/>
        <v>0.9230769231</v>
      </c>
      <c r="X128" s="11">
        <f t="shared" si="3"/>
        <v>0.07692307692</v>
      </c>
      <c r="Y128" s="11">
        <f t="shared" si="4"/>
        <v>9.35042735</v>
      </c>
      <c r="Z128" s="13">
        <v>2.0</v>
      </c>
      <c r="AA128" s="13">
        <v>0.0</v>
      </c>
      <c r="AB128" s="13">
        <v>8.0</v>
      </c>
      <c r="AC128" s="13">
        <v>2.0</v>
      </c>
      <c r="AD128" s="13">
        <v>10.0</v>
      </c>
      <c r="AE128" s="13">
        <v>2.0</v>
      </c>
      <c r="AF128" s="11">
        <f t="shared" si="5"/>
        <v>0.2</v>
      </c>
      <c r="AG128" s="12">
        <v>6.0</v>
      </c>
      <c r="AH128" s="12">
        <v>4.0</v>
      </c>
      <c r="AI128" s="12">
        <v>8.0</v>
      </c>
      <c r="AJ128" s="12">
        <v>2.0</v>
      </c>
      <c r="AK128" s="12">
        <v>14.0</v>
      </c>
      <c r="AL128" s="12">
        <v>6.0</v>
      </c>
      <c r="AM128" s="18">
        <f t="shared" si="16"/>
        <v>0.4285714286</v>
      </c>
      <c r="AN128" s="19">
        <v>0.0</v>
      </c>
      <c r="AO128" s="19">
        <v>0.0</v>
      </c>
      <c r="AP128" s="12">
        <v>2.0</v>
      </c>
      <c r="AQ128" s="17">
        <f t="shared" si="7"/>
        <v>1</v>
      </c>
      <c r="AR128" s="11">
        <f t="shared" si="8"/>
        <v>0.07692307692</v>
      </c>
      <c r="AS128" s="17">
        <f t="shared" si="9"/>
        <v>10</v>
      </c>
      <c r="AT128" s="11">
        <f t="shared" si="10"/>
        <v>0.9090909091</v>
      </c>
      <c r="AU128" s="13" t="s">
        <v>56</v>
      </c>
      <c r="AY128" s="13"/>
      <c r="AZ128" s="13"/>
      <c r="BA128" s="13">
        <v>5.0</v>
      </c>
    </row>
    <row r="129" ht="12.75" customHeight="1">
      <c r="A129" s="13" t="s">
        <v>184</v>
      </c>
      <c r="B129" s="47" t="s">
        <v>113</v>
      </c>
      <c r="C129" s="10">
        <v>0.6388888888888888</v>
      </c>
      <c r="D129" s="11">
        <v>11.802380952380952</v>
      </c>
      <c r="E129" s="18">
        <v>0.05413220361777957</v>
      </c>
      <c r="F129" s="12">
        <v>1.0</v>
      </c>
      <c r="G129" s="13">
        <v>11.0</v>
      </c>
      <c r="H129" s="13">
        <v>3.0</v>
      </c>
      <c r="I129" s="13">
        <v>86.0</v>
      </c>
      <c r="J129" s="13">
        <v>13.0</v>
      </c>
      <c r="K129" s="11">
        <v>0.8434704830053668</v>
      </c>
      <c r="L129" s="11">
        <v>3.3846153846153846</v>
      </c>
      <c r="M129" s="12">
        <v>10.0</v>
      </c>
      <c r="N129" s="13">
        <v>0.0</v>
      </c>
      <c r="O129" s="13">
        <v>8.0</v>
      </c>
      <c r="P129" s="17">
        <v>0.0</v>
      </c>
      <c r="Q129" s="15">
        <v>0.8976026866231464</v>
      </c>
      <c r="R129" s="16">
        <v>4.023504273504273</v>
      </c>
      <c r="S129" s="13">
        <v>38.0</v>
      </c>
      <c r="T129" s="13">
        <v>3.0</v>
      </c>
      <c r="U129" s="13">
        <v>2.0</v>
      </c>
      <c r="V129" s="17">
        <f t="shared" si="1"/>
        <v>2</v>
      </c>
      <c r="W129" s="11">
        <f t="shared" si="2"/>
        <v>0.8461538462</v>
      </c>
      <c r="X129" s="11">
        <f t="shared" si="3"/>
        <v>0.1538461538</v>
      </c>
      <c r="Y129" s="11">
        <f t="shared" si="4"/>
        <v>4.023504274</v>
      </c>
      <c r="Z129" s="13">
        <v>2.0</v>
      </c>
      <c r="AA129" s="13">
        <v>0.0</v>
      </c>
      <c r="AB129" s="13">
        <v>8.0</v>
      </c>
      <c r="AC129" s="13">
        <v>0.0</v>
      </c>
      <c r="AD129" s="13">
        <v>10.0</v>
      </c>
      <c r="AE129" s="13">
        <v>0.0</v>
      </c>
      <c r="AF129" s="11">
        <f t="shared" si="5"/>
        <v>0</v>
      </c>
      <c r="AG129" s="12">
        <v>6.0</v>
      </c>
      <c r="AH129" s="12">
        <v>3.0</v>
      </c>
      <c r="AI129" s="12">
        <v>8.0</v>
      </c>
      <c r="AJ129" s="12">
        <v>2.0</v>
      </c>
      <c r="AK129" s="12">
        <v>14.0</v>
      </c>
      <c r="AL129" s="12">
        <v>5.0</v>
      </c>
      <c r="AM129" s="18">
        <f t="shared" si="16"/>
        <v>0.3571428571</v>
      </c>
      <c r="AN129" s="19">
        <v>0.0</v>
      </c>
      <c r="AO129" s="19">
        <v>0.0</v>
      </c>
      <c r="AP129" s="12">
        <v>3.0</v>
      </c>
      <c r="AQ129" s="17">
        <f t="shared" si="7"/>
        <v>3</v>
      </c>
      <c r="AR129" s="11">
        <f t="shared" si="8"/>
        <v>0.2307692308</v>
      </c>
      <c r="AS129" s="17">
        <f t="shared" si="9"/>
        <v>10</v>
      </c>
      <c r="AT129" s="11">
        <f t="shared" si="10"/>
        <v>0.7692307692</v>
      </c>
      <c r="AU129" s="13" t="s">
        <v>56</v>
      </c>
      <c r="BA129" s="12">
        <v>0.0</v>
      </c>
    </row>
    <row r="130" ht="12.75" customHeight="1">
      <c r="A130" s="13" t="s">
        <v>184</v>
      </c>
      <c r="B130" s="9" t="s">
        <v>185</v>
      </c>
      <c r="C130" s="10">
        <v>0.8777777777777778</v>
      </c>
      <c r="D130" s="11">
        <v>12.052380952380952</v>
      </c>
      <c r="E130" s="18">
        <v>0.07283023837745292</v>
      </c>
      <c r="F130" s="12">
        <v>2.0</v>
      </c>
      <c r="G130" s="13">
        <v>5.0</v>
      </c>
      <c r="H130" s="13">
        <v>3.0</v>
      </c>
      <c r="I130" s="13">
        <v>57.0</v>
      </c>
      <c r="J130" s="13">
        <v>8.0</v>
      </c>
      <c r="K130" s="11">
        <v>0.618421052631579</v>
      </c>
      <c r="L130" s="11">
        <v>2.5</v>
      </c>
      <c r="M130" s="12">
        <v>7.0</v>
      </c>
      <c r="N130" s="13">
        <v>0.0</v>
      </c>
      <c r="O130" s="13">
        <v>8.0</v>
      </c>
      <c r="P130" s="17">
        <v>0.0</v>
      </c>
      <c r="Q130" s="15">
        <v>0.6912512910090319</v>
      </c>
      <c r="R130" s="16">
        <v>3.3777777777777778</v>
      </c>
      <c r="S130" s="13">
        <v>37.0</v>
      </c>
      <c r="T130" s="13">
        <v>4.0</v>
      </c>
      <c r="U130" s="13">
        <v>1.0</v>
      </c>
      <c r="V130" s="17">
        <f t="shared" si="1"/>
        <v>3</v>
      </c>
      <c r="W130" s="11">
        <f t="shared" si="2"/>
        <v>0.625</v>
      </c>
      <c r="X130" s="11">
        <f t="shared" si="3"/>
        <v>0.375</v>
      </c>
      <c r="Y130" s="11">
        <f t="shared" si="4"/>
        <v>3.377777778</v>
      </c>
      <c r="Z130" s="13">
        <v>2.0</v>
      </c>
      <c r="AA130" s="13">
        <v>0.0</v>
      </c>
      <c r="AB130" s="13">
        <v>7.0</v>
      </c>
      <c r="AC130" s="13">
        <v>0.0</v>
      </c>
      <c r="AD130" s="13">
        <v>9.0</v>
      </c>
      <c r="AE130" s="13">
        <v>0.0</v>
      </c>
      <c r="AF130" s="11">
        <f t="shared" si="5"/>
        <v>0</v>
      </c>
      <c r="AG130" s="12">
        <v>6.0</v>
      </c>
      <c r="AH130" s="12">
        <v>1.0</v>
      </c>
      <c r="AI130" s="12">
        <v>8.0</v>
      </c>
      <c r="AJ130" s="12">
        <v>6.0</v>
      </c>
      <c r="AK130" s="12">
        <v>14.0</v>
      </c>
      <c r="AL130" s="12">
        <v>7.0</v>
      </c>
      <c r="AM130" s="18">
        <f t="shared" si="16"/>
        <v>0.5</v>
      </c>
      <c r="AN130" s="19">
        <v>0.0</v>
      </c>
      <c r="AO130" s="19">
        <v>0.0</v>
      </c>
      <c r="AP130" s="13">
        <v>0.0</v>
      </c>
      <c r="AQ130" s="17">
        <f t="shared" si="7"/>
        <v>1</v>
      </c>
      <c r="AR130" s="11">
        <f t="shared" si="8"/>
        <v>0.125</v>
      </c>
      <c r="AS130" s="17">
        <f t="shared" si="9"/>
        <v>7</v>
      </c>
      <c r="AT130" s="11">
        <f t="shared" si="10"/>
        <v>0.875</v>
      </c>
      <c r="AU130" s="13" t="s">
        <v>56</v>
      </c>
      <c r="AV130" s="13"/>
      <c r="AW130" s="13"/>
      <c r="AX130" s="13"/>
      <c r="AY130" s="13"/>
      <c r="AZ130" s="13"/>
      <c r="BA130" s="13">
        <v>3.0</v>
      </c>
      <c r="BB130" s="13"/>
    </row>
    <row r="131" ht="12.75" customHeight="1">
      <c r="A131" s="13" t="s">
        <v>184</v>
      </c>
      <c r="B131" s="47" t="s">
        <v>186</v>
      </c>
      <c r="C131" s="10">
        <v>4.627777777777778</v>
      </c>
      <c r="D131" s="11">
        <v>10.052380952380952</v>
      </c>
      <c r="E131" s="18">
        <v>0.4603663350702669</v>
      </c>
      <c r="F131" s="12">
        <v>0.0</v>
      </c>
      <c r="G131" s="13">
        <v>7.0</v>
      </c>
      <c r="H131" s="13">
        <v>7.0</v>
      </c>
      <c r="I131" s="13">
        <v>79.0</v>
      </c>
      <c r="J131" s="13">
        <v>11.0</v>
      </c>
      <c r="K131" s="11">
        <v>0.6283084004602992</v>
      </c>
      <c r="L131" s="11">
        <v>1.6198347107438016</v>
      </c>
      <c r="M131" s="12">
        <v>8.0</v>
      </c>
      <c r="N131" s="13">
        <v>0.0</v>
      </c>
      <c r="O131" s="13">
        <v>8.0</v>
      </c>
      <c r="P131" s="17">
        <v>0.0</v>
      </c>
      <c r="Q131" s="15">
        <v>1.0886747355305662</v>
      </c>
      <c r="R131" s="16">
        <v>6.24761248852158</v>
      </c>
      <c r="S131" s="13">
        <v>36.0</v>
      </c>
      <c r="T131" s="13">
        <v>5.0</v>
      </c>
      <c r="U131" s="13">
        <v>1.0</v>
      </c>
      <c r="V131" s="17">
        <f t="shared" si="1"/>
        <v>4</v>
      </c>
      <c r="W131" s="11">
        <f t="shared" si="2"/>
        <v>0.6363636364</v>
      </c>
      <c r="X131" s="11">
        <f t="shared" si="3"/>
        <v>0.3636363636</v>
      </c>
      <c r="Y131" s="11">
        <f t="shared" si="4"/>
        <v>6.247612489</v>
      </c>
      <c r="Z131" s="13">
        <v>2.0</v>
      </c>
      <c r="AA131" s="13">
        <v>1.0</v>
      </c>
      <c r="AB131" s="13">
        <v>6.0</v>
      </c>
      <c r="AC131" s="13">
        <v>3.0</v>
      </c>
      <c r="AD131" s="13">
        <v>8.0</v>
      </c>
      <c r="AE131" s="13">
        <v>4.0</v>
      </c>
      <c r="AF131" s="11">
        <f t="shared" si="5"/>
        <v>0.5</v>
      </c>
      <c r="AG131" s="12">
        <v>6.0</v>
      </c>
      <c r="AH131" s="12">
        <v>2.0</v>
      </c>
      <c r="AI131" s="12">
        <v>8.0</v>
      </c>
      <c r="AJ131" s="12">
        <v>2.0</v>
      </c>
      <c r="AK131" s="12">
        <v>14.0</v>
      </c>
      <c r="AL131" s="12">
        <v>4.0</v>
      </c>
      <c r="AM131" s="18">
        <f t="shared" si="16"/>
        <v>0.2857142857</v>
      </c>
      <c r="AN131" s="19">
        <v>0.0</v>
      </c>
      <c r="AO131" s="19">
        <v>0.0</v>
      </c>
      <c r="AP131" s="13">
        <v>0.0</v>
      </c>
      <c r="AQ131" s="17">
        <f t="shared" si="7"/>
        <v>3</v>
      </c>
      <c r="AR131" s="11">
        <f t="shared" si="8"/>
        <v>0.2727272727</v>
      </c>
      <c r="AS131" s="17">
        <f t="shared" si="9"/>
        <v>4</v>
      </c>
      <c r="AT131" s="11">
        <f t="shared" si="10"/>
        <v>0.5</v>
      </c>
      <c r="AU131" s="13" t="s">
        <v>54</v>
      </c>
      <c r="AV131" s="13"/>
      <c r="AW131" s="13"/>
      <c r="AX131" s="13"/>
      <c r="AY131" s="13"/>
      <c r="AZ131" s="13"/>
      <c r="BA131" s="13">
        <v>10.0</v>
      </c>
      <c r="BB131" s="13"/>
    </row>
    <row r="132" ht="12.75" customHeight="1">
      <c r="A132" s="13" t="s">
        <v>184</v>
      </c>
      <c r="B132" s="9" t="s">
        <v>187</v>
      </c>
      <c r="C132" s="10">
        <v>1.9134920634920634</v>
      </c>
      <c r="D132" s="11">
        <v>7.802380952380952</v>
      </c>
      <c r="E132" s="18">
        <v>0.24524463432000812</v>
      </c>
      <c r="F132" s="12">
        <v>0.0</v>
      </c>
      <c r="G132" s="13">
        <v>3.0</v>
      </c>
      <c r="H132" s="13">
        <v>2.0</v>
      </c>
      <c r="I132" s="13">
        <v>48.0</v>
      </c>
      <c r="J132" s="13">
        <v>6.0</v>
      </c>
      <c r="K132" s="11">
        <v>0.4930555555555556</v>
      </c>
      <c r="L132" s="11">
        <v>2.3333333333333335</v>
      </c>
      <c r="M132" s="12">
        <v>5.0</v>
      </c>
      <c r="N132" s="13">
        <v>0.0</v>
      </c>
      <c r="O132" s="13">
        <v>8.0</v>
      </c>
      <c r="P132" s="17">
        <v>0.0</v>
      </c>
      <c r="Q132" s="15">
        <v>0.7383001898755637</v>
      </c>
      <c r="R132" s="16">
        <v>4.246825396825397</v>
      </c>
      <c r="S132" s="13">
        <v>33.0</v>
      </c>
      <c r="T132" s="13">
        <v>6.0</v>
      </c>
      <c r="U132" s="13">
        <v>1.0</v>
      </c>
      <c r="V132" s="17">
        <f t="shared" si="1"/>
        <v>3</v>
      </c>
      <c r="W132" s="11">
        <f t="shared" si="2"/>
        <v>0.5</v>
      </c>
      <c r="X132" s="11">
        <f t="shared" si="3"/>
        <v>0.5</v>
      </c>
      <c r="Y132" s="11">
        <f t="shared" si="4"/>
        <v>4.246825397</v>
      </c>
      <c r="Z132" s="13">
        <v>1.0</v>
      </c>
      <c r="AA132" s="13">
        <v>1.0</v>
      </c>
      <c r="AB132" s="13">
        <v>5.0</v>
      </c>
      <c r="AC132" s="13">
        <v>0.0</v>
      </c>
      <c r="AD132" s="13">
        <v>6.0</v>
      </c>
      <c r="AE132" s="13">
        <v>1.0</v>
      </c>
      <c r="AF132" s="11">
        <f t="shared" si="5"/>
        <v>0.1666666667</v>
      </c>
      <c r="AG132" s="12">
        <v>6.0</v>
      </c>
      <c r="AH132" s="12">
        <v>2.0</v>
      </c>
      <c r="AI132" s="12">
        <v>7.0</v>
      </c>
      <c r="AJ132" s="12">
        <v>5.0</v>
      </c>
      <c r="AK132" s="12">
        <v>13.0</v>
      </c>
      <c r="AL132" s="12">
        <v>7.0</v>
      </c>
      <c r="AM132" s="18">
        <f t="shared" si="16"/>
        <v>0.5384615385</v>
      </c>
      <c r="AN132" s="19">
        <v>0.0</v>
      </c>
      <c r="AO132" s="19">
        <v>0.0</v>
      </c>
      <c r="AP132" s="13">
        <v>1.0</v>
      </c>
      <c r="AQ132" s="17">
        <f t="shared" si="7"/>
        <v>1</v>
      </c>
      <c r="AR132" s="11">
        <f t="shared" si="8"/>
        <v>0.1666666667</v>
      </c>
      <c r="AS132" s="17">
        <f t="shared" si="9"/>
        <v>4</v>
      </c>
      <c r="AT132" s="11">
        <f t="shared" si="10"/>
        <v>0.6666666667</v>
      </c>
      <c r="AU132" s="13" t="s">
        <v>56</v>
      </c>
      <c r="AV132" s="13"/>
      <c r="AW132" s="13"/>
      <c r="AX132" s="13"/>
      <c r="AY132" s="13"/>
      <c r="AZ132" s="13"/>
      <c r="BA132" s="12">
        <v>6.0</v>
      </c>
      <c r="BB132" s="13"/>
    </row>
    <row r="133" ht="12.75" customHeight="1">
      <c r="A133" s="13" t="s">
        <v>184</v>
      </c>
      <c r="B133" s="47" t="s">
        <v>188</v>
      </c>
      <c r="C133" s="10">
        <v>1.4246031746031746</v>
      </c>
      <c r="D133" s="11">
        <v>7.052380952380952</v>
      </c>
      <c r="E133" s="18">
        <v>0.20200315102408284</v>
      </c>
      <c r="F133" s="12">
        <v>0.0</v>
      </c>
      <c r="G133" s="13">
        <v>3.0</v>
      </c>
      <c r="H133" s="13">
        <v>3.0</v>
      </c>
      <c r="I133" s="13">
        <v>46.0</v>
      </c>
      <c r="J133" s="13">
        <v>5.0</v>
      </c>
      <c r="K133" s="11">
        <v>0.46855345911949686</v>
      </c>
      <c r="L133" s="11">
        <v>1.0</v>
      </c>
      <c r="M133" s="12">
        <v>4.0</v>
      </c>
      <c r="N133" s="13">
        <v>0.0</v>
      </c>
      <c r="O133" s="13">
        <v>8.0</v>
      </c>
      <c r="P133" s="17">
        <v>0.0</v>
      </c>
      <c r="Q133" s="15">
        <v>0.6705566101435797</v>
      </c>
      <c r="R133" s="16">
        <v>2.424603174603175</v>
      </c>
      <c r="S133" s="13">
        <v>31.0</v>
      </c>
      <c r="T133" s="13">
        <v>7.0</v>
      </c>
      <c r="U133" s="13">
        <v>2.0</v>
      </c>
      <c r="V133" s="17">
        <f t="shared" si="1"/>
        <v>2</v>
      </c>
      <c r="W133" s="11">
        <f t="shared" si="2"/>
        <v>0.6</v>
      </c>
      <c r="X133" s="11">
        <f t="shared" si="3"/>
        <v>0.4</v>
      </c>
      <c r="Y133" s="11">
        <f t="shared" si="4"/>
        <v>2.424603175</v>
      </c>
      <c r="Z133" s="13">
        <v>1.0</v>
      </c>
      <c r="AA133" s="13">
        <v>0.0</v>
      </c>
      <c r="AB133" s="13">
        <v>4.0</v>
      </c>
      <c r="AC133" s="13">
        <v>0.0</v>
      </c>
      <c r="AD133" s="13">
        <v>5.0</v>
      </c>
      <c r="AE133" s="13">
        <v>0.0</v>
      </c>
      <c r="AF133" s="11">
        <f t="shared" si="5"/>
        <v>0</v>
      </c>
      <c r="AG133" s="12">
        <v>6.0</v>
      </c>
      <c r="AH133" s="12">
        <v>4.0</v>
      </c>
      <c r="AI133" s="12">
        <v>8.0</v>
      </c>
      <c r="AJ133" s="12">
        <v>6.0</v>
      </c>
      <c r="AK133" s="12">
        <v>14.0</v>
      </c>
      <c r="AL133" s="12">
        <v>10.0</v>
      </c>
      <c r="AM133" s="18">
        <f t="shared" si="16"/>
        <v>0.7142857143</v>
      </c>
      <c r="AN133" s="19">
        <v>0.0</v>
      </c>
      <c r="AO133" s="19">
        <v>0.0</v>
      </c>
      <c r="AP133" s="13">
        <v>0.0</v>
      </c>
      <c r="AQ133" s="17">
        <f t="shared" si="7"/>
        <v>1</v>
      </c>
      <c r="AR133" s="11">
        <f t="shared" si="8"/>
        <v>0.2</v>
      </c>
      <c r="AS133" s="17">
        <f t="shared" si="9"/>
        <v>4</v>
      </c>
      <c r="AT133" s="11">
        <f t="shared" si="10"/>
        <v>0.8</v>
      </c>
      <c r="AU133" s="13" t="s">
        <v>54</v>
      </c>
      <c r="AV133" s="13"/>
      <c r="AW133" s="13"/>
      <c r="AX133" s="13"/>
      <c r="AY133" s="13"/>
      <c r="AZ133" s="13"/>
      <c r="BA133" s="13">
        <v>2.0</v>
      </c>
      <c r="BB133" s="13"/>
    </row>
    <row r="134" ht="12.75" customHeight="1">
      <c r="A134" s="13" t="s">
        <v>184</v>
      </c>
      <c r="B134" s="9" t="s">
        <v>189</v>
      </c>
      <c r="C134" s="10">
        <v>2.4134920634920634</v>
      </c>
      <c r="D134" s="11">
        <v>6.052380952380952</v>
      </c>
      <c r="E134" s="18">
        <v>0.3987673747705219</v>
      </c>
      <c r="F134" s="12">
        <v>0.0</v>
      </c>
      <c r="G134" s="13">
        <v>1.0</v>
      </c>
      <c r="H134" s="13">
        <v>8.0</v>
      </c>
      <c r="I134" s="13">
        <v>46.0</v>
      </c>
      <c r="J134" s="13">
        <v>5.0</v>
      </c>
      <c r="K134" s="11">
        <v>0.16521739130434782</v>
      </c>
      <c r="L134" s="11">
        <v>0.4666666666666667</v>
      </c>
      <c r="M134" s="12">
        <v>3.0</v>
      </c>
      <c r="N134" s="13">
        <v>0.0</v>
      </c>
      <c r="O134" s="13">
        <v>8.0</v>
      </c>
      <c r="P134" s="17">
        <v>0.0</v>
      </c>
      <c r="Q134" s="15">
        <v>0.5639847660748697</v>
      </c>
      <c r="R134" s="16">
        <v>2.88015873015873</v>
      </c>
      <c r="S134" s="13">
        <v>30.0</v>
      </c>
      <c r="T134" s="13">
        <v>8.0</v>
      </c>
      <c r="U134" s="13">
        <v>1.0</v>
      </c>
      <c r="V134" s="17">
        <f t="shared" si="1"/>
        <v>4</v>
      </c>
      <c r="W134" s="11">
        <f t="shared" si="2"/>
        <v>0.2</v>
      </c>
      <c r="X134" s="11">
        <f t="shared" si="3"/>
        <v>0.8</v>
      </c>
      <c r="Y134" s="11">
        <f t="shared" si="4"/>
        <v>2.88015873</v>
      </c>
      <c r="Z134" s="13">
        <v>0.0</v>
      </c>
      <c r="AA134" s="13">
        <v>0.0</v>
      </c>
      <c r="AB134" s="13">
        <v>4.0</v>
      </c>
      <c r="AC134" s="13">
        <v>1.0</v>
      </c>
      <c r="AD134" s="13">
        <v>4.0</v>
      </c>
      <c r="AE134" s="13">
        <v>1.0</v>
      </c>
      <c r="AF134" s="11">
        <f t="shared" si="5"/>
        <v>0.25</v>
      </c>
      <c r="AG134" s="12">
        <v>6.0</v>
      </c>
      <c r="AH134" s="12">
        <v>3.0</v>
      </c>
      <c r="AI134" s="12">
        <v>8.0</v>
      </c>
      <c r="AJ134" s="12">
        <v>6.0</v>
      </c>
      <c r="AK134" s="12">
        <v>14.0</v>
      </c>
      <c r="AL134" s="12">
        <v>9.0</v>
      </c>
      <c r="AM134" s="18">
        <f t="shared" si="16"/>
        <v>0.6428571429</v>
      </c>
      <c r="AN134" s="19">
        <v>0.0</v>
      </c>
      <c r="AO134" s="19">
        <v>0.0</v>
      </c>
      <c r="AP134" s="13">
        <v>6.0</v>
      </c>
      <c r="AQ134" s="17">
        <f t="shared" si="7"/>
        <v>2</v>
      </c>
      <c r="AR134" s="11">
        <f t="shared" si="8"/>
        <v>0.4</v>
      </c>
      <c r="AS134" s="17">
        <f t="shared" si="9"/>
        <v>2</v>
      </c>
      <c r="AT134" s="11">
        <f t="shared" si="10"/>
        <v>0.5</v>
      </c>
      <c r="AU134" s="13" t="s">
        <v>54</v>
      </c>
      <c r="AV134" s="13"/>
      <c r="AW134" s="13"/>
      <c r="AX134" s="13"/>
      <c r="AY134" s="13"/>
      <c r="AZ134" s="13"/>
      <c r="BA134" s="13">
        <v>2.0</v>
      </c>
      <c r="BB134" s="13"/>
    </row>
    <row r="135" ht="12.75" customHeight="1">
      <c r="A135" s="13" t="s">
        <v>184</v>
      </c>
      <c r="B135" s="47" t="s">
        <v>128</v>
      </c>
      <c r="C135" s="10">
        <v>0.8888888888888888</v>
      </c>
      <c r="D135" s="11">
        <v>4.802380952380952</v>
      </c>
      <c r="E135" s="18">
        <v>0.18509337299619896</v>
      </c>
      <c r="F135" s="12">
        <v>0.0</v>
      </c>
      <c r="G135" s="13">
        <v>7.0</v>
      </c>
      <c r="H135" s="13">
        <v>9.0</v>
      </c>
      <c r="I135" s="13">
        <v>64.0</v>
      </c>
      <c r="J135" s="13">
        <v>8.0</v>
      </c>
      <c r="K135" s="11">
        <v>0.857421875</v>
      </c>
      <c r="L135" s="11">
        <v>1.8846153846153846</v>
      </c>
      <c r="M135" s="12">
        <v>4.0</v>
      </c>
      <c r="N135" s="13">
        <v>0.0</v>
      </c>
      <c r="O135" s="13">
        <v>8.0</v>
      </c>
      <c r="P135" s="17">
        <v>0.0</v>
      </c>
      <c r="Q135" s="15">
        <v>1.042515247996199</v>
      </c>
      <c r="R135" s="16">
        <v>2.7735042735042734</v>
      </c>
      <c r="S135" s="13">
        <v>27.0</v>
      </c>
      <c r="T135" s="13">
        <v>9.0</v>
      </c>
      <c r="U135" s="13">
        <v>2.0</v>
      </c>
      <c r="V135" s="17">
        <f t="shared" si="1"/>
        <v>1</v>
      </c>
      <c r="W135" s="11">
        <f t="shared" si="2"/>
        <v>0.875</v>
      </c>
      <c r="X135" s="11">
        <f t="shared" si="3"/>
        <v>0.125</v>
      </c>
      <c r="Y135" s="11">
        <f t="shared" si="4"/>
        <v>2.773504274</v>
      </c>
      <c r="Z135" s="13">
        <v>0.0</v>
      </c>
      <c r="AA135" s="13">
        <v>0.0</v>
      </c>
      <c r="AB135" s="13">
        <v>3.0</v>
      </c>
      <c r="AC135" s="13">
        <v>0.0</v>
      </c>
      <c r="AD135" s="13">
        <v>3.0</v>
      </c>
      <c r="AE135" s="13">
        <v>0.0</v>
      </c>
      <c r="AF135" s="11">
        <f t="shared" si="5"/>
        <v>0</v>
      </c>
      <c r="AG135" s="12">
        <v>6.0</v>
      </c>
      <c r="AH135" s="12">
        <v>4.0</v>
      </c>
      <c r="AI135" s="12">
        <v>7.0</v>
      </c>
      <c r="AJ135" s="12">
        <v>2.0</v>
      </c>
      <c r="AK135" s="12">
        <v>13.0</v>
      </c>
      <c r="AL135" s="12">
        <v>6.0</v>
      </c>
      <c r="AM135" s="18">
        <f t="shared" si="16"/>
        <v>0.4615384615</v>
      </c>
      <c r="AN135" s="19">
        <v>0.0</v>
      </c>
      <c r="AO135" s="19">
        <v>0.0</v>
      </c>
      <c r="AP135" s="13">
        <v>3.0</v>
      </c>
      <c r="AQ135" s="17">
        <f t="shared" si="7"/>
        <v>4</v>
      </c>
      <c r="AR135" s="11">
        <f t="shared" si="8"/>
        <v>0.5</v>
      </c>
      <c r="AS135" s="17">
        <f t="shared" si="9"/>
        <v>4</v>
      </c>
      <c r="AT135" s="11">
        <f t="shared" si="10"/>
        <v>0.5</v>
      </c>
      <c r="AU135" s="13" t="s">
        <v>54</v>
      </c>
      <c r="AV135" s="20">
        <v>29821.0</v>
      </c>
      <c r="AW135" s="13"/>
      <c r="AX135" s="13"/>
      <c r="AY135" s="13"/>
      <c r="AZ135" s="13"/>
      <c r="BA135" s="13">
        <v>7.0</v>
      </c>
      <c r="BB135" s="13"/>
    </row>
    <row r="136" ht="12.75" customHeight="1">
      <c r="A136" s="13" t="s">
        <v>184</v>
      </c>
      <c r="B136" s="47" t="s">
        <v>190</v>
      </c>
      <c r="C136" s="10">
        <v>1.4246031746031746</v>
      </c>
      <c r="D136" s="11">
        <v>3.8023809523809526</v>
      </c>
      <c r="E136" s="18">
        <v>0.374660822375287</v>
      </c>
      <c r="F136" s="12">
        <v>0.0</v>
      </c>
      <c r="G136" s="13">
        <v>2.0</v>
      </c>
      <c r="H136" s="13">
        <v>8.0</v>
      </c>
      <c r="I136" s="13">
        <v>29.0</v>
      </c>
      <c r="J136" s="13">
        <v>3.0</v>
      </c>
      <c r="K136" s="11">
        <v>0.5747126436781609</v>
      </c>
      <c r="L136" s="11">
        <v>1.5555555555555556</v>
      </c>
      <c r="M136" s="12">
        <v>2.0</v>
      </c>
      <c r="N136" s="13">
        <v>0.0</v>
      </c>
      <c r="O136" s="13">
        <v>8.0</v>
      </c>
      <c r="P136" s="17">
        <v>0.0</v>
      </c>
      <c r="Q136" s="15">
        <v>0.9493734660534479</v>
      </c>
      <c r="R136" s="16">
        <v>2.9801587301587302</v>
      </c>
      <c r="S136" s="13">
        <v>24.0</v>
      </c>
      <c r="T136" s="13">
        <v>10.0</v>
      </c>
      <c r="U136" s="13">
        <v>2.0</v>
      </c>
      <c r="V136" s="17">
        <f t="shared" si="1"/>
        <v>1</v>
      </c>
      <c r="W136" s="11">
        <f t="shared" si="2"/>
        <v>0.6666666667</v>
      </c>
      <c r="X136" s="11">
        <f t="shared" si="3"/>
        <v>0.3333333333</v>
      </c>
      <c r="Y136" s="11">
        <f t="shared" si="4"/>
        <v>2.98015873</v>
      </c>
      <c r="Z136" s="13">
        <v>0.0</v>
      </c>
      <c r="AA136" s="13">
        <v>0.0</v>
      </c>
      <c r="AB136" s="13">
        <v>2.0</v>
      </c>
      <c r="AC136" s="13">
        <v>0.0</v>
      </c>
      <c r="AD136" s="13">
        <v>2.0</v>
      </c>
      <c r="AE136" s="13">
        <v>0.0</v>
      </c>
      <c r="AF136" s="11">
        <f t="shared" si="5"/>
        <v>0</v>
      </c>
      <c r="AG136" s="12">
        <v>5.0</v>
      </c>
      <c r="AH136" s="12">
        <v>4.0</v>
      </c>
      <c r="AI136" s="12">
        <v>8.0</v>
      </c>
      <c r="AJ136" s="12">
        <v>6.0</v>
      </c>
      <c r="AK136" s="12">
        <v>13.0</v>
      </c>
      <c r="AL136" s="12">
        <v>10.0</v>
      </c>
      <c r="AM136" s="18">
        <f t="shared" si="16"/>
        <v>0.7692307692</v>
      </c>
      <c r="AN136" s="19">
        <v>0.0</v>
      </c>
      <c r="AO136" s="19">
        <v>0.0</v>
      </c>
      <c r="AP136" s="13">
        <v>0.0</v>
      </c>
      <c r="AQ136" s="17">
        <f t="shared" si="7"/>
        <v>1</v>
      </c>
      <c r="AR136" s="11">
        <f t="shared" si="8"/>
        <v>0.3333333333</v>
      </c>
      <c r="AS136" s="17">
        <f t="shared" si="9"/>
        <v>2</v>
      </c>
      <c r="AT136" s="11">
        <f t="shared" si="10"/>
        <v>0.6666666667</v>
      </c>
      <c r="AU136" s="13" t="s">
        <v>56</v>
      </c>
      <c r="AV136" s="13"/>
      <c r="AW136" s="13"/>
      <c r="AX136" s="13"/>
      <c r="BA136" s="13">
        <f>H136+AZ136</f>
        <v>8</v>
      </c>
    </row>
    <row r="137" ht="12.75" customHeight="1">
      <c r="A137" s="13" t="s">
        <v>184</v>
      </c>
      <c r="B137" s="47" t="s">
        <v>191</v>
      </c>
      <c r="C137" s="10">
        <v>0.6388888888888888</v>
      </c>
      <c r="D137" s="11">
        <v>2.8023809523809526</v>
      </c>
      <c r="E137" s="18">
        <v>0.22798074199943355</v>
      </c>
      <c r="F137" s="12">
        <v>0.0</v>
      </c>
      <c r="G137" s="13">
        <v>4.0</v>
      </c>
      <c r="H137" s="13">
        <v>4.0</v>
      </c>
      <c r="I137" s="13">
        <v>45.0</v>
      </c>
      <c r="J137" s="13">
        <v>6.0</v>
      </c>
      <c r="K137" s="11">
        <v>0.6518518518518518</v>
      </c>
      <c r="L137" s="11">
        <v>2.3333333333333335</v>
      </c>
      <c r="M137" s="12">
        <v>5.0</v>
      </c>
      <c r="N137" s="13">
        <v>0.0</v>
      </c>
      <c r="O137" s="13">
        <v>8.0</v>
      </c>
      <c r="P137" s="17">
        <v>0.0</v>
      </c>
      <c r="Q137" s="15">
        <v>0.8798325938512853</v>
      </c>
      <c r="R137" s="16">
        <v>2.9722222222222223</v>
      </c>
      <c r="S137" s="13">
        <v>21.0</v>
      </c>
      <c r="T137" s="13">
        <v>11.0</v>
      </c>
      <c r="U137" s="13">
        <v>2.0</v>
      </c>
      <c r="V137" s="17">
        <f t="shared" si="1"/>
        <v>2</v>
      </c>
      <c r="W137" s="11">
        <f t="shared" si="2"/>
        <v>0.6666666667</v>
      </c>
      <c r="X137" s="11">
        <f t="shared" si="3"/>
        <v>0.3333333333</v>
      </c>
      <c r="Y137" s="11">
        <f t="shared" si="4"/>
        <v>2.972222222</v>
      </c>
      <c r="Z137" s="13">
        <v>0.0</v>
      </c>
      <c r="AA137" s="13">
        <v>0.0</v>
      </c>
      <c r="AB137" s="13">
        <v>1.0</v>
      </c>
      <c r="AC137" s="13">
        <v>0.0</v>
      </c>
      <c r="AD137" s="13">
        <v>1.0</v>
      </c>
      <c r="AE137" s="13">
        <v>0.0</v>
      </c>
      <c r="AF137" s="11">
        <f t="shared" si="5"/>
        <v>0</v>
      </c>
      <c r="AG137" s="12">
        <v>5.0</v>
      </c>
      <c r="AH137" s="12">
        <v>3.0</v>
      </c>
      <c r="AI137" s="12">
        <v>8.0</v>
      </c>
      <c r="AJ137" s="12">
        <v>2.0</v>
      </c>
      <c r="AK137" s="12">
        <v>13.0</v>
      </c>
      <c r="AL137" s="12">
        <v>5.0</v>
      </c>
      <c r="AM137" s="18">
        <f t="shared" si="16"/>
        <v>0.3846153846</v>
      </c>
      <c r="AN137" s="19">
        <v>0.0</v>
      </c>
      <c r="AO137" s="19">
        <v>0.0</v>
      </c>
      <c r="AP137" s="12">
        <v>1.0</v>
      </c>
      <c r="AQ137" s="17">
        <f t="shared" si="7"/>
        <v>1</v>
      </c>
      <c r="AR137" s="11">
        <f t="shared" si="8"/>
        <v>0.1666666667</v>
      </c>
      <c r="AS137" s="17">
        <f t="shared" si="9"/>
        <v>5</v>
      </c>
      <c r="AT137" s="11">
        <f t="shared" si="10"/>
        <v>0.8333333333</v>
      </c>
      <c r="AU137" s="13" t="s">
        <v>56</v>
      </c>
      <c r="AY137" s="13"/>
      <c r="AZ137" s="13"/>
      <c r="BA137" s="13">
        <v>1.0</v>
      </c>
      <c r="BB137" s="13"/>
    </row>
    <row r="138" ht="12.75" customHeight="1">
      <c r="A138" s="13" t="s">
        <v>184</v>
      </c>
      <c r="B138" s="9" t="s">
        <v>192</v>
      </c>
      <c r="C138" s="10">
        <v>0.37777777777777777</v>
      </c>
      <c r="D138" s="11">
        <v>2.5523809523809526</v>
      </c>
      <c r="E138" s="18">
        <v>0.1480099502487562</v>
      </c>
      <c r="F138" s="12">
        <v>1.0</v>
      </c>
      <c r="G138" s="13">
        <v>3.0</v>
      </c>
      <c r="H138" s="13">
        <v>7.0</v>
      </c>
      <c r="I138" s="13">
        <v>40.0</v>
      </c>
      <c r="J138" s="13">
        <v>5.0</v>
      </c>
      <c r="K138" s="11">
        <v>0.5650000000000001</v>
      </c>
      <c r="L138" s="11">
        <v>1.5272727272727273</v>
      </c>
      <c r="M138" s="12">
        <v>3.0</v>
      </c>
      <c r="N138" s="13">
        <v>0.0</v>
      </c>
      <c r="O138" s="13">
        <v>8.0</v>
      </c>
      <c r="P138" s="17">
        <v>0.0</v>
      </c>
      <c r="Q138" s="15">
        <v>0.7130099502487562</v>
      </c>
      <c r="R138" s="16">
        <v>1.905050505050505</v>
      </c>
      <c r="S138" s="13">
        <v>20.0</v>
      </c>
      <c r="T138" s="13">
        <v>12.0</v>
      </c>
      <c r="U138" s="13">
        <v>1.0</v>
      </c>
      <c r="V138" s="17">
        <f t="shared" si="1"/>
        <v>2</v>
      </c>
      <c r="W138" s="11">
        <f t="shared" si="2"/>
        <v>0.6</v>
      </c>
      <c r="X138" s="11">
        <f t="shared" si="3"/>
        <v>0.4</v>
      </c>
      <c r="Y138" s="11">
        <f t="shared" si="4"/>
        <v>1.905050505</v>
      </c>
      <c r="Z138" s="13">
        <v>0.0</v>
      </c>
      <c r="AA138" s="13">
        <v>0.0</v>
      </c>
      <c r="AB138" s="13">
        <v>1.0</v>
      </c>
      <c r="AC138" s="13">
        <v>0.0</v>
      </c>
      <c r="AD138" s="13">
        <v>1.0</v>
      </c>
      <c r="AE138" s="13">
        <v>0.0</v>
      </c>
      <c r="AF138" s="11">
        <f t="shared" si="5"/>
        <v>0</v>
      </c>
      <c r="AG138" s="12">
        <v>5.0</v>
      </c>
      <c r="AH138" s="12">
        <v>1.0</v>
      </c>
      <c r="AI138" s="12">
        <v>7.0</v>
      </c>
      <c r="AJ138" s="12">
        <v>2.0</v>
      </c>
      <c r="AK138" s="12">
        <v>12.0</v>
      </c>
      <c r="AL138" s="12">
        <v>3.0</v>
      </c>
      <c r="AM138" s="18">
        <f t="shared" si="16"/>
        <v>0.25</v>
      </c>
      <c r="AN138" s="19">
        <v>0.0</v>
      </c>
      <c r="AO138" s="19">
        <v>0.0</v>
      </c>
      <c r="AP138" s="12">
        <v>2.0</v>
      </c>
      <c r="AQ138" s="17">
        <f t="shared" si="7"/>
        <v>2</v>
      </c>
      <c r="AR138" s="11">
        <f t="shared" si="8"/>
        <v>0.4</v>
      </c>
      <c r="AS138" s="17">
        <f t="shared" si="9"/>
        <v>3</v>
      </c>
      <c r="AT138" s="11">
        <f t="shared" si="10"/>
        <v>0.6</v>
      </c>
      <c r="AU138" s="13" t="s">
        <v>56</v>
      </c>
      <c r="AY138" s="13"/>
      <c r="AZ138" s="13"/>
      <c r="BA138" s="12">
        <v>4.0</v>
      </c>
      <c r="BB138" s="13"/>
    </row>
    <row r="139" ht="12.75" customHeight="1">
      <c r="A139" s="13" t="s">
        <v>184</v>
      </c>
      <c r="B139" s="9" t="s">
        <v>193</v>
      </c>
      <c r="C139" s="10">
        <v>1.7468253968253968</v>
      </c>
      <c r="D139" s="11">
        <v>2.3857142857142857</v>
      </c>
      <c r="E139" s="18">
        <v>0.7322022621423819</v>
      </c>
      <c r="F139" s="12">
        <v>0.0</v>
      </c>
      <c r="G139" s="13">
        <v>2.0</v>
      </c>
      <c r="H139" s="13">
        <v>7.0</v>
      </c>
      <c r="I139" s="13">
        <v>26.0</v>
      </c>
      <c r="J139" s="13">
        <v>3.0</v>
      </c>
      <c r="K139" s="11">
        <v>0.576923076923077</v>
      </c>
      <c r="L139" s="11">
        <v>1.696969696969697</v>
      </c>
      <c r="M139" s="12">
        <v>2.0</v>
      </c>
      <c r="N139" s="13">
        <v>0.0</v>
      </c>
      <c r="O139" s="13">
        <v>8.0</v>
      </c>
      <c r="P139" s="17">
        <v>0.0</v>
      </c>
      <c r="Q139" s="15">
        <v>1.309125339065459</v>
      </c>
      <c r="R139" s="16">
        <v>3.443795093795094</v>
      </c>
      <c r="S139" s="13">
        <v>19.0</v>
      </c>
      <c r="T139" s="13">
        <v>13.0</v>
      </c>
      <c r="U139" s="13">
        <v>1.0</v>
      </c>
      <c r="V139" s="17">
        <f t="shared" si="1"/>
        <v>1</v>
      </c>
      <c r="W139" s="11">
        <f t="shared" si="2"/>
        <v>0.6666666667</v>
      </c>
      <c r="X139" s="11">
        <f t="shared" si="3"/>
        <v>0.3333333333</v>
      </c>
      <c r="Y139" s="11">
        <f t="shared" si="4"/>
        <v>3.443795094</v>
      </c>
      <c r="Z139" s="13">
        <v>0.0</v>
      </c>
      <c r="AA139" s="13">
        <v>0.0</v>
      </c>
      <c r="AB139" s="13">
        <v>1.0</v>
      </c>
      <c r="AC139" s="13">
        <v>1.0</v>
      </c>
      <c r="AD139" s="13">
        <v>1.0</v>
      </c>
      <c r="AE139" s="13">
        <v>1.0</v>
      </c>
      <c r="AF139" s="11">
        <f t="shared" si="5"/>
        <v>1</v>
      </c>
      <c r="AG139" s="12">
        <v>5.0</v>
      </c>
      <c r="AH139" s="12">
        <v>2.0</v>
      </c>
      <c r="AI139" s="12">
        <v>6.0</v>
      </c>
      <c r="AJ139" s="12">
        <v>4.0</v>
      </c>
      <c r="AK139" s="12">
        <v>11.0</v>
      </c>
      <c r="AL139" s="12">
        <v>6.0</v>
      </c>
      <c r="AM139" s="18">
        <f t="shared" si="16"/>
        <v>0.5454545455</v>
      </c>
      <c r="AN139" s="19">
        <v>0.0</v>
      </c>
      <c r="AO139" s="19">
        <v>0.0</v>
      </c>
      <c r="AP139" s="12">
        <v>4.0</v>
      </c>
      <c r="AQ139" s="17">
        <f t="shared" si="7"/>
        <v>1</v>
      </c>
      <c r="AR139" s="11">
        <f t="shared" si="8"/>
        <v>0.3333333333</v>
      </c>
      <c r="AS139" s="17">
        <f t="shared" si="9"/>
        <v>1</v>
      </c>
      <c r="AT139" s="11">
        <f t="shared" si="10"/>
        <v>0.5</v>
      </c>
      <c r="AU139" s="13" t="s">
        <v>56</v>
      </c>
      <c r="BA139" s="13">
        <f>H139+AZ139</f>
        <v>7</v>
      </c>
    </row>
    <row r="140" ht="12.75" customHeight="1">
      <c r="A140" s="13" t="s">
        <v>184</v>
      </c>
      <c r="B140" s="9" t="s">
        <v>194</v>
      </c>
      <c r="C140" s="10">
        <v>0.2111111111111111</v>
      </c>
      <c r="D140" s="11">
        <v>2.219047619047619</v>
      </c>
      <c r="E140" s="18">
        <v>0.09513590844062947</v>
      </c>
      <c r="F140" s="12">
        <v>1.0</v>
      </c>
      <c r="G140" s="13">
        <v>3.0</v>
      </c>
      <c r="H140" s="13">
        <v>12.0</v>
      </c>
      <c r="I140" s="13">
        <v>34.0</v>
      </c>
      <c r="J140" s="13">
        <v>4.0</v>
      </c>
      <c r="K140" s="11">
        <v>0.6617647058823529</v>
      </c>
      <c r="L140" s="11">
        <v>1.3125</v>
      </c>
      <c r="M140" s="12">
        <v>0.0</v>
      </c>
      <c r="N140" s="13">
        <v>0.0</v>
      </c>
      <c r="O140" s="13">
        <v>8.0</v>
      </c>
      <c r="P140" s="17">
        <v>0.0</v>
      </c>
      <c r="Q140" s="15">
        <v>0.7569006143229824</v>
      </c>
      <c r="R140" s="16">
        <v>1.523611111111111</v>
      </c>
      <c r="S140" s="13">
        <v>17.0</v>
      </c>
      <c r="T140" s="13">
        <v>14.0</v>
      </c>
      <c r="U140" s="13">
        <v>1.0</v>
      </c>
      <c r="V140" s="17">
        <f t="shared" si="1"/>
        <v>1</v>
      </c>
      <c r="W140" s="11">
        <f t="shared" si="2"/>
        <v>0.75</v>
      </c>
      <c r="X140" s="11">
        <f t="shared" si="3"/>
        <v>0.25</v>
      </c>
      <c r="Y140" s="11">
        <f t="shared" si="4"/>
        <v>1.523611111</v>
      </c>
      <c r="Z140" s="13">
        <v>0.0</v>
      </c>
      <c r="AA140" s="13">
        <v>0.0</v>
      </c>
      <c r="AB140" s="13">
        <v>1.0</v>
      </c>
      <c r="AC140" s="13">
        <v>0.0</v>
      </c>
      <c r="AD140" s="13">
        <v>1.0</v>
      </c>
      <c r="AE140" s="13">
        <v>0.0</v>
      </c>
      <c r="AF140" s="11">
        <f t="shared" si="5"/>
        <v>0</v>
      </c>
      <c r="AG140" s="12">
        <v>4.0</v>
      </c>
      <c r="AH140" s="12">
        <v>0.0</v>
      </c>
      <c r="AI140" s="12">
        <v>6.0</v>
      </c>
      <c r="AJ140" s="12">
        <v>2.0</v>
      </c>
      <c r="AK140" s="12">
        <v>10.0</v>
      </c>
      <c r="AL140" s="12">
        <v>2.0</v>
      </c>
      <c r="AM140" s="18">
        <f t="shared" si="16"/>
        <v>0.2</v>
      </c>
      <c r="AN140" s="19">
        <v>0.0</v>
      </c>
      <c r="AO140" s="19">
        <v>0.0</v>
      </c>
      <c r="AP140" s="12">
        <v>2.0</v>
      </c>
      <c r="AQ140" s="17">
        <f t="shared" si="7"/>
        <v>4</v>
      </c>
      <c r="AR140" s="11">
        <f t="shared" si="8"/>
        <v>1</v>
      </c>
      <c r="AS140" s="17">
        <f t="shared" si="9"/>
        <v>0</v>
      </c>
      <c r="AT140" s="11">
        <f t="shared" si="10"/>
        <v>0</v>
      </c>
      <c r="AU140" s="13" t="s">
        <v>54</v>
      </c>
      <c r="BA140" s="12">
        <v>8.0</v>
      </c>
      <c r="BB140" s="13"/>
    </row>
    <row r="141" ht="12.75" customHeight="1">
      <c r="A141" s="13" t="s">
        <v>184</v>
      </c>
      <c r="B141" s="47" t="s">
        <v>195</v>
      </c>
      <c r="C141" s="10">
        <v>0.8650793650793651</v>
      </c>
      <c r="D141" s="11">
        <v>2.0761904761904764</v>
      </c>
      <c r="E141" s="18">
        <v>0.41666666666666663</v>
      </c>
      <c r="F141" s="12">
        <v>0.0</v>
      </c>
      <c r="G141" s="13">
        <v>1.0</v>
      </c>
      <c r="H141" s="13">
        <v>0.0</v>
      </c>
      <c r="I141" s="13">
        <v>19.0</v>
      </c>
      <c r="J141" s="13">
        <v>2.0</v>
      </c>
      <c r="K141" s="11">
        <v>0.23456790123456792</v>
      </c>
      <c r="L141" s="11">
        <v>0.7777777777777778</v>
      </c>
      <c r="M141" s="12">
        <v>2.0</v>
      </c>
      <c r="N141" s="13">
        <v>0.0</v>
      </c>
      <c r="O141" s="13">
        <v>8.0</v>
      </c>
      <c r="P141" s="17">
        <v>0.0</v>
      </c>
      <c r="Q141" s="15">
        <v>0.6512345679012346</v>
      </c>
      <c r="R141" s="16">
        <v>1.6428571428571428</v>
      </c>
      <c r="S141" s="13">
        <v>15.0</v>
      </c>
      <c r="T141" s="13">
        <v>15.0</v>
      </c>
      <c r="U141" s="13">
        <v>2.0</v>
      </c>
      <c r="V141" s="17">
        <f t="shared" si="1"/>
        <v>1</v>
      </c>
      <c r="W141" s="11">
        <f t="shared" si="2"/>
        <v>0.5</v>
      </c>
      <c r="X141" s="11">
        <f t="shared" si="3"/>
        <v>0.5</v>
      </c>
      <c r="Y141" s="11">
        <f t="shared" si="4"/>
        <v>1.642857143</v>
      </c>
      <c r="Z141" s="13">
        <v>0.0</v>
      </c>
      <c r="AA141" s="13">
        <v>0.0</v>
      </c>
      <c r="AB141" s="13">
        <v>1.0</v>
      </c>
      <c r="AC141" s="13">
        <v>0.0</v>
      </c>
      <c r="AD141" s="13">
        <v>1.0</v>
      </c>
      <c r="AE141" s="13">
        <v>0.0</v>
      </c>
      <c r="AF141" s="11">
        <f t="shared" si="5"/>
        <v>0</v>
      </c>
      <c r="AG141" s="12">
        <v>4.0</v>
      </c>
      <c r="AH141" s="12">
        <v>4.0</v>
      </c>
      <c r="AI141" s="12">
        <v>5.0</v>
      </c>
      <c r="AJ141" s="12">
        <v>3.0</v>
      </c>
      <c r="AK141" s="12">
        <v>9.0</v>
      </c>
      <c r="AL141" s="12">
        <v>7.0</v>
      </c>
      <c r="AM141" s="18">
        <f t="shared" si="16"/>
        <v>0.7777777778</v>
      </c>
      <c r="AN141" s="19">
        <v>0.0</v>
      </c>
      <c r="AO141" s="19">
        <v>0.0</v>
      </c>
      <c r="AP141" s="13">
        <v>0.0</v>
      </c>
      <c r="AQ141" s="17">
        <f t="shared" si="7"/>
        <v>0</v>
      </c>
      <c r="AR141" s="11">
        <f t="shared" si="8"/>
        <v>0</v>
      </c>
      <c r="AS141" s="17">
        <f t="shared" si="9"/>
        <v>2</v>
      </c>
      <c r="AT141" s="11">
        <f t="shared" si="10"/>
        <v>1</v>
      </c>
      <c r="AU141" s="13" t="s">
        <v>54</v>
      </c>
      <c r="AV141" s="13"/>
      <c r="AW141" s="13"/>
      <c r="AX141" s="13"/>
      <c r="AY141" s="13"/>
      <c r="AZ141" s="13"/>
      <c r="BA141" s="13">
        <v>4.0</v>
      </c>
    </row>
    <row r="142" ht="12.75" customHeight="1">
      <c r="A142" s="13" t="s">
        <v>184</v>
      </c>
      <c r="B142" s="9" t="s">
        <v>196</v>
      </c>
      <c r="C142" s="10">
        <v>0.2111111111111111</v>
      </c>
      <c r="D142" s="11">
        <v>1.9333333333333336</v>
      </c>
      <c r="E142" s="18">
        <v>0.10919540229885057</v>
      </c>
      <c r="F142" s="12">
        <v>0.0</v>
      </c>
      <c r="G142" s="13">
        <v>1.0</v>
      </c>
      <c r="H142" s="13">
        <v>6.0</v>
      </c>
      <c r="I142" s="13">
        <v>27.0</v>
      </c>
      <c r="J142" s="13">
        <v>3.0</v>
      </c>
      <c r="K142" s="11">
        <v>0.25925925925925924</v>
      </c>
      <c r="L142" s="11">
        <v>0.9333333333333333</v>
      </c>
      <c r="M142" s="12">
        <v>2.0</v>
      </c>
      <c r="N142" s="13">
        <v>0.0</v>
      </c>
      <c r="O142" s="13">
        <v>8.0</v>
      </c>
      <c r="P142" s="17">
        <v>0.0</v>
      </c>
      <c r="Q142" s="15">
        <v>0.3684546615581098</v>
      </c>
      <c r="R142" s="16">
        <v>1.1444444444444444</v>
      </c>
      <c r="S142" s="13">
        <v>14.0</v>
      </c>
      <c r="T142" s="13">
        <v>16.0</v>
      </c>
      <c r="U142" s="13">
        <v>1.0</v>
      </c>
      <c r="V142" s="17">
        <f t="shared" si="1"/>
        <v>2</v>
      </c>
      <c r="W142" s="11">
        <f t="shared" si="2"/>
        <v>0.3333333333</v>
      </c>
      <c r="X142" s="11">
        <f t="shared" si="3"/>
        <v>0.6666666667</v>
      </c>
      <c r="Y142" s="11">
        <f t="shared" si="4"/>
        <v>1.144444444</v>
      </c>
      <c r="Z142" s="13">
        <v>0.0</v>
      </c>
      <c r="AA142" s="13">
        <v>0.0</v>
      </c>
      <c r="AB142" s="13">
        <v>1.0</v>
      </c>
      <c r="AC142" s="13">
        <v>0.0</v>
      </c>
      <c r="AD142" s="13">
        <v>1.0</v>
      </c>
      <c r="AE142" s="13">
        <v>0.0</v>
      </c>
      <c r="AF142" s="11">
        <f t="shared" si="5"/>
        <v>0</v>
      </c>
      <c r="AG142" s="12">
        <v>3.0</v>
      </c>
      <c r="AH142" s="12">
        <v>0.0</v>
      </c>
      <c r="AI142" s="12">
        <v>5.0</v>
      </c>
      <c r="AJ142" s="12">
        <v>2.0</v>
      </c>
      <c r="AK142" s="12">
        <v>8.0</v>
      </c>
      <c r="AL142" s="12">
        <v>2.0</v>
      </c>
      <c r="AM142" s="18">
        <f t="shared" si="16"/>
        <v>0.25</v>
      </c>
      <c r="AN142" s="19">
        <v>0.0</v>
      </c>
      <c r="AO142" s="19">
        <v>0.0</v>
      </c>
      <c r="AP142" s="13">
        <v>0.0</v>
      </c>
      <c r="AQ142" s="17">
        <f t="shared" si="7"/>
        <v>1</v>
      </c>
      <c r="AR142" s="11">
        <f t="shared" si="8"/>
        <v>0.3333333333</v>
      </c>
      <c r="AS142" s="17">
        <f t="shared" si="9"/>
        <v>2</v>
      </c>
      <c r="AT142" s="11">
        <f t="shared" si="10"/>
        <v>0.6666666667</v>
      </c>
      <c r="AU142" s="13" t="s">
        <v>54</v>
      </c>
      <c r="AV142" s="13"/>
      <c r="AW142" s="13"/>
      <c r="AX142" s="13"/>
      <c r="AY142" s="13"/>
      <c r="AZ142" s="13"/>
      <c r="BA142" s="13">
        <v>3.0</v>
      </c>
      <c r="BB142" s="13"/>
    </row>
    <row r="143" ht="12.75" customHeight="1">
      <c r="A143" s="13" t="s">
        <v>184</v>
      </c>
      <c r="B143" s="52" t="s">
        <v>197</v>
      </c>
      <c r="C143" s="10">
        <v>0.2111111111111111</v>
      </c>
      <c r="D143" s="11">
        <v>1.6833333333333336</v>
      </c>
      <c r="E143" s="18">
        <v>0.1254125412541254</v>
      </c>
      <c r="F143" s="12">
        <v>0.0</v>
      </c>
      <c r="G143" s="13">
        <v>0.0</v>
      </c>
      <c r="H143" s="13">
        <v>6.0</v>
      </c>
      <c r="I143" s="13">
        <v>19.0</v>
      </c>
      <c r="J143" s="13">
        <v>2.0</v>
      </c>
      <c r="K143" s="11">
        <v>-0.15789473684210525</v>
      </c>
      <c r="L143" s="11">
        <v>0.0</v>
      </c>
      <c r="M143" s="12">
        <v>1.0</v>
      </c>
      <c r="N143" s="13">
        <v>0.0</v>
      </c>
      <c r="O143" s="13">
        <v>8.0</v>
      </c>
      <c r="P143" s="17">
        <v>0.0</v>
      </c>
      <c r="Q143" s="15">
        <v>-0.03248219558797985</v>
      </c>
      <c r="R143" s="16">
        <v>0.2111111111111111</v>
      </c>
      <c r="S143" s="13">
        <v>11.0</v>
      </c>
      <c r="T143" s="13">
        <v>17.0</v>
      </c>
      <c r="U143" s="13">
        <v>1.0</v>
      </c>
      <c r="V143" s="17">
        <f t="shared" si="1"/>
        <v>2</v>
      </c>
      <c r="W143" s="11">
        <f t="shared" si="2"/>
        <v>0</v>
      </c>
      <c r="X143" s="11">
        <f t="shared" si="3"/>
        <v>1</v>
      </c>
      <c r="Y143" s="11">
        <f t="shared" si="4"/>
        <v>0.2111111111</v>
      </c>
      <c r="Z143" s="13">
        <v>0.0</v>
      </c>
      <c r="AA143" s="13">
        <v>0.0</v>
      </c>
      <c r="AB143" s="13">
        <v>1.0</v>
      </c>
      <c r="AC143" s="13">
        <v>0.0</v>
      </c>
      <c r="AD143" s="13">
        <v>1.0</v>
      </c>
      <c r="AE143" s="13">
        <v>0.0</v>
      </c>
      <c r="AF143" s="11">
        <f t="shared" si="5"/>
        <v>0</v>
      </c>
      <c r="AG143" s="12">
        <v>2.0</v>
      </c>
      <c r="AH143" s="12">
        <v>0.0</v>
      </c>
      <c r="AI143" s="12">
        <v>4.0</v>
      </c>
      <c r="AJ143" s="12">
        <v>2.0</v>
      </c>
      <c r="AK143" s="12">
        <v>6.0</v>
      </c>
      <c r="AL143" s="12">
        <v>2.0</v>
      </c>
      <c r="AM143" s="18">
        <f t="shared" si="16"/>
        <v>0.3333333333</v>
      </c>
      <c r="AN143" s="19">
        <v>0.0</v>
      </c>
      <c r="AO143" s="19">
        <v>0.0</v>
      </c>
      <c r="AP143" s="13">
        <v>0.0</v>
      </c>
      <c r="AQ143" s="17">
        <f t="shared" si="7"/>
        <v>1</v>
      </c>
      <c r="AR143" s="11">
        <f t="shared" si="8"/>
        <v>0.5</v>
      </c>
      <c r="AS143" s="17">
        <f t="shared" si="9"/>
        <v>1</v>
      </c>
      <c r="AT143" s="11">
        <f t="shared" si="10"/>
        <v>0.5</v>
      </c>
      <c r="AU143" s="13" t="s">
        <v>54</v>
      </c>
      <c r="AV143" s="13"/>
      <c r="AW143" s="13"/>
      <c r="AX143" s="13"/>
      <c r="AY143" s="13"/>
      <c r="AZ143" s="13"/>
      <c r="BA143" s="13">
        <v>4.0</v>
      </c>
      <c r="BB143" s="13"/>
    </row>
    <row r="144" ht="12.75" customHeight="1">
      <c r="A144" s="13" t="s">
        <v>184</v>
      </c>
      <c r="B144" s="47" t="s">
        <v>151</v>
      </c>
      <c r="C144" s="10">
        <v>1.2222222222222223</v>
      </c>
      <c r="D144" s="11">
        <v>1.4333333333333336</v>
      </c>
      <c r="E144" s="18">
        <v>0.8527131782945736</v>
      </c>
      <c r="F144" s="12">
        <v>0.0</v>
      </c>
      <c r="G144" s="13">
        <v>1.0</v>
      </c>
      <c r="H144" s="13">
        <v>6.0</v>
      </c>
      <c r="I144" s="13">
        <v>19.0</v>
      </c>
      <c r="J144" s="13">
        <v>2.0</v>
      </c>
      <c r="K144" s="11">
        <v>0.34210526315789475</v>
      </c>
      <c r="L144" s="11">
        <v>1.4</v>
      </c>
      <c r="M144" s="12">
        <v>1.0</v>
      </c>
      <c r="N144" s="13">
        <v>0.0</v>
      </c>
      <c r="O144" s="13">
        <v>8.0</v>
      </c>
      <c r="P144" s="17">
        <v>0.0</v>
      </c>
      <c r="Q144" s="15">
        <v>1.1948184414524683</v>
      </c>
      <c r="R144" s="16">
        <v>2.6222222222222222</v>
      </c>
      <c r="S144" s="13">
        <v>8.0</v>
      </c>
      <c r="T144" s="13">
        <v>18.0</v>
      </c>
      <c r="U144" s="13">
        <v>2.0</v>
      </c>
      <c r="V144" s="17">
        <f t="shared" si="1"/>
        <v>1</v>
      </c>
      <c r="W144" s="11">
        <f t="shared" si="2"/>
        <v>0.5</v>
      </c>
      <c r="X144" s="11">
        <f t="shared" si="3"/>
        <v>0.5</v>
      </c>
      <c r="Y144" s="11">
        <f t="shared" si="4"/>
        <v>2.622222222</v>
      </c>
      <c r="Z144" s="13">
        <v>0.0</v>
      </c>
      <c r="AA144" s="13">
        <v>0.0</v>
      </c>
      <c r="AB144" s="13">
        <v>1.0</v>
      </c>
      <c r="AC144" s="13">
        <v>1.0</v>
      </c>
      <c r="AD144" s="13">
        <v>1.0</v>
      </c>
      <c r="AE144" s="13">
        <v>1.0</v>
      </c>
      <c r="AF144" s="11">
        <f t="shared" si="5"/>
        <v>1</v>
      </c>
      <c r="AG144" s="12">
        <v>1.0</v>
      </c>
      <c r="AH144" s="12">
        <v>1.0</v>
      </c>
      <c r="AI144" s="12">
        <v>3.0</v>
      </c>
      <c r="AJ144" s="12">
        <v>1.0</v>
      </c>
      <c r="AK144" s="12">
        <v>4.0</v>
      </c>
      <c r="AL144" s="12">
        <v>2.0</v>
      </c>
      <c r="AM144" s="18">
        <f t="shared" si="16"/>
        <v>0.5</v>
      </c>
      <c r="AN144" s="19">
        <v>0.0</v>
      </c>
      <c r="AO144" s="19">
        <v>0.0</v>
      </c>
      <c r="AP144" s="13">
        <v>0.0</v>
      </c>
      <c r="AQ144" s="17">
        <f t="shared" si="7"/>
        <v>1</v>
      </c>
      <c r="AR144" s="11">
        <f t="shared" si="8"/>
        <v>0.5</v>
      </c>
      <c r="AS144" s="17">
        <f t="shared" si="9"/>
        <v>0</v>
      </c>
      <c r="AT144" s="11">
        <f t="shared" si="10"/>
        <v>0</v>
      </c>
      <c r="AU144" s="13" t="s">
        <v>54</v>
      </c>
      <c r="AV144" s="13"/>
      <c r="AW144" s="13"/>
      <c r="AX144" s="13"/>
      <c r="BA144" s="12">
        <v>12.0</v>
      </c>
    </row>
    <row r="145" ht="12.75" customHeight="1">
      <c r="A145" s="13" t="s">
        <v>184</v>
      </c>
      <c r="B145" s="9" t="s">
        <v>198</v>
      </c>
      <c r="C145" s="10">
        <v>0.1</v>
      </c>
      <c r="D145" s="11">
        <v>1.2111111111111112</v>
      </c>
      <c r="E145" s="18">
        <v>0.08256880733944953</v>
      </c>
      <c r="F145" s="12">
        <v>0.0</v>
      </c>
      <c r="G145" s="13">
        <v>0.0</v>
      </c>
      <c r="H145" s="13">
        <v>6.0</v>
      </c>
      <c r="I145" s="13">
        <v>10.0</v>
      </c>
      <c r="J145" s="13">
        <v>1.0</v>
      </c>
      <c r="K145" s="11">
        <v>-0.6</v>
      </c>
      <c r="L145" s="11">
        <v>0.0</v>
      </c>
      <c r="M145" s="12">
        <v>0.0</v>
      </c>
      <c r="N145" s="13">
        <v>0.0</v>
      </c>
      <c r="O145" s="13">
        <v>8.0</v>
      </c>
      <c r="P145" s="17">
        <v>0.0</v>
      </c>
      <c r="Q145" s="15">
        <v>-0.5174311926605505</v>
      </c>
      <c r="R145" s="16">
        <v>0.1</v>
      </c>
      <c r="S145" s="13">
        <v>6.0</v>
      </c>
      <c r="T145" s="13">
        <v>19.0</v>
      </c>
      <c r="U145" s="13">
        <v>1.0</v>
      </c>
      <c r="V145" s="17">
        <f t="shared" si="1"/>
        <v>1</v>
      </c>
      <c r="W145" s="11">
        <f t="shared" si="2"/>
        <v>0</v>
      </c>
      <c r="X145" s="11">
        <f t="shared" si="3"/>
        <v>1</v>
      </c>
      <c r="Y145" s="11">
        <f t="shared" si="4"/>
        <v>0.1</v>
      </c>
      <c r="Z145" s="13">
        <v>0.0</v>
      </c>
      <c r="AA145" s="13">
        <v>0.0</v>
      </c>
      <c r="AB145" s="13">
        <v>1.0</v>
      </c>
      <c r="AC145" s="13">
        <v>0.0</v>
      </c>
      <c r="AD145" s="13">
        <v>1.0</v>
      </c>
      <c r="AE145" s="13">
        <v>0.0</v>
      </c>
      <c r="AF145" s="11">
        <f t="shared" si="5"/>
        <v>0</v>
      </c>
      <c r="AG145" s="12">
        <v>0.0</v>
      </c>
      <c r="AH145" s="12">
        <v>0.0</v>
      </c>
      <c r="AI145" s="12">
        <v>2.0</v>
      </c>
      <c r="AJ145" s="12">
        <v>1.0</v>
      </c>
      <c r="AK145" s="12">
        <v>2.0</v>
      </c>
      <c r="AL145" s="12">
        <v>1.0</v>
      </c>
      <c r="AM145" s="18">
        <f t="shared" si="16"/>
        <v>0.5</v>
      </c>
      <c r="AN145" s="19">
        <v>0.0</v>
      </c>
      <c r="AO145" s="19">
        <v>0.0</v>
      </c>
      <c r="AP145" s="13">
        <v>0.0</v>
      </c>
      <c r="AQ145" s="17">
        <f t="shared" si="7"/>
        <v>1</v>
      </c>
      <c r="AR145" s="11">
        <f t="shared" si="8"/>
        <v>1</v>
      </c>
      <c r="AS145" s="17">
        <f t="shared" si="9"/>
        <v>0</v>
      </c>
      <c r="AT145" s="11">
        <f t="shared" si="10"/>
        <v>0</v>
      </c>
      <c r="AU145" s="13" t="s">
        <v>56</v>
      </c>
      <c r="AV145" s="20">
        <v>28805.0</v>
      </c>
      <c r="AW145" s="13"/>
      <c r="AX145" s="13"/>
      <c r="BA145" s="12">
        <v>3.0</v>
      </c>
    </row>
    <row r="146" ht="12.75" customHeight="1">
      <c r="A146" s="25" t="s">
        <v>184</v>
      </c>
      <c r="B146" s="48" t="s">
        <v>199</v>
      </c>
      <c r="C146" s="27">
        <v>0.0</v>
      </c>
      <c r="D146" s="28">
        <v>1.1</v>
      </c>
      <c r="E146" s="33">
        <v>0.0</v>
      </c>
      <c r="F146" s="25">
        <v>0.0</v>
      </c>
      <c r="G146" s="25">
        <v>0.0</v>
      </c>
      <c r="H146" s="25">
        <v>9.0</v>
      </c>
      <c r="I146" s="25">
        <v>10.0</v>
      </c>
      <c r="J146" s="25">
        <v>1.0</v>
      </c>
      <c r="K146" s="28">
        <v>-0.9</v>
      </c>
      <c r="L146" s="28">
        <v>0.0</v>
      </c>
      <c r="M146" s="25">
        <v>0.0</v>
      </c>
      <c r="N146" s="25">
        <v>0.0</v>
      </c>
      <c r="O146" s="25">
        <v>8.0</v>
      </c>
      <c r="P146" s="32">
        <v>0.0</v>
      </c>
      <c r="Q146" s="30">
        <v>-0.9</v>
      </c>
      <c r="R146" s="31">
        <v>0.0</v>
      </c>
      <c r="S146" s="25">
        <v>3.0</v>
      </c>
      <c r="T146" s="25">
        <v>20.0</v>
      </c>
      <c r="U146" s="25">
        <v>2.0</v>
      </c>
      <c r="V146" s="32">
        <f t="shared" si="1"/>
        <v>1</v>
      </c>
      <c r="W146" s="28">
        <f t="shared" si="2"/>
        <v>0</v>
      </c>
      <c r="X146" s="28">
        <f t="shared" si="3"/>
        <v>1</v>
      </c>
      <c r="Y146" s="28">
        <f t="shared" si="4"/>
        <v>0</v>
      </c>
      <c r="Z146" s="25">
        <v>0.0</v>
      </c>
      <c r="AA146" s="25">
        <v>0.0</v>
      </c>
      <c r="AB146" s="25">
        <v>1.0</v>
      </c>
      <c r="AC146" s="25">
        <v>0.0</v>
      </c>
      <c r="AD146" s="25">
        <v>1.0</v>
      </c>
      <c r="AE146" s="25">
        <v>0.0</v>
      </c>
      <c r="AF146" s="28">
        <f t="shared" si="5"/>
        <v>0</v>
      </c>
      <c r="AG146" s="25">
        <v>0.0</v>
      </c>
      <c r="AH146" s="25">
        <v>0.0</v>
      </c>
      <c r="AI146" s="25">
        <v>1.0</v>
      </c>
      <c r="AJ146" s="25">
        <v>0.0</v>
      </c>
      <c r="AK146" s="25">
        <v>1.0</v>
      </c>
      <c r="AL146" s="25">
        <v>0.0</v>
      </c>
      <c r="AM146" s="33">
        <f t="shared" si="16"/>
        <v>0</v>
      </c>
      <c r="AN146" s="34">
        <v>0.0</v>
      </c>
      <c r="AO146" s="34">
        <v>0.0</v>
      </c>
      <c r="AP146" s="25">
        <v>0.0</v>
      </c>
      <c r="AQ146" s="32">
        <f t="shared" si="7"/>
        <v>1</v>
      </c>
      <c r="AR146" s="28">
        <f t="shared" si="8"/>
        <v>1</v>
      </c>
      <c r="AS146" s="32">
        <f t="shared" si="9"/>
        <v>0</v>
      </c>
      <c r="AT146" s="28">
        <f t="shared" si="10"/>
        <v>0</v>
      </c>
      <c r="AU146" s="25" t="s">
        <v>54</v>
      </c>
      <c r="AV146" s="25"/>
      <c r="AW146" s="25"/>
      <c r="AX146" s="25"/>
      <c r="AY146" s="25"/>
      <c r="AZ146" s="25"/>
      <c r="BA146" s="25">
        <v>3.0</v>
      </c>
      <c r="BB146" s="25"/>
    </row>
    <row r="147" ht="12.75" customHeight="1">
      <c r="A147" s="8" t="s">
        <v>200</v>
      </c>
      <c r="B147" s="8" t="s">
        <v>201</v>
      </c>
      <c r="C147" s="11">
        <v>6.642460317460317</v>
      </c>
      <c r="D147" s="11">
        <v>11.401984126984127</v>
      </c>
      <c r="E147" s="11">
        <v>0.5825705634636132</v>
      </c>
      <c r="F147" s="12">
        <v>0.0</v>
      </c>
      <c r="G147" s="12">
        <v>5.0</v>
      </c>
      <c r="H147" s="12">
        <v>2.0</v>
      </c>
      <c r="I147" s="12">
        <v>60.0</v>
      </c>
      <c r="J147" s="12">
        <v>9.0</v>
      </c>
      <c r="K147" s="11">
        <v>0.5518518518518518</v>
      </c>
      <c r="L147" s="11">
        <v>2.5925925925925926</v>
      </c>
      <c r="M147" s="12">
        <v>8.0</v>
      </c>
      <c r="N147" s="12">
        <v>4.0</v>
      </c>
      <c r="O147" s="12">
        <v>7.0</v>
      </c>
      <c r="P147" s="11">
        <v>0.5714285714285714</v>
      </c>
      <c r="Q147" s="15">
        <v>1.7058509867440363</v>
      </c>
      <c r="R147" s="16">
        <v>12.66362433862434</v>
      </c>
      <c r="S147" s="13">
        <v>39.0</v>
      </c>
      <c r="T147" s="13">
        <v>1.0</v>
      </c>
      <c r="U147" s="13">
        <v>1.0</v>
      </c>
      <c r="V147" s="17">
        <f t="shared" si="1"/>
        <v>4</v>
      </c>
      <c r="W147" s="11">
        <f t="shared" si="2"/>
        <v>0.5555555556</v>
      </c>
      <c r="X147" s="11">
        <f t="shared" si="3"/>
        <v>0.4444444444</v>
      </c>
      <c r="Y147" s="11">
        <f t="shared" si="4"/>
        <v>9.23505291</v>
      </c>
      <c r="Z147" s="12">
        <v>2.0</v>
      </c>
      <c r="AA147" s="12">
        <v>2.0</v>
      </c>
      <c r="AB147" s="12">
        <v>7.0</v>
      </c>
      <c r="AC147" s="12">
        <v>3.0</v>
      </c>
      <c r="AD147" s="12">
        <v>9.0</v>
      </c>
      <c r="AE147" s="12">
        <v>5.0</v>
      </c>
      <c r="AF147" s="11">
        <f t="shared" si="5"/>
        <v>0.5555555556</v>
      </c>
      <c r="AG147" s="12">
        <v>7.0</v>
      </c>
      <c r="AH147" s="12">
        <v>5.0</v>
      </c>
      <c r="AI147" s="12">
        <v>7.0</v>
      </c>
      <c r="AJ147" s="12">
        <v>5.0</v>
      </c>
      <c r="AK147" s="12">
        <v>14.0</v>
      </c>
      <c r="AL147" s="12">
        <v>10.0</v>
      </c>
      <c r="AM147" s="18">
        <v>0.7142857142857143</v>
      </c>
      <c r="AN147" s="19">
        <v>0.0</v>
      </c>
      <c r="AO147" s="19">
        <v>0.0</v>
      </c>
      <c r="AP147" s="12">
        <v>4.0</v>
      </c>
      <c r="AQ147" s="17">
        <f t="shared" si="7"/>
        <v>1</v>
      </c>
      <c r="AR147" s="11">
        <f t="shared" si="8"/>
        <v>0.1111111111</v>
      </c>
      <c r="AS147" s="17">
        <f t="shared" si="9"/>
        <v>3</v>
      </c>
      <c r="AT147" s="11">
        <f t="shared" si="10"/>
        <v>0.5</v>
      </c>
      <c r="AU147" s="13" t="s">
        <v>54</v>
      </c>
      <c r="AV147" s="20">
        <v>18684.0</v>
      </c>
      <c r="AW147" s="20">
        <v>39622.0</v>
      </c>
      <c r="AX147" s="21">
        <f t="shared" ref="AX147:AX164" si="17">(AW147-AV147)/365.25</f>
        <v>57.32511978</v>
      </c>
      <c r="AY147" s="13"/>
      <c r="AZ147" s="13"/>
      <c r="BA147" s="13">
        <v>0.0</v>
      </c>
      <c r="BB147" s="13"/>
    </row>
    <row r="148" ht="12.75" customHeight="1">
      <c r="A148" s="22" t="s">
        <v>200</v>
      </c>
      <c r="B148" s="53" t="s">
        <v>202</v>
      </c>
      <c r="C148" s="11">
        <v>3.104761904761905</v>
      </c>
      <c r="D148" s="11">
        <v>11.401984126984127</v>
      </c>
      <c r="E148" s="11">
        <v>0.2723001426930707</v>
      </c>
      <c r="F148" s="12">
        <v>1.0</v>
      </c>
      <c r="G148" s="12">
        <v>9.0</v>
      </c>
      <c r="H148" s="12">
        <v>7.0</v>
      </c>
      <c r="I148" s="12">
        <v>68.0</v>
      </c>
      <c r="J148" s="12">
        <v>10.0</v>
      </c>
      <c r="K148" s="11">
        <v>0.8897058823529411</v>
      </c>
      <c r="L148" s="11">
        <v>2.290909090909091</v>
      </c>
      <c r="M148" s="12">
        <v>7.0</v>
      </c>
      <c r="N148" s="12">
        <v>3.0</v>
      </c>
      <c r="O148" s="12">
        <v>7.0</v>
      </c>
      <c r="P148" s="11">
        <v>0.42857142857142855</v>
      </c>
      <c r="Q148" s="15">
        <v>1.5905774536174404</v>
      </c>
      <c r="R148" s="16">
        <v>7.967099567099567</v>
      </c>
      <c r="S148" s="13">
        <v>39.0</v>
      </c>
      <c r="T148" s="13">
        <v>2.0</v>
      </c>
      <c r="U148" s="13">
        <v>1.0</v>
      </c>
      <c r="V148" s="17">
        <f t="shared" si="1"/>
        <v>1</v>
      </c>
      <c r="W148" s="11">
        <f t="shared" si="2"/>
        <v>0.9</v>
      </c>
      <c r="X148" s="11">
        <f t="shared" si="3"/>
        <v>0.1</v>
      </c>
      <c r="Y148" s="11">
        <f t="shared" si="4"/>
        <v>5.395670996</v>
      </c>
      <c r="Z148" s="12">
        <v>1.0</v>
      </c>
      <c r="AA148" s="12">
        <v>0.0</v>
      </c>
      <c r="AB148" s="12">
        <v>7.0</v>
      </c>
      <c r="AC148" s="12">
        <v>2.0</v>
      </c>
      <c r="AD148" s="12">
        <v>8.0</v>
      </c>
      <c r="AE148" s="12">
        <v>2.0</v>
      </c>
      <c r="AF148" s="11">
        <f t="shared" si="5"/>
        <v>0.25</v>
      </c>
      <c r="AG148" s="12">
        <v>7.0</v>
      </c>
      <c r="AH148" s="12">
        <v>4.0</v>
      </c>
      <c r="AI148" s="12">
        <v>7.0</v>
      </c>
      <c r="AJ148" s="12">
        <v>3.0</v>
      </c>
      <c r="AK148" s="12">
        <v>14.0</v>
      </c>
      <c r="AL148" s="12">
        <v>7.0</v>
      </c>
      <c r="AM148" s="18">
        <v>0.5</v>
      </c>
      <c r="AN148" s="19">
        <v>0.0</v>
      </c>
      <c r="AO148" s="19">
        <v>0.0</v>
      </c>
      <c r="AP148" s="12">
        <v>2.0</v>
      </c>
      <c r="AQ148" s="17">
        <f t="shared" si="7"/>
        <v>3</v>
      </c>
      <c r="AR148" s="11">
        <f t="shared" si="8"/>
        <v>0.3</v>
      </c>
      <c r="AS148" s="17">
        <f t="shared" si="9"/>
        <v>5</v>
      </c>
      <c r="AT148" s="11">
        <f t="shared" si="10"/>
        <v>0.625</v>
      </c>
      <c r="AU148" s="13" t="s">
        <v>56</v>
      </c>
      <c r="AV148" s="20">
        <v>22213.0</v>
      </c>
      <c r="AW148" s="20">
        <v>39622.0</v>
      </c>
      <c r="AX148" s="21">
        <f t="shared" si="17"/>
        <v>47.66324435</v>
      </c>
      <c r="AY148" s="13"/>
      <c r="AZ148" s="13"/>
      <c r="BA148" s="13">
        <v>8.0</v>
      </c>
      <c r="BB148" s="13"/>
    </row>
    <row r="149" ht="12.75" customHeight="1">
      <c r="A149" s="22" t="s">
        <v>200</v>
      </c>
      <c r="B149" s="54" t="s">
        <v>203</v>
      </c>
      <c r="C149" s="11">
        <v>1.1305555555555555</v>
      </c>
      <c r="D149" s="11">
        <v>11.259126984126985</v>
      </c>
      <c r="E149" s="11">
        <v>0.10041236386705671</v>
      </c>
      <c r="F149" s="12">
        <v>1.0</v>
      </c>
      <c r="G149" s="12">
        <v>10.0</v>
      </c>
      <c r="H149" s="12">
        <v>0.0</v>
      </c>
      <c r="I149" s="12">
        <v>66.0</v>
      </c>
      <c r="J149" s="12">
        <v>10.0</v>
      </c>
      <c r="K149" s="11">
        <v>1.0</v>
      </c>
      <c r="L149" s="11">
        <v>7.0</v>
      </c>
      <c r="M149" s="12">
        <v>10.0</v>
      </c>
      <c r="N149" s="12">
        <v>0.0</v>
      </c>
      <c r="O149" s="12">
        <v>7.0</v>
      </c>
      <c r="P149" s="11">
        <v>0.0</v>
      </c>
      <c r="Q149" s="15">
        <v>1.1004123638670567</v>
      </c>
      <c r="R149" s="16">
        <v>8.130555555555556</v>
      </c>
      <c r="S149" s="13">
        <v>39.0</v>
      </c>
      <c r="T149" s="13">
        <v>3.0</v>
      </c>
      <c r="U149" s="13">
        <v>1.0</v>
      </c>
      <c r="V149" s="17">
        <f t="shared" si="1"/>
        <v>0</v>
      </c>
      <c r="W149" s="11">
        <f t="shared" si="2"/>
        <v>1</v>
      </c>
      <c r="X149" s="11">
        <f t="shared" si="3"/>
        <v>0</v>
      </c>
      <c r="Y149" s="11">
        <f t="shared" si="4"/>
        <v>8.130555556</v>
      </c>
      <c r="Z149" s="12">
        <v>2.0</v>
      </c>
      <c r="AA149" s="12">
        <v>0.0</v>
      </c>
      <c r="AB149" s="12">
        <v>7.0</v>
      </c>
      <c r="AC149" s="12">
        <v>0.0</v>
      </c>
      <c r="AD149" s="12">
        <v>9.0</v>
      </c>
      <c r="AE149" s="12">
        <v>0.0</v>
      </c>
      <c r="AF149" s="11">
        <f t="shared" si="5"/>
        <v>0</v>
      </c>
      <c r="AG149" s="12">
        <v>7.0</v>
      </c>
      <c r="AH149" s="12">
        <v>3.0</v>
      </c>
      <c r="AI149" s="12">
        <v>6.0</v>
      </c>
      <c r="AJ149" s="12">
        <v>3.0</v>
      </c>
      <c r="AK149" s="12">
        <v>13.0</v>
      </c>
      <c r="AL149" s="12">
        <v>6.0</v>
      </c>
      <c r="AM149" s="18">
        <v>0.46153846153846156</v>
      </c>
      <c r="AN149" s="19">
        <v>0.0</v>
      </c>
      <c r="AO149" s="19">
        <v>0.0</v>
      </c>
      <c r="AP149" s="13">
        <v>10.0</v>
      </c>
      <c r="AQ149" s="17">
        <f t="shared" si="7"/>
        <v>0</v>
      </c>
      <c r="AR149" s="11">
        <f t="shared" si="8"/>
        <v>0</v>
      </c>
      <c r="AS149" s="17">
        <f t="shared" si="9"/>
        <v>10</v>
      </c>
      <c r="AT149" s="11">
        <f t="shared" si="10"/>
        <v>1</v>
      </c>
      <c r="AU149" s="13" t="s">
        <v>56</v>
      </c>
      <c r="AV149" s="20">
        <v>28908.0</v>
      </c>
      <c r="AW149" s="20">
        <v>39622.0</v>
      </c>
      <c r="AX149" s="21">
        <f t="shared" si="17"/>
        <v>29.33333333</v>
      </c>
      <c r="AY149" s="13"/>
      <c r="AZ149" s="13"/>
      <c r="BA149" s="13">
        <v>3.0</v>
      </c>
      <c r="BB149" s="13"/>
    </row>
    <row r="150" ht="12.75" customHeight="1">
      <c r="A150" s="13" t="s">
        <v>200</v>
      </c>
      <c r="B150" s="53" t="s">
        <v>204</v>
      </c>
      <c r="C150" s="11">
        <v>0.7595238095238095</v>
      </c>
      <c r="D150" s="11">
        <v>11.401984126984127</v>
      </c>
      <c r="E150" s="11">
        <v>0.06661330177844291</v>
      </c>
      <c r="F150" s="12">
        <v>0.0</v>
      </c>
      <c r="G150" s="12">
        <v>10.0</v>
      </c>
      <c r="H150" s="12">
        <v>5.0</v>
      </c>
      <c r="I150" s="12">
        <v>81.0</v>
      </c>
      <c r="J150" s="12">
        <v>12.0</v>
      </c>
      <c r="K150" s="11">
        <v>0.8281893004115227</v>
      </c>
      <c r="L150" s="11">
        <v>2.5925925925925926</v>
      </c>
      <c r="M150" s="12">
        <v>9.0</v>
      </c>
      <c r="N150" s="12">
        <v>0.0</v>
      </c>
      <c r="O150" s="12">
        <v>7.0</v>
      </c>
      <c r="P150" s="17">
        <v>0.0</v>
      </c>
      <c r="Q150" s="15">
        <v>0.8948026021899657</v>
      </c>
      <c r="R150" s="16">
        <v>3.352116402116402</v>
      </c>
      <c r="S150" s="13">
        <v>38.0</v>
      </c>
      <c r="T150" s="13">
        <v>4.0</v>
      </c>
      <c r="U150" s="13">
        <v>1.0</v>
      </c>
      <c r="V150" s="17">
        <f t="shared" si="1"/>
        <v>2</v>
      </c>
      <c r="W150" s="11">
        <f t="shared" si="2"/>
        <v>0.8333333333</v>
      </c>
      <c r="X150" s="11">
        <f t="shared" si="3"/>
        <v>0.1666666667</v>
      </c>
      <c r="Y150" s="11">
        <f t="shared" si="4"/>
        <v>3.352116402</v>
      </c>
      <c r="Z150" s="12">
        <v>1.0</v>
      </c>
      <c r="AA150" s="12">
        <v>0.0</v>
      </c>
      <c r="AB150" s="12">
        <v>7.0</v>
      </c>
      <c r="AC150" s="12">
        <v>0.0</v>
      </c>
      <c r="AD150" s="12">
        <v>8.0</v>
      </c>
      <c r="AE150" s="12">
        <v>0.0</v>
      </c>
      <c r="AF150" s="11">
        <f t="shared" si="5"/>
        <v>0</v>
      </c>
      <c r="AG150" s="12">
        <v>7.0</v>
      </c>
      <c r="AH150" s="12">
        <v>2.0</v>
      </c>
      <c r="AI150" s="12">
        <v>7.0</v>
      </c>
      <c r="AJ150" s="12">
        <v>2.0</v>
      </c>
      <c r="AK150" s="12">
        <v>14.0</v>
      </c>
      <c r="AL150" s="12">
        <v>4.0</v>
      </c>
      <c r="AM150" s="18">
        <v>0.2857142857142857</v>
      </c>
      <c r="AN150" s="19">
        <v>0.0</v>
      </c>
      <c r="AO150" s="19">
        <v>0.0</v>
      </c>
      <c r="AP150" s="13">
        <v>0.0</v>
      </c>
      <c r="AQ150" s="17">
        <f t="shared" si="7"/>
        <v>3</v>
      </c>
      <c r="AR150" s="11">
        <f t="shared" si="8"/>
        <v>0.25</v>
      </c>
      <c r="AS150" s="17">
        <f t="shared" si="9"/>
        <v>9</v>
      </c>
      <c r="AT150" s="11">
        <f t="shared" si="10"/>
        <v>0.75</v>
      </c>
      <c r="AU150" s="13" t="s">
        <v>54</v>
      </c>
      <c r="AV150" s="20">
        <v>28842.0</v>
      </c>
      <c r="AW150" s="20">
        <v>39622.0</v>
      </c>
      <c r="AX150" s="21">
        <f t="shared" si="17"/>
        <v>29.51403149</v>
      </c>
      <c r="AY150" s="13"/>
      <c r="AZ150" s="13"/>
      <c r="BA150" s="13">
        <v>4.0</v>
      </c>
      <c r="BB150" s="13"/>
    </row>
    <row r="151" ht="12.75" customHeight="1">
      <c r="A151" s="13" t="s">
        <v>200</v>
      </c>
      <c r="B151" s="53" t="s">
        <v>205</v>
      </c>
      <c r="C151" s="11">
        <v>1.1428571428571428</v>
      </c>
      <c r="D151" s="11">
        <v>10.401984126984127</v>
      </c>
      <c r="E151" s="11">
        <v>0.10986914889558616</v>
      </c>
      <c r="F151" s="12">
        <v>1.0</v>
      </c>
      <c r="G151" s="12">
        <v>9.0</v>
      </c>
      <c r="H151" s="12">
        <v>7.0</v>
      </c>
      <c r="I151" s="12">
        <v>82.0</v>
      </c>
      <c r="J151" s="12">
        <v>12.0</v>
      </c>
      <c r="K151" s="11">
        <v>0.7428861788617885</v>
      </c>
      <c r="L151" s="11">
        <v>1.9090909090909092</v>
      </c>
      <c r="M151" s="12">
        <v>9.0</v>
      </c>
      <c r="N151" s="12">
        <v>0.0</v>
      </c>
      <c r="O151" s="12">
        <v>7.0</v>
      </c>
      <c r="P151" s="17">
        <v>0.0</v>
      </c>
      <c r="Q151" s="15">
        <v>0.8527553277573747</v>
      </c>
      <c r="R151" s="16">
        <v>3.051948051948052</v>
      </c>
      <c r="S151" s="13">
        <v>37.0</v>
      </c>
      <c r="T151" s="13">
        <v>5.0</v>
      </c>
      <c r="U151" s="13">
        <v>1.0</v>
      </c>
      <c r="V151" s="17">
        <f t="shared" si="1"/>
        <v>3</v>
      </c>
      <c r="W151" s="11">
        <f t="shared" si="2"/>
        <v>0.75</v>
      </c>
      <c r="X151" s="11">
        <f t="shared" si="3"/>
        <v>0.25</v>
      </c>
      <c r="Y151" s="11">
        <f t="shared" si="4"/>
        <v>3.051948052</v>
      </c>
      <c r="Z151" s="12">
        <v>1.0</v>
      </c>
      <c r="AA151" s="12">
        <v>0.0</v>
      </c>
      <c r="AB151" s="12">
        <v>6.0</v>
      </c>
      <c r="AC151" s="12">
        <v>1.0</v>
      </c>
      <c r="AD151" s="12">
        <v>7.0</v>
      </c>
      <c r="AE151" s="12">
        <v>1.0</v>
      </c>
      <c r="AF151" s="11">
        <f t="shared" si="5"/>
        <v>0.1428571429</v>
      </c>
      <c r="AG151" s="12">
        <v>7.0</v>
      </c>
      <c r="AH151" s="12">
        <v>0.0</v>
      </c>
      <c r="AI151" s="12">
        <v>7.0</v>
      </c>
      <c r="AJ151" s="12">
        <v>1.0</v>
      </c>
      <c r="AK151" s="12">
        <v>14.0</v>
      </c>
      <c r="AL151" s="12">
        <v>1.0</v>
      </c>
      <c r="AM151" s="18">
        <v>0.07142857142857142</v>
      </c>
      <c r="AN151" s="19">
        <v>0.0</v>
      </c>
      <c r="AO151" s="19">
        <v>0.0</v>
      </c>
      <c r="AP151" s="13">
        <v>0.0</v>
      </c>
      <c r="AQ151" s="17">
        <f t="shared" si="7"/>
        <v>3</v>
      </c>
      <c r="AR151" s="11">
        <f t="shared" si="8"/>
        <v>0.25</v>
      </c>
      <c r="AS151" s="17">
        <f t="shared" si="9"/>
        <v>8</v>
      </c>
      <c r="AT151" s="11">
        <f t="shared" si="10"/>
        <v>0.7272727273</v>
      </c>
      <c r="AU151" s="13" t="s">
        <v>54</v>
      </c>
      <c r="AV151" s="20">
        <v>31330.0</v>
      </c>
      <c r="AW151" s="20">
        <v>39622.0</v>
      </c>
      <c r="AX151" s="21">
        <f t="shared" si="17"/>
        <v>22.70225873</v>
      </c>
      <c r="BA151" s="12">
        <v>5.0</v>
      </c>
    </row>
    <row r="152" ht="12.75" customHeight="1">
      <c r="A152" s="13" t="s">
        <v>200</v>
      </c>
      <c r="B152" s="53" t="s">
        <v>206</v>
      </c>
      <c r="C152" s="11">
        <v>0.6428571428571428</v>
      </c>
      <c r="D152" s="11">
        <v>9.401984126984127</v>
      </c>
      <c r="E152" s="11">
        <v>0.06837462541678976</v>
      </c>
      <c r="F152" s="12">
        <v>0.0</v>
      </c>
      <c r="G152" s="12">
        <v>10.0</v>
      </c>
      <c r="H152" s="12">
        <v>11.0</v>
      </c>
      <c r="I152" s="12">
        <v>77.0</v>
      </c>
      <c r="J152" s="12">
        <v>11.0</v>
      </c>
      <c r="K152" s="11">
        <v>0.8961038961038962</v>
      </c>
      <c r="L152" s="11">
        <v>1.696969696969697</v>
      </c>
      <c r="M152" s="12">
        <v>7.0</v>
      </c>
      <c r="N152" s="12">
        <v>0.0</v>
      </c>
      <c r="O152" s="12">
        <v>7.0</v>
      </c>
      <c r="P152" s="17">
        <v>0.0</v>
      </c>
      <c r="Q152" s="15">
        <v>0.9644785215206859</v>
      </c>
      <c r="R152" s="16">
        <v>2.3398268398268396</v>
      </c>
      <c r="S152" s="13">
        <v>36.0</v>
      </c>
      <c r="T152" s="13">
        <v>6.0</v>
      </c>
      <c r="U152" s="13">
        <v>1.0</v>
      </c>
      <c r="V152" s="17">
        <f t="shared" si="1"/>
        <v>1</v>
      </c>
      <c r="W152" s="11">
        <f t="shared" si="2"/>
        <v>0.9090909091</v>
      </c>
      <c r="X152" s="11">
        <f t="shared" si="3"/>
        <v>0.09090909091</v>
      </c>
      <c r="Y152" s="11">
        <f t="shared" si="4"/>
        <v>2.33982684</v>
      </c>
      <c r="Z152" s="12">
        <v>2.0</v>
      </c>
      <c r="AA152" s="12">
        <v>0.0</v>
      </c>
      <c r="AB152" s="12">
        <v>5.0</v>
      </c>
      <c r="AC152" s="12">
        <v>0.0</v>
      </c>
      <c r="AD152" s="12">
        <v>7.0</v>
      </c>
      <c r="AE152" s="12">
        <v>0.0</v>
      </c>
      <c r="AF152" s="11">
        <f t="shared" si="5"/>
        <v>0</v>
      </c>
      <c r="AG152" s="12">
        <v>7.0</v>
      </c>
      <c r="AH152" s="12">
        <v>2.0</v>
      </c>
      <c r="AI152" s="12">
        <v>7.0</v>
      </c>
      <c r="AJ152" s="12">
        <v>1.0</v>
      </c>
      <c r="AK152" s="12">
        <v>14.0</v>
      </c>
      <c r="AL152" s="12">
        <v>3.0</v>
      </c>
      <c r="AM152" s="18">
        <v>0.21428571428571427</v>
      </c>
      <c r="AN152" s="19">
        <v>0.0</v>
      </c>
      <c r="AO152" s="19">
        <v>0.0</v>
      </c>
      <c r="AP152" s="13">
        <v>0.0</v>
      </c>
      <c r="AQ152" s="17">
        <f t="shared" si="7"/>
        <v>4</v>
      </c>
      <c r="AR152" s="11">
        <f t="shared" si="8"/>
        <v>0.3636363636</v>
      </c>
      <c r="AS152" s="17">
        <f t="shared" si="9"/>
        <v>7</v>
      </c>
      <c r="AT152" s="11">
        <f t="shared" si="10"/>
        <v>0.6363636364</v>
      </c>
      <c r="AU152" s="13" t="s">
        <v>56</v>
      </c>
      <c r="AV152" s="20">
        <v>28942.0</v>
      </c>
      <c r="AW152" s="20">
        <v>39622.0</v>
      </c>
      <c r="AX152" s="21">
        <f t="shared" si="17"/>
        <v>29.24024641</v>
      </c>
      <c r="BA152" s="12">
        <v>12.0</v>
      </c>
      <c r="BB152" s="13"/>
    </row>
    <row r="153" ht="12.75" customHeight="1">
      <c r="A153" s="13" t="s">
        <v>200</v>
      </c>
      <c r="B153" s="8" t="s">
        <v>207</v>
      </c>
      <c r="C153" s="11">
        <v>1.1424603174603174</v>
      </c>
      <c r="D153" s="11">
        <v>7.401984126984127</v>
      </c>
      <c r="E153" s="11">
        <v>0.15434514555299414</v>
      </c>
      <c r="F153" s="12">
        <v>5.0</v>
      </c>
      <c r="G153" s="12">
        <v>2.0</v>
      </c>
      <c r="H153" s="12">
        <v>4.0</v>
      </c>
      <c r="I153" s="12">
        <v>40.0</v>
      </c>
      <c r="J153" s="12">
        <v>5.0</v>
      </c>
      <c r="K153" s="11">
        <v>0.38</v>
      </c>
      <c r="L153" s="11">
        <v>1.4</v>
      </c>
      <c r="M153" s="12">
        <v>4.0</v>
      </c>
      <c r="N153" s="12">
        <v>0.0</v>
      </c>
      <c r="O153" s="12">
        <v>7.0</v>
      </c>
      <c r="P153" s="17">
        <v>0.0</v>
      </c>
      <c r="Q153" s="15">
        <v>0.5343451455529942</v>
      </c>
      <c r="R153" s="16">
        <v>2.5424603174603173</v>
      </c>
      <c r="S153" s="12">
        <v>33.0</v>
      </c>
      <c r="T153" s="12">
        <v>7.0</v>
      </c>
      <c r="U153" s="13">
        <v>1.0</v>
      </c>
      <c r="V153" s="17">
        <f t="shared" si="1"/>
        <v>3</v>
      </c>
      <c r="W153" s="11">
        <f t="shared" si="2"/>
        <v>0.4</v>
      </c>
      <c r="X153" s="11">
        <f t="shared" si="3"/>
        <v>0.6</v>
      </c>
      <c r="Y153" s="11">
        <f t="shared" si="4"/>
        <v>2.542460317</v>
      </c>
      <c r="Z153" s="12">
        <v>0.0</v>
      </c>
      <c r="AA153" s="12">
        <v>0.0</v>
      </c>
      <c r="AB153" s="12">
        <v>4.0</v>
      </c>
      <c r="AC153" s="12">
        <v>0.0</v>
      </c>
      <c r="AD153" s="12">
        <v>4.0</v>
      </c>
      <c r="AE153" s="12">
        <v>0.0</v>
      </c>
      <c r="AF153" s="11">
        <f t="shared" si="5"/>
        <v>0</v>
      </c>
      <c r="AG153" s="12">
        <v>7.0</v>
      </c>
      <c r="AH153" s="12">
        <v>2.0</v>
      </c>
      <c r="AI153" s="12">
        <v>7.0</v>
      </c>
      <c r="AJ153" s="12">
        <v>6.0</v>
      </c>
      <c r="AK153" s="12">
        <v>14.0</v>
      </c>
      <c r="AL153" s="12">
        <v>8.0</v>
      </c>
      <c r="AM153" s="18">
        <v>0.5714285714285714</v>
      </c>
      <c r="AN153" s="19">
        <v>0.0</v>
      </c>
      <c r="AO153" s="19">
        <v>0.0</v>
      </c>
      <c r="AP153" s="13">
        <v>0.0</v>
      </c>
      <c r="AQ153" s="17">
        <f t="shared" si="7"/>
        <v>1</v>
      </c>
      <c r="AR153" s="11">
        <f t="shared" si="8"/>
        <v>0.2</v>
      </c>
      <c r="AS153" s="17">
        <f t="shared" si="9"/>
        <v>4</v>
      </c>
      <c r="AT153" s="11">
        <f t="shared" si="10"/>
        <v>0.8</v>
      </c>
      <c r="AU153" s="13" t="s">
        <v>56</v>
      </c>
      <c r="AV153" s="20">
        <v>28872.0</v>
      </c>
      <c r="AW153" s="20">
        <v>39622.0</v>
      </c>
      <c r="AX153" s="21">
        <f t="shared" si="17"/>
        <v>29.43189596</v>
      </c>
      <c r="AY153" s="13"/>
      <c r="AZ153" s="13"/>
      <c r="BA153" s="12">
        <v>10.0</v>
      </c>
    </row>
    <row r="154" ht="12.75" customHeight="1">
      <c r="A154" s="13" t="s">
        <v>200</v>
      </c>
      <c r="B154" s="53" t="s">
        <v>208</v>
      </c>
      <c r="C154" s="11">
        <v>1.7214285714285713</v>
      </c>
      <c r="D154" s="11">
        <v>5.068650793650794</v>
      </c>
      <c r="E154" s="11">
        <v>0.33962264150943394</v>
      </c>
      <c r="F154" s="12">
        <v>0.0</v>
      </c>
      <c r="G154" s="12">
        <v>2.0</v>
      </c>
      <c r="H154" s="12">
        <v>5.0</v>
      </c>
      <c r="I154" s="12">
        <v>41.0</v>
      </c>
      <c r="J154" s="12">
        <v>5.0</v>
      </c>
      <c r="K154" s="11">
        <v>0.375609756097561</v>
      </c>
      <c r="L154" s="11">
        <v>1.2444444444444445</v>
      </c>
      <c r="M154" s="12">
        <v>4.0</v>
      </c>
      <c r="N154" s="12">
        <v>0.0</v>
      </c>
      <c r="O154" s="12">
        <v>7.0</v>
      </c>
      <c r="P154" s="17">
        <v>0.0</v>
      </c>
      <c r="Q154" s="15">
        <v>0.715232397606995</v>
      </c>
      <c r="R154" s="16">
        <v>2.965873015873016</v>
      </c>
      <c r="S154" s="12">
        <v>30.0</v>
      </c>
      <c r="T154" s="12">
        <v>8.0</v>
      </c>
      <c r="U154" s="13">
        <v>1.0</v>
      </c>
      <c r="V154" s="17">
        <f t="shared" si="1"/>
        <v>3</v>
      </c>
      <c r="W154" s="11">
        <f t="shared" si="2"/>
        <v>0.4</v>
      </c>
      <c r="X154" s="11">
        <f t="shared" si="3"/>
        <v>0.6</v>
      </c>
      <c r="Y154" s="11">
        <f t="shared" si="4"/>
        <v>2.965873016</v>
      </c>
      <c r="Z154" s="12">
        <v>0.0</v>
      </c>
      <c r="AA154" s="12">
        <v>0.0</v>
      </c>
      <c r="AB154" s="12">
        <v>3.0</v>
      </c>
      <c r="AC154" s="12">
        <v>0.0</v>
      </c>
      <c r="AD154" s="12">
        <v>3.0</v>
      </c>
      <c r="AE154" s="12">
        <v>0.0</v>
      </c>
      <c r="AF154" s="11">
        <f t="shared" si="5"/>
        <v>0</v>
      </c>
      <c r="AG154" s="12">
        <v>6.0</v>
      </c>
      <c r="AH154" s="12">
        <v>5.0</v>
      </c>
      <c r="AI154" s="12">
        <v>7.0</v>
      </c>
      <c r="AJ154" s="12">
        <v>5.0</v>
      </c>
      <c r="AK154" s="12">
        <v>13.0</v>
      </c>
      <c r="AL154" s="12">
        <v>10.0</v>
      </c>
      <c r="AM154" s="18">
        <v>0.7692307692307693</v>
      </c>
      <c r="AN154" s="19">
        <v>0.0</v>
      </c>
      <c r="AO154" s="19">
        <v>0.0</v>
      </c>
      <c r="AP154" s="13">
        <v>0.0</v>
      </c>
      <c r="AQ154" s="17">
        <f t="shared" si="7"/>
        <v>1</v>
      </c>
      <c r="AR154" s="11">
        <f t="shared" si="8"/>
        <v>0.2</v>
      </c>
      <c r="AS154" s="17">
        <f t="shared" si="9"/>
        <v>4</v>
      </c>
      <c r="AT154" s="11">
        <f t="shared" si="10"/>
        <v>0.8</v>
      </c>
      <c r="AU154" s="13" t="s">
        <v>54</v>
      </c>
      <c r="AV154" s="20">
        <v>21640.0</v>
      </c>
      <c r="AW154" s="20">
        <v>39622.0</v>
      </c>
      <c r="AX154" s="21">
        <f t="shared" si="17"/>
        <v>49.23203285</v>
      </c>
      <c r="AY154" s="13"/>
      <c r="AZ154" s="13"/>
      <c r="BA154" s="13">
        <v>10.0</v>
      </c>
      <c r="BB154" s="13"/>
    </row>
    <row r="155" ht="12.75" customHeight="1">
      <c r="A155" s="13" t="s">
        <v>200</v>
      </c>
      <c r="B155" s="8" t="s">
        <v>209</v>
      </c>
      <c r="C155" s="11">
        <v>1.559126984126984</v>
      </c>
      <c r="D155" s="11">
        <v>4.068650793650794</v>
      </c>
      <c r="E155" s="11">
        <v>0.38320491563444836</v>
      </c>
      <c r="F155" s="12">
        <v>1.0</v>
      </c>
      <c r="G155" s="12">
        <v>2.0</v>
      </c>
      <c r="H155" s="12">
        <v>5.0</v>
      </c>
      <c r="I155" s="12">
        <v>25.0</v>
      </c>
      <c r="J155" s="12">
        <v>3.0</v>
      </c>
      <c r="K155" s="11">
        <v>0.6</v>
      </c>
      <c r="L155" s="11">
        <v>2.074074074074074</v>
      </c>
      <c r="M155" s="12">
        <v>2.0</v>
      </c>
      <c r="N155" s="12">
        <v>0.0</v>
      </c>
      <c r="O155" s="12">
        <v>7.0</v>
      </c>
      <c r="P155" s="17">
        <v>0.0</v>
      </c>
      <c r="Q155" s="15">
        <v>0.9832049156344483</v>
      </c>
      <c r="R155" s="16">
        <v>3.633201058201058</v>
      </c>
      <c r="S155" s="12">
        <v>27.0</v>
      </c>
      <c r="T155" s="12">
        <v>9.0</v>
      </c>
      <c r="U155" s="13">
        <v>1.0</v>
      </c>
      <c r="V155" s="17">
        <f t="shared" si="1"/>
        <v>1</v>
      </c>
      <c r="W155" s="11">
        <f t="shared" si="2"/>
        <v>0.6666666667</v>
      </c>
      <c r="X155" s="11">
        <f t="shared" si="3"/>
        <v>0.3333333333</v>
      </c>
      <c r="Y155" s="11">
        <f t="shared" si="4"/>
        <v>3.633201058</v>
      </c>
      <c r="Z155" s="12">
        <v>0.0</v>
      </c>
      <c r="AA155" s="12">
        <v>0.0</v>
      </c>
      <c r="AB155" s="12">
        <v>2.0</v>
      </c>
      <c r="AC155" s="12">
        <v>0.0</v>
      </c>
      <c r="AD155" s="12">
        <v>2.0</v>
      </c>
      <c r="AE155" s="12">
        <v>0.0</v>
      </c>
      <c r="AF155" s="11">
        <f t="shared" si="5"/>
        <v>0</v>
      </c>
      <c r="AG155" s="12">
        <v>6.0</v>
      </c>
      <c r="AH155" s="12">
        <v>4.0</v>
      </c>
      <c r="AI155" s="12">
        <v>7.0</v>
      </c>
      <c r="AJ155" s="12">
        <v>6.0</v>
      </c>
      <c r="AK155" s="12">
        <v>13.0</v>
      </c>
      <c r="AL155" s="12">
        <v>10.0</v>
      </c>
      <c r="AM155" s="18">
        <v>0.7692307692307693</v>
      </c>
      <c r="AN155" s="19">
        <v>0.0</v>
      </c>
      <c r="AO155" s="19">
        <v>0.0</v>
      </c>
      <c r="AP155" s="12">
        <v>0.0</v>
      </c>
      <c r="AQ155" s="17">
        <f t="shared" si="7"/>
        <v>1</v>
      </c>
      <c r="AR155" s="11">
        <f t="shared" si="8"/>
        <v>0.3333333333</v>
      </c>
      <c r="AS155" s="17">
        <f t="shared" si="9"/>
        <v>2</v>
      </c>
      <c r="AT155" s="11">
        <f t="shared" si="10"/>
        <v>0.6666666667</v>
      </c>
      <c r="AU155" s="13" t="s">
        <v>54</v>
      </c>
      <c r="AV155" s="20">
        <v>28987.0</v>
      </c>
      <c r="AW155" s="20">
        <v>39622.0</v>
      </c>
      <c r="AX155" s="21">
        <f t="shared" si="17"/>
        <v>29.11704312</v>
      </c>
      <c r="AY155" s="13"/>
      <c r="AZ155" s="13"/>
      <c r="BA155" s="13">
        <v>1.0</v>
      </c>
      <c r="BB155" s="13"/>
    </row>
    <row r="156" ht="12.75" customHeight="1">
      <c r="A156" s="13" t="s">
        <v>200</v>
      </c>
      <c r="B156" s="8" t="s">
        <v>210</v>
      </c>
      <c r="C156" s="11">
        <v>2.309126984126984</v>
      </c>
      <c r="D156" s="11">
        <v>2.818650793650794</v>
      </c>
      <c r="E156" s="11">
        <v>0.8192313107137827</v>
      </c>
      <c r="F156" s="12">
        <v>0.0</v>
      </c>
      <c r="G156" s="12">
        <v>1.0</v>
      </c>
      <c r="H156" s="12">
        <v>3.0</v>
      </c>
      <c r="I156" s="12">
        <v>21.0</v>
      </c>
      <c r="J156" s="12">
        <v>3.0</v>
      </c>
      <c r="K156" s="11">
        <v>0.28571428571428575</v>
      </c>
      <c r="L156" s="11">
        <v>1.3333333333333333</v>
      </c>
      <c r="M156" s="12">
        <v>2.0</v>
      </c>
      <c r="N156" s="12">
        <v>0.0</v>
      </c>
      <c r="O156" s="12">
        <v>7.0</v>
      </c>
      <c r="P156" s="17">
        <v>0.0</v>
      </c>
      <c r="Q156" s="15">
        <v>1.1049455964280686</v>
      </c>
      <c r="R156" s="16">
        <v>3.6424603174603174</v>
      </c>
      <c r="S156" s="12">
        <v>27.0</v>
      </c>
      <c r="T156" s="12">
        <v>10.0</v>
      </c>
      <c r="U156" s="13">
        <v>1.0</v>
      </c>
      <c r="V156" s="17">
        <f t="shared" si="1"/>
        <v>2</v>
      </c>
      <c r="W156" s="11">
        <f t="shared" si="2"/>
        <v>0.3333333333</v>
      </c>
      <c r="X156" s="11">
        <f t="shared" si="3"/>
        <v>0.6666666667</v>
      </c>
      <c r="Y156" s="11">
        <f t="shared" si="4"/>
        <v>3.642460317</v>
      </c>
      <c r="Z156" s="12">
        <v>0.0</v>
      </c>
      <c r="AA156" s="12">
        <v>0.0</v>
      </c>
      <c r="AB156" s="12">
        <v>2.0</v>
      </c>
      <c r="AC156" s="12">
        <v>1.0</v>
      </c>
      <c r="AD156" s="12">
        <v>2.0</v>
      </c>
      <c r="AE156" s="12">
        <v>1.0</v>
      </c>
      <c r="AF156" s="11">
        <f t="shared" si="5"/>
        <v>0.5</v>
      </c>
      <c r="AG156" s="12">
        <v>6.0</v>
      </c>
      <c r="AH156" s="12">
        <v>4.0</v>
      </c>
      <c r="AI156" s="12">
        <v>7.0</v>
      </c>
      <c r="AJ156" s="12">
        <v>5.0</v>
      </c>
      <c r="AK156" s="12">
        <v>13.0</v>
      </c>
      <c r="AL156" s="12">
        <v>9.0</v>
      </c>
      <c r="AM156" s="18">
        <v>0.6923076923076923</v>
      </c>
      <c r="AN156" s="19">
        <v>0.0</v>
      </c>
      <c r="AO156" s="19">
        <v>0.0</v>
      </c>
      <c r="AP156" s="12">
        <v>0.0</v>
      </c>
      <c r="AQ156" s="17">
        <f t="shared" si="7"/>
        <v>1</v>
      </c>
      <c r="AR156" s="11">
        <f t="shared" si="8"/>
        <v>0.3333333333</v>
      </c>
      <c r="AS156" s="17">
        <f t="shared" si="9"/>
        <v>1</v>
      </c>
      <c r="AT156" s="11">
        <f t="shared" si="10"/>
        <v>0.5</v>
      </c>
      <c r="AU156" s="13" t="s">
        <v>54</v>
      </c>
      <c r="AV156" s="20">
        <v>29131.0</v>
      </c>
      <c r="AW156" s="20">
        <v>39622.0</v>
      </c>
      <c r="AX156" s="21">
        <f t="shared" si="17"/>
        <v>28.72279261</v>
      </c>
      <c r="AY156" s="13"/>
      <c r="AZ156" s="13"/>
      <c r="BA156" s="13">
        <v>7.0</v>
      </c>
      <c r="BB156" s="13"/>
    </row>
    <row r="157" ht="12.75" customHeight="1">
      <c r="A157" s="13" t="s">
        <v>200</v>
      </c>
      <c r="B157" s="53" t="s">
        <v>211</v>
      </c>
      <c r="C157" s="11">
        <v>1.2714285714285714</v>
      </c>
      <c r="D157" s="11">
        <v>2.6186507936507937</v>
      </c>
      <c r="E157" s="11">
        <v>0.4855281103197454</v>
      </c>
      <c r="F157" s="12">
        <v>0.0</v>
      </c>
      <c r="G157" s="12">
        <v>2.0</v>
      </c>
      <c r="H157" s="12">
        <v>4.0</v>
      </c>
      <c r="I157" s="12">
        <v>24.0</v>
      </c>
      <c r="J157" s="12">
        <v>3.0</v>
      </c>
      <c r="K157" s="11">
        <v>0.611111111111111</v>
      </c>
      <c r="L157" s="11">
        <v>2.3333333333333335</v>
      </c>
      <c r="M157" s="12">
        <v>2.0</v>
      </c>
      <c r="N157" s="12">
        <v>0.0</v>
      </c>
      <c r="O157" s="12">
        <v>7.0</v>
      </c>
      <c r="P157" s="17">
        <v>0.0</v>
      </c>
      <c r="Q157" s="15">
        <v>1.0966392214308565</v>
      </c>
      <c r="R157" s="16">
        <v>3.604761904761905</v>
      </c>
      <c r="S157" s="12">
        <v>21.0</v>
      </c>
      <c r="T157" s="12">
        <v>11.0</v>
      </c>
      <c r="U157" s="13">
        <v>1.0</v>
      </c>
      <c r="V157" s="17">
        <f t="shared" si="1"/>
        <v>1</v>
      </c>
      <c r="W157" s="11">
        <f t="shared" si="2"/>
        <v>0.6666666667</v>
      </c>
      <c r="X157" s="11">
        <f t="shared" si="3"/>
        <v>0.3333333333</v>
      </c>
      <c r="Y157" s="11">
        <f t="shared" si="4"/>
        <v>3.604761905</v>
      </c>
      <c r="Z157" s="12">
        <v>0.0</v>
      </c>
      <c r="AA157" s="12">
        <v>0.0</v>
      </c>
      <c r="AB157" s="12">
        <v>1.0</v>
      </c>
      <c r="AC157" s="12">
        <v>0.0</v>
      </c>
      <c r="AD157" s="12">
        <v>1.0</v>
      </c>
      <c r="AE157" s="12">
        <v>0.0</v>
      </c>
      <c r="AF157" s="11">
        <f t="shared" si="5"/>
        <v>0</v>
      </c>
      <c r="AG157" s="12">
        <v>5.0</v>
      </c>
      <c r="AH157" s="12">
        <v>4.0</v>
      </c>
      <c r="AI157" s="12">
        <v>6.0</v>
      </c>
      <c r="AJ157" s="12">
        <v>4.0</v>
      </c>
      <c r="AK157" s="12">
        <v>11.0</v>
      </c>
      <c r="AL157" s="12">
        <v>8.0</v>
      </c>
      <c r="AM157" s="18">
        <v>0.7272727272727273</v>
      </c>
      <c r="AN157" s="19">
        <v>0.0</v>
      </c>
      <c r="AO157" s="19">
        <v>0.0</v>
      </c>
      <c r="AP157" s="12">
        <v>1.0</v>
      </c>
      <c r="AQ157" s="17">
        <f t="shared" si="7"/>
        <v>1</v>
      </c>
      <c r="AR157" s="11">
        <f t="shared" si="8"/>
        <v>0.3333333333</v>
      </c>
      <c r="AS157" s="17">
        <f t="shared" si="9"/>
        <v>2</v>
      </c>
      <c r="AT157" s="11">
        <f t="shared" si="10"/>
        <v>0.6666666667</v>
      </c>
      <c r="AU157" s="13" t="s">
        <v>54</v>
      </c>
      <c r="AV157" s="20">
        <v>27941.0</v>
      </c>
      <c r="AW157" s="20">
        <v>39622.0</v>
      </c>
      <c r="AX157" s="21">
        <f t="shared" si="17"/>
        <v>31.98083504</v>
      </c>
      <c r="BA157" s="12">
        <v>4.0</v>
      </c>
      <c r="BB157" s="13"/>
    </row>
    <row r="158" ht="12.75" customHeight="1">
      <c r="A158" s="13" t="s">
        <v>200</v>
      </c>
      <c r="B158" s="8" t="s">
        <v>212</v>
      </c>
      <c r="C158" s="11">
        <v>0.3472222222222222</v>
      </c>
      <c r="D158" s="11">
        <v>2.6186507936507937</v>
      </c>
      <c r="E158" s="11">
        <v>0.13259584785573572</v>
      </c>
      <c r="F158" s="12">
        <v>0.0</v>
      </c>
      <c r="G158" s="12">
        <v>3.0</v>
      </c>
      <c r="H158" s="12">
        <v>5.0</v>
      </c>
      <c r="I158" s="12">
        <v>34.0</v>
      </c>
      <c r="J158" s="12">
        <v>5.0</v>
      </c>
      <c r="K158" s="11">
        <v>0.5705882352941176</v>
      </c>
      <c r="L158" s="11">
        <v>1.8666666666666667</v>
      </c>
      <c r="M158" s="12">
        <v>3.0</v>
      </c>
      <c r="N158" s="12">
        <v>0.0</v>
      </c>
      <c r="O158" s="12">
        <v>7.0</v>
      </c>
      <c r="P158" s="17">
        <v>0.0</v>
      </c>
      <c r="Q158" s="15">
        <v>0.7031840831498534</v>
      </c>
      <c r="R158" s="16">
        <v>2.213888888888889</v>
      </c>
      <c r="S158" s="12">
        <v>21.0</v>
      </c>
      <c r="T158" s="12">
        <v>12.0</v>
      </c>
      <c r="U158" s="13">
        <v>1.0</v>
      </c>
      <c r="V158" s="17">
        <f t="shared" si="1"/>
        <v>2</v>
      </c>
      <c r="W158" s="11">
        <f t="shared" si="2"/>
        <v>0.6</v>
      </c>
      <c r="X158" s="11">
        <f t="shared" si="3"/>
        <v>0.4</v>
      </c>
      <c r="Y158" s="11">
        <f t="shared" si="4"/>
        <v>2.213888889</v>
      </c>
      <c r="Z158" s="12">
        <v>0.0</v>
      </c>
      <c r="AA158" s="12">
        <v>0.0</v>
      </c>
      <c r="AB158" s="12">
        <v>1.0</v>
      </c>
      <c r="AC158" s="12">
        <v>0.0</v>
      </c>
      <c r="AD158" s="12">
        <v>1.0</v>
      </c>
      <c r="AE158" s="12">
        <v>0.0</v>
      </c>
      <c r="AF158" s="11">
        <f t="shared" si="5"/>
        <v>0</v>
      </c>
      <c r="AG158" s="12">
        <v>5.0</v>
      </c>
      <c r="AH158" s="12">
        <v>1.0</v>
      </c>
      <c r="AI158" s="12">
        <v>6.0</v>
      </c>
      <c r="AJ158" s="12">
        <v>2.0</v>
      </c>
      <c r="AK158" s="12">
        <v>11.0</v>
      </c>
      <c r="AL158" s="12">
        <v>3.0</v>
      </c>
      <c r="AM158" s="18">
        <v>0.2727272727272727</v>
      </c>
      <c r="AN158" s="19">
        <v>0.0</v>
      </c>
      <c r="AO158" s="19">
        <v>0.0</v>
      </c>
      <c r="AP158" s="12">
        <v>0.0</v>
      </c>
      <c r="AQ158" s="17">
        <f t="shared" si="7"/>
        <v>2</v>
      </c>
      <c r="AR158" s="11">
        <f t="shared" si="8"/>
        <v>0.4</v>
      </c>
      <c r="AS158" s="17">
        <f t="shared" si="9"/>
        <v>3</v>
      </c>
      <c r="AT158" s="11">
        <f t="shared" si="10"/>
        <v>0.6</v>
      </c>
      <c r="AU158" s="13" t="s">
        <v>54</v>
      </c>
      <c r="AV158" s="20">
        <v>29467.0</v>
      </c>
      <c r="AW158" s="20">
        <v>39622.0</v>
      </c>
      <c r="AX158" s="21">
        <f t="shared" si="17"/>
        <v>27.80287474</v>
      </c>
      <c r="AY158" s="13"/>
      <c r="AZ158" s="13"/>
      <c r="BA158" s="13">
        <v>9.0</v>
      </c>
      <c r="BB158" s="13"/>
    </row>
    <row r="159" ht="12.75" customHeight="1">
      <c r="A159" s="13" t="s">
        <v>200</v>
      </c>
      <c r="B159" s="8" t="s">
        <v>213</v>
      </c>
      <c r="C159" s="11">
        <v>0.3472222222222222</v>
      </c>
      <c r="D159" s="11">
        <v>1.4186507936507937</v>
      </c>
      <c r="E159" s="11">
        <v>0.24475524475524474</v>
      </c>
      <c r="F159" s="12">
        <v>1.0</v>
      </c>
      <c r="G159" s="12">
        <v>2.0</v>
      </c>
      <c r="H159" s="12">
        <v>8.0</v>
      </c>
      <c r="I159" s="12">
        <v>29.0</v>
      </c>
      <c r="J159" s="12">
        <v>4.0</v>
      </c>
      <c r="K159" s="11">
        <v>0.43103448275862066</v>
      </c>
      <c r="L159" s="11">
        <v>1.1666666666666667</v>
      </c>
      <c r="M159" s="12">
        <v>1.0</v>
      </c>
      <c r="N159" s="12">
        <v>0.0</v>
      </c>
      <c r="O159" s="12">
        <v>7.0</v>
      </c>
      <c r="P159" s="17">
        <v>0.0</v>
      </c>
      <c r="Q159" s="15">
        <v>0.6757897275138653</v>
      </c>
      <c r="R159" s="16">
        <v>1.5138888888888888</v>
      </c>
      <c r="S159" s="12">
        <v>18.0</v>
      </c>
      <c r="T159" s="12">
        <v>13.0</v>
      </c>
      <c r="U159" s="13">
        <v>1.0</v>
      </c>
      <c r="V159" s="17">
        <f t="shared" si="1"/>
        <v>2</v>
      </c>
      <c r="W159" s="11">
        <f t="shared" si="2"/>
        <v>0.5</v>
      </c>
      <c r="X159" s="11">
        <f t="shared" si="3"/>
        <v>0.5</v>
      </c>
      <c r="Y159" s="11">
        <f t="shared" si="4"/>
        <v>1.513888889</v>
      </c>
      <c r="Z159" s="12">
        <v>0.0</v>
      </c>
      <c r="AA159" s="12">
        <v>0.0</v>
      </c>
      <c r="AB159" s="12">
        <v>0.0</v>
      </c>
      <c r="AC159" s="12">
        <v>0.0</v>
      </c>
      <c r="AD159" s="12">
        <v>0.0</v>
      </c>
      <c r="AE159" s="12">
        <v>0.0</v>
      </c>
      <c r="AF159" s="11" t="str">
        <f t="shared" si="5"/>
        <v>#DIV/0!</v>
      </c>
      <c r="AG159" s="12">
        <v>4.0</v>
      </c>
      <c r="AH159" s="12">
        <v>1.0</v>
      </c>
      <c r="AI159" s="12">
        <v>6.0</v>
      </c>
      <c r="AJ159" s="12">
        <v>2.0</v>
      </c>
      <c r="AK159" s="12">
        <v>10.0</v>
      </c>
      <c r="AL159" s="12">
        <v>3.0</v>
      </c>
      <c r="AM159" s="18">
        <v>0.3</v>
      </c>
      <c r="AN159" s="19">
        <v>0.0</v>
      </c>
      <c r="AO159" s="19">
        <v>0.0</v>
      </c>
      <c r="AP159" s="12">
        <v>0.0</v>
      </c>
      <c r="AQ159" s="17">
        <f t="shared" si="7"/>
        <v>3</v>
      </c>
      <c r="AR159" s="11">
        <f t="shared" si="8"/>
        <v>0.75</v>
      </c>
      <c r="AS159" s="17">
        <f t="shared" si="9"/>
        <v>1</v>
      </c>
      <c r="AT159" s="11">
        <f t="shared" si="10"/>
        <v>0.25</v>
      </c>
      <c r="AU159" s="13" t="s">
        <v>56</v>
      </c>
      <c r="AV159" s="20">
        <v>31506.0</v>
      </c>
      <c r="AW159" s="20">
        <v>39622.0</v>
      </c>
      <c r="AX159" s="21">
        <f t="shared" si="17"/>
        <v>22.22039699</v>
      </c>
      <c r="BA159" s="12">
        <v>5.0</v>
      </c>
    </row>
    <row r="160" ht="12.75" customHeight="1">
      <c r="A160" s="13" t="s">
        <v>200</v>
      </c>
      <c r="B160" s="53" t="s">
        <v>214</v>
      </c>
      <c r="C160" s="11">
        <v>0.30952380952380953</v>
      </c>
      <c r="D160" s="11">
        <v>1.0853174603174605</v>
      </c>
      <c r="E160" s="11">
        <v>0.2851919561243144</v>
      </c>
      <c r="F160" s="12">
        <v>0.0</v>
      </c>
      <c r="G160" s="12">
        <v>3.0</v>
      </c>
      <c r="H160" s="12">
        <v>6.0</v>
      </c>
      <c r="I160" s="12">
        <v>31.0</v>
      </c>
      <c r="J160" s="12">
        <v>4.0</v>
      </c>
      <c r="K160" s="11">
        <v>0.7016129032258065</v>
      </c>
      <c r="L160" s="11">
        <v>2.1</v>
      </c>
      <c r="M160" s="12">
        <v>3.0</v>
      </c>
      <c r="N160" s="12">
        <v>0.0</v>
      </c>
      <c r="O160" s="12">
        <v>7.0</v>
      </c>
      <c r="P160" s="17">
        <v>0.0</v>
      </c>
      <c r="Q160" s="15">
        <v>0.9868048593501209</v>
      </c>
      <c r="R160" s="16">
        <v>2.40952380952381</v>
      </c>
      <c r="S160" s="12">
        <v>15.0</v>
      </c>
      <c r="T160" s="12">
        <v>14.0</v>
      </c>
      <c r="U160" s="13">
        <v>1.0</v>
      </c>
      <c r="V160" s="17">
        <f t="shared" si="1"/>
        <v>1</v>
      </c>
      <c r="W160" s="11">
        <f t="shared" si="2"/>
        <v>0.75</v>
      </c>
      <c r="X160" s="11">
        <f t="shared" si="3"/>
        <v>0.25</v>
      </c>
      <c r="Y160" s="11">
        <f t="shared" si="4"/>
        <v>2.40952381</v>
      </c>
      <c r="Z160" s="12">
        <v>0.0</v>
      </c>
      <c r="AA160" s="12">
        <v>0.0</v>
      </c>
      <c r="AB160" s="12">
        <v>0.0</v>
      </c>
      <c r="AC160" s="12">
        <v>0.0</v>
      </c>
      <c r="AD160" s="12">
        <v>0.0</v>
      </c>
      <c r="AE160" s="12">
        <v>0.0</v>
      </c>
      <c r="AF160" s="11" t="str">
        <f t="shared" si="5"/>
        <v>#DIV/0!</v>
      </c>
      <c r="AG160" s="12">
        <v>3.0</v>
      </c>
      <c r="AH160" s="12">
        <v>1.0</v>
      </c>
      <c r="AI160" s="12">
        <v>5.0</v>
      </c>
      <c r="AJ160" s="12">
        <v>1.0</v>
      </c>
      <c r="AK160" s="12">
        <v>8.0</v>
      </c>
      <c r="AL160" s="12">
        <v>2.0</v>
      </c>
      <c r="AM160" s="18">
        <v>0.25</v>
      </c>
      <c r="AN160" s="19">
        <v>0.0</v>
      </c>
      <c r="AO160" s="19">
        <v>0.0</v>
      </c>
      <c r="AP160" s="12">
        <v>0.0</v>
      </c>
      <c r="AQ160" s="17">
        <f t="shared" si="7"/>
        <v>1</v>
      </c>
      <c r="AR160" s="11">
        <f t="shared" si="8"/>
        <v>0.25</v>
      </c>
      <c r="AS160" s="17">
        <f t="shared" si="9"/>
        <v>3</v>
      </c>
      <c r="AT160" s="11">
        <f t="shared" si="10"/>
        <v>0.75</v>
      </c>
      <c r="AU160" s="13" t="s">
        <v>54</v>
      </c>
      <c r="AV160" s="20">
        <v>30145.0</v>
      </c>
      <c r="AW160" s="20">
        <v>39622.0</v>
      </c>
      <c r="AX160" s="21">
        <f t="shared" si="17"/>
        <v>25.94661191</v>
      </c>
      <c r="AY160" s="13"/>
      <c r="AZ160" s="13"/>
      <c r="BA160" s="13">
        <v>5.0</v>
      </c>
      <c r="BB160" s="13"/>
    </row>
    <row r="161" ht="12.75" customHeight="1">
      <c r="A161" s="13" t="s">
        <v>200</v>
      </c>
      <c r="B161" s="8" t="s">
        <v>215</v>
      </c>
      <c r="C161" s="11">
        <v>0.3472222222222222</v>
      </c>
      <c r="D161" s="11">
        <v>0.7996031746031746</v>
      </c>
      <c r="E161" s="11">
        <v>0.43424317617866</v>
      </c>
      <c r="F161" s="12">
        <v>1.0</v>
      </c>
      <c r="G161" s="12">
        <v>1.0</v>
      </c>
      <c r="H161" s="12">
        <v>5.0</v>
      </c>
      <c r="I161" s="12">
        <v>16.0</v>
      </c>
      <c r="J161" s="12">
        <v>2.0</v>
      </c>
      <c r="K161" s="11">
        <v>0.34375</v>
      </c>
      <c r="L161" s="11">
        <v>1.5555555555555556</v>
      </c>
      <c r="M161" s="12">
        <v>1.0</v>
      </c>
      <c r="N161" s="12">
        <v>0.0</v>
      </c>
      <c r="O161" s="12">
        <v>7.0</v>
      </c>
      <c r="P161" s="17">
        <v>0.0</v>
      </c>
      <c r="Q161" s="15">
        <v>0.77799317617866</v>
      </c>
      <c r="R161" s="16">
        <v>1.9027777777777777</v>
      </c>
      <c r="S161" s="12">
        <v>12.0</v>
      </c>
      <c r="T161" s="12">
        <v>15.0</v>
      </c>
      <c r="U161" s="13">
        <v>1.0</v>
      </c>
      <c r="V161" s="17">
        <f t="shared" si="1"/>
        <v>1</v>
      </c>
      <c r="W161" s="11">
        <f t="shared" si="2"/>
        <v>0.5</v>
      </c>
      <c r="X161" s="11">
        <f t="shared" si="3"/>
        <v>0.5</v>
      </c>
      <c r="Y161" s="11">
        <f t="shared" si="4"/>
        <v>1.902777778</v>
      </c>
      <c r="Z161" s="12">
        <v>0.0</v>
      </c>
      <c r="AA161" s="12">
        <v>0.0</v>
      </c>
      <c r="AB161" s="12">
        <v>0.0</v>
      </c>
      <c r="AC161" s="12">
        <v>0.0</v>
      </c>
      <c r="AD161" s="12">
        <v>0.0</v>
      </c>
      <c r="AE161" s="12">
        <v>0.0</v>
      </c>
      <c r="AF161" s="11" t="str">
        <f t="shared" si="5"/>
        <v>#DIV/0!</v>
      </c>
      <c r="AG161" s="12">
        <v>2.0</v>
      </c>
      <c r="AH161" s="12">
        <v>1.0</v>
      </c>
      <c r="AI161" s="12">
        <v>4.0</v>
      </c>
      <c r="AJ161" s="12">
        <v>2.0</v>
      </c>
      <c r="AK161" s="12">
        <v>6.0</v>
      </c>
      <c r="AL161" s="12">
        <v>3.0</v>
      </c>
      <c r="AM161" s="18">
        <v>0.5</v>
      </c>
      <c r="AN161" s="19">
        <v>0.0</v>
      </c>
      <c r="AO161" s="19">
        <v>0.0</v>
      </c>
      <c r="AP161" s="12">
        <v>0.0</v>
      </c>
      <c r="AQ161" s="17">
        <f t="shared" si="7"/>
        <v>1</v>
      </c>
      <c r="AR161" s="11">
        <f t="shared" si="8"/>
        <v>0.5</v>
      </c>
      <c r="AS161" s="17">
        <f t="shared" si="9"/>
        <v>1</v>
      </c>
      <c r="AT161" s="11">
        <f t="shared" si="10"/>
        <v>0.5</v>
      </c>
      <c r="AU161" s="13" t="s">
        <v>56</v>
      </c>
      <c r="AV161" s="20">
        <v>30204.0</v>
      </c>
      <c r="AW161" s="20">
        <v>39622.0</v>
      </c>
      <c r="AX161" s="21">
        <f t="shared" si="17"/>
        <v>25.78507871</v>
      </c>
      <c r="AY161" s="13"/>
      <c r="AZ161" s="13"/>
      <c r="BA161" s="13">
        <v>7.0</v>
      </c>
      <c r="BB161" s="13"/>
    </row>
    <row r="162" ht="12.75" customHeight="1">
      <c r="A162" s="13" t="s">
        <v>200</v>
      </c>
      <c r="B162" s="8" t="s">
        <v>216</v>
      </c>
      <c r="C162" s="11">
        <v>0.2222222222222222</v>
      </c>
      <c r="D162" s="11">
        <v>0.6567460317460317</v>
      </c>
      <c r="E162" s="11">
        <v>0.3383685800604229</v>
      </c>
      <c r="F162" s="12">
        <v>2.0</v>
      </c>
      <c r="G162" s="12">
        <v>0.0</v>
      </c>
      <c r="H162" s="12">
        <v>7.0</v>
      </c>
      <c r="I162" s="12">
        <v>9.0</v>
      </c>
      <c r="J162" s="12">
        <v>1.0</v>
      </c>
      <c r="K162" s="11">
        <v>-0.7777777777777778</v>
      </c>
      <c r="L162" s="11">
        <v>0.0</v>
      </c>
      <c r="M162" s="12">
        <v>0.0</v>
      </c>
      <c r="N162" s="12">
        <v>0.0</v>
      </c>
      <c r="O162" s="12">
        <v>7.0</v>
      </c>
      <c r="P162" s="17">
        <v>0.0</v>
      </c>
      <c r="Q162" s="15">
        <v>-0.43940919771735487</v>
      </c>
      <c r="R162" s="16">
        <v>0.2222222222222222</v>
      </c>
      <c r="S162" s="12">
        <v>9.0</v>
      </c>
      <c r="T162" s="12">
        <v>16.0</v>
      </c>
      <c r="U162" s="13">
        <v>1.0</v>
      </c>
      <c r="V162" s="17">
        <f t="shared" si="1"/>
        <v>1</v>
      </c>
      <c r="W162" s="11">
        <f t="shared" si="2"/>
        <v>0</v>
      </c>
      <c r="X162" s="11">
        <f t="shared" si="3"/>
        <v>1</v>
      </c>
      <c r="Y162" s="11">
        <f t="shared" si="4"/>
        <v>0.2222222222</v>
      </c>
      <c r="Z162" s="12">
        <v>0.0</v>
      </c>
      <c r="AA162" s="12">
        <v>0.0</v>
      </c>
      <c r="AB162" s="12">
        <v>0.0</v>
      </c>
      <c r="AC162" s="12">
        <v>0.0</v>
      </c>
      <c r="AD162" s="12">
        <v>0.0</v>
      </c>
      <c r="AE162" s="12">
        <v>0.0</v>
      </c>
      <c r="AF162" s="11" t="str">
        <f t="shared" si="5"/>
        <v>#DIV/0!</v>
      </c>
      <c r="AG162" s="12">
        <v>2.0</v>
      </c>
      <c r="AH162" s="12">
        <v>1.0</v>
      </c>
      <c r="AI162" s="12">
        <v>3.0</v>
      </c>
      <c r="AJ162" s="12">
        <v>1.0</v>
      </c>
      <c r="AK162" s="12">
        <v>5.0</v>
      </c>
      <c r="AL162" s="12">
        <v>2.0</v>
      </c>
      <c r="AM162" s="18">
        <v>0.4</v>
      </c>
      <c r="AN162" s="19">
        <v>0.0</v>
      </c>
      <c r="AO162" s="19">
        <v>0.0</v>
      </c>
      <c r="AP162" s="12">
        <v>0.0</v>
      </c>
      <c r="AQ162" s="17">
        <f t="shared" si="7"/>
        <v>1</v>
      </c>
      <c r="AR162" s="11">
        <f t="shared" si="8"/>
        <v>1</v>
      </c>
      <c r="AS162" s="17">
        <f t="shared" si="9"/>
        <v>0</v>
      </c>
      <c r="AT162" s="11">
        <f t="shared" si="10"/>
        <v>0</v>
      </c>
      <c r="AU162" s="13" t="s">
        <v>56</v>
      </c>
      <c r="AV162" s="20">
        <v>30918.0</v>
      </c>
      <c r="AW162" s="20">
        <v>39622.0</v>
      </c>
      <c r="AX162" s="21">
        <f t="shared" si="17"/>
        <v>23.83025325</v>
      </c>
      <c r="AY162" s="13"/>
      <c r="AZ162" s="13"/>
      <c r="BA162" s="13">
        <v>5.0</v>
      </c>
      <c r="BB162" s="13"/>
    </row>
    <row r="163" ht="12.75" customHeight="1">
      <c r="A163" s="13" t="s">
        <v>200</v>
      </c>
      <c r="B163" s="53" t="s">
        <v>217</v>
      </c>
      <c r="C163" s="11">
        <v>0.0</v>
      </c>
      <c r="D163" s="11">
        <v>0.3472222222222222</v>
      </c>
      <c r="E163" s="11">
        <v>0.0</v>
      </c>
      <c r="F163" s="12">
        <v>0.0</v>
      </c>
      <c r="G163" s="12">
        <v>1.0</v>
      </c>
      <c r="H163" s="12">
        <v>8.0</v>
      </c>
      <c r="I163" s="12">
        <v>17.0</v>
      </c>
      <c r="J163" s="12">
        <v>2.0</v>
      </c>
      <c r="K163" s="11">
        <v>0.2647058823529412</v>
      </c>
      <c r="L163" s="11">
        <v>1.1666666666666667</v>
      </c>
      <c r="M163" s="12">
        <v>0.0</v>
      </c>
      <c r="N163" s="12">
        <v>0.0</v>
      </c>
      <c r="O163" s="12">
        <v>7.0</v>
      </c>
      <c r="P163" s="17">
        <v>0.0</v>
      </c>
      <c r="Q163" s="15">
        <v>0.2647058823529412</v>
      </c>
      <c r="R163" s="16">
        <v>1.1666666666666667</v>
      </c>
      <c r="S163" s="12">
        <v>6.0</v>
      </c>
      <c r="T163" s="13">
        <v>17.0</v>
      </c>
      <c r="U163" s="13">
        <v>1.0</v>
      </c>
      <c r="V163" s="17">
        <f t="shared" si="1"/>
        <v>1</v>
      </c>
      <c r="W163" s="11">
        <f t="shared" si="2"/>
        <v>0.5</v>
      </c>
      <c r="X163" s="11">
        <f t="shared" si="3"/>
        <v>0.5</v>
      </c>
      <c r="Y163" s="11">
        <f t="shared" si="4"/>
        <v>1.166666667</v>
      </c>
      <c r="Z163" s="12">
        <v>0.0</v>
      </c>
      <c r="AA163" s="12">
        <v>0.0</v>
      </c>
      <c r="AB163" s="12">
        <v>0.0</v>
      </c>
      <c r="AC163" s="12">
        <v>0.0</v>
      </c>
      <c r="AD163" s="12">
        <v>0.0</v>
      </c>
      <c r="AE163" s="12">
        <v>0.0</v>
      </c>
      <c r="AF163" s="11" t="str">
        <f t="shared" si="5"/>
        <v>#DIV/0!</v>
      </c>
      <c r="AG163" s="12">
        <v>1.0</v>
      </c>
      <c r="AH163" s="12">
        <v>0.0</v>
      </c>
      <c r="AI163" s="12">
        <v>2.0</v>
      </c>
      <c r="AJ163" s="12">
        <v>0.0</v>
      </c>
      <c r="AK163" s="12">
        <v>3.0</v>
      </c>
      <c r="AL163" s="12">
        <v>0.0</v>
      </c>
      <c r="AM163" s="18">
        <v>0.0</v>
      </c>
      <c r="AN163" s="19">
        <v>0.0</v>
      </c>
      <c r="AO163" s="19">
        <v>0.0</v>
      </c>
      <c r="AP163" s="12">
        <v>0.0</v>
      </c>
      <c r="AQ163" s="17">
        <f t="shared" si="7"/>
        <v>2</v>
      </c>
      <c r="AR163" s="11">
        <f t="shared" si="8"/>
        <v>1</v>
      </c>
      <c r="AS163" s="17">
        <f t="shared" si="9"/>
        <v>0</v>
      </c>
      <c r="AT163" s="11">
        <f t="shared" si="10"/>
        <v>0</v>
      </c>
      <c r="AU163" s="13" t="s">
        <v>56</v>
      </c>
      <c r="AV163" s="20">
        <v>17222.0</v>
      </c>
      <c r="AW163" s="20">
        <v>39622.0</v>
      </c>
      <c r="AX163" s="21">
        <f t="shared" si="17"/>
        <v>61.32785763</v>
      </c>
      <c r="AY163" s="13"/>
      <c r="AZ163" s="13"/>
      <c r="BA163" s="13">
        <v>10.0</v>
      </c>
      <c r="BB163" s="13"/>
    </row>
    <row r="164" ht="12.75" customHeight="1">
      <c r="A164" s="25" t="s">
        <v>200</v>
      </c>
      <c r="B164" s="53" t="s">
        <v>218</v>
      </c>
      <c r="C164" s="11">
        <v>0.0</v>
      </c>
      <c r="D164" s="11">
        <v>0.2222222222222222</v>
      </c>
      <c r="E164" s="11">
        <v>0.0</v>
      </c>
      <c r="F164" s="12">
        <v>0.0</v>
      </c>
      <c r="G164" s="12">
        <v>0.0</v>
      </c>
      <c r="H164" s="12">
        <v>8.0</v>
      </c>
      <c r="I164" s="12">
        <v>9.0</v>
      </c>
      <c r="J164" s="12">
        <v>1.0</v>
      </c>
      <c r="K164" s="11">
        <v>-0.8888888888888888</v>
      </c>
      <c r="L164" s="11">
        <v>0.0</v>
      </c>
      <c r="M164" s="12">
        <v>0.0</v>
      </c>
      <c r="N164" s="12">
        <v>0.0</v>
      </c>
      <c r="O164" s="12">
        <v>7.0</v>
      </c>
      <c r="P164" s="17">
        <v>0.0</v>
      </c>
      <c r="Q164" s="15">
        <v>-0.8888888888888888</v>
      </c>
      <c r="R164" s="16">
        <v>0.0</v>
      </c>
      <c r="S164" s="25">
        <v>3.0</v>
      </c>
      <c r="T164" s="25">
        <v>18.0</v>
      </c>
      <c r="U164" s="25">
        <v>1.0</v>
      </c>
      <c r="V164" s="32">
        <f t="shared" si="1"/>
        <v>1</v>
      </c>
      <c r="W164" s="28">
        <f t="shared" si="2"/>
        <v>0</v>
      </c>
      <c r="X164" s="28">
        <f t="shared" si="3"/>
        <v>1</v>
      </c>
      <c r="Y164" s="28">
        <f t="shared" si="4"/>
        <v>0</v>
      </c>
      <c r="Z164" s="25">
        <v>0.0</v>
      </c>
      <c r="AA164" s="25">
        <v>0.0</v>
      </c>
      <c r="AB164" s="25">
        <v>0.0</v>
      </c>
      <c r="AC164" s="25">
        <v>0.0</v>
      </c>
      <c r="AD164" s="25">
        <v>0.0</v>
      </c>
      <c r="AE164" s="25">
        <v>0.0</v>
      </c>
      <c r="AF164" s="28" t="str">
        <f t="shared" si="5"/>
        <v>#DIV/0!</v>
      </c>
      <c r="AG164" s="25">
        <v>1.0</v>
      </c>
      <c r="AH164" s="25">
        <v>0.0</v>
      </c>
      <c r="AI164" s="25">
        <v>1.0</v>
      </c>
      <c r="AJ164" s="25">
        <v>0.0</v>
      </c>
      <c r="AK164" s="25">
        <v>2.0</v>
      </c>
      <c r="AL164" s="25">
        <v>0.0</v>
      </c>
      <c r="AM164" s="33">
        <v>0.0</v>
      </c>
      <c r="AN164" s="34">
        <v>0.0</v>
      </c>
      <c r="AO164" s="34">
        <v>0.0</v>
      </c>
      <c r="AP164" s="25">
        <v>0.0</v>
      </c>
      <c r="AQ164" s="32">
        <f t="shared" si="7"/>
        <v>1</v>
      </c>
      <c r="AR164" s="28">
        <f t="shared" si="8"/>
        <v>1</v>
      </c>
      <c r="AS164" s="32">
        <f t="shared" si="9"/>
        <v>0</v>
      </c>
      <c r="AT164" s="28">
        <f t="shared" si="10"/>
        <v>0</v>
      </c>
      <c r="AU164" s="25" t="s">
        <v>56</v>
      </c>
      <c r="AV164" s="35">
        <v>30748.0</v>
      </c>
      <c r="AW164" s="35">
        <v>39622.0</v>
      </c>
      <c r="AX164" s="36">
        <f t="shared" si="17"/>
        <v>24.29568789</v>
      </c>
      <c r="AY164" s="25"/>
      <c r="AZ164" s="25"/>
      <c r="BA164" s="25">
        <v>4.0</v>
      </c>
      <c r="BB164" s="25"/>
    </row>
    <row r="165" ht="12.75" customHeight="1">
      <c r="A165" s="8" t="s">
        <v>219</v>
      </c>
      <c r="B165" s="50" t="s">
        <v>220</v>
      </c>
      <c r="C165" s="11">
        <v>5.378571428571428</v>
      </c>
      <c r="D165" s="11">
        <v>12.367190476190476</v>
      </c>
      <c r="E165" s="11">
        <v>0.43490649221634814</v>
      </c>
      <c r="F165" s="13">
        <v>1.0</v>
      </c>
      <c r="G165" s="13">
        <v>9.0</v>
      </c>
      <c r="H165" s="13">
        <v>0.0</v>
      </c>
      <c r="I165" s="13">
        <v>68.0</v>
      </c>
      <c r="J165" s="13">
        <v>11.0</v>
      </c>
      <c r="K165" s="11">
        <v>0.8181818181818182</v>
      </c>
      <c r="L165" s="11">
        <v>5.7272727272727275</v>
      </c>
      <c r="M165" s="12">
        <v>11.0</v>
      </c>
      <c r="N165" s="13">
        <v>7.0</v>
      </c>
      <c r="O165" s="13">
        <v>7.0</v>
      </c>
      <c r="P165" s="11">
        <v>1.0</v>
      </c>
      <c r="Q165" s="15">
        <v>2.257718738115664</v>
      </c>
      <c r="R165" s="16">
        <v>17.105844155844157</v>
      </c>
      <c r="S165" s="13">
        <v>39.0</v>
      </c>
      <c r="T165" s="13">
        <v>1.0</v>
      </c>
      <c r="U165" s="13">
        <v>1.0</v>
      </c>
      <c r="V165" s="17">
        <f t="shared" si="1"/>
        <v>2</v>
      </c>
      <c r="W165" s="11">
        <f t="shared" si="2"/>
        <v>0.8181818182</v>
      </c>
      <c r="X165" s="11">
        <f t="shared" si="3"/>
        <v>0.1818181818</v>
      </c>
      <c r="Y165" s="11">
        <f t="shared" si="4"/>
        <v>11.10584416</v>
      </c>
      <c r="Z165" s="12">
        <v>2.0</v>
      </c>
      <c r="AA165" s="12">
        <v>1.0</v>
      </c>
      <c r="AB165" s="12">
        <v>8.0</v>
      </c>
      <c r="AC165" s="12">
        <v>3.0</v>
      </c>
      <c r="AD165" s="12">
        <v>10.0</v>
      </c>
      <c r="AE165" s="12">
        <v>4.0</v>
      </c>
      <c r="AF165" s="11">
        <f t="shared" si="5"/>
        <v>0.4</v>
      </c>
      <c r="AG165" s="12">
        <v>6.0</v>
      </c>
      <c r="AH165" s="12">
        <v>5.0</v>
      </c>
      <c r="AI165" s="12">
        <v>6.0</v>
      </c>
      <c r="AJ165" s="12">
        <v>2.0</v>
      </c>
      <c r="AK165" s="12">
        <v>12.0</v>
      </c>
      <c r="AL165" s="12">
        <v>7.0</v>
      </c>
      <c r="AM165" s="18">
        <f t="shared" ref="AM165:AM438" si="18">AL165/AK165</f>
        <v>0.5833333333</v>
      </c>
      <c r="AN165" s="19">
        <v>0.0</v>
      </c>
      <c r="AO165" s="19">
        <v>0.0</v>
      </c>
      <c r="AP165" s="12">
        <v>0.0</v>
      </c>
      <c r="AQ165" s="17">
        <f t="shared" si="7"/>
        <v>0</v>
      </c>
      <c r="AR165" s="11">
        <f t="shared" si="8"/>
        <v>0</v>
      </c>
      <c r="AS165" s="17">
        <f t="shared" si="9"/>
        <v>7</v>
      </c>
      <c r="AT165" s="11">
        <f t="shared" si="10"/>
        <v>0.875</v>
      </c>
      <c r="AU165" s="13" t="s">
        <v>54</v>
      </c>
      <c r="AV165" s="13"/>
      <c r="AW165" s="13"/>
      <c r="AX165" s="13"/>
      <c r="AY165" s="13"/>
      <c r="AZ165" s="13"/>
      <c r="BA165" s="13">
        <f>H165+AZ165</f>
        <v>0</v>
      </c>
      <c r="BB165" s="13"/>
    </row>
    <row r="166" ht="12.75" customHeight="1">
      <c r="A166" s="22" t="s">
        <v>219</v>
      </c>
      <c r="B166" s="50" t="s">
        <v>221</v>
      </c>
      <c r="C166" s="11">
        <v>2.5952380952380953</v>
      </c>
      <c r="D166" s="11">
        <v>12.367190476190476</v>
      </c>
      <c r="E166" s="11">
        <v>0.20984863944923396</v>
      </c>
      <c r="F166" s="13">
        <v>2.0</v>
      </c>
      <c r="G166" s="13">
        <v>11.0</v>
      </c>
      <c r="H166" s="13">
        <v>1.0</v>
      </c>
      <c r="I166" s="13">
        <v>68.0</v>
      </c>
      <c r="J166" s="13">
        <v>11.0</v>
      </c>
      <c r="K166" s="11">
        <v>0.998663101604278</v>
      </c>
      <c r="L166" s="11">
        <v>5.6</v>
      </c>
      <c r="M166" s="12">
        <v>9.0</v>
      </c>
      <c r="N166" s="13">
        <v>0.0</v>
      </c>
      <c r="O166" s="13">
        <v>7.0</v>
      </c>
      <c r="P166" s="11">
        <v>0.0</v>
      </c>
      <c r="Q166" s="15">
        <v>1.2107459890446906</v>
      </c>
      <c r="R166" s="16">
        <v>8.195238095238095</v>
      </c>
      <c r="S166" s="13">
        <v>39.0</v>
      </c>
      <c r="T166" s="13">
        <v>2.0</v>
      </c>
      <c r="U166" s="13">
        <v>1.0</v>
      </c>
      <c r="V166" s="17">
        <f t="shared" si="1"/>
        <v>0</v>
      </c>
      <c r="W166" s="11">
        <f t="shared" si="2"/>
        <v>1</v>
      </c>
      <c r="X166" s="11">
        <f t="shared" si="3"/>
        <v>0</v>
      </c>
      <c r="Y166" s="11">
        <f t="shared" si="4"/>
        <v>8.195238095</v>
      </c>
      <c r="Z166" s="12">
        <v>2.0</v>
      </c>
      <c r="AA166" s="12">
        <v>1.0</v>
      </c>
      <c r="AB166" s="12">
        <v>8.0</v>
      </c>
      <c r="AC166" s="12">
        <v>1.0</v>
      </c>
      <c r="AD166" s="12">
        <v>10.0</v>
      </c>
      <c r="AE166" s="12">
        <v>2.0</v>
      </c>
      <c r="AF166" s="11">
        <f t="shared" si="5"/>
        <v>0.2</v>
      </c>
      <c r="AG166" s="12">
        <v>6.0</v>
      </c>
      <c r="AH166" s="12">
        <v>2.0</v>
      </c>
      <c r="AI166" s="12">
        <v>6.0</v>
      </c>
      <c r="AJ166" s="12">
        <v>2.0</v>
      </c>
      <c r="AK166" s="12">
        <v>12.0</v>
      </c>
      <c r="AL166" s="12">
        <v>4.0</v>
      </c>
      <c r="AM166" s="18">
        <f t="shared" si="18"/>
        <v>0.3333333333</v>
      </c>
      <c r="AN166" s="19">
        <v>0.0</v>
      </c>
      <c r="AO166" s="19">
        <v>0.0</v>
      </c>
      <c r="AP166" s="12">
        <v>6.0</v>
      </c>
      <c r="AQ166" s="17">
        <f t="shared" si="7"/>
        <v>2</v>
      </c>
      <c r="AR166" s="11">
        <f t="shared" si="8"/>
        <v>0.1818181818</v>
      </c>
      <c r="AS166" s="17">
        <f t="shared" si="9"/>
        <v>7</v>
      </c>
      <c r="AT166" s="11">
        <f t="shared" si="10"/>
        <v>0.7</v>
      </c>
      <c r="AU166" s="13" t="s">
        <v>54</v>
      </c>
      <c r="AV166" s="13"/>
      <c r="AW166" s="13"/>
      <c r="AX166" s="13"/>
      <c r="AY166" s="13"/>
      <c r="AZ166" s="13"/>
      <c r="BA166" s="13">
        <v>3.0</v>
      </c>
      <c r="BB166" s="13"/>
    </row>
    <row r="167" ht="12.75" customHeight="1">
      <c r="A167" s="13" t="s">
        <v>219</v>
      </c>
      <c r="B167" s="55" t="s">
        <v>222</v>
      </c>
      <c r="C167" s="11">
        <v>0.9083333333333332</v>
      </c>
      <c r="D167" s="11">
        <v>12.367190476190476</v>
      </c>
      <c r="E167" s="11">
        <v>0.07344702380723188</v>
      </c>
      <c r="F167" s="13">
        <v>1.0</v>
      </c>
      <c r="G167" s="13">
        <v>6.0</v>
      </c>
      <c r="H167" s="13">
        <v>5.0</v>
      </c>
      <c r="I167" s="13">
        <v>57.0</v>
      </c>
      <c r="J167" s="13">
        <v>9.0</v>
      </c>
      <c r="K167" s="11">
        <v>0.6569200779727096</v>
      </c>
      <c r="L167" s="11">
        <v>2.074074074074074</v>
      </c>
      <c r="M167" s="12">
        <v>5.0</v>
      </c>
      <c r="N167" s="13">
        <v>0.0</v>
      </c>
      <c r="O167" s="13">
        <v>7.0</v>
      </c>
      <c r="P167" s="13">
        <v>0.0</v>
      </c>
      <c r="Q167" s="15">
        <v>0.7311490885768539</v>
      </c>
      <c r="R167" s="16">
        <v>2.982407407407407</v>
      </c>
      <c r="S167" s="13">
        <v>38.0</v>
      </c>
      <c r="T167" s="13">
        <v>3.0</v>
      </c>
      <c r="U167" s="13">
        <v>1.0</v>
      </c>
      <c r="V167" s="17">
        <f t="shared" si="1"/>
        <v>3</v>
      </c>
      <c r="W167" s="11">
        <f t="shared" si="2"/>
        <v>0.6666666667</v>
      </c>
      <c r="X167" s="11">
        <f t="shared" si="3"/>
        <v>0.3333333333</v>
      </c>
      <c r="Y167" s="11">
        <f t="shared" si="4"/>
        <v>2.982407407</v>
      </c>
      <c r="Z167" s="12">
        <v>2.0</v>
      </c>
      <c r="AA167" s="12">
        <v>0.0</v>
      </c>
      <c r="AB167" s="12">
        <v>8.0</v>
      </c>
      <c r="AC167" s="12">
        <v>0.0</v>
      </c>
      <c r="AD167" s="12">
        <v>10.0</v>
      </c>
      <c r="AE167" s="12">
        <v>0.0</v>
      </c>
      <c r="AF167" s="11">
        <f t="shared" si="5"/>
        <v>0</v>
      </c>
      <c r="AG167" s="12">
        <v>6.0</v>
      </c>
      <c r="AH167" s="12">
        <v>1.0</v>
      </c>
      <c r="AI167" s="12">
        <v>6.0</v>
      </c>
      <c r="AJ167" s="12">
        <v>4.0</v>
      </c>
      <c r="AK167" s="12">
        <v>12.0</v>
      </c>
      <c r="AL167" s="12">
        <v>5.0</v>
      </c>
      <c r="AM167" s="18">
        <f t="shared" si="18"/>
        <v>0.4166666667</v>
      </c>
      <c r="AN167" s="19">
        <v>0.0</v>
      </c>
      <c r="AO167" s="19">
        <v>0.0</v>
      </c>
      <c r="AP167" s="12">
        <v>4.0</v>
      </c>
      <c r="AQ167" s="17">
        <f t="shared" si="7"/>
        <v>4</v>
      </c>
      <c r="AR167" s="11">
        <f t="shared" si="8"/>
        <v>0.4444444444</v>
      </c>
      <c r="AS167" s="17">
        <f t="shared" si="9"/>
        <v>5</v>
      </c>
      <c r="AT167" s="11">
        <f t="shared" si="10"/>
        <v>0.5555555556</v>
      </c>
      <c r="AU167" s="13" t="s">
        <v>56</v>
      </c>
      <c r="AV167" s="13"/>
      <c r="AW167" s="13"/>
      <c r="AX167" s="13"/>
      <c r="AZ167" s="12">
        <v>5.0</v>
      </c>
      <c r="BA167" s="12">
        <v>9.0</v>
      </c>
    </row>
    <row r="168" ht="12.75" customHeight="1">
      <c r="A168" s="13" t="s">
        <v>219</v>
      </c>
      <c r="B168" s="56" t="s">
        <v>223</v>
      </c>
      <c r="C168" s="11">
        <v>0.7952380952380952</v>
      </c>
      <c r="D168" s="11">
        <v>11.367190476190476</v>
      </c>
      <c r="E168" s="11">
        <v>0.0699590718483857</v>
      </c>
      <c r="F168" s="13">
        <v>1.0</v>
      </c>
      <c r="G168" s="13">
        <v>7.0</v>
      </c>
      <c r="H168" s="13">
        <v>7.0</v>
      </c>
      <c r="I168" s="13">
        <v>65.0</v>
      </c>
      <c r="J168" s="13">
        <v>10.0</v>
      </c>
      <c r="K168" s="11">
        <v>0.6892307692307693</v>
      </c>
      <c r="L168" s="11">
        <v>1.7818181818181817</v>
      </c>
      <c r="M168" s="12">
        <v>6.0</v>
      </c>
      <c r="N168" s="13">
        <v>0.0</v>
      </c>
      <c r="O168" s="13">
        <v>7.0</v>
      </c>
      <c r="P168" s="13">
        <v>0.0</v>
      </c>
      <c r="Q168" s="15">
        <v>0.760000977939319</v>
      </c>
      <c r="R168" s="16">
        <v>2.577056277056277</v>
      </c>
      <c r="S168" s="13">
        <v>37.0</v>
      </c>
      <c r="T168" s="13">
        <v>4.0</v>
      </c>
      <c r="U168" s="13">
        <v>1.0</v>
      </c>
      <c r="V168" s="17">
        <f t="shared" si="1"/>
        <v>3</v>
      </c>
      <c r="W168" s="11">
        <f t="shared" si="2"/>
        <v>0.7</v>
      </c>
      <c r="X168" s="11">
        <f t="shared" si="3"/>
        <v>0.3</v>
      </c>
      <c r="Y168" s="11">
        <f t="shared" si="4"/>
        <v>2.577056277</v>
      </c>
      <c r="Z168" s="13">
        <v>2.0</v>
      </c>
      <c r="AA168" s="13">
        <v>0.0</v>
      </c>
      <c r="AB168" s="13">
        <v>7.0</v>
      </c>
      <c r="AC168" s="13">
        <v>0.0</v>
      </c>
      <c r="AD168" s="13">
        <v>9.0</v>
      </c>
      <c r="AE168" s="13">
        <v>0.0</v>
      </c>
      <c r="AF168" s="11">
        <f t="shared" si="5"/>
        <v>0</v>
      </c>
      <c r="AG168" s="12">
        <v>6.0</v>
      </c>
      <c r="AH168" s="12">
        <v>3.0</v>
      </c>
      <c r="AI168" s="12">
        <v>6.0</v>
      </c>
      <c r="AJ168" s="12">
        <v>2.0</v>
      </c>
      <c r="AK168" s="12">
        <v>12.0</v>
      </c>
      <c r="AL168" s="12">
        <v>5.0</v>
      </c>
      <c r="AM168" s="18">
        <f t="shared" si="18"/>
        <v>0.4166666667</v>
      </c>
      <c r="AN168" s="19">
        <v>0.0</v>
      </c>
      <c r="AO168" s="19">
        <v>0.0</v>
      </c>
      <c r="AP168" s="12">
        <v>7.0</v>
      </c>
      <c r="AQ168" s="17">
        <f t="shared" si="7"/>
        <v>4</v>
      </c>
      <c r="AR168" s="11">
        <f t="shared" si="8"/>
        <v>0.4</v>
      </c>
      <c r="AS168" s="17">
        <f t="shared" si="9"/>
        <v>6</v>
      </c>
      <c r="AT168" s="11">
        <f t="shared" si="10"/>
        <v>0.6</v>
      </c>
      <c r="AU168" s="13" t="s">
        <v>56</v>
      </c>
      <c r="AV168" s="13"/>
      <c r="AW168" s="13"/>
      <c r="AX168" s="13"/>
      <c r="AY168" s="13"/>
      <c r="AZ168" s="13"/>
      <c r="BA168" s="13">
        <v>0.0</v>
      </c>
      <c r="BB168" s="13"/>
    </row>
    <row r="169" ht="12.75" customHeight="1">
      <c r="A169" s="13" t="s">
        <v>219</v>
      </c>
      <c r="B169" s="57" t="s">
        <v>224</v>
      </c>
      <c r="C169" s="11">
        <v>1.8583333333333334</v>
      </c>
      <c r="D169" s="11">
        <v>10.367190476190476</v>
      </c>
      <c r="E169" s="11">
        <v>0.17925139290159892</v>
      </c>
      <c r="F169" s="13">
        <v>1.0</v>
      </c>
      <c r="G169" s="13">
        <v>4.0</v>
      </c>
      <c r="H169" s="13">
        <v>6.0</v>
      </c>
      <c r="I169" s="13">
        <v>50.0</v>
      </c>
      <c r="J169" s="13">
        <v>7.0</v>
      </c>
      <c r="K169" s="11">
        <v>0.5542857142857143</v>
      </c>
      <c r="L169" s="11">
        <v>1.6</v>
      </c>
      <c r="M169" s="12">
        <v>4.0</v>
      </c>
      <c r="N169" s="13">
        <v>0.0</v>
      </c>
      <c r="O169" s="13">
        <v>7.0</v>
      </c>
      <c r="P169" s="13">
        <v>0.0</v>
      </c>
      <c r="Q169" s="15">
        <v>0.7358184506504079</v>
      </c>
      <c r="R169" s="16">
        <v>3.4583333333333335</v>
      </c>
      <c r="S169" s="13">
        <v>36.0</v>
      </c>
      <c r="T169" s="13">
        <v>5.0</v>
      </c>
      <c r="U169" s="13">
        <v>1.0</v>
      </c>
      <c r="V169" s="17">
        <f t="shared" si="1"/>
        <v>3</v>
      </c>
      <c r="W169" s="11">
        <f t="shared" si="2"/>
        <v>0.5714285714</v>
      </c>
      <c r="X169" s="11">
        <f t="shared" si="3"/>
        <v>0.4285714286</v>
      </c>
      <c r="Y169" s="11">
        <v>3.39</v>
      </c>
      <c r="Z169" s="13">
        <v>2.0</v>
      </c>
      <c r="AA169" s="13">
        <v>0.0</v>
      </c>
      <c r="AB169" s="13">
        <v>6.0</v>
      </c>
      <c r="AC169" s="13">
        <v>1.0</v>
      </c>
      <c r="AD169" s="13">
        <v>8.0</v>
      </c>
      <c r="AE169" s="13">
        <v>1.0</v>
      </c>
      <c r="AF169" s="11">
        <f t="shared" si="5"/>
        <v>0.125</v>
      </c>
      <c r="AG169" s="12">
        <v>6.0</v>
      </c>
      <c r="AH169" s="12">
        <v>1.0</v>
      </c>
      <c r="AI169" s="12">
        <v>6.0</v>
      </c>
      <c r="AJ169" s="12">
        <v>4.0</v>
      </c>
      <c r="AK169" s="12">
        <v>12.0</v>
      </c>
      <c r="AL169" s="12">
        <v>5.0</v>
      </c>
      <c r="AM169" s="18">
        <f t="shared" si="18"/>
        <v>0.4166666667</v>
      </c>
      <c r="AN169" s="19">
        <v>0.0</v>
      </c>
      <c r="AO169" s="19">
        <v>0.0</v>
      </c>
      <c r="AP169" s="12">
        <v>2.0</v>
      </c>
      <c r="AQ169" s="17">
        <f t="shared" si="7"/>
        <v>3</v>
      </c>
      <c r="AR169" s="11">
        <f t="shared" si="8"/>
        <v>0.4285714286</v>
      </c>
      <c r="AS169" s="17">
        <f t="shared" si="9"/>
        <v>3</v>
      </c>
      <c r="AT169" s="11">
        <f t="shared" si="10"/>
        <v>0.5</v>
      </c>
      <c r="AU169" s="13" t="s">
        <v>54</v>
      </c>
      <c r="AV169" s="13"/>
      <c r="AW169" s="13"/>
      <c r="AX169" s="13"/>
      <c r="AY169" s="13"/>
      <c r="AZ169" s="13"/>
      <c r="BA169" s="13">
        <v>12.0</v>
      </c>
      <c r="BB169" s="13"/>
    </row>
    <row r="170" ht="12.75" customHeight="1">
      <c r="A170" s="13" t="s">
        <v>219</v>
      </c>
      <c r="B170" s="55" t="s">
        <v>225</v>
      </c>
      <c r="C170" s="11">
        <v>2.2416666666666663</v>
      </c>
      <c r="D170" s="11">
        <v>8.367190476190476</v>
      </c>
      <c r="E170" s="11">
        <v>0.2679115137925343</v>
      </c>
      <c r="F170" s="13">
        <v>2.0</v>
      </c>
      <c r="G170" s="13">
        <v>4.0</v>
      </c>
      <c r="H170" s="13">
        <v>6.0</v>
      </c>
      <c r="I170" s="13">
        <v>45.0</v>
      </c>
      <c r="J170" s="13">
        <v>6.0</v>
      </c>
      <c r="K170" s="11">
        <v>0.6444444444444445</v>
      </c>
      <c r="L170" s="11">
        <v>1.8666666666666667</v>
      </c>
      <c r="M170" s="12">
        <v>4.0</v>
      </c>
      <c r="N170" s="13">
        <v>0.0</v>
      </c>
      <c r="O170" s="13">
        <v>7.0</v>
      </c>
      <c r="P170" s="13">
        <v>0.0</v>
      </c>
      <c r="Q170" s="15">
        <v>0.9165935989465401</v>
      </c>
      <c r="R170" s="16">
        <v>4.1083333333333325</v>
      </c>
      <c r="S170" s="13">
        <v>33.0</v>
      </c>
      <c r="T170" s="13">
        <v>6.0</v>
      </c>
      <c r="U170" s="13">
        <v>1.0</v>
      </c>
      <c r="V170" s="17">
        <f t="shared" si="1"/>
        <v>2</v>
      </c>
      <c r="W170" s="11">
        <f t="shared" si="2"/>
        <v>0.6666666667</v>
      </c>
      <c r="X170" s="11">
        <f t="shared" si="3"/>
        <v>0.3333333333</v>
      </c>
      <c r="Y170" s="11">
        <f t="shared" ref="Y170:Y732" si="19">C170+L170</f>
        <v>4.108333333</v>
      </c>
      <c r="Z170" s="13">
        <v>1.0</v>
      </c>
      <c r="AA170" s="13">
        <v>0.0</v>
      </c>
      <c r="AB170" s="13">
        <v>5.0</v>
      </c>
      <c r="AC170" s="13">
        <v>1.0</v>
      </c>
      <c r="AD170" s="13">
        <v>6.0</v>
      </c>
      <c r="AE170" s="13">
        <v>1.0</v>
      </c>
      <c r="AF170" s="11">
        <f t="shared" si="5"/>
        <v>0.1666666667</v>
      </c>
      <c r="AG170" s="12">
        <v>6.0</v>
      </c>
      <c r="AH170" s="12">
        <v>3.0</v>
      </c>
      <c r="AI170" s="12">
        <v>6.0</v>
      </c>
      <c r="AJ170" s="12">
        <v>3.0</v>
      </c>
      <c r="AK170" s="12">
        <v>12.0</v>
      </c>
      <c r="AL170" s="12">
        <v>6.0</v>
      </c>
      <c r="AM170" s="18">
        <f t="shared" si="18"/>
        <v>0.5</v>
      </c>
      <c r="AN170" s="19">
        <v>0.0</v>
      </c>
      <c r="AO170" s="19">
        <v>0.0</v>
      </c>
      <c r="AP170" s="12">
        <v>0.0</v>
      </c>
      <c r="AQ170" s="17">
        <f t="shared" si="7"/>
        <v>2</v>
      </c>
      <c r="AR170" s="11">
        <f t="shared" si="8"/>
        <v>0.3333333333</v>
      </c>
      <c r="AS170" s="17">
        <f t="shared" si="9"/>
        <v>3</v>
      </c>
      <c r="AT170" s="11">
        <f t="shared" si="10"/>
        <v>0.6</v>
      </c>
      <c r="AU170" s="13" t="s">
        <v>56</v>
      </c>
      <c r="AV170" s="13"/>
      <c r="AW170" s="13"/>
      <c r="AX170" s="13"/>
      <c r="AY170" s="13"/>
      <c r="AZ170" s="13"/>
      <c r="BA170" s="13">
        <v>2.0</v>
      </c>
      <c r="BB170" s="13"/>
    </row>
    <row r="171" ht="12.75" customHeight="1">
      <c r="A171" s="13" t="s">
        <v>219</v>
      </c>
      <c r="B171" s="55" t="s">
        <v>226</v>
      </c>
      <c r="C171" s="11">
        <v>0.8583333333333333</v>
      </c>
      <c r="D171" s="11">
        <v>7.367190476190476</v>
      </c>
      <c r="E171" s="11">
        <v>0.11650755279197987</v>
      </c>
      <c r="F171" s="13">
        <v>1.0</v>
      </c>
      <c r="G171" s="13">
        <v>3.0</v>
      </c>
      <c r="H171" s="13">
        <v>11.0</v>
      </c>
      <c r="I171" s="13">
        <v>39.0</v>
      </c>
      <c r="J171" s="13">
        <v>5.0</v>
      </c>
      <c r="K171" s="11">
        <v>0.5435897435897437</v>
      </c>
      <c r="L171" s="11">
        <v>1.12</v>
      </c>
      <c r="M171" s="12">
        <v>1.0</v>
      </c>
      <c r="N171" s="13">
        <v>0.0</v>
      </c>
      <c r="O171" s="13">
        <v>7.0</v>
      </c>
      <c r="P171" s="13">
        <v>0.0</v>
      </c>
      <c r="Q171" s="15">
        <v>0.6621947773123954</v>
      </c>
      <c r="R171" s="16">
        <v>1.9783333333333335</v>
      </c>
      <c r="S171" s="13">
        <v>30.0</v>
      </c>
      <c r="T171" s="13">
        <v>7.0</v>
      </c>
      <c r="U171" s="13">
        <v>1.0</v>
      </c>
      <c r="V171" s="17">
        <f t="shared" si="1"/>
        <v>2</v>
      </c>
      <c r="W171" s="11">
        <f t="shared" si="2"/>
        <v>0.6</v>
      </c>
      <c r="X171" s="11">
        <f t="shared" si="3"/>
        <v>0.4</v>
      </c>
      <c r="Y171" s="11">
        <f t="shared" si="19"/>
        <v>1.978333333</v>
      </c>
      <c r="Z171" s="13">
        <v>1.0</v>
      </c>
      <c r="AA171" s="13">
        <v>0.0</v>
      </c>
      <c r="AB171" s="13">
        <v>4.0</v>
      </c>
      <c r="AC171" s="13">
        <v>0.0</v>
      </c>
      <c r="AD171" s="13">
        <v>5.0</v>
      </c>
      <c r="AE171" s="13">
        <v>0.0</v>
      </c>
      <c r="AF171" s="11">
        <f t="shared" si="5"/>
        <v>0</v>
      </c>
      <c r="AG171" s="12">
        <v>6.0</v>
      </c>
      <c r="AH171" s="12">
        <v>1.0</v>
      </c>
      <c r="AI171" s="12">
        <v>6.0</v>
      </c>
      <c r="AJ171" s="12">
        <v>4.0</v>
      </c>
      <c r="AK171" s="12">
        <v>12.0</v>
      </c>
      <c r="AL171" s="12">
        <v>5.0</v>
      </c>
      <c r="AM171" s="18">
        <f t="shared" si="18"/>
        <v>0.4166666667</v>
      </c>
      <c r="AN171" s="19">
        <v>0.0</v>
      </c>
      <c r="AO171" s="19">
        <v>0.0</v>
      </c>
      <c r="AP171" s="12">
        <v>2.0</v>
      </c>
      <c r="AQ171" s="17">
        <f t="shared" si="7"/>
        <v>4</v>
      </c>
      <c r="AR171" s="11">
        <f t="shared" si="8"/>
        <v>0.8</v>
      </c>
      <c r="AS171" s="17">
        <f t="shared" si="9"/>
        <v>1</v>
      </c>
      <c r="AT171" s="11">
        <f t="shared" si="10"/>
        <v>0.2</v>
      </c>
      <c r="AU171" s="13" t="s">
        <v>56</v>
      </c>
      <c r="AV171" s="13"/>
      <c r="AW171" s="13"/>
      <c r="AX171" s="13"/>
      <c r="AY171" s="13"/>
      <c r="AZ171" s="13"/>
      <c r="BA171" s="13">
        <v>9.0</v>
      </c>
      <c r="BB171" s="13"/>
    </row>
    <row r="172" ht="12.75" customHeight="1">
      <c r="A172" s="13" t="s">
        <v>219</v>
      </c>
      <c r="B172" s="55" t="s">
        <v>227</v>
      </c>
      <c r="C172" s="11">
        <v>3.1083333333333334</v>
      </c>
      <c r="D172" s="11">
        <v>5.367190476190476</v>
      </c>
      <c r="E172" s="11">
        <v>0.5791360204416606</v>
      </c>
      <c r="F172" s="13">
        <v>0.0</v>
      </c>
      <c r="G172" s="13">
        <v>2.0</v>
      </c>
      <c r="H172" s="13">
        <v>5.0</v>
      </c>
      <c r="I172" s="13">
        <v>32.0</v>
      </c>
      <c r="J172" s="13">
        <v>4.0</v>
      </c>
      <c r="K172" s="11">
        <v>0.4609375</v>
      </c>
      <c r="L172" s="11">
        <v>1.5555555555555556</v>
      </c>
      <c r="M172" s="12">
        <v>3.0</v>
      </c>
      <c r="N172" s="13">
        <v>0.0</v>
      </c>
      <c r="O172" s="13">
        <v>7.0</v>
      </c>
      <c r="P172" s="13">
        <v>0.0</v>
      </c>
      <c r="Q172" s="15">
        <v>1.0544814872698343</v>
      </c>
      <c r="R172" s="16">
        <v>4.663888888888889</v>
      </c>
      <c r="S172" s="13">
        <v>27.0</v>
      </c>
      <c r="T172" s="13">
        <v>8.0</v>
      </c>
      <c r="U172" s="13">
        <v>1.0</v>
      </c>
      <c r="V172" s="17">
        <f t="shared" si="1"/>
        <v>2</v>
      </c>
      <c r="W172" s="11">
        <f t="shared" si="2"/>
        <v>0.5</v>
      </c>
      <c r="X172" s="11">
        <f t="shared" si="3"/>
        <v>0.5</v>
      </c>
      <c r="Y172" s="11">
        <f t="shared" si="19"/>
        <v>4.663888889</v>
      </c>
      <c r="Z172" s="13">
        <v>0.0</v>
      </c>
      <c r="AA172" s="13">
        <v>0.0</v>
      </c>
      <c r="AB172" s="13">
        <v>3.0</v>
      </c>
      <c r="AC172" s="13">
        <v>2.0</v>
      </c>
      <c r="AD172" s="13">
        <v>3.0</v>
      </c>
      <c r="AE172" s="13">
        <v>2.0</v>
      </c>
      <c r="AF172" s="11">
        <f t="shared" si="5"/>
        <v>0.6666666667</v>
      </c>
      <c r="AG172" s="12">
        <v>6.0</v>
      </c>
      <c r="AH172" s="12">
        <v>2.0</v>
      </c>
      <c r="AI172" s="12">
        <v>6.0</v>
      </c>
      <c r="AJ172" s="12">
        <v>4.0</v>
      </c>
      <c r="AK172" s="12">
        <v>12.0</v>
      </c>
      <c r="AL172" s="12">
        <v>6.0</v>
      </c>
      <c r="AM172" s="18">
        <f t="shared" si="18"/>
        <v>0.5</v>
      </c>
      <c r="AN172" s="19">
        <v>0.0</v>
      </c>
      <c r="AO172" s="19">
        <v>0.0</v>
      </c>
      <c r="AP172" s="12">
        <v>0.0</v>
      </c>
      <c r="AQ172" s="17">
        <f t="shared" si="7"/>
        <v>1</v>
      </c>
      <c r="AR172" s="11">
        <f t="shared" si="8"/>
        <v>0.25</v>
      </c>
      <c r="AS172" s="17">
        <f t="shared" si="9"/>
        <v>1</v>
      </c>
      <c r="AT172" s="11">
        <f t="shared" si="10"/>
        <v>0.5</v>
      </c>
      <c r="AU172" s="13" t="s">
        <v>54</v>
      </c>
      <c r="AV172" s="13"/>
      <c r="AW172" s="13"/>
      <c r="AX172" s="13"/>
      <c r="AY172" s="13"/>
      <c r="AZ172" s="13"/>
      <c r="BA172" s="13">
        <v>0.0</v>
      </c>
      <c r="BB172" s="13"/>
    </row>
    <row r="173" ht="12.75" customHeight="1">
      <c r="A173" s="13" t="s">
        <v>219</v>
      </c>
      <c r="B173" s="55" t="s">
        <v>228</v>
      </c>
      <c r="C173" s="11">
        <v>1.1916666666666667</v>
      </c>
      <c r="D173" s="11">
        <v>4.117190476190476</v>
      </c>
      <c r="E173" s="11">
        <v>0.28943685592347995</v>
      </c>
      <c r="F173" s="13">
        <v>0.0</v>
      </c>
      <c r="G173" s="13">
        <v>2.0</v>
      </c>
      <c r="H173" s="13">
        <v>4.0</v>
      </c>
      <c r="I173" s="13">
        <v>24.0</v>
      </c>
      <c r="J173" s="13">
        <v>3.0</v>
      </c>
      <c r="K173" s="11">
        <v>0.611111111111111</v>
      </c>
      <c r="L173" s="11">
        <v>2.3333333333333335</v>
      </c>
      <c r="M173" s="12">
        <v>2.0</v>
      </c>
      <c r="N173" s="13">
        <v>0.0</v>
      </c>
      <c r="O173" s="13">
        <v>7.0</v>
      </c>
      <c r="P173" s="13">
        <v>0.0</v>
      </c>
      <c r="Q173" s="15">
        <v>0.9100063037059155</v>
      </c>
      <c r="R173" s="16">
        <v>3.5250000000000004</v>
      </c>
      <c r="S173" s="13">
        <v>24.0</v>
      </c>
      <c r="T173" s="13">
        <v>9.0</v>
      </c>
      <c r="U173" s="13">
        <v>1.0</v>
      </c>
      <c r="V173" s="17">
        <f t="shared" si="1"/>
        <v>1</v>
      </c>
      <c r="W173" s="11">
        <f t="shared" si="2"/>
        <v>0.6666666667</v>
      </c>
      <c r="X173" s="11">
        <f t="shared" si="3"/>
        <v>0.3333333333</v>
      </c>
      <c r="Y173" s="11">
        <f t="shared" si="19"/>
        <v>3.525</v>
      </c>
      <c r="Z173" s="12">
        <v>0.0</v>
      </c>
      <c r="AA173" s="12">
        <v>0.0</v>
      </c>
      <c r="AB173" s="12">
        <v>2.0</v>
      </c>
      <c r="AC173" s="12">
        <v>0.0</v>
      </c>
      <c r="AD173" s="12">
        <v>2.0</v>
      </c>
      <c r="AE173" s="12">
        <v>0.0</v>
      </c>
      <c r="AF173" s="11">
        <f t="shared" si="5"/>
        <v>0</v>
      </c>
      <c r="AG173" s="12">
        <v>5.0</v>
      </c>
      <c r="AH173" s="12">
        <v>2.0</v>
      </c>
      <c r="AI173" s="12">
        <v>6.0</v>
      </c>
      <c r="AJ173" s="12">
        <v>4.0</v>
      </c>
      <c r="AK173" s="12">
        <v>11.0</v>
      </c>
      <c r="AL173" s="12">
        <v>6.0</v>
      </c>
      <c r="AM173" s="18">
        <f t="shared" si="18"/>
        <v>0.5454545455</v>
      </c>
      <c r="AN173" s="19">
        <v>0.0</v>
      </c>
      <c r="AO173" s="19">
        <v>0.0</v>
      </c>
      <c r="AP173" s="12">
        <v>5.0</v>
      </c>
      <c r="AQ173" s="17">
        <f t="shared" si="7"/>
        <v>1</v>
      </c>
      <c r="AR173" s="11">
        <f t="shared" si="8"/>
        <v>0.3333333333</v>
      </c>
      <c r="AS173" s="17">
        <f t="shared" si="9"/>
        <v>2</v>
      </c>
      <c r="AT173" s="11">
        <f t="shared" si="10"/>
        <v>0.6666666667</v>
      </c>
      <c r="AU173" s="13" t="s">
        <v>54</v>
      </c>
      <c r="AZ173" s="12">
        <v>4.0</v>
      </c>
      <c r="BA173" s="12">
        <v>6.0</v>
      </c>
      <c r="BB173" s="13"/>
    </row>
    <row r="174" ht="12.75" customHeight="1">
      <c r="A174" s="13" t="s">
        <v>219</v>
      </c>
      <c r="B174" s="50" t="s">
        <v>229</v>
      </c>
      <c r="C174" s="11">
        <v>0.7952380952380952</v>
      </c>
      <c r="D174" s="11">
        <v>2.783857142857143</v>
      </c>
      <c r="E174" s="11">
        <v>0.28566052582063256</v>
      </c>
      <c r="F174" s="13">
        <v>0.0</v>
      </c>
      <c r="G174" s="13">
        <v>3.0</v>
      </c>
      <c r="H174" s="13">
        <v>1.0</v>
      </c>
      <c r="I174" s="13">
        <v>26.0</v>
      </c>
      <c r="J174" s="13">
        <v>4.0</v>
      </c>
      <c r="K174" s="11">
        <v>0.5515151515151515</v>
      </c>
      <c r="L174" s="11">
        <v>1.4</v>
      </c>
      <c r="M174" s="12">
        <v>3.0</v>
      </c>
      <c r="N174" s="13">
        <v>0.0</v>
      </c>
      <c r="O174" s="13">
        <v>7.0</v>
      </c>
      <c r="P174" s="13">
        <v>0.0</v>
      </c>
      <c r="Q174" s="15">
        <v>0.8385748467175116</v>
      </c>
      <c r="R174" s="58">
        <v>1.9152380952380952</v>
      </c>
      <c r="S174" s="13">
        <v>20.0</v>
      </c>
      <c r="T174" s="13">
        <v>10.0</v>
      </c>
      <c r="U174" s="13">
        <v>1.0</v>
      </c>
      <c r="V174" s="17">
        <f t="shared" si="1"/>
        <v>1</v>
      </c>
      <c r="W174" s="11">
        <f t="shared" si="2"/>
        <v>0.75</v>
      </c>
      <c r="X174" s="11">
        <f t="shared" si="3"/>
        <v>0.25</v>
      </c>
      <c r="Y174" s="11">
        <f t="shared" si="19"/>
        <v>2.195238095</v>
      </c>
      <c r="Z174" s="12">
        <v>0.0</v>
      </c>
      <c r="AA174" s="12">
        <v>0.0</v>
      </c>
      <c r="AB174" s="12">
        <v>1.0</v>
      </c>
      <c r="AC174" s="12">
        <v>0.0</v>
      </c>
      <c r="AD174" s="12">
        <v>1.0</v>
      </c>
      <c r="AE174" s="12">
        <v>0.0</v>
      </c>
      <c r="AF174" s="11">
        <f t="shared" si="5"/>
        <v>0</v>
      </c>
      <c r="AG174" s="12">
        <v>4.0</v>
      </c>
      <c r="AH174" s="12">
        <v>3.0</v>
      </c>
      <c r="AI174" s="12">
        <v>6.0</v>
      </c>
      <c r="AJ174" s="12">
        <v>2.0</v>
      </c>
      <c r="AK174" s="12">
        <v>10.0</v>
      </c>
      <c r="AL174" s="12">
        <v>5.0</v>
      </c>
      <c r="AM174" s="18">
        <f t="shared" si="18"/>
        <v>0.5</v>
      </c>
      <c r="AN174" s="19">
        <v>0.0</v>
      </c>
      <c r="AO174" s="19">
        <v>0.0</v>
      </c>
      <c r="AP174" s="12">
        <v>2.0</v>
      </c>
      <c r="AQ174" s="17">
        <f t="shared" si="7"/>
        <v>1</v>
      </c>
      <c r="AR174" s="11">
        <f t="shared" si="8"/>
        <v>0.25</v>
      </c>
      <c r="AS174" s="17">
        <f t="shared" si="9"/>
        <v>3</v>
      </c>
      <c r="AT174" s="11">
        <f t="shared" si="10"/>
        <v>0.75</v>
      </c>
      <c r="AU174" s="13" t="s">
        <v>54</v>
      </c>
      <c r="AY174" s="13"/>
      <c r="AZ174" s="13"/>
      <c r="BA174" s="12">
        <v>8.0</v>
      </c>
    </row>
    <row r="175" ht="12.75" customHeight="1">
      <c r="A175" s="13" t="s">
        <v>219</v>
      </c>
      <c r="B175" s="50" t="s">
        <v>230</v>
      </c>
      <c r="C175" s="11">
        <v>0.5952380952380952</v>
      </c>
      <c r="D175" s="11">
        <v>1.7838571428571428</v>
      </c>
      <c r="E175" s="11">
        <v>0.33368036090867836</v>
      </c>
      <c r="F175" s="13">
        <v>0.0</v>
      </c>
      <c r="G175" s="13">
        <v>3.0</v>
      </c>
      <c r="H175" s="13">
        <v>4.0</v>
      </c>
      <c r="I175" s="13">
        <v>26.0</v>
      </c>
      <c r="J175" s="13">
        <v>4.0</v>
      </c>
      <c r="K175" s="11">
        <v>0.7115384615384616</v>
      </c>
      <c r="L175" s="11">
        <v>2.625</v>
      </c>
      <c r="M175" s="12">
        <v>2.0</v>
      </c>
      <c r="N175" s="13">
        <v>0.0</v>
      </c>
      <c r="O175" s="13">
        <v>7.0</v>
      </c>
      <c r="P175" s="13">
        <v>0.0</v>
      </c>
      <c r="Q175" s="15">
        <v>1.1924599878163593</v>
      </c>
      <c r="R175" s="58">
        <v>3.420238095238095</v>
      </c>
      <c r="S175" s="13">
        <v>18.0</v>
      </c>
      <c r="T175" s="13">
        <v>11.0</v>
      </c>
      <c r="U175" s="13">
        <v>1.0</v>
      </c>
      <c r="V175" s="17">
        <f t="shared" si="1"/>
        <v>1</v>
      </c>
      <c r="W175" s="11">
        <f t="shared" si="2"/>
        <v>0.75</v>
      </c>
      <c r="X175" s="11">
        <f t="shared" si="3"/>
        <v>0.25</v>
      </c>
      <c r="Y175" s="11">
        <f t="shared" si="19"/>
        <v>3.220238095</v>
      </c>
      <c r="Z175" s="12">
        <v>0.0</v>
      </c>
      <c r="AA175" s="12">
        <v>0.0</v>
      </c>
      <c r="AB175" s="12">
        <v>0.0</v>
      </c>
      <c r="AC175" s="12">
        <v>0.0</v>
      </c>
      <c r="AD175" s="12">
        <v>0.0</v>
      </c>
      <c r="AE175" s="12">
        <v>0.0</v>
      </c>
      <c r="AF175" s="11" t="str">
        <f t="shared" si="5"/>
        <v>#DIV/0!</v>
      </c>
      <c r="AG175" s="12">
        <v>4.0</v>
      </c>
      <c r="AH175" s="12">
        <v>2.0</v>
      </c>
      <c r="AI175" s="12">
        <v>6.0</v>
      </c>
      <c r="AJ175" s="12">
        <v>2.0</v>
      </c>
      <c r="AK175" s="12">
        <v>10.0</v>
      </c>
      <c r="AL175" s="12">
        <v>4.0</v>
      </c>
      <c r="AM175" s="18">
        <f t="shared" si="18"/>
        <v>0.4</v>
      </c>
      <c r="AN175" s="19">
        <v>0.0</v>
      </c>
      <c r="AO175" s="19">
        <v>0.0</v>
      </c>
      <c r="AP175" s="12">
        <v>0.0</v>
      </c>
      <c r="AQ175" s="17">
        <f t="shared" si="7"/>
        <v>2</v>
      </c>
      <c r="AR175" s="11">
        <f t="shared" si="8"/>
        <v>0.5</v>
      </c>
      <c r="AS175" s="17">
        <f t="shared" si="9"/>
        <v>2</v>
      </c>
      <c r="AT175" s="11">
        <f t="shared" si="10"/>
        <v>0.5</v>
      </c>
      <c r="AU175" s="13" t="s">
        <v>56</v>
      </c>
      <c r="AV175" s="20">
        <v>30813.0</v>
      </c>
      <c r="AY175" s="13"/>
      <c r="AZ175" s="13"/>
      <c r="BA175" s="13">
        <v>8.0</v>
      </c>
      <c r="BB175" s="13"/>
    </row>
    <row r="176" ht="12.75" customHeight="1">
      <c r="A176" s="13" t="s">
        <v>219</v>
      </c>
      <c r="B176" s="50" t="s">
        <v>231</v>
      </c>
      <c r="C176" s="11">
        <v>0.5952380952380952</v>
      </c>
      <c r="D176" s="11">
        <v>1.383857142857143</v>
      </c>
      <c r="E176" s="11">
        <v>0.4301297271257011</v>
      </c>
      <c r="F176" s="13">
        <v>1.0</v>
      </c>
      <c r="G176" s="13">
        <v>2.0</v>
      </c>
      <c r="H176" s="13">
        <v>5.0</v>
      </c>
      <c r="I176" s="13">
        <v>21.0</v>
      </c>
      <c r="J176" s="13">
        <v>3.0</v>
      </c>
      <c r="K176" s="11">
        <v>0.5873015873015873</v>
      </c>
      <c r="L176" s="11">
        <v>2.074074074074074</v>
      </c>
      <c r="M176" s="12">
        <v>2.0</v>
      </c>
      <c r="N176" s="13">
        <v>0.0</v>
      </c>
      <c r="O176" s="13">
        <v>7.0</v>
      </c>
      <c r="P176" s="13">
        <v>0.0</v>
      </c>
      <c r="Q176" s="15">
        <v>1.062135395468729</v>
      </c>
      <c r="R176" s="58">
        <v>2.6693121693121693</v>
      </c>
      <c r="S176" s="13">
        <v>15.0</v>
      </c>
      <c r="T176" s="13">
        <v>12.0</v>
      </c>
      <c r="U176" s="13">
        <v>1.0</v>
      </c>
      <c r="V176" s="17">
        <f t="shared" si="1"/>
        <v>1</v>
      </c>
      <c r="W176" s="11">
        <f t="shared" si="2"/>
        <v>0.6666666667</v>
      </c>
      <c r="X176" s="11">
        <f t="shared" si="3"/>
        <v>0.3333333333</v>
      </c>
      <c r="Y176" s="11">
        <f t="shared" si="19"/>
        <v>2.669312169</v>
      </c>
      <c r="Z176" s="12">
        <v>0.0</v>
      </c>
      <c r="AA176" s="12">
        <v>0.0</v>
      </c>
      <c r="AB176" s="12">
        <v>0.0</v>
      </c>
      <c r="AC176" s="12">
        <v>0.0</v>
      </c>
      <c r="AD176" s="12">
        <v>0.0</v>
      </c>
      <c r="AE176" s="12">
        <v>0.0</v>
      </c>
      <c r="AF176" s="11" t="str">
        <f t="shared" si="5"/>
        <v>#DIV/0!</v>
      </c>
      <c r="AG176" s="12">
        <v>3.0</v>
      </c>
      <c r="AH176" s="12">
        <v>2.0</v>
      </c>
      <c r="AI176" s="12">
        <v>5.0</v>
      </c>
      <c r="AJ176" s="12">
        <v>2.0</v>
      </c>
      <c r="AK176" s="12">
        <v>8.0</v>
      </c>
      <c r="AL176" s="12">
        <v>4.0</v>
      </c>
      <c r="AM176" s="18">
        <f t="shared" si="18"/>
        <v>0.5</v>
      </c>
      <c r="AN176" s="19">
        <v>0.0</v>
      </c>
      <c r="AO176" s="19">
        <v>0.0</v>
      </c>
      <c r="AP176" s="12">
        <v>0.0</v>
      </c>
      <c r="AQ176" s="17">
        <f t="shared" si="7"/>
        <v>1</v>
      </c>
      <c r="AR176" s="11">
        <f t="shared" si="8"/>
        <v>0.3333333333</v>
      </c>
      <c r="AS176" s="17">
        <f t="shared" si="9"/>
        <v>2</v>
      </c>
      <c r="AT176" s="11">
        <f t="shared" si="10"/>
        <v>0.6666666667</v>
      </c>
      <c r="AU176" s="13" t="s">
        <v>54</v>
      </c>
      <c r="AY176" s="13"/>
      <c r="AZ176" s="13"/>
      <c r="BA176" s="13">
        <v>7.0</v>
      </c>
      <c r="BB176" s="13"/>
    </row>
    <row r="177" ht="12.75" customHeight="1">
      <c r="A177" s="13" t="s">
        <v>219</v>
      </c>
      <c r="B177" s="50" t="s">
        <v>232</v>
      </c>
      <c r="C177" s="11">
        <v>0.42857142857142855</v>
      </c>
      <c r="D177" s="11">
        <v>1.0538571428571428</v>
      </c>
      <c r="E177" s="11">
        <v>0.40666937779585194</v>
      </c>
      <c r="F177" s="13">
        <v>0.0</v>
      </c>
      <c r="G177" s="13">
        <v>1.0</v>
      </c>
      <c r="H177" s="13">
        <v>6.0</v>
      </c>
      <c r="I177" s="13">
        <v>15.0</v>
      </c>
      <c r="J177" s="13">
        <v>2.0</v>
      </c>
      <c r="K177" s="11">
        <v>0.3</v>
      </c>
      <c r="L177" s="11">
        <v>1.4</v>
      </c>
      <c r="M177" s="12">
        <v>0.0</v>
      </c>
      <c r="N177" s="13">
        <v>0.0</v>
      </c>
      <c r="O177" s="13">
        <v>7.0</v>
      </c>
      <c r="P177" s="13">
        <v>0.0</v>
      </c>
      <c r="Q177" s="15">
        <v>0.9830530401034927</v>
      </c>
      <c r="R177" s="58">
        <v>2.0285714285714285</v>
      </c>
      <c r="S177" s="13">
        <v>12.0</v>
      </c>
      <c r="T177" s="13">
        <v>13.0</v>
      </c>
      <c r="U177" s="13">
        <v>1.0</v>
      </c>
      <c r="V177" s="17">
        <f t="shared" si="1"/>
        <v>1</v>
      </c>
      <c r="W177" s="11">
        <f t="shared" si="2"/>
        <v>0.5</v>
      </c>
      <c r="X177" s="11">
        <f t="shared" si="3"/>
        <v>0.5</v>
      </c>
      <c r="Y177" s="11">
        <f t="shared" si="19"/>
        <v>1.828571429</v>
      </c>
      <c r="Z177" s="12">
        <v>0.0</v>
      </c>
      <c r="AA177" s="12">
        <v>0.0</v>
      </c>
      <c r="AB177" s="12">
        <v>0.0</v>
      </c>
      <c r="AC177" s="12">
        <v>0.0</v>
      </c>
      <c r="AD177" s="12">
        <v>0.0</v>
      </c>
      <c r="AE177" s="12">
        <v>0.0</v>
      </c>
      <c r="AF177" s="11" t="str">
        <f t="shared" si="5"/>
        <v>#DIV/0!</v>
      </c>
      <c r="AG177" s="12">
        <v>2.0</v>
      </c>
      <c r="AH177" s="12">
        <v>1.0</v>
      </c>
      <c r="AI177" s="12">
        <v>4.0</v>
      </c>
      <c r="AJ177" s="12">
        <v>2.0</v>
      </c>
      <c r="AK177" s="12">
        <v>6.0</v>
      </c>
      <c r="AL177" s="12">
        <v>3.0</v>
      </c>
      <c r="AM177" s="18">
        <f t="shared" si="18"/>
        <v>0.5</v>
      </c>
      <c r="AN177" s="19">
        <v>0.0</v>
      </c>
      <c r="AO177" s="19">
        <v>0.0</v>
      </c>
      <c r="AP177" s="12">
        <v>0.0</v>
      </c>
      <c r="AQ177" s="17">
        <f t="shared" si="7"/>
        <v>2</v>
      </c>
      <c r="AR177" s="11">
        <f t="shared" si="8"/>
        <v>1</v>
      </c>
      <c r="AS177" s="17">
        <f t="shared" si="9"/>
        <v>0</v>
      </c>
      <c r="AT177" s="11">
        <f t="shared" si="10"/>
        <v>0</v>
      </c>
      <c r="AU177" s="13" t="s">
        <v>56</v>
      </c>
      <c r="AY177" s="13"/>
      <c r="AZ177" s="13"/>
      <c r="BA177" s="13">
        <v>4.0</v>
      </c>
      <c r="BB177" s="13"/>
    </row>
    <row r="178" ht="12.75" customHeight="1">
      <c r="A178" s="13" t="s">
        <v>219</v>
      </c>
      <c r="B178" s="55" t="s">
        <v>233</v>
      </c>
      <c r="C178" s="11">
        <v>0.125</v>
      </c>
      <c r="D178" s="11">
        <v>0.5538571428571428</v>
      </c>
      <c r="E178" s="11">
        <v>0.22568996646891928</v>
      </c>
      <c r="F178" s="13">
        <v>0.0</v>
      </c>
      <c r="G178" s="13">
        <v>1.0</v>
      </c>
      <c r="H178" s="13">
        <v>6.0</v>
      </c>
      <c r="I178" s="13">
        <v>15.0</v>
      </c>
      <c r="J178" s="13">
        <v>2.0</v>
      </c>
      <c r="K178" s="11">
        <v>0.3</v>
      </c>
      <c r="L178" s="11">
        <v>1.4</v>
      </c>
      <c r="M178" s="12">
        <v>1.0</v>
      </c>
      <c r="N178" s="13">
        <v>0.0</v>
      </c>
      <c r="O178" s="13">
        <v>7.0</v>
      </c>
      <c r="P178" s="13">
        <v>0.0</v>
      </c>
      <c r="Q178" s="15">
        <v>0.5258064516129032</v>
      </c>
      <c r="R178" s="16">
        <v>1.525</v>
      </c>
      <c r="S178" s="13">
        <v>9.0</v>
      </c>
      <c r="T178" s="13">
        <v>14.0</v>
      </c>
      <c r="U178" s="13">
        <v>1.0</v>
      </c>
      <c r="V178" s="17">
        <f t="shared" si="1"/>
        <v>1</v>
      </c>
      <c r="W178" s="11">
        <f t="shared" si="2"/>
        <v>0.5</v>
      </c>
      <c r="X178" s="11">
        <f t="shared" si="3"/>
        <v>0.5</v>
      </c>
      <c r="Y178" s="11">
        <f t="shared" si="19"/>
        <v>1.525</v>
      </c>
      <c r="Z178" s="12">
        <v>0.0</v>
      </c>
      <c r="AA178" s="12">
        <v>0.0</v>
      </c>
      <c r="AB178" s="12">
        <v>0.0</v>
      </c>
      <c r="AC178" s="12">
        <v>0.0</v>
      </c>
      <c r="AD178" s="12">
        <v>0.0</v>
      </c>
      <c r="AE178" s="12">
        <v>0.0</v>
      </c>
      <c r="AF178" s="11" t="str">
        <f t="shared" si="5"/>
        <v>#DIV/0!</v>
      </c>
      <c r="AG178" s="12">
        <v>1.0</v>
      </c>
      <c r="AH178" s="12">
        <v>0.0</v>
      </c>
      <c r="AI178" s="12">
        <v>3.0</v>
      </c>
      <c r="AJ178" s="12">
        <v>1.0</v>
      </c>
      <c r="AK178" s="12">
        <v>4.0</v>
      </c>
      <c r="AL178" s="12">
        <v>1.0</v>
      </c>
      <c r="AM178" s="18">
        <f t="shared" si="18"/>
        <v>0.25</v>
      </c>
      <c r="AN178" s="19">
        <v>0.0</v>
      </c>
      <c r="AO178" s="19">
        <v>0.0</v>
      </c>
      <c r="AP178" s="12">
        <v>0.0</v>
      </c>
      <c r="AQ178" s="17">
        <f t="shared" si="7"/>
        <v>1</v>
      </c>
      <c r="AR178" s="11">
        <f t="shared" si="8"/>
        <v>0.5</v>
      </c>
      <c r="AS178" s="17">
        <f t="shared" si="9"/>
        <v>1</v>
      </c>
      <c r="AT178" s="11">
        <f t="shared" si="10"/>
        <v>0.5</v>
      </c>
      <c r="AU178" s="13" t="s">
        <v>54</v>
      </c>
      <c r="AY178" s="13"/>
      <c r="AZ178" s="13"/>
      <c r="BA178" s="12">
        <v>10.0</v>
      </c>
    </row>
    <row r="179" ht="12.75" customHeight="1">
      <c r="A179" s="13" t="s">
        <v>219</v>
      </c>
      <c r="B179" s="55" t="s">
        <v>234</v>
      </c>
      <c r="C179" s="11">
        <v>0.125</v>
      </c>
      <c r="D179" s="11">
        <v>0.26785714285714285</v>
      </c>
      <c r="E179" s="11">
        <v>0.4666666666666667</v>
      </c>
      <c r="F179" s="13">
        <v>0.0</v>
      </c>
      <c r="G179" s="13">
        <v>0.0</v>
      </c>
      <c r="H179" s="13">
        <v>7.0</v>
      </c>
      <c r="I179" s="13">
        <v>8.0</v>
      </c>
      <c r="J179" s="13">
        <v>1.0</v>
      </c>
      <c r="K179" s="11">
        <v>-0.875</v>
      </c>
      <c r="L179" s="11">
        <v>0.0</v>
      </c>
      <c r="M179" s="12">
        <v>0.0</v>
      </c>
      <c r="N179" s="13">
        <v>0.0</v>
      </c>
      <c r="O179" s="13">
        <v>7.0</v>
      </c>
      <c r="P179" s="13">
        <v>0.0</v>
      </c>
      <c r="Q179" s="15">
        <v>-0.4083333333333333</v>
      </c>
      <c r="R179" s="16">
        <v>0.125</v>
      </c>
      <c r="S179" s="13">
        <v>6.0</v>
      </c>
      <c r="T179" s="13">
        <v>15.0</v>
      </c>
      <c r="U179" s="13">
        <v>1.0</v>
      </c>
      <c r="V179" s="17">
        <f t="shared" si="1"/>
        <v>1</v>
      </c>
      <c r="W179" s="11">
        <f t="shared" si="2"/>
        <v>0</v>
      </c>
      <c r="X179" s="11">
        <f t="shared" si="3"/>
        <v>1</v>
      </c>
      <c r="Y179" s="11">
        <f t="shared" si="19"/>
        <v>0.125</v>
      </c>
      <c r="Z179" s="12">
        <v>0.0</v>
      </c>
      <c r="AA179" s="12">
        <v>0.0</v>
      </c>
      <c r="AB179" s="12">
        <v>0.0</v>
      </c>
      <c r="AC179" s="12">
        <v>0.0</v>
      </c>
      <c r="AD179" s="12">
        <v>0.0</v>
      </c>
      <c r="AE179" s="12">
        <v>0.0</v>
      </c>
      <c r="AF179" s="11" t="str">
        <f t="shared" si="5"/>
        <v>#DIV/0!</v>
      </c>
      <c r="AG179" s="12">
        <v>0.0</v>
      </c>
      <c r="AH179" s="12">
        <v>0.0</v>
      </c>
      <c r="AI179" s="12">
        <v>2.0</v>
      </c>
      <c r="AJ179" s="12">
        <v>1.0</v>
      </c>
      <c r="AK179" s="12">
        <v>2.0</v>
      </c>
      <c r="AL179" s="12">
        <v>1.0</v>
      </c>
      <c r="AM179" s="18">
        <f t="shared" si="18"/>
        <v>0.5</v>
      </c>
      <c r="AN179" s="19">
        <v>0.0</v>
      </c>
      <c r="AO179" s="19">
        <v>0.0</v>
      </c>
      <c r="AP179" s="12">
        <v>0.0</v>
      </c>
      <c r="AQ179" s="17">
        <f t="shared" si="7"/>
        <v>1</v>
      </c>
      <c r="AR179" s="11">
        <f t="shared" si="8"/>
        <v>1</v>
      </c>
      <c r="AS179" s="17">
        <f t="shared" si="9"/>
        <v>0</v>
      </c>
      <c r="AT179" s="11">
        <f t="shared" si="10"/>
        <v>0</v>
      </c>
      <c r="AU179" s="13" t="s">
        <v>56</v>
      </c>
      <c r="AY179" s="13"/>
      <c r="AZ179" s="13"/>
      <c r="BA179" s="13">
        <v>6.0</v>
      </c>
      <c r="BB179" s="13"/>
    </row>
    <row r="180" ht="12.75" customHeight="1">
      <c r="A180" s="25" t="s">
        <v>219</v>
      </c>
      <c r="B180" s="59" t="s">
        <v>235</v>
      </c>
      <c r="C180" s="28">
        <v>0.0</v>
      </c>
      <c r="D180" s="28">
        <v>0.125</v>
      </c>
      <c r="E180" s="28">
        <v>0.0</v>
      </c>
      <c r="F180" s="25">
        <v>0.0</v>
      </c>
      <c r="G180" s="25">
        <v>0.0</v>
      </c>
      <c r="H180" s="25">
        <v>7.0</v>
      </c>
      <c r="I180" s="25">
        <v>8.0</v>
      </c>
      <c r="J180" s="25">
        <v>1.0</v>
      </c>
      <c r="K180" s="28">
        <v>-0.875</v>
      </c>
      <c r="L180" s="28">
        <v>0.0</v>
      </c>
      <c r="M180" s="25">
        <v>0.0</v>
      </c>
      <c r="N180" s="25">
        <v>0.0</v>
      </c>
      <c r="O180" s="25">
        <v>7.0</v>
      </c>
      <c r="P180" s="25">
        <v>0.0</v>
      </c>
      <c r="Q180" s="30">
        <v>-0.875</v>
      </c>
      <c r="R180" s="31">
        <v>0.0</v>
      </c>
      <c r="S180" s="25">
        <v>3.0</v>
      </c>
      <c r="T180" s="25">
        <v>16.0</v>
      </c>
      <c r="U180" s="25">
        <v>1.0</v>
      </c>
      <c r="V180" s="32">
        <f t="shared" si="1"/>
        <v>1</v>
      </c>
      <c r="W180" s="28">
        <f t="shared" si="2"/>
        <v>0</v>
      </c>
      <c r="X180" s="28">
        <f t="shared" si="3"/>
        <v>1</v>
      </c>
      <c r="Y180" s="28">
        <f t="shared" si="19"/>
        <v>0</v>
      </c>
      <c r="Z180" s="25">
        <v>0.0</v>
      </c>
      <c r="AA180" s="25">
        <v>0.0</v>
      </c>
      <c r="AB180" s="25">
        <v>0.0</v>
      </c>
      <c r="AC180" s="25">
        <v>0.0</v>
      </c>
      <c r="AD180" s="25">
        <v>0.0</v>
      </c>
      <c r="AE180" s="25">
        <v>0.0</v>
      </c>
      <c r="AF180" s="28" t="str">
        <f t="shared" si="5"/>
        <v>#DIV/0!</v>
      </c>
      <c r="AG180" s="25">
        <v>0.0</v>
      </c>
      <c r="AH180" s="25">
        <v>0.0</v>
      </c>
      <c r="AI180" s="25">
        <v>1.0</v>
      </c>
      <c r="AJ180" s="25">
        <v>0.0</v>
      </c>
      <c r="AK180" s="25">
        <v>1.0</v>
      </c>
      <c r="AL180" s="25">
        <v>0.0</v>
      </c>
      <c r="AM180" s="33">
        <f t="shared" si="18"/>
        <v>0</v>
      </c>
      <c r="AN180" s="34">
        <v>0.0</v>
      </c>
      <c r="AO180" s="34">
        <v>0.0</v>
      </c>
      <c r="AP180" s="25">
        <v>0.0</v>
      </c>
      <c r="AQ180" s="32">
        <f t="shared" si="7"/>
        <v>1</v>
      </c>
      <c r="AR180" s="28">
        <f t="shared" si="8"/>
        <v>1</v>
      </c>
      <c r="AS180" s="32">
        <f t="shared" si="9"/>
        <v>0</v>
      </c>
      <c r="AT180" s="28">
        <f t="shared" si="10"/>
        <v>0</v>
      </c>
      <c r="AU180" s="25" t="s">
        <v>56</v>
      </c>
      <c r="AV180" s="25"/>
      <c r="AW180" s="25"/>
      <c r="AX180" s="25"/>
      <c r="AY180" s="25"/>
      <c r="AZ180" s="25"/>
      <c r="BA180" s="25">
        <v>0.0</v>
      </c>
      <c r="BB180" s="25"/>
    </row>
    <row r="181" ht="12.75" customHeight="1">
      <c r="A181" s="8" t="s">
        <v>236</v>
      </c>
      <c r="B181" s="8" t="s">
        <v>237</v>
      </c>
      <c r="C181" s="11">
        <v>0.3666666666666667</v>
      </c>
      <c r="D181" s="11">
        <v>11.608333333333334</v>
      </c>
      <c r="E181" s="11">
        <v>0.03158650394831299</v>
      </c>
      <c r="F181" s="12">
        <v>2.0</v>
      </c>
      <c r="G181" s="12">
        <v>14.0</v>
      </c>
      <c r="H181" s="12">
        <v>5.0</v>
      </c>
      <c r="I181" s="12">
        <v>108.0</v>
      </c>
      <c r="J181" s="12">
        <v>14.0</v>
      </c>
      <c r="K181" s="11">
        <v>0.9966931216931217</v>
      </c>
      <c r="L181" s="11">
        <v>3.111111111111111</v>
      </c>
      <c r="M181" s="13">
        <v>13.0</v>
      </c>
      <c r="N181" s="13">
        <v>7.0</v>
      </c>
      <c r="O181" s="13">
        <v>9.0</v>
      </c>
      <c r="P181" s="11">
        <v>0.7777777777777778</v>
      </c>
      <c r="Q181" s="15">
        <v>1.8060583104518324</v>
      </c>
      <c r="R181" s="16">
        <v>8.144444444444446</v>
      </c>
      <c r="S181" s="13">
        <v>39.0</v>
      </c>
      <c r="T181" s="13">
        <v>1.0</v>
      </c>
      <c r="U181" s="13">
        <v>1.0</v>
      </c>
      <c r="V181" s="17">
        <f t="shared" si="1"/>
        <v>0</v>
      </c>
      <c r="W181" s="11">
        <f t="shared" si="2"/>
        <v>1</v>
      </c>
      <c r="X181" s="11">
        <f t="shared" si="3"/>
        <v>0</v>
      </c>
      <c r="Y181" s="11">
        <f t="shared" si="19"/>
        <v>3.477777778</v>
      </c>
      <c r="Z181" s="13">
        <v>0.0</v>
      </c>
      <c r="AA181" s="13">
        <v>0.0</v>
      </c>
      <c r="AB181" s="13">
        <v>9.0</v>
      </c>
      <c r="AC181" s="13">
        <v>0.0</v>
      </c>
      <c r="AD181" s="13">
        <v>9.0</v>
      </c>
      <c r="AE181" s="13">
        <v>0.0</v>
      </c>
      <c r="AF181" s="11">
        <f t="shared" si="5"/>
        <v>0</v>
      </c>
      <c r="AG181" s="12">
        <v>5.5</v>
      </c>
      <c r="AH181" s="12">
        <v>1.0</v>
      </c>
      <c r="AI181" s="12">
        <v>6.0</v>
      </c>
      <c r="AJ181" s="12">
        <v>1.0</v>
      </c>
      <c r="AK181" s="12">
        <v>11.5</v>
      </c>
      <c r="AL181" s="12">
        <v>2.0</v>
      </c>
      <c r="AM181" s="18">
        <f t="shared" si="18"/>
        <v>0.1739130435</v>
      </c>
      <c r="AN181" s="19">
        <v>0.0</v>
      </c>
      <c r="AO181" s="19">
        <v>0.0</v>
      </c>
      <c r="AP181" s="13">
        <v>0.0</v>
      </c>
      <c r="AQ181" s="17">
        <f t="shared" si="7"/>
        <v>1</v>
      </c>
      <c r="AR181" s="11">
        <f t="shared" si="8"/>
        <v>0.07142857143</v>
      </c>
      <c r="AS181" s="17">
        <f t="shared" si="9"/>
        <v>13</v>
      </c>
      <c r="AT181" s="11">
        <f t="shared" si="10"/>
        <v>0.9285714286</v>
      </c>
      <c r="AU181" s="13" t="s">
        <v>56</v>
      </c>
      <c r="AY181" s="13"/>
      <c r="AZ181" s="13"/>
      <c r="BA181" s="13">
        <v>6.0</v>
      </c>
      <c r="BB181" s="13"/>
    </row>
    <row r="182" ht="12.75" customHeight="1">
      <c r="A182" s="22" t="s">
        <v>236</v>
      </c>
      <c r="B182" s="8" t="s">
        <v>238</v>
      </c>
      <c r="C182" s="11">
        <v>1.95</v>
      </c>
      <c r="D182" s="11">
        <v>11.608333333333334</v>
      </c>
      <c r="E182" s="11">
        <v>0.16798277099784636</v>
      </c>
      <c r="F182" s="12">
        <v>1.0</v>
      </c>
      <c r="G182" s="12">
        <v>14.0</v>
      </c>
      <c r="H182" s="12">
        <v>2.0</v>
      </c>
      <c r="I182" s="12">
        <v>108.0</v>
      </c>
      <c r="J182" s="12">
        <v>14.0</v>
      </c>
      <c r="K182" s="11">
        <v>0.9986772486772486</v>
      </c>
      <c r="L182" s="11">
        <v>4.666666666666667</v>
      </c>
      <c r="M182" s="13">
        <v>12.0</v>
      </c>
      <c r="N182" s="13">
        <v>2.0</v>
      </c>
      <c r="O182" s="13">
        <v>9.0</v>
      </c>
      <c r="P182" s="11">
        <v>0.2222222222222222</v>
      </c>
      <c r="Q182" s="15">
        <v>1.3888870656617036</v>
      </c>
      <c r="R182" s="16">
        <v>7.95</v>
      </c>
      <c r="S182" s="13">
        <v>39.0</v>
      </c>
      <c r="T182" s="13">
        <v>2.0</v>
      </c>
      <c r="U182" s="13">
        <v>1.0</v>
      </c>
      <c r="V182" s="17">
        <f t="shared" si="1"/>
        <v>0</v>
      </c>
      <c r="W182" s="11">
        <f t="shared" si="2"/>
        <v>1</v>
      </c>
      <c r="X182" s="11">
        <f t="shared" si="3"/>
        <v>0</v>
      </c>
      <c r="Y182" s="11">
        <f t="shared" si="19"/>
        <v>6.616666667</v>
      </c>
      <c r="Z182" s="13">
        <v>0.0</v>
      </c>
      <c r="AA182" s="13">
        <v>0.0</v>
      </c>
      <c r="AB182" s="13">
        <v>9.0</v>
      </c>
      <c r="AC182" s="13">
        <v>1.0</v>
      </c>
      <c r="AD182" s="13">
        <v>9.0</v>
      </c>
      <c r="AE182" s="13">
        <v>1.0</v>
      </c>
      <c r="AF182" s="11">
        <f t="shared" si="5"/>
        <v>0.1111111111</v>
      </c>
      <c r="AG182" s="12">
        <v>6.0</v>
      </c>
      <c r="AH182" s="12">
        <v>2.5</v>
      </c>
      <c r="AI182" s="12">
        <v>6.0</v>
      </c>
      <c r="AJ182" s="12">
        <v>1.0</v>
      </c>
      <c r="AK182" s="12">
        <v>12.0</v>
      </c>
      <c r="AL182" s="12">
        <v>3.5</v>
      </c>
      <c r="AM182" s="18">
        <f t="shared" si="18"/>
        <v>0.2916666667</v>
      </c>
      <c r="AN182" s="19">
        <v>0.0</v>
      </c>
      <c r="AO182" s="19">
        <v>0.0</v>
      </c>
      <c r="AP182" s="13">
        <v>0.0</v>
      </c>
      <c r="AQ182" s="17">
        <f t="shared" si="7"/>
        <v>2</v>
      </c>
      <c r="AR182" s="11">
        <f t="shared" si="8"/>
        <v>0.1428571429</v>
      </c>
      <c r="AS182" s="17">
        <f t="shared" si="9"/>
        <v>11</v>
      </c>
      <c r="AT182" s="11">
        <f t="shared" si="10"/>
        <v>0.8461538462</v>
      </c>
      <c r="AU182" s="13" t="s">
        <v>54</v>
      </c>
      <c r="BA182" s="12">
        <v>11.0</v>
      </c>
    </row>
    <row r="183" ht="12.75" customHeight="1">
      <c r="A183" s="22" t="s">
        <v>236</v>
      </c>
      <c r="B183" s="8" t="s">
        <v>239</v>
      </c>
      <c r="C183" s="11">
        <v>1.1666666666666667</v>
      </c>
      <c r="D183" s="11">
        <v>11.608333333333334</v>
      </c>
      <c r="E183" s="11">
        <v>0.10050251256281408</v>
      </c>
      <c r="F183" s="12">
        <v>1.0</v>
      </c>
      <c r="G183" s="12">
        <v>13.0</v>
      </c>
      <c r="H183" s="12">
        <v>4.0</v>
      </c>
      <c r="I183" s="12">
        <v>108.0</v>
      </c>
      <c r="J183" s="12">
        <v>14.0</v>
      </c>
      <c r="K183" s="11">
        <v>0.9259259259259259</v>
      </c>
      <c r="L183" s="11">
        <v>3.25</v>
      </c>
      <c r="M183" s="13">
        <v>10.0</v>
      </c>
      <c r="N183" s="13">
        <v>0.0</v>
      </c>
      <c r="O183" s="13">
        <v>9.0</v>
      </c>
      <c r="P183" s="11">
        <v>0.0</v>
      </c>
      <c r="Q183" s="15">
        <v>1.0264313245016208</v>
      </c>
      <c r="R183" s="16">
        <v>4.416666666666667</v>
      </c>
      <c r="S183" s="13">
        <v>39.0</v>
      </c>
      <c r="T183" s="13">
        <v>3.0</v>
      </c>
      <c r="U183" s="13">
        <v>1.0</v>
      </c>
      <c r="V183" s="17">
        <f t="shared" si="1"/>
        <v>1</v>
      </c>
      <c r="W183" s="11">
        <f t="shared" si="2"/>
        <v>0.9285714286</v>
      </c>
      <c r="X183" s="11">
        <f t="shared" si="3"/>
        <v>0.07142857143</v>
      </c>
      <c r="Y183" s="11">
        <f t="shared" si="19"/>
        <v>4.416666667</v>
      </c>
      <c r="Z183" s="13">
        <v>0.0</v>
      </c>
      <c r="AA183" s="13">
        <v>0.0</v>
      </c>
      <c r="AB183" s="13">
        <v>9.0</v>
      </c>
      <c r="AC183" s="13">
        <v>1.0</v>
      </c>
      <c r="AD183" s="13">
        <v>9.0</v>
      </c>
      <c r="AE183" s="13">
        <v>1.0</v>
      </c>
      <c r="AF183" s="11">
        <f t="shared" si="5"/>
        <v>0.1111111111</v>
      </c>
      <c r="AG183" s="12">
        <v>5.5</v>
      </c>
      <c r="AH183" s="12">
        <v>0.0</v>
      </c>
      <c r="AI183" s="12">
        <v>6.0</v>
      </c>
      <c r="AJ183" s="12">
        <v>1.0</v>
      </c>
      <c r="AK183" s="12">
        <v>11.5</v>
      </c>
      <c r="AL183" s="12">
        <v>1.0</v>
      </c>
      <c r="AM183" s="18">
        <f t="shared" si="18"/>
        <v>0.08695652174</v>
      </c>
      <c r="AN183" s="19">
        <v>0.0</v>
      </c>
      <c r="AO183" s="19">
        <v>0.0</v>
      </c>
      <c r="AP183" s="13">
        <v>0.0</v>
      </c>
      <c r="AQ183" s="17">
        <f t="shared" si="7"/>
        <v>4</v>
      </c>
      <c r="AR183" s="11">
        <f t="shared" si="8"/>
        <v>0.2857142857</v>
      </c>
      <c r="AS183" s="17">
        <f t="shared" si="9"/>
        <v>9</v>
      </c>
      <c r="AT183" s="11">
        <f t="shared" si="10"/>
        <v>0.6923076923</v>
      </c>
      <c r="AU183" s="13" t="s">
        <v>54</v>
      </c>
      <c r="AY183" s="13"/>
      <c r="AZ183" s="13"/>
      <c r="BA183" s="13">
        <v>4.0</v>
      </c>
      <c r="BB183" s="13"/>
    </row>
    <row r="184" ht="12.75" customHeight="1">
      <c r="A184" s="13" t="s">
        <v>236</v>
      </c>
      <c r="B184" s="60" t="s">
        <v>240</v>
      </c>
      <c r="C184" s="11">
        <v>3.9916666666666667</v>
      </c>
      <c r="D184" s="11">
        <v>11.608333333333334</v>
      </c>
      <c r="E184" s="11">
        <v>0.34386216798277097</v>
      </c>
      <c r="F184" s="12">
        <v>4.0</v>
      </c>
      <c r="G184" s="12">
        <v>6.0</v>
      </c>
      <c r="H184" s="12">
        <v>3.0</v>
      </c>
      <c r="I184" s="12">
        <v>82.0</v>
      </c>
      <c r="J184" s="12">
        <v>10.0</v>
      </c>
      <c r="K184" s="11">
        <v>0.5963414634146342</v>
      </c>
      <c r="L184" s="11">
        <v>2.4</v>
      </c>
      <c r="M184" s="13">
        <v>9.0</v>
      </c>
      <c r="N184" s="13">
        <v>0.0</v>
      </c>
      <c r="O184" s="13">
        <v>9.0</v>
      </c>
      <c r="P184" s="13">
        <v>0.0</v>
      </c>
      <c r="Q184" s="15">
        <v>0.9402135056843333</v>
      </c>
      <c r="R184" s="16">
        <v>6.391666666666667</v>
      </c>
      <c r="S184" s="13">
        <v>38.0</v>
      </c>
      <c r="T184" s="13">
        <v>4.0</v>
      </c>
      <c r="U184" s="13">
        <v>1.0</v>
      </c>
      <c r="V184" s="17">
        <f t="shared" si="1"/>
        <v>4</v>
      </c>
      <c r="W184" s="11">
        <f t="shared" si="2"/>
        <v>0.6</v>
      </c>
      <c r="X184" s="11">
        <f t="shared" si="3"/>
        <v>0.4</v>
      </c>
      <c r="Y184" s="11">
        <f t="shared" si="19"/>
        <v>6.391666667</v>
      </c>
      <c r="Z184" s="13">
        <v>0.0</v>
      </c>
      <c r="AA184" s="13">
        <v>0.0</v>
      </c>
      <c r="AB184" s="13">
        <v>9.0</v>
      </c>
      <c r="AC184" s="13">
        <v>3.0</v>
      </c>
      <c r="AD184" s="13">
        <v>9.0</v>
      </c>
      <c r="AE184" s="13">
        <v>3.0</v>
      </c>
      <c r="AF184" s="11">
        <f t="shared" si="5"/>
        <v>0.3333333333</v>
      </c>
      <c r="AG184" s="12">
        <v>5.0</v>
      </c>
      <c r="AH184" s="12">
        <v>3.0</v>
      </c>
      <c r="AI184" s="12">
        <v>6.0</v>
      </c>
      <c r="AJ184" s="12">
        <v>3.0</v>
      </c>
      <c r="AK184" s="12">
        <v>11.0</v>
      </c>
      <c r="AL184" s="12">
        <v>6.0</v>
      </c>
      <c r="AM184" s="18">
        <f t="shared" si="18"/>
        <v>0.5454545455</v>
      </c>
      <c r="AN184" s="19">
        <v>0.0</v>
      </c>
      <c r="AO184" s="19">
        <v>0.0</v>
      </c>
      <c r="AP184" s="13">
        <v>0.0</v>
      </c>
      <c r="AQ184" s="17">
        <f t="shared" si="7"/>
        <v>1</v>
      </c>
      <c r="AR184" s="11">
        <f t="shared" si="8"/>
        <v>0.1</v>
      </c>
      <c r="AS184" s="17">
        <f t="shared" si="9"/>
        <v>6</v>
      </c>
      <c r="AT184" s="11">
        <f t="shared" si="10"/>
        <v>0.8571428571</v>
      </c>
      <c r="AU184" s="13" t="s">
        <v>54</v>
      </c>
      <c r="AV184" s="13"/>
      <c r="AW184" s="13"/>
      <c r="AX184" s="13"/>
      <c r="AY184" s="13"/>
      <c r="AZ184" s="13"/>
      <c r="BA184" s="13">
        <v>6.0</v>
      </c>
      <c r="BB184" s="13"/>
    </row>
    <row r="185" ht="12.75" customHeight="1">
      <c r="A185" s="13" t="s">
        <v>236</v>
      </c>
      <c r="B185" s="8" t="s">
        <v>241</v>
      </c>
      <c r="C185" s="11">
        <v>2.75</v>
      </c>
      <c r="D185" s="11">
        <v>10.608333333333334</v>
      </c>
      <c r="E185" s="11">
        <v>0.2592301649646504</v>
      </c>
      <c r="F185" s="12">
        <v>1.0</v>
      </c>
      <c r="G185" s="12">
        <v>12.0</v>
      </c>
      <c r="H185" s="12">
        <v>7.0</v>
      </c>
      <c r="I185" s="12">
        <v>104.0</v>
      </c>
      <c r="J185" s="12">
        <v>13.0</v>
      </c>
      <c r="K185" s="11">
        <v>0.9178994082840237</v>
      </c>
      <c r="L185" s="11">
        <v>2.3496503496503496</v>
      </c>
      <c r="M185" s="13">
        <v>10.0</v>
      </c>
      <c r="N185" s="13">
        <v>0.0</v>
      </c>
      <c r="O185" s="13">
        <v>9.0</v>
      </c>
      <c r="P185" s="13">
        <v>0.0</v>
      </c>
      <c r="Q185" s="15">
        <v>1.1771377189929226</v>
      </c>
      <c r="R185" s="16">
        <v>5.09965034965035</v>
      </c>
      <c r="S185" s="13">
        <v>37.0</v>
      </c>
      <c r="T185" s="13">
        <v>5.0</v>
      </c>
      <c r="U185" s="13">
        <v>1.0</v>
      </c>
      <c r="V185" s="17">
        <f t="shared" si="1"/>
        <v>1</v>
      </c>
      <c r="W185" s="11">
        <f t="shared" si="2"/>
        <v>0.9230769231</v>
      </c>
      <c r="X185" s="11">
        <f t="shared" si="3"/>
        <v>0.07692307692</v>
      </c>
      <c r="Y185" s="11">
        <f t="shared" si="19"/>
        <v>5.09965035</v>
      </c>
      <c r="Z185" s="13">
        <v>0.0</v>
      </c>
      <c r="AA185" s="13">
        <v>0.0</v>
      </c>
      <c r="AB185" s="13">
        <v>8.0</v>
      </c>
      <c r="AC185" s="13">
        <v>2.0</v>
      </c>
      <c r="AD185" s="13">
        <v>8.0</v>
      </c>
      <c r="AE185" s="13">
        <v>2.0</v>
      </c>
      <c r="AF185" s="11">
        <f t="shared" si="5"/>
        <v>0.25</v>
      </c>
      <c r="AG185" s="12">
        <v>5.5</v>
      </c>
      <c r="AH185" s="12">
        <v>1.5</v>
      </c>
      <c r="AI185" s="12">
        <v>6.0</v>
      </c>
      <c r="AJ185" s="12">
        <v>1.0</v>
      </c>
      <c r="AK185" s="12">
        <v>11.5</v>
      </c>
      <c r="AL185" s="12">
        <v>2.5</v>
      </c>
      <c r="AM185" s="18">
        <f t="shared" si="18"/>
        <v>0.2173913043</v>
      </c>
      <c r="AN185" s="19">
        <v>0.0</v>
      </c>
      <c r="AO185" s="19">
        <v>0.0</v>
      </c>
      <c r="AP185" s="13">
        <v>0.0</v>
      </c>
      <c r="AQ185" s="17">
        <f t="shared" si="7"/>
        <v>3</v>
      </c>
      <c r="AR185" s="11">
        <f t="shared" si="8"/>
        <v>0.2307692308</v>
      </c>
      <c r="AS185" s="17">
        <f t="shared" si="9"/>
        <v>8</v>
      </c>
      <c r="AT185" s="11">
        <f t="shared" si="10"/>
        <v>0.7272727273</v>
      </c>
      <c r="AU185" s="13" t="s">
        <v>54</v>
      </c>
      <c r="AV185" s="13"/>
      <c r="AW185" s="13"/>
      <c r="AX185" s="13"/>
      <c r="AY185" s="13"/>
      <c r="AZ185" s="13"/>
      <c r="BA185" s="13">
        <v>7.0</v>
      </c>
      <c r="BB185" s="13"/>
    </row>
    <row r="186" ht="12.75" customHeight="1">
      <c r="A186" s="13" t="s">
        <v>236</v>
      </c>
      <c r="B186" s="60" t="s">
        <v>242</v>
      </c>
      <c r="C186" s="11">
        <v>1.4583333333333333</v>
      </c>
      <c r="D186" s="11">
        <v>9.608333333333334</v>
      </c>
      <c r="E186" s="11">
        <v>0.15177797051170858</v>
      </c>
      <c r="F186" s="12">
        <v>4.0</v>
      </c>
      <c r="G186" s="12">
        <v>3.0</v>
      </c>
      <c r="H186" s="12">
        <v>6.0</v>
      </c>
      <c r="I186" s="12">
        <v>73.0</v>
      </c>
      <c r="J186" s="12">
        <v>8.0</v>
      </c>
      <c r="K186" s="11">
        <v>0.3647260273972603</v>
      </c>
      <c r="L186" s="11">
        <v>1.05</v>
      </c>
      <c r="M186" s="13">
        <v>6.0</v>
      </c>
      <c r="N186" s="13">
        <v>0.0</v>
      </c>
      <c r="O186" s="13">
        <v>9.0</v>
      </c>
      <c r="P186" s="13">
        <v>0.0</v>
      </c>
      <c r="Q186" s="15">
        <v>0.5165092635893225</v>
      </c>
      <c r="R186" s="16">
        <v>2.5083333333333333</v>
      </c>
      <c r="S186" s="13">
        <v>36.0</v>
      </c>
      <c r="T186" s="13">
        <v>6.0</v>
      </c>
      <c r="U186" s="13">
        <v>1.0</v>
      </c>
      <c r="V186" s="17">
        <f t="shared" si="1"/>
        <v>5</v>
      </c>
      <c r="W186" s="11">
        <f t="shared" si="2"/>
        <v>0.375</v>
      </c>
      <c r="X186" s="11">
        <f t="shared" si="3"/>
        <v>0.625</v>
      </c>
      <c r="Y186" s="11">
        <f t="shared" si="19"/>
        <v>2.508333333</v>
      </c>
      <c r="Z186" s="13">
        <v>0.0</v>
      </c>
      <c r="AA186" s="13">
        <v>0.0</v>
      </c>
      <c r="AB186" s="13">
        <v>7.0</v>
      </c>
      <c r="AC186" s="13">
        <v>0.0</v>
      </c>
      <c r="AD186" s="13">
        <v>7.0</v>
      </c>
      <c r="AE186" s="13">
        <v>0.0</v>
      </c>
      <c r="AF186" s="11">
        <f t="shared" si="5"/>
        <v>0</v>
      </c>
      <c r="AG186" s="12">
        <v>6.0</v>
      </c>
      <c r="AH186" s="12">
        <v>3.5</v>
      </c>
      <c r="AI186" s="12">
        <v>6.0</v>
      </c>
      <c r="AJ186" s="12">
        <v>3.0</v>
      </c>
      <c r="AK186" s="12">
        <v>12.0</v>
      </c>
      <c r="AL186" s="12">
        <v>6.5</v>
      </c>
      <c r="AM186" s="18">
        <f t="shared" si="18"/>
        <v>0.5416666667</v>
      </c>
      <c r="AN186" s="19">
        <v>0.0</v>
      </c>
      <c r="AO186" s="19">
        <v>0.0</v>
      </c>
      <c r="AP186" s="13">
        <v>0.0</v>
      </c>
      <c r="AQ186" s="17">
        <f t="shared" si="7"/>
        <v>2</v>
      </c>
      <c r="AR186" s="11">
        <f t="shared" si="8"/>
        <v>0.25</v>
      </c>
      <c r="AS186" s="17">
        <f t="shared" si="9"/>
        <v>6</v>
      </c>
      <c r="AT186" s="11">
        <f t="shared" si="10"/>
        <v>0.75</v>
      </c>
      <c r="AU186" s="13" t="s">
        <v>56</v>
      </c>
      <c r="AV186" s="13"/>
      <c r="AW186" s="13"/>
      <c r="AX186" s="13"/>
      <c r="AY186" s="13"/>
      <c r="AZ186" s="13"/>
      <c r="BA186" s="13">
        <v>6.0</v>
      </c>
      <c r="BB186" s="13"/>
    </row>
    <row r="187" ht="12.75" customHeight="1">
      <c r="A187" s="13" t="s">
        <v>236</v>
      </c>
      <c r="B187" s="60" t="s">
        <v>243</v>
      </c>
      <c r="C187" s="11">
        <v>1.0</v>
      </c>
      <c r="D187" s="11">
        <v>8.275</v>
      </c>
      <c r="E187" s="11">
        <v>0.12084592145015105</v>
      </c>
      <c r="F187" s="13">
        <v>4.0</v>
      </c>
      <c r="G187" s="13">
        <v>4.0</v>
      </c>
      <c r="H187" s="13">
        <v>7.0</v>
      </c>
      <c r="I187" s="13">
        <v>67.0</v>
      </c>
      <c r="J187" s="13">
        <v>7.0</v>
      </c>
      <c r="K187" s="11">
        <v>0.5565031982942431</v>
      </c>
      <c r="L187" s="11">
        <v>1.4545454545454546</v>
      </c>
      <c r="M187" s="13">
        <v>5.0</v>
      </c>
      <c r="N187" s="13">
        <v>0.0</v>
      </c>
      <c r="O187" s="13">
        <v>9.0</v>
      </c>
      <c r="P187" s="13">
        <v>0.0</v>
      </c>
      <c r="Q187" s="15">
        <v>0.6880101005546286</v>
      </c>
      <c r="R187" s="16">
        <v>2.4545454545454546</v>
      </c>
      <c r="S187" s="13">
        <v>33.0</v>
      </c>
      <c r="T187" s="13">
        <v>7.0</v>
      </c>
      <c r="U187" s="13">
        <v>1.0</v>
      </c>
      <c r="V187" s="17">
        <f t="shared" si="1"/>
        <v>3</v>
      </c>
      <c r="W187" s="11">
        <f t="shared" si="2"/>
        <v>0.5714285714</v>
      </c>
      <c r="X187" s="11">
        <f t="shared" si="3"/>
        <v>0.4285714286</v>
      </c>
      <c r="Y187" s="11">
        <f t="shared" si="19"/>
        <v>2.454545455</v>
      </c>
      <c r="Z187" s="13">
        <v>0.0</v>
      </c>
      <c r="AA187" s="13">
        <v>0.0</v>
      </c>
      <c r="AB187" s="13">
        <v>6.0</v>
      </c>
      <c r="AC187" s="13">
        <v>0.0</v>
      </c>
      <c r="AD187" s="13">
        <v>6.0</v>
      </c>
      <c r="AE187" s="13">
        <v>0.0</v>
      </c>
      <c r="AF187" s="11">
        <f t="shared" si="5"/>
        <v>0</v>
      </c>
      <c r="AG187" s="12">
        <v>4.0</v>
      </c>
      <c r="AH187" s="12">
        <v>3.0</v>
      </c>
      <c r="AI187" s="12">
        <v>6.0</v>
      </c>
      <c r="AJ187" s="12">
        <v>3.0</v>
      </c>
      <c r="AK187" s="12">
        <v>10.0</v>
      </c>
      <c r="AL187" s="12">
        <v>6.0</v>
      </c>
      <c r="AM187" s="18">
        <f t="shared" si="18"/>
        <v>0.6</v>
      </c>
      <c r="AN187" s="19">
        <v>0.0</v>
      </c>
      <c r="AO187" s="19">
        <v>0.0</v>
      </c>
      <c r="AP187" s="13">
        <v>0.0</v>
      </c>
      <c r="AQ187" s="17">
        <f t="shared" si="7"/>
        <v>2</v>
      </c>
      <c r="AR187" s="11">
        <f t="shared" si="8"/>
        <v>0.2857142857</v>
      </c>
      <c r="AS187" s="17">
        <f t="shared" si="9"/>
        <v>5</v>
      </c>
      <c r="AT187" s="11">
        <f t="shared" si="10"/>
        <v>0.7142857143</v>
      </c>
      <c r="AU187" s="13" t="s">
        <v>56</v>
      </c>
      <c r="AV187" s="13"/>
      <c r="AW187" s="13"/>
      <c r="AX187" s="13"/>
      <c r="AY187" s="13"/>
      <c r="AZ187" s="13"/>
      <c r="BA187" s="13">
        <v>3.0</v>
      </c>
      <c r="BB187" s="13"/>
    </row>
    <row r="188" ht="12.75" customHeight="1">
      <c r="A188" s="13" t="s">
        <v>236</v>
      </c>
      <c r="B188" s="60" t="s">
        <v>244</v>
      </c>
      <c r="C188" s="11">
        <v>1.4916666666666665</v>
      </c>
      <c r="D188" s="11">
        <v>7.275</v>
      </c>
      <c r="E188" s="11">
        <v>0.20504009163802975</v>
      </c>
      <c r="F188" s="13">
        <v>4.0</v>
      </c>
      <c r="G188" s="13">
        <v>3.0</v>
      </c>
      <c r="H188" s="13">
        <v>8.0</v>
      </c>
      <c r="I188" s="13">
        <v>60.0</v>
      </c>
      <c r="J188" s="13">
        <v>6.0</v>
      </c>
      <c r="K188" s="11">
        <v>0.4777777777777778</v>
      </c>
      <c r="L188" s="11">
        <v>1.1666666666666667</v>
      </c>
      <c r="M188" s="13">
        <v>4.0</v>
      </c>
      <c r="N188" s="13">
        <v>0.0</v>
      </c>
      <c r="O188" s="13">
        <v>9.0</v>
      </c>
      <c r="P188" s="13">
        <v>0.0</v>
      </c>
      <c r="Q188" s="15">
        <v>0.6828178694158076</v>
      </c>
      <c r="R188" s="16">
        <v>2.658333333333333</v>
      </c>
      <c r="S188" s="13">
        <v>31.0</v>
      </c>
      <c r="T188" s="13">
        <v>8.0</v>
      </c>
      <c r="U188" s="13">
        <v>1.0</v>
      </c>
      <c r="V188" s="17">
        <f t="shared" si="1"/>
        <v>3</v>
      </c>
      <c r="W188" s="11">
        <f t="shared" si="2"/>
        <v>0.5</v>
      </c>
      <c r="X188" s="11">
        <f t="shared" si="3"/>
        <v>0.5</v>
      </c>
      <c r="Y188" s="11">
        <f t="shared" si="19"/>
        <v>2.658333333</v>
      </c>
      <c r="Z188" s="13">
        <v>0.0</v>
      </c>
      <c r="AA188" s="13">
        <v>0.0</v>
      </c>
      <c r="AB188" s="13">
        <v>5.0</v>
      </c>
      <c r="AC188" s="13">
        <v>0.0</v>
      </c>
      <c r="AD188" s="13">
        <v>5.0</v>
      </c>
      <c r="AE188" s="13">
        <v>0.0</v>
      </c>
      <c r="AF188" s="11">
        <f t="shared" si="5"/>
        <v>0</v>
      </c>
      <c r="AG188" s="12">
        <v>4.5</v>
      </c>
      <c r="AH188" s="12">
        <v>3.5</v>
      </c>
      <c r="AI188" s="12">
        <v>6.0</v>
      </c>
      <c r="AJ188" s="12">
        <v>4.0</v>
      </c>
      <c r="AK188" s="12">
        <v>10.5</v>
      </c>
      <c r="AL188" s="12">
        <v>7.5</v>
      </c>
      <c r="AM188" s="18">
        <f t="shared" si="18"/>
        <v>0.7142857143</v>
      </c>
      <c r="AN188" s="19">
        <v>0.0</v>
      </c>
      <c r="AO188" s="19">
        <v>0.0</v>
      </c>
      <c r="AP188" s="13">
        <v>0.0</v>
      </c>
      <c r="AQ188" s="17">
        <f t="shared" si="7"/>
        <v>2</v>
      </c>
      <c r="AR188" s="11">
        <f t="shared" si="8"/>
        <v>0.3333333333</v>
      </c>
      <c r="AS188" s="17">
        <f t="shared" si="9"/>
        <v>4</v>
      </c>
      <c r="AT188" s="11">
        <f t="shared" si="10"/>
        <v>0.6666666667</v>
      </c>
      <c r="AU188" s="13" t="s">
        <v>54</v>
      </c>
      <c r="AV188" s="13"/>
      <c r="AW188" s="13"/>
      <c r="AX188" s="13"/>
      <c r="AY188" s="13"/>
      <c r="AZ188" s="13"/>
      <c r="BA188" s="12">
        <v>6.0</v>
      </c>
    </row>
    <row r="189" ht="12.75" customHeight="1">
      <c r="A189" s="13" t="s">
        <v>236</v>
      </c>
      <c r="B189" s="60" t="s">
        <v>245</v>
      </c>
      <c r="C189" s="11">
        <v>1.9583333333333333</v>
      </c>
      <c r="D189" s="11">
        <v>6.275</v>
      </c>
      <c r="E189" s="11">
        <v>0.3120849933598937</v>
      </c>
      <c r="F189" s="13">
        <v>3.0</v>
      </c>
      <c r="G189" s="13">
        <v>2.0</v>
      </c>
      <c r="H189" s="13">
        <v>7.0</v>
      </c>
      <c r="I189" s="13">
        <v>52.0</v>
      </c>
      <c r="J189" s="13">
        <v>5.0</v>
      </c>
      <c r="K189" s="11">
        <v>0.3730769230769231</v>
      </c>
      <c r="L189" s="11">
        <v>1.018181818181818</v>
      </c>
      <c r="M189" s="13">
        <v>4.0</v>
      </c>
      <c r="N189" s="13">
        <v>0.0</v>
      </c>
      <c r="O189" s="13">
        <v>9.0</v>
      </c>
      <c r="P189" s="13">
        <v>0.0</v>
      </c>
      <c r="Q189" s="15">
        <v>0.6851619164368168</v>
      </c>
      <c r="R189" s="16">
        <v>2.9765151515151516</v>
      </c>
      <c r="S189" s="13">
        <v>30.0</v>
      </c>
      <c r="T189" s="13">
        <v>9.0</v>
      </c>
      <c r="U189" s="13">
        <v>1.0</v>
      </c>
      <c r="V189" s="17">
        <f t="shared" si="1"/>
        <v>3</v>
      </c>
      <c r="W189" s="11">
        <f t="shared" si="2"/>
        <v>0.4</v>
      </c>
      <c r="X189" s="11">
        <f t="shared" si="3"/>
        <v>0.6</v>
      </c>
      <c r="Y189" s="11">
        <f t="shared" si="19"/>
        <v>2.976515152</v>
      </c>
      <c r="Z189" s="13">
        <v>0.0</v>
      </c>
      <c r="AA189" s="13">
        <v>0.0</v>
      </c>
      <c r="AB189" s="13">
        <v>4.0</v>
      </c>
      <c r="AC189" s="13">
        <v>1.0</v>
      </c>
      <c r="AD189" s="13">
        <v>4.0</v>
      </c>
      <c r="AE189" s="13">
        <v>1.0</v>
      </c>
      <c r="AF189" s="11">
        <f t="shared" si="5"/>
        <v>0.25</v>
      </c>
      <c r="AG189" s="12">
        <v>4.5</v>
      </c>
      <c r="AH189" s="12">
        <v>2.0</v>
      </c>
      <c r="AI189" s="12">
        <v>6.0</v>
      </c>
      <c r="AJ189" s="12">
        <v>4.0</v>
      </c>
      <c r="AK189" s="12">
        <v>10.5</v>
      </c>
      <c r="AL189" s="12">
        <v>6.0</v>
      </c>
      <c r="AM189" s="18">
        <f t="shared" si="18"/>
        <v>0.5714285714</v>
      </c>
      <c r="AN189" s="19">
        <v>0.0</v>
      </c>
      <c r="AO189" s="19">
        <v>0.0</v>
      </c>
      <c r="AP189" s="13">
        <v>0.0</v>
      </c>
      <c r="AQ189" s="17">
        <f t="shared" si="7"/>
        <v>1</v>
      </c>
      <c r="AR189" s="11">
        <f t="shared" si="8"/>
        <v>0.2</v>
      </c>
      <c r="AS189" s="17">
        <f t="shared" si="9"/>
        <v>3</v>
      </c>
      <c r="AT189" s="11">
        <f t="shared" si="10"/>
        <v>0.75</v>
      </c>
      <c r="AU189" s="13" t="s">
        <v>54</v>
      </c>
      <c r="AV189" s="13"/>
      <c r="AW189" s="13"/>
      <c r="AX189" s="13"/>
      <c r="AY189" s="13"/>
      <c r="AZ189" s="13"/>
      <c r="BA189" s="13">
        <v>4.0</v>
      </c>
      <c r="BB189" s="13"/>
    </row>
    <row r="190" ht="12.75" customHeight="1">
      <c r="A190" s="13" t="s">
        <v>236</v>
      </c>
      <c r="B190" s="60" t="s">
        <v>246</v>
      </c>
      <c r="C190" s="11">
        <v>2.9583333333333335</v>
      </c>
      <c r="D190" s="11">
        <v>5.275</v>
      </c>
      <c r="E190" s="11">
        <v>0.560821484992101</v>
      </c>
      <c r="F190" s="13">
        <v>5.0</v>
      </c>
      <c r="G190" s="13">
        <v>2.0</v>
      </c>
      <c r="H190" s="13">
        <v>5.0</v>
      </c>
      <c r="I190" s="13">
        <v>43.0</v>
      </c>
      <c r="J190" s="13">
        <v>4.0</v>
      </c>
      <c r="K190" s="11">
        <v>0.47093023255813954</v>
      </c>
      <c r="L190" s="11">
        <v>1.5555555555555556</v>
      </c>
      <c r="M190" s="13">
        <v>3.0</v>
      </c>
      <c r="N190" s="13">
        <v>0.0</v>
      </c>
      <c r="O190" s="13">
        <v>9.0</v>
      </c>
      <c r="P190" s="13">
        <v>0.0</v>
      </c>
      <c r="Q190" s="15">
        <v>1.0317517175502406</v>
      </c>
      <c r="R190" s="16">
        <v>4.513888888888889</v>
      </c>
      <c r="S190" s="13">
        <v>27.0</v>
      </c>
      <c r="T190" s="13">
        <v>10.0</v>
      </c>
      <c r="U190" s="13">
        <v>1.0</v>
      </c>
      <c r="V190" s="17">
        <f t="shared" si="1"/>
        <v>2</v>
      </c>
      <c r="W190" s="11">
        <f t="shared" si="2"/>
        <v>0.5</v>
      </c>
      <c r="X190" s="11">
        <f t="shared" si="3"/>
        <v>0.5</v>
      </c>
      <c r="Y190" s="11">
        <f t="shared" si="19"/>
        <v>4.513888889</v>
      </c>
      <c r="Z190" s="13">
        <v>0.0</v>
      </c>
      <c r="AA190" s="13">
        <v>0.0</v>
      </c>
      <c r="AB190" s="13">
        <v>3.0</v>
      </c>
      <c r="AC190" s="13">
        <v>2.0</v>
      </c>
      <c r="AD190" s="13">
        <v>3.0</v>
      </c>
      <c r="AE190" s="13">
        <v>2.0</v>
      </c>
      <c r="AF190" s="11">
        <f t="shared" si="5"/>
        <v>0.6666666667</v>
      </c>
      <c r="AG190" s="12">
        <v>4.0</v>
      </c>
      <c r="AH190" s="12">
        <v>2.0</v>
      </c>
      <c r="AI190" s="12">
        <v>6.0</v>
      </c>
      <c r="AJ190" s="12">
        <v>4.0</v>
      </c>
      <c r="AK190" s="12">
        <v>10.0</v>
      </c>
      <c r="AL190" s="12">
        <v>6.0</v>
      </c>
      <c r="AM190" s="18">
        <f t="shared" si="18"/>
        <v>0.6</v>
      </c>
      <c r="AN190" s="19">
        <v>0.0</v>
      </c>
      <c r="AO190" s="19">
        <v>0.0</v>
      </c>
      <c r="AP190" s="13">
        <v>0.0</v>
      </c>
      <c r="AQ190" s="17">
        <f t="shared" si="7"/>
        <v>1</v>
      </c>
      <c r="AR190" s="11">
        <f t="shared" si="8"/>
        <v>0.25</v>
      </c>
      <c r="AS190" s="17">
        <f t="shared" si="9"/>
        <v>1</v>
      </c>
      <c r="AT190" s="11">
        <f t="shared" si="10"/>
        <v>0.5</v>
      </c>
      <c r="AU190" s="13" t="s">
        <v>56</v>
      </c>
      <c r="AV190" s="13"/>
      <c r="AW190" s="13"/>
      <c r="AX190" s="13"/>
      <c r="BA190" s="12">
        <v>6.0</v>
      </c>
    </row>
    <row r="191" ht="12.75" customHeight="1">
      <c r="A191" s="13" t="s">
        <v>236</v>
      </c>
      <c r="B191" s="60" t="s">
        <v>247</v>
      </c>
      <c r="C191" s="11">
        <v>0.9583333333333333</v>
      </c>
      <c r="D191" s="11">
        <v>4.075</v>
      </c>
      <c r="E191" s="11">
        <v>0.2351738241308793</v>
      </c>
      <c r="F191" s="13">
        <v>4.0</v>
      </c>
      <c r="G191" s="13">
        <v>2.0</v>
      </c>
      <c r="H191" s="13">
        <v>4.0</v>
      </c>
      <c r="I191" s="13">
        <v>33.0</v>
      </c>
      <c r="J191" s="13">
        <v>3.0</v>
      </c>
      <c r="K191" s="11">
        <v>0.6262626262626263</v>
      </c>
      <c r="L191" s="11">
        <v>2.3333333333333335</v>
      </c>
      <c r="M191" s="13">
        <v>2.0</v>
      </c>
      <c r="N191" s="13">
        <v>0.0</v>
      </c>
      <c r="O191" s="13">
        <v>9.0</v>
      </c>
      <c r="P191" s="13">
        <v>0.0</v>
      </c>
      <c r="Q191" s="15">
        <v>0.8614364503935056</v>
      </c>
      <c r="R191" s="16">
        <v>3.291666666666667</v>
      </c>
      <c r="S191" s="13">
        <v>24.0</v>
      </c>
      <c r="T191" s="13">
        <v>11.0</v>
      </c>
      <c r="U191" s="13">
        <v>1.0</v>
      </c>
      <c r="V191" s="17">
        <f t="shared" si="1"/>
        <v>1</v>
      </c>
      <c r="W191" s="11">
        <f t="shared" si="2"/>
        <v>0.6666666667</v>
      </c>
      <c r="X191" s="11">
        <f t="shared" si="3"/>
        <v>0.3333333333</v>
      </c>
      <c r="Y191" s="11">
        <f t="shared" si="19"/>
        <v>3.291666667</v>
      </c>
      <c r="Z191" s="13">
        <v>0.0</v>
      </c>
      <c r="AA191" s="13">
        <v>0.0</v>
      </c>
      <c r="AB191" s="13">
        <v>2.0</v>
      </c>
      <c r="AC191" s="13">
        <v>0.0</v>
      </c>
      <c r="AD191" s="13">
        <v>2.0</v>
      </c>
      <c r="AE191" s="13">
        <v>0.0</v>
      </c>
      <c r="AF191" s="11">
        <f t="shared" si="5"/>
        <v>0</v>
      </c>
      <c r="AG191" s="12">
        <v>3.0</v>
      </c>
      <c r="AH191" s="12">
        <v>1.0</v>
      </c>
      <c r="AI191" s="12">
        <v>6.0</v>
      </c>
      <c r="AJ191" s="12">
        <v>5.0</v>
      </c>
      <c r="AK191" s="12">
        <v>9.0</v>
      </c>
      <c r="AL191" s="12">
        <v>6.0</v>
      </c>
      <c r="AM191" s="18">
        <f t="shared" si="18"/>
        <v>0.6666666667</v>
      </c>
      <c r="AN191" s="19">
        <v>0.0</v>
      </c>
      <c r="AO191" s="19">
        <v>0.0</v>
      </c>
      <c r="AP191" s="13">
        <v>0.0</v>
      </c>
      <c r="AQ191" s="17">
        <f t="shared" si="7"/>
        <v>1</v>
      </c>
      <c r="AR191" s="11">
        <f t="shared" si="8"/>
        <v>0.3333333333</v>
      </c>
      <c r="AS191" s="17">
        <f t="shared" si="9"/>
        <v>2</v>
      </c>
      <c r="AT191" s="11">
        <f t="shared" si="10"/>
        <v>0.6666666667</v>
      </c>
      <c r="AU191" s="13" t="s">
        <v>56</v>
      </c>
      <c r="AY191" s="13"/>
      <c r="AZ191" s="13"/>
      <c r="BA191" s="13">
        <v>3.0</v>
      </c>
      <c r="BB191" s="13"/>
    </row>
    <row r="192" ht="12.75" customHeight="1">
      <c r="A192" s="13" t="s">
        <v>236</v>
      </c>
      <c r="B192" s="60" t="s">
        <v>248</v>
      </c>
      <c r="C192" s="11">
        <v>0.9583333333333334</v>
      </c>
      <c r="D192" s="11">
        <v>2.875</v>
      </c>
      <c r="E192" s="11">
        <v>0.33333333333333337</v>
      </c>
      <c r="F192" s="13">
        <v>2.0</v>
      </c>
      <c r="G192" s="13">
        <v>1.0</v>
      </c>
      <c r="H192" s="13">
        <v>10.0</v>
      </c>
      <c r="I192" s="13">
        <v>22.0</v>
      </c>
      <c r="J192" s="13">
        <v>2.0</v>
      </c>
      <c r="K192" s="11">
        <v>0.2727272727272727</v>
      </c>
      <c r="L192" s="11">
        <v>1.0</v>
      </c>
      <c r="M192" s="13">
        <v>1.0</v>
      </c>
      <c r="N192" s="13">
        <v>0.0</v>
      </c>
      <c r="O192" s="13">
        <v>9.0</v>
      </c>
      <c r="P192" s="13">
        <v>0.0</v>
      </c>
      <c r="Q192" s="15">
        <v>0.6060606060606061</v>
      </c>
      <c r="R192" s="16">
        <v>1.9583333333333335</v>
      </c>
      <c r="S192" s="13">
        <v>21.0</v>
      </c>
      <c r="T192" s="13">
        <v>12.0</v>
      </c>
      <c r="U192" s="13">
        <v>1.0</v>
      </c>
      <c r="V192" s="17">
        <f t="shared" si="1"/>
        <v>1</v>
      </c>
      <c r="W192" s="11">
        <f t="shared" si="2"/>
        <v>0.5</v>
      </c>
      <c r="X192" s="11">
        <f t="shared" si="3"/>
        <v>0.5</v>
      </c>
      <c r="Y192" s="11">
        <f t="shared" si="19"/>
        <v>1.958333333</v>
      </c>
      <c r="Z192" s="13">
        <v>0.0</v>
      </c>
      <c r="AA192" s="13">
        <v>0.0</v>
      </c>
      <c r="AB192" s="13">
        <v>1.0</v>
      </c>
      <c r="AC192" s="13">
        <v>0.0</v>
      </c>
      <c r="AD192" s="13">
        <v>1.0</v>
      </c>
      <c r="AE192" s="13">
        <v>0.0</v>
      </c>
      <c r="AF192" s="11">
        <f t="shared" si="5"/>
        <v>0</v>
      </c>
      <c r="AG192" s="12">
        <v>2.0</v>
      </c>
      <c r="AH192" s="12">
        <v>2.0</v>
      </c>
      <c r="AI192" s="12">
        <v>6.0</v>
      </c>
      <c r="AJ192" s="12">
        <v>4.0</v>
      </c>
      <c r="AK192" s="12">
        <v>8.0</v>
      </c>
      <c r="AL192" s="12">
        <v>6.0</v>
      </c>
      <c r="AM192" s="18">
        <f t="shared" si="18"/>
        <v>0.75</v>
      </c>
      <c r="AN192" s="19">
        <v>0.0</v>
      </c>
      <c r="AO192" s="19">
        <v>0.0</v>
      </c>
      <c r="AP192" s="13">
        <v>0.0</v>
      </c>
      <c r="AQ192" s="17">
        <f t="shared" si="7"/>
        <v>1</v>
      </c>
      <c r="AR192" s="11">
        <f t="shared" si="8"/>
        <v>0.5</v>
      </c>
      <c r="AS192" s="17">
        <f t="shared" si="9"/>
        <v>1</v>
      </c>
      <c r="AT192" s="11">
        <f t="shared" si="10"/>
        <v>0.5</v>
      </c>
      <c r="AU192" s="13" t="s">
        <v>54</v>
      </c>
      <c r="AV192" s="13"/>
      <c r="AW192" s="13"/>
      <c r="AX192" s="13"/>
      <c r="BA192" s="12">
        <v>5.0</v>
      </c>
      <c r="BB192" s="13"/>
    </row>
    <row r="193" ht="12.75" customHeight="1">
      <c r="A193" s="13" t="s">
        <v>236</v>
      </c>
      <c r="B193" s="8" t="s">
        <v>249</v>
      </c>
      <c r="C193" s="11">
        <v>0.41666666666666663</v>
      </c>
      <c r="D193" s="11">
        <v>1.875</v>
      </c>
      <c r="E193" s="11">
        <v>0.2222222222222222</v>
      </c>
      <c r="F193" s="13">
        <v>1.0</v>
      </c>
      <c r="G193" s="13">
        <v>4.0</v>
      </c>
      <c r="H193" s="13">
        <v>5.0</v>
      </c>
      <c r="I193" s="13">
        <v>36.0</v>
      </c>
      <c r="J193" s="13">
        <v>5.0</v>
      </c>
      <c r="K193" s="11">
        <v>0.7722222222222223</v>
      </c>
      <c r="L193" s="11">
        <v>2.488888888888889</v>
      </c>
      <c r="M193" s="13">
        <v>3.0</v>
      </c>
      <c r="N193" s="13">
        <v>0.0</v>
      </c>
      <c r="O193" s="13">
        <v>9.0</v>
      </c>
      <c r="P193" s="13">
        <v>0.0</v>
      </c>
      <c r="Q193" s="15">
        <v>0.9944444444444445</v>
      </c>
      <c r="R193" s="16">
        <v>2.9055555555555554</v>
      </c>
      <c r="S193" s="13">
        <v>18.0</v>
      </c>
      <c r="T193" s="13">
        <v>13.0</v>
      </c>
      <c r="U193" s="13">
        <v>1.0</v>
      </c>
      <c r="V193" s="17">
        <f t="shared" si="1"/>
        <v>1</v>
      </c>
      <c r="W193" s="11">
        <f t="shared" si="2"/>
        <v>0.8</v>
      </c>
      <c r="X193" s="11">
        <f t="shared" si="3"/>
        <v>0.2</v>
      </c>
      <c r="Y193" s="11">
        <f t="shared" si="19"/>
        <v>2.905555556</v>
      </c>
      <c r="Z193" s="13">
        <v>0.0</v>
      </c>
      <c r="AA193" s="13">
        <v>0.0</v>
      </c>
      <c r="AB193" s="13">
        <v>0.0</v>
      </c>
      <c r="AC193" s="13">
        <v>0.0</v>
      </c>
      <c r="AD193" s="13">
        <v>0.0</v>
      </c>
      <c r="AE193" s="13">
        <v>0.0</v>
      </c>
      <c r="AF193" s="11" t="str">
        <f t="shared" si="5"/>
        <v>#DIV/0!</v>
      </c>
      <c r="AG193" s="12">
        <v>2.5</v>
      </c>
      <c r="AH193" s="12">
        <v>0.5</v>
      </c>
      <c r="AI193" s="12">
        <v>6.0</v>
      </c>
      <c r="AJ193" s="12">
        <v>1.0</v>
      </c>
      <c r="AK193" s="12">
        <v>8.5</v>
      </c>
      <c r="AL193" s="12">
        <v>1.5</v>
      </c>
      <c r="AM193" s="18">
        <f t="shared" si="18"/>
        <v>0.1764705882</v>
      </c>
      <c r="AN193" s="19">
        <v>0.0</v>
      </c>
      <c r="AO193" s="19">
        <v>0.0</v>
      </c>
      <c r="AP193" s="13">
        <v>0.0</v>
      </c>
      <c r="AQ193" s="17">
        <f t="shared" si="7"/>
        <v>2</v>
      </c>
      <c r="AR193" s="11">
        <f t="shared" si="8"/>
        <v>0.4</v>
      </c>
      <c r="AS193" s="17">
        <f t="shared" si="9"/>
        <v>3</v>
      </c>
      <c r="AT193" s="11">
        <f t="shared" si="10"/>
        <v>0.6</v>
      </c>
      <c r="AU193" s="13" t="s">
        <v>56</v>
      </c>
      <c r="AV193" s="13"/>
      <c r="AW193" s="13"/>
      <c r="AX193" s="13"/>
      <c r="AY193" s="13"/>
      <c r="AZ193" s="13"/>
      <c r="BA193" s="13">
        <v>5.0</v>
      </c>
      <c r="BB193" s="13"/>
    </row>
    <row r="194" ht="12.75" customHeight="1">
      <c r="A194" s="13" t="s">
        <v>236</v>
      </c>
      <c r="B194" s="60" t="s">
        <v>250</v>
      </c>
      <c r="C194" s="11">
        <v>1.0583333333333333</v>
      </c>
      <c r="D194" s="11">
        <v>1.4749999999999999</v>
      </c>
      <c r="E194" s="11">
        <v>0.7175141242937854</v>
      </c>
      <c r="F194" s="12">
        <v>2.0</v>
      </c>
      <c r="G194" s="12">
        <v>1.0</v>
      </c>
      <c r="H194" s="12">
        <v>0.0</v>
      </c>
      <c r="I194" s="12">
        <v>10.0</v>
      </c>
      <c r="J194" s="12">
        <v>1.0</v>
      </c>
      <c r="K194" s="11">
        <v>0.26315789473684215</v>
      </c>
      <c r="L194" s="11">
        <v>1.0769230769230769</v>
      </c>
      <c r="M194" s="13">
        <v>1.0</v>
      </c>
      <c r="N194" s="13">
        <v>0.0</v>
      </c>
      <c r="O194" s="13">
        <v>9.0</v>
      </c>
      <c r="P194" s="13">
        <v>0.0</v>
      </c>
      <c r="Q194" s="15">
        <v>0.9952919020715632</v>
      </c>
      <c r="R194" s="16">
        <v>2.225</v>
      </c>
      <c r="S194" s="13">
        <v>15.0</v>
      </c>
      <c r="T194" s="13">
        <v>14.0</v>
      </c>
      <c r="U194" s="13">
        <v>1.0</v>
      </c>
      <c r="V194" s="17">
        <f t="shared" si="1"/>
        <v>0</v>
      </c>
      <c r="W194" s="11">
        <f t="shared" si="2"/>
        <v>1</v>
      </c>
      <c r="X194" s="11">
        <f t="shared" si="3"/>
        <v>0</v>
      </c>
      <c r="Y194" s="11">
        <f t="shared" si="19"/>
        <v>2.13525641</v>
      </c>
      <c r="Z194" s="13">
        <v>0.0</v>
      </c>
      <c r="AA194" s="13">
        <v>0.0</v>
      </c>
      <c r="AB194" s="13">
        <v>0.0</v>
      </c>
      <c r="AC194" s="13">
        <v>0.0</v>
      </c>
      <c r="AD194" s="13">
        <v>0.0</v>
      </c>
      <c r="AE194" s="13">
        <v>0.0</v>
      </c>
      <c r="AF194" s="11" t="str">
        <f t="shared" si="5"/>
        <v>#DIV/0!</v>
      </c>
      <c r="AG194" s="12">
        <v>1.5</v>
      </c>
      <c r="AH194" s="12">
        <v>1.5</v>
      </c>
      <c r="AI194" s="12">
        <v>5.0</v>
      </c>
      <c r="AJ194" s="12">
        <v>4.0</v>
      </c>
      <c r="AK194" s="12">
        <v>6.5</v>
      </c>
      <c r="AL194" s="12">
        <v>5.5</v>
      </c>
      <c r="AM194" s="18">
        <f t="shared" si="18"/>
        <v>0.8461538462</v>
      </c>
      <c r="AN194" s="19">
        <v>0.0</v>
      </c>
      <c r="AO194" s="19">
        <v>0.0</v>
      </c>
      <c r="AP194" s="13">
        <v>0.0</v>
      </c>
      <c r="AQ194" s="17">
        <f t="shared" si="7"/>
        <v>0</v>
      </c>
      <c r="AR194" s="11">
        <f t="shared" si="8"/>
        <v>0</v>
      </c>
      <c r="AS194" s="17">
        <f t="shared" si="9"/>
        <v>1</v>
      </c>
      <c r="AT194" s="11">
        <f t="shared" si="10"/>
        <v>1</v>
      </c>
      <c r="AU194" s="13" t="s">
        <v>54</v>
      </c>
      <c r="AV194" s="13"/>
      <c r="AW194" s="13"/>
      <c r="AX194" s="13"/>
      <c r="AY194" s="13"/>
      <c r="AZ194" s="13">
        <v>2.0</v>
      </c>
      <c r="BA194" s="13">
        <v>6.0</v>
      </c>
      <c r="BB194" s="13"/>
    </row>
    <row r="195" ht="12.75" customHeight="1">
      <c r="A195" s="13" t="s">
        <v>236</v>
      </c>
      <c r="B195" s="8" t="s">
        <v>251</v>
      </c>
      <c r="C195" s="11">
        <v>0.16666666666666666</v>
      </c>
      <c r="D195" s="11">
        <v>1.4749999999999999</v>
      </c>
      <c r="E195" s="11">
        <v>0.11299435028248588</v>
      </c>
      <c r="F195" s="12">
        <v>2.0</v>
      </c>
      <c r="G195" s="12">
        <v>3.0</v>
      </c>
      <c r="H195" s="12">
        <v>9.0</v>
      </c>
      <c r="I195" s="12">
        <v>31.0</v>
      </c>
      <c r="J195" s="12">
        <v>4.0</v>
      </c>
      <c r="K195" s="11">
        <v>0.6774193548387096</v>
      </c>
      <c r="L195" s="11">
        <v>1.6153846153846154</v>
      </c>
      <c r="M195" s="13">
        <v>1.0</v>
      </c>
      <c r="N195" s="13">
        <v>0.0</v>
      </c>
      <c r="O195" s="13">
        <v>9.0</v>
      </c>
      <c r="P195" s="13">
        <v>0.0</v>
      </c>
      <c r="Q195" s="15">
        <v>0.7904137051211955</v>
      </c>
      <c r="R195" s="16">
        <v>1.7820512820512822</v>
      </c>
      <c r="S195" s="13">
        <v>14.0</v>
      </c>
      <c r="T195" s="13">
        <v>15.0</v>
      </c>
      <c r="U195" s="13">
        <v>1.0</v>
      </c>
      <c r="V195" s="17">
        <f t="shared" si="1"/>
        <v>1</v>
      </c>
      <c r="W195" s="11">
        <f t="shared" si="2"/>
        <v>0.75</v>
      </c>
      <c r="X195" s="11">
        <f t="shared" si="3"/>
        <v>0.25</v>
      </c>
      <c r="Y195" s="11">
        <f t="shared" si="19"/>
        <v>1.782051282</v>
      </c>
      <c r="Z195" s="13">
        <v>0.0</v>
      </c>
      <c r="AA195" s="13">
        <v>0.0</v>
      </c>
      <c r="AB195" s="13">
        <v>0.0</v>
      </c>
      <c r="AC195" s="13">
        <v>0.0</v>
      </c>
      <c r="AD195" s="13">
        <v>0.0</v>
      </c>
      <c r="AE195" s="13">
        <v>0.0</v>
      </c>
      <c r="AF195" s="11" t="str">
        <f t="shared" si="5"/>
        <v>#DIV/0!</v>
      </c>
      <c r="AG195" s="12">
        <v>1.0</v>
      </c>
      <c r="AH195" s="12">
        <v>0.0</v>
      </c>
      <c r="AI195" s="12">
        <v>5.0</v>
      </c>
      <c r="AJ195" s="12">
        <v>1.0</v>
      </c>
      <c r="AK195" s="12">
        <v>6.0</v>
      </c>
      <c r="AL195" s="12">
        <v>1.0</v>
      </c>
      <c r="AM195" s="18">
        <f t="shared" si="18"/>
        <v>0.1666666667</v>
      </c>
      <c r="AN195" s="19">
        <v>0.0</v>
      </c>
      <c r="AO195" s="19">
        <v>0.0</v>
      </c>
      <c r="AP195" s="13">
        <v>0.0</v>
      </c>
      <c r="AQ195" s="17">
        <f t="shared" si="7"/>
        <v>3</v>
      </c>
      <c r="AR195" s="11">
        <f t="shared" si="8"/>
        <v>0.75</v>
      </c>
      <c r="AS195" s="17">
        <f t="shared" si="9"/>
        <v>1</v>
      </c>
      <c r="AT195" s="11">
        <f t="shared" si="10"/>
        <v>0.25</v>
      </c>
      <c r="AU195" s="13" t="s">
        <v>56</v>
      </c>
      <c r="AV195" s="13"/>
      <c r="AW195" s="13"/>
      <c r="AX195" s="13"/>
      <c r="BA195" s="12">
        <v>7.0</v>
      </c>
    </row>
    <row r="196" ht="12.75" customHeight="1">
      <c r="A196" s="13" t="s">
        <v>236</v>
      </c>
      <c r="B196" s="60" t="s">
        <v>252</v>
      </c>
      <c r="C196" s="11">
        <v>0.225</v>
      </c>
      <c r="D196" s="11">
        <v>1.1416666666666666</v>
      </c>
      <c r="E196" s="11">
        <v>0.19708029197080293</v>
      </c>
      <c r="F196" s="12">
        <v>2.0</v>
      </c>
      <c r="G196" s="12">
        <v>0.0</v>
      </c>
      <c r="H196" s="12">
        <v>8.0</v>
      </c>
      <c r="I196" s="12">
        <v>10.0</v>
      </c>
      <c r="J196" s="12">
        <v>1.0</v>
      </c>
      <c r="K196" s="11">
        <v>-0.8</v>
      </c>
      <c r="L196" s="11">
        <v>0.0</v>
      </c>
      <c r="M196" s="13">
        <v>0.0</v>
      </c>
      <c r="N196" s="13">
        <v>0.0</v>
      </c>
      <c r="O196" s="13">
        <v>9.0</v>
      </c>
      <c r="P196" s="13">
        <v>0.0</v>
      </c>
      <c r="Q196" s="15">
        <v>-0.6029772329246935</v>
      </c>
      <c r="R196" s="16">
        <v>0.225</v>
      </c>
      <c r="S196" s="13">
        <v>11.0</v>
      </c>
      <c r="T196" s="13">
        <v>16.0</v>
      </c>
      <c r="U196" s="13">
        <v>1.0</v>
      </c>
      <c r="V196" s="17">
        <f t="shared" si="1"/>
        <v>1</v>
      </c>
      <c r="W196" s="11">
        <f t="shared" si="2"/>
        <v>0</v>
      </c>
      <c r="X196" s="11">
        <f t="shared" si="3"/>
        <v>1</v>
      </c>
      <c r="Y196" s="11">
        <f t="shared" si="19"/>
        <v>0.225</v>
      </c>
      <c r="Z196" s="13">
        <v>0.0</v>
      </c>
      <c r="AA196" s="13">
        <v>0.0</v>
      </c>
      <c r="AB196" s="13">
        <v>0.0</v>
      </c>
      <c r="AC196" s="13">
        <v>0.0</v>
      </c>
      <c r="AD196" s="13">
        <v>0.0</v>
      </c>
      <c r="AE196" s="13">
        <v>0.0</v>
      </c>
      <c r="AF196" s="11" t="str">
        <f t="shared" si="5"/>
        <v>#DIV/0!</v>
      </c>
      <c r="AG196" s="12">
        <v>0.5</v>
      </c>
      <c r="AH196" s="12">
        <v>0.0</v>
      </c>
      <c r="AI196" s="12">
        <v>4.0</v>
      </c>
      <c r="AJ196" s="12">
        <v>2.0</v>
      </c>
      <c r="AK196" s="12">
        <v>4.5</v>
      </c>
      <c r="AL196" s="12">
        <v>2.0</v>
      </c>
      <c r="AM196" s="18">
        <f t="shared" si="18"/>
        <v>0.4444444444</v>
      </c>
      <c r="AN196" s="19">
        <v>0.0</v>
      </c>
      <c r="AO196" s="19">
        <v>0.0</v>
      </c>
      <c r="AP196" s="13">
        <v>0.0</v>
      </c>
      <c r="AQ196" s="17">
        <f t="shared" si="7"/>
        <v>1</v>
      </c>
      <c r="AR196" s="11">
        <f t="shared" si="8"/>
        <v>1</v>
      </c>
      <c r="AS196" s="17">
        <f t="shared" si="9"/>
        <v>0</v>
      </c>
      <c r="AT196" s="11">
        <f t="shared" si="10"/>
        <v>0</v>
      </c>
      <c r="AU196" s="13" t="s">
        <v>56</v>
      </c>
      <c r="AV196" s="13"/>
      <c r="AW196" s="13"/>
      <c r="AX196" s="13"/>
      <c r="AY196" s="13"/>
      <c r="AZ196" s="13"/>
      <c r="BA196" s="13">
        <v>5.0</v>
      </c>
      <c r="BB196" s="13"/>
    </row>
    <row r="197" ht="12.75" customHeight="1">
      <c r="A197" s="13" t="s">
        <v>236</v>
      </c>
      <c r="B197" s="8" t="s">
        <v>253</v>
      </c>
      <c r="C197" s="11">
        <v>0.0</v>
      </c>
      <c r="D197" s="11">
        <v>0.6416666666666666</v>
      </c>
      <c r="E197" s="11">
        <v>0.0</v>
      </c>
      <c r="F197" s="12">
        <v>1.0</v>
      </c>
      <c r="G197" s="12">
        <v>2.0</v>
      </c>
      <c r="H197" s="12">
        <v>7.0</v>
      </c>
      <c r="I197" s="12">
        <v>25.0</v>
      </c>
      <c r="J197" s="12">
        <v>3.0</v>
      </c>
      <c r="K197" s="11">
        <v>0.5733333333333334</v>
      </c>
      <c r="L197" s="11">
        <v>1.696969696969697</v>
      </c>
      <c r="M197" s="13">
        <v>1.0</v>
      </c>
      <c r="N197" s="13">
        <v>0.0</v>
      </c>
      <c r="O197" s="13">
        <v>9.0</v>
      </c>
      <c r="P197" s="13">
        <v>0.0</v>
      </c>
      <c r="Q197" s="15">
        <v>0.5733333333333334</v>
      </c>
      <c r="R197" s="16">
        <v>1.696969696969697</v>
      </c>
      <c r="S197" s="13">
        <v>9.0</v>
      </c>
      <c r="T197" s="13">
        <v>17.0</v>
      </c>
      <c r="U197" s="13">
        <v>1.0</v>
      </c>
      <c r="V197" s="17">
        <f t="shared" si="1"/>
        <v>1</v>
      </c>
      <c r="W197" s="11">
        <f t="shared" si="2"/>
        <v>0.6666666667</v>
      </c>
      <c r="X197" s="11">
        <f t="shared" si="3"/>
        <v>0.3333333333</v>
      </c>
      <c r="Y197" s="11">
        <f t="shared" si="19"/>
        <v>1.696969697</v>
      </c>
      <c r="Z197" s="13">
        <v>0.0</v>
      </c>
      <c r="AA197" s="13">
        <v>0.0</v>
      </c>
      <c r="AB197" s="13">
        <v>0.0</v>
      </c>
      <c r="AC197" s="13">
        <v>0.0</v>
      </c>
      <c r="AD197" s="13">
        <v>0.0</v>
      </c>
      <c r="AE197" s="13">
        <v>0.0</v>
      </c>
      <c r="AF197" s="11" t="str">
        <f t="shared" si="5"/>
        <v>#DIV/0!</v>
      </c>
      <c r="AG197" s="12">
        <v>0.0</v>
      </c>
      <c r="AH197" s="12">
        <v>0.0</v>
      </c>
      <c r="AI197" s="12">
        <v>3.0</v>
      </c>
      <c r="AJ197" s="12">
        <v>0.0</v>
      </c>
      <c r="AK197" s="12">
        <v>3.0</v>
      </c>
      <c r="AL197" s="12">
        <v>0.0</v>
      </c>
      <c r="AM197" s="18">
        <f t="shared" si="18"/>
        <v>0</v>
      </c>
      <c r="AN197" s="19">
        <v>0.0</v>
      </c>
      <c r="AO197" s="19">
        <v>0.0</v>
      </c>
      <c r="AP197" s="13">
        <v>0.0</v>
      </c>
      <c r="AQ197" s="17">
        <f t="shared" si="7"/>
        <v>2</v>
      </c>
      <c r="AR197" s="11">
        <f t="shared" si="8"/>
        <v>0.6666666667</v>
      </c>
      <c r="AS197" s="17">
        <f t="shared" si="9"/>
        <v>1</v>
      </c>
      <c r="AT197" s="11">
        <f t="shared" si="10"/>
        <v>0.3333333333</v>
      </c>
      <c r="AU197" s="13" t="s">
        <v>54</v>
      </c>
      <c r="AV197" s="13"/>
      <c r="AW197" s="13"/>
      <c r="AX197" s="13"/>
      <c r="AY197" s="13"/>
      <c r="AZ197" s="13"/>
      <c r="BA197" s="13">
        <v>5.0</v>
      </c>
      <c r="BB197" s="13"/>
    </row>
    <row r="198" ht="12.75" customHeight="1">
      <c r="A198" s="13" t="s">
        <v>236</v>
      </c>
      <c r="B198" s="8" t="s">
        <v>254</v>
      </c>
      <c r="C198" s="11">
        <v>0.0</v>
      </c>
      <c r="D198" s="11">
        <v>0.475</v>
      </c>
      <c r="E198" s="11">
        <v>0.0</v>
      </c>
      <c r="F198" s="12">
        <v>1.0</v>
      </c>
      <c r="G198" s="12">
        <v>0.0</v>
      </c>
      <c r="H198" s="12">
        <v>7.0</v>
      </c>
      <c r="I198" s="12">
        <v>18.0</v>
      </c>
      <c r="J198" s="12">
        <v>2.0</v>
      </c>
      <c r="K198" s="11">
        <v>-0.19444444444444445</v>
      </c>
      <c r="L198" s="11">
        <v>0.0</v>
      </c>
      <c r="M198" s="13">
        <v>1.0</v>
      </c>
      <c r="N198" s="13">
        <v>0.0</v>
      </c>
      <c r="O198" s="13">
        <v>9.0</v>
      </c>
      <c r="P198" s="13">
        <v>0.0</v>
      </c>
      <c r="Q198" s="15">
        <v>-0.19444444444444445</v>
      </c>
      <c r="R198" s="16">
        <v>0.0</v>
      </c>
      <c r="S198" s="13">
        <v>6.0</v>
      </c>
      <c r="T198" s="13">
        <v>18.0</v>
      </c>
      <c r="U198" s="13">
        <v>1.0</v>
      </c>
      <c r="V198" s="17">
        <f t="shared" si="1"/>
        <v>2</v>
      </c>
      <c r="W198" s="11">
        <f t="shared" si="2"/>
        <v>0</v>
      </c>
      <c r="X198" s="11">
        <f t="shared" si="3"/>
        <v>1</v>
      </c>
      <c r="Y198" s="11">
        <f t="shared" si="19"/>
        <v>0</v>
      </c>
      <c r="Z198" s="13">
        <v>0.0</v>
      </c>
      <c r="AA198" s="13">
        <v>0.0</v>
      </c>
      <c r="AB198" s="13">
        <v>0.0</v>
      </c>
      <c r="AC198" s="13">
        <v>0.0</v>
      </c>
      <c r="AD198" s="13">
        <v>0.0</v>
      </c>
      <c r="AE198" s="13">
        <v>0.0</v>
      </c>
      <c r="AF198" s="11" t="str">
        <f t="shared" si="5"/>
        <v>#DIV/0!</v>
      </c>
      <c r="AG198" s="12">
        <v>0.0</v>
      </c>
      <c r="AH198" s="12">
        <v>0.0</v>
      </c>
      <c r="AI198" s="12">
        <v>2.0</v>
      </c>
      <c r="AJ198" s="12">
        <v>0.0</v>
      </c>
      <c r="AK198" s="12">
        <v>2.0</v>
      </c>
      <c r="AL198" s="12">
        <v>0.0</v>
      </c>
      <c r="AM198" s="18">
        <f t="shared" si="18"/>
        <v>0</v>
      </c>
      <c r="AN198" s="19">
        <v>0.0</v>
      </c>
      <c r="AO198" s="19">
        <v>0.0</v>
      </c>
      <c r="AP198" s="13">
        <v>0.0</v>
      </c>
      <c r="AQ198" s="17">
        <f t="shared" si="7"/>
        <v>1</v>
      </c>
      <c r="AR198" s="11">
        <f t="shared" si="8"/>
        <v>0.5</v>
      </c>
      <c r="AS198" s="17">
        <f t="shared" si="9"/>
        <v>1</v>
      </c>
      <c r="AT198" s="11">
        <f t="shared" si="10"/>
        <v>0.5</v>
      </c>
      <c r="AU198" s="13" t="s">
        <v>56</v>
      </c>
      <c r="AY198" s="13"/>
      <c r="AZ198" s="13"/>
      <c r="BA198" s="13">
        <v>5.0</v>
      </c>
      <c r="BB198" s="13"/>
    </row>
    <row r="199" ht="12.75" customHeight="1">
      <c r="A199" s="13" t="s">
        <v>236</v>
      </c>
      <c r="B199" s="8" t="s">
        <v>255</v>
      </c>
      <c r="C199" s="11">
        <v>0.0</v>
      </c>
      <c r="D199" s="11">
        <v>0.475</v>
      </c>
      <c r="E199" s="11">
        <v>0.0</v>
      </c>
      <c r="F199" s="12">
        <v>1.0</v>
      </c>
      <c r="G199" s="12">
        <v>1.0</v>
      </c>
      <c r="H199" s="12">
        <v>0.0</v>
      </c>
      <c r="I199" s="12">
        <v>10.0</v>
      </c>
      <c r="J199" s="12">
        <v>1.0</v>
      </c>
      <c r="K199" s="11">
        <v>0.26315789473684215</v>
      </c>
      <c r="L199" s="11">
        <v>1.0769230769230769</v>
      </c>
      <c r="M199" s="13">
        <v>1.0</v>
      </c>
      <c r="N199" s="13">
        <v>0.0</v>
      </c>
      <c r="O199" s="13">
        <v>9.0</v>
      </c>
      <c r="P199" s="13">
        <v>0.0</v>
      </c>
      <c r="Q199" s="15">
        <v>0.26315789473684215</v>
      </c>
      <c r="R199" s="16">
        <v>1.0769230769230769</v>
      </c>
      <c r="S199" s="13">
        <v>5.0</v>
      </c>
      <c r="T199" s="13">
        <v>19.0</v>
      </c>
      <c r="U199" s="13">
        <v>1.0</v>
      </c>
      <c r="V199" s="17">
        <f t="shared" si="1"/>
        <v>0</v>
      </c>
      <c r="W199" s="11">
        <f t="shared" si="2"/>
        <v>1</v>
      </c>
      <c r="X199" s="11">
        <f t="shared" si="3"/>
        <v>0</v>
      </c>
      <c r="Y199" s="11">
        <f t="shared" si="19"/>
        <v>1.076923077</v>
      </c>
      <c r="Z199" s="13">
        <v>0.0</v>
      </c>
      <c r="AA199" s="13">
        <v>0.0</v>
      </c>
      <c r="AB199" s="13">
        <v>0.0</v>
      </c>
      <c r="AC199" s="13">
        <v>0.0</v>
      </c>
      <c r="AD199" s="13">
        <v>0.0</v>
      </c>
      <c r="AE199" s="13">
        <v>0.0</v>
      </c>
      <c r="AF199" s="11" t="str">
        <f t="shared" si="5"/>
        <v>#DIV/0!</v>
      </c>
      <c r="AG199" s="12">
        <v>0.0</v>
      </c>
      <c r="AH199" s="12">
        <v>0.0</v>
      </c>
      <c r="AI199" s="12">
        <v>2.0</v>
      </c>
      <c r="AJ199" s="12">
        <v>0.0</v>
      </c>
      <c r="AK199" s="12">
        <v>2.0</v>
      </c>
      <c r="AL199" s="12">
        <v>0.0</v>
      </c>
      <c r="AM199" s="18">
        <f t="shared" si="18"/>
        <v>0</v>
      </c>
      <c r="AN199" s="19">
        <v>0.0</v>
      </c>
      <c r="AO199" s="19">
        <v>0.0</v>
      </c>
      <c r="AP199" s="13">
        <v>0.0</v>
      </c>
      <c r="AQ199" s="17">
        <f t="shared" si="7"/>
        <v>0</v>
      </c>
      <c r="AR199" s="11">
        <f t="shared" si="8"/>
        <v>0</v>
      </c>
      <c r="AS199" s="17">
        <f t="shared" si="9"/>
        <v>1</v>
      </c>
      <c r="AT199" s="11">
        <f t="shared" si="10"/>
        <v>1</v>
      </c>
      <c r="AU199" s="13" t="s">
        <v>54</v>
      </c>
      <c r="AY199" s="13"/>
      <c r="AZ199" s="13"/>
      <c r="BA199" s="13">
        <v>4.0</v>
      </c>
    </row>
    <row r="200" ht="12.75" customHeight="1">
      <c r="A200" s="25" t="s">
        <v>236</v>
      </c>
      <c r="B200" s="44" t="s">
        <v>256</v>
      </c>
      <c r="C200" s="28">
        <v>0.25</v>
      </c>
      <c r="D200" s="28">
        <v>0.35</v>
      </c>
      <c r="E200" s="28">
        <v>0.7142857142857143</v>
      </c>
      <c r="F200" s="25">
        <v>0.0</v>
      </c>
      <c r="G200" s="25">
        <v>0.0</v>
      </c>
      <c r="H200" s="25">
        <v>7.0</v>
      </c>
      <c r="I200" s="25">
        <v>10.0</v>
      </c>
      <c r="J200" s="25">
        <v>1.0</v>
      </c>
      <c r="K200" s="28">
        <v>-0.7</v>
      </c>
      <c r="L200" s="28">
        <v>0.0</v>
      </c>
      <c r="M200" s="25">
        <v>0.0</v>
      </c>
      <c r="N200" s="25">
        <v>0.0</v>
      </c>
      <c r="O200" s="25">
        <v>9.0</v>
      </c>
      <c r="P200" s="25">
        <v>0.0</v>
      </c>
      <c r="Q200" s="30">
        <v>0.014285714285714346</v>
      </c>
      <c r="R200" s="31">
        <v>0.25</v>
      </c>
      <c r="S200" s="25">
        <v>3.0</v>
      </c>
      <c r="T200" s="25">
        <v>20.0</v>
      </c>
      <c r="U200" s="25">
        <v>1.0</v>
      </c>
      <c r="V200" s="32">
        <f t="shared" si="1"/>
        <v>1</v>
      </c>
      <c r="W200" s="28">
        <f t="shared" si="2"/>
        <v>0</v>
      </c>
      <c r="X200" s="28">
        <f t="shared" si="3"/>
        <v>1</v>
      </c>
      <c r="Y200" s="28">
        <f t="shared" si="19"/>
        <v>0.25</v>
      </c>
      <c r="Z200" s="25">
        <v>0.0</v>
      </c>
      <c r="AA200" s="25">
        <v>0.0</v>
      </c>
      <c r="AB200" s="25">
        <v>0.0</v>
      </c>
      <c r="AC200" s="25">
        <v>0.0</v>
      </c>
      <c r="AD200" s="25">
        <v>0.0</v>
      </c>
      <c r="AE200" s="25">
        <v>0.0</v>
      </c>
      <c r="AF200" s="28" t="str">
        <f t="shared" si="5"/>
        <v>#DIV/0!</v>
      </c>
      <c r="AG200" s="25">
        <v>0.5</v>
      </c>
      <c r="AH200" s="25">
        <v>0.5</v>
      </c>
      <c r="AI200" s="25">
        <v>1.0</v>
      </c>
      <c r="AJ200" s="25">
        <v>0.0</v>
      </c>
      <c r="AK200" s="25">
        <v>1.5</v>
      </c>
      <c r="AL200" s="25">
        <v>0.5</v>
      </c>
      <c r="AM200" s="33">
        <f t="shared" si="18"/>
        <v>0.3333333333</v>
      </c>
      <c r="AN200" s="34">
        <v>0.0</v>
      </c>
      <c r="AO200" s="34">
        <v>0.0</v>
      </c>
      <c r="AP200" s="25">
        <v>0.0</v>
      </c>
      <c r="AQ200" s="32">
        <f t="shared" si="7"/>
        <v>1</v>
      </c>
      <c r="AR200" s="28">
        <f t="shared" si="8"/>
        <v>1</v>
      </c>
      <c r="AS200" s="32">
        <f t="shared" si="9"/>
        <v>0</v>
      </c>
      <c r="AT200" s="28">
        <f t="shared" si="10"/>
        <v>0</v>
      </c>
      <c r="AU200" s="25" t="s">
        <v>56</v>
      </c>
      <c r="AV200" s="25"/>
      <c r="AW200" s="25"/>
      <c r="AX200" s="25"/>
      <c r="AY200" s="25"/>
      <c r="AZ200" s="25"/>
      <c r="BA200" s="25">
        <v>5.0</v>
      </c>
      <c r="BB200" s="25"/>
    </row>
    <row r="201" ht="12.75" customHeight="1">
      <c r="A201" s="8" t="s">
        <v>257</v>
      </c>
      <c r="B201" s="61" t="s">
        <v>258</v>
      </c>
      <c r="C201" s="11">
        <v>0.5928571428571429</v>
      </c>
      <c r="D201" s="11">
        <v>13.094047619047618</v>
      </c>
      <c r="E201" s="11">
        <v>0.045276843349395406</v>
      </c>
      <c r="F201" s="17">
        <v>0.0</v>
      </c>
      <c r="G201" s="13">
        <v>11.0</v>
      </c>
      <c r="H201" s="13">
        <v>0.0</v>
      </c>
      <c r="I201" s="13">
        <v>73.0</v>
      </c>
      <c r="J201" s="13">
        <v>11.0</v>
      </c>
      <c r="K201" s="11">
        <v>1.0</v>
      </c>
      <c r="L201" s="11">
        <v>7.0</v>
      </c>
      <c r="M201" s="12">
        <v>10.0</v>
      </c>
      <c r="N201" s="13">
        <v>4.0</v>
      </c>
      <c r="O201" s="13">
        <v>7.0</v>
      </c>
      <c r="P201" s="11">
        <v>0.5714285714285714</v>
      </c>
      <c r="Q201" s="15">
        <v>1.6167054147779667</v>
      </c>
      <c r="R201" s="16">
        <v>11.02142857142857</v>
      </c>
      <c r="S201" s="13">
        <v>42.0</v>
      </c>
      <c r="T201" s="13">
        <v>1.0</v>
      </c>
      <c r="U201" s="13">
        <v>1.0</v>
      </c>
      <c r="V201" s="17">
        <f t="shared" si="1"/>
        <v>0</v>
      </c>
      <c r="W201" s="11">
        <f t="shared" si="2"/>
        <v>1</v>
      </c>
      <c r="X201" s="11">
        <f t="shared" si="3"/>
        <v>0</v>
      </c>
      <c r="Y201" s="11">
        <f t="shared" si="19"/>
        <v>7.592857143</v>
      </c>
      <c r="Z201" s="13">
        <v>3.0</v>
      </c>
      <c r="AA201" s="13">
        <v>0.0</v>
      </c>
      <c r="AB201" s="13">
        <v>8.0</v>
      </c>
      <c r="AC201" s="13">
        <v>0.0</v>
      </c>
      <c r="AD201" s="13">
        <v>11.0</v>
      </c>
      <c r="AE201" s="13">
        <v>0.0</v>
      </c>
      <c r="AF201" s="11">
        <f t="shared" si="5"/>
        <v>0</v>
      </c>
      <c r="AG201" s="12">
        <v>6.0</v>
      </c>
      <c r="AH201" s="12">
        <v>2.0</v>
      </c>
      <c r="AI201" s="12">
        <v>5.0</v>
      </c>
      <c r="AJ201" s="12">
        <v>2.0</v>
      </c>
      <c r="AK201" s="12">
        <v>11.0</v>
      </c>
      <c r="AL201" s="12">
        <v>4.0</v>
      </c>
      <c r="AM201" s="18">
        <f t="shared" si="18"/>
        <v>0.3636363636</v>
      </c>
      <c r="AN201" s="19">
        <v>0.0</v>
      </c>
      <c r="AO201" s="19">
        <v>0.0</v>
      </c>
      <c r="AP201" s="13">
        <v>0.0</v>
      </c>
      <c r="AQ201" s="17">
        <f t="shared" ref="AQ201:AQ216" si="20">J201-N201</f>
        <v>7</v>
      </c>
      <c r="AR201" s="11">
        <f t="shared" si="8"/>
        <v>0.6363636364</v>
      </c>
      <c r="AS201" s="17">
        <f t="shared" ref="AS201:AS216" si="21">N201-AE201</f>
        <v>4</v>
      </c>
      <c r="AT201" s="11">
        <f t="shared" si="10"/>
        <v>0.3636363636</v>
      </c>
      <c r="AU201" s="13" t="s">
        <v>56</v>
      </c>
      <c r="AV201" s="20">
        <v>22641.0</v>
      </c>
      <c r="AW201" s="20">
        <v>36822.0</v>
      </c>
      <c r="AX201" s="21">
        <f t="shared" ref="AX201:AX216" si="22">(AW201-AV201)/365.25</f>
        <v>38.82546201</v>
      </c>
      <c r="AY201" s="13"/>
      <c r="AZ201" s="13"/>
      <c r="BA201" s="13">
        <v>7.0</v>
      </c>
    </row>
    <row r="202" ht="12.75" customHeight="1">
      <c r="A202" s="22" t="s">
        <v>257</v>
      </c>
      <c r="B202" s="61" t="s">
        <v>259</v>
      </c>
      <c r="C202" s="11">
        <v>8.092857142857143</v>
      </c>
      <c r="D202" s="11">
        <v>13.094047619047618</v>
      </c>
      <c r="E202" s="11">
        <v>0.6180561869260842</v>
      </c>
      <c r="F202" s="17">
        <v>0.0</v>
      </c>
      <c r="G202" s="13">
        <v>10.0</v>
      </c>
      <c r="H202" s="13">
        <v>5.0</v>
      </c>
      <c r="I202" s="13">
        <v>73.0</v>
      </c>
      <c r="J202" s="13">
        <v>11.0</v>
      </c>
      <c r="K202" s="11">
        <v>0.9028642590286426</v>
      </c>
      <c r="L202" s="11">
        <v>2.8282828282828283</v>
      </c>
      <c r="M202" s="12">
        <v>9.0</v>
      </c>
      <c r="N202" s="13">
        <v>3.0</v>
      </c>
      <c r="O202" s="13">
        <v>7.0</v>
      </c>
      <c r="P202" s="11">
        <v>0.42857142857142855</v>
      </c>
      <c r="Q202" s="15">
        <v>1.9494918745261554</v>
      </c>
      <c r="R202" s="16">
        <v>13.492568542568543</v>
      </c>
      <c r="S202" s="13">
        <v>42.0</v>
      </c>
      <c r="T202" s="13">
        <v>2.0</v>
      </c>
      <c r="U202" s="13">
        <v>1.0</v>
      </c>
      <c r="V202" s="17">
        <f t="shared" si="1"/>
        <v>1</v>
      </c>
      <c r="W202" s="11">
        <f t="shared" si="2"/>
        <v>0.9090909091</v>
      </c>
      <c r="X202" s="11">
        <f t="shared" si="3"/>
        <v>0.09090909091</v>
      </c>
      <c r="Y202" s="11">
        <f t="shared" si="19"/>
        <v>10.92113997</v>
      </c>
      <c r="Z202" s="13">
        <v>3.0</v>
      </c>
      <c r="AA202" s="13">
        <v>2.0</v>
      </c>
      <c r="AB202" s="13">
        <v>8.0</v>
      </c>
      <c r="AC202" s="13">
        <v>5.0</v>
      </c>
      <c r="AD202" s="13">
        <v>11.0</v>
      </c>
      <c r="AE202" s="13">
        <v>7.0</v>
      </c>
      <c r="AF202" s="11">
        <f t="shared" si="5"/>
        <v>0.6363636364</v>
      </c>
      <c r="AG202" s="12">
        <v>6.0</v>
      </c>
      <c r="AH202" s="12">
        <v>3.0</v>
      </c>
      <c r="AI202" s="12">
        <v>5.0</v>
      </c>
      <c r="AJ202" s="12">
        <v>2.0</v>
      </c>
      <c r="AK202" s="12">
        <v>11.0</v>
      </c>
      <c r="AL202" s="12">
        <v>5.0</v>
      </c>
      <c r="AM202" s="18">
        <f t="shared" si="18"/>
        <v>0.4545454545</v>
      </c>
      <c r="AN202" s="19">
        <v>0.0</v>
      </c>
      <c r="AO202" s="19">
        <v>0.0</v>
      </c>
      <c r="AP202" s="13">
        <v>0.0</v>
      </c>
      <c r="AQ202" s="17">
        <f t="shared" si="20"/>
        <v>8</v>
      </c>
      <c r="AR202" s="11">
        <f t="shared" si="8"/>
        <v>0.7272727273</v>
      </c>
      <c r="AS202" s="17">
        <f t="shared" si="21"/>
        <v>-4</v>
      </c>
      <c r="AT202" s="11">
        <f t="shared" si="10"/>
        <v>-0.6666666667</v>
      </c>
      <c r="AU202" s="13" t="s">
        <v>54</v>
      </c>
      <c r="AV202" s="20">
        <v>27120.0</v>
      </c>
      <c r="AW202" s="20">
        <v>36822.0</v>
      </c>
      <c r="AX202" s="21">
        <f t="shared" si="22"/>
        <v>26.56262834</v>
      </c>
      <c r="BA202" s="13">
        <f>H202+AZ202</f>
        <v>5</v>
      </c>
    </row>
    <row r="203" ht="12.75" customHeight="1">
      <c r="A203" s="13" t="s">
        <v>257</v>
      </c>
      <c r="B203" s="61" t="s">
        <v>260</v>
      </c>
      <c r="C203" s="11">
        <v>2.592857142857143</v>
      </c>
      <c r="D203" s="11">
        <v>13.094047619047618</v>
      </c>
      <c r="E203" s="11">
        <v>0.19801800163651243</v>
      </c>
      <c r="F203" s="17">
        <v>0.0</v>
      </c>
      <c r="G203" s="13">
        <v>9.0</v>
      </c>
      <c r="H203" s="13">
        <v>8.0</v>
      </c>
      <c r="I203" s="13">
        <v>73.0</v>
      </c>
      <c r="J203" s="13">
        <v>11.0</v>
      </c>
      <c r="K203" s="11">
        <v>0.8082191780821918</v>
      </c>
      <c r="L203" s="11">
        <v>1.9090909090909092</v>
      </c>
      <c r="M203" s="12">
        <v>6.0</v>
      </c>
      <c r="N203" s="13">
        <v>0.0</v>
      </c>
      <c r="O203" s="13">
        <v>7.0</v>
      </c>
      <c r="P203" s="13">
        <v>0.0</v>
      </c>
      <c r="Q203" s="15">
        <v>1.0062371797187042</v>
      </c>
      <c r="R203" s="16">
        <v>4.501948051948052</v>
      </c>
      <c r="S203" s="13">
        <v>41.0</v>
      </c>
      <c r="T203" s="13">
        <v>3.0</v>
      </c>
      <c r="U203" s="13">
        <v>1.0</v>
      </c>
      <c r="V203" s="17">
        <f t="shared" si="1"/>
        <v>2</v>
      </c>
      <c r="W203" s="11">
        <f t="shared" si="2"/>
        <v>0.8181818182</v>
      </c>
      <c r="X203" s="11">
        <f t="shared" si="3"/>
        <v>0.1818181818</v>
      </c>
      <c r="Y203" s="11">
        <f t="shared" si="19"/>
        <v>4.501948052</v>
      </c>
      <c r="Z203" s="13">
        <v>3.0</v>
      </c>
      <c r="AA203" s="13">
        <v>0.0</v>
      </c>
      <c r="AB203" s="13">
        <v>8.0</v>
      </c>
      <c r="AC203" s="13">
        <v>2.0</v>
      </c>
      <c r="AD203" s="13">
        <v>11.0</v>
      </c>
      <c r="AE203" s="13">
        <v>2.0</v>
      </c>
      <c r="AF203" s="11">
        <f t="shared" si="5"/>
        <v>0.1818181818</v>
      </c>
      <c r="AG203" s="12">
        <v>6.0</v>
      </c>
      <c r="AH203" s="12">
        <v>2.0</v>
      </c>
      <c r="AI203" s="12">
        <v>5.0</v>
      </c>
      <c r="AJ203" s="12">
        <v>2.0</v>
      </c>
      <c r="AK203" s="12">
        <v>11.0</v>
      </c>
      <c r="AL203" s="12">
        <v>4.0</v>
      </c>
      <c r="AM203" s="18">
        <f t="shared" si="18"/>
        <v>0.3636363636</v>
      </c>
      <c r="AN203" s="19">
        <v>0.0</v>
      </c>
      <c r="AO203" s="19">
        <v>0.0</v>
      </c>
      <c r="AP203" s="13">
        <v>0.0</v>
      </c>
      <c r="AQ203" s="17">
        <f t="shared" si="20"/>
        <v>11</v>
      </c>
      <c r="AR203" s="11">
        <f t="shared" si="8"/>
        <v>1</v>
      </c>
      <c r="AS203" s="17">
        <f t="shared" si="21"/>
        <v>-2</v>
      </c>
      <c r="AT203" s="11">
        <f t="shared" si="10"/>
        <v>-0.2222222222</v>
      </c>
      <c r="AU203" s="13" t="s">
        <v>54</v>
      </c>
      <c r="AV203" s="20">
        <v>21957.0</v>
      </c>
      <c r="AW203" s="20">
        <v>36822.0</v>
      </c>
      <c r="AX203" s="21">
        <f t="shared" si="22"/>
        <v>40.69815195</v>
      </c>
      <c r="AY203" s="13"/>
      <c r="AZ203" s="13"/>
      <c r="BA203" s="13">
        <v>5.0</v>
      </c>
      <c r="BB203" s="13"/>
    </row>
    <row r="204" ht="12.75" customHeight="1">
      <c r="A204" s="13" t="s">
        <v>257</v>
      </c>
      <c r="B204" s="62" t="s">
        <v>261</v>
      </c>
      <c r="C204" s="11">
        <v>0.9714285714285713</v>
      </c>
      <c r="D204" s="11">
        <v>12.025</v>
      </c>
      <c r="E204" s="11">
        <v>0.08078408078408077</v>
      </c>
      <c r="F204" s="17">
        <v>0.0</v>
      </c>
      <c r="G204" s="13">
        <v>4.0</v>
      </c>
      <c r="H204" s="13">
        <v>5.0</v>
      </c>
      <c r="I204" s="13">
        <v>64.0</v>
      </c>
      <c r="J204" s="13">
        <v>9.0</v>
      </c>
      <c r="K204" s="11">
        <v>0.4357638888888889</v>
      </c>
      <c r="L204" s="11">
        <v>1.382716049382716</v>
      </c>
      <c r="M204" s="12">
        <v>7.0</v>
      </c>
      <c r="N204" s="13">
        <v>0.0</v>
      </c>
      <c r="O204" s="13">
        <v>7.0</v>
      </c>
      <c r="P204" s="13">
        <v>0.0</v>
      </c>
      <c r="Q204" s="15">
        <v>0.5165479696729697</v>
      </c>
      <c r="R204" s="16">
        <v>2.3541446208112875</v>
      </c>
      <c r="S204" s="13">
        <v>39.0</v>
      </c>
      <c r="T204" s="13">
        <v>4.0</v>
      </c>
      <c r="U204" s="13">
        <v>1.0</v>
      </c>
      <c r="V204" s="17">
        <f t="shared" si="1"/>
        <v>5</v>
      </c>
      <c r="W204" s="11">
        <f t="shared" si="2"/>
        <v>0.4444444444</v>
      </c>
      <c r="X204" s="11">
        <f t="shared" si="3"/>
        <v>0.5555555556</v>
      </c>
      <c r="Y204" s="11">
        <f t="shared" si="19"/>
        <v>2.354144621</v>
      </c>
      <c r="Z204" s="13">
        <v>3.0</v>
      </c>
      <c r="AA204" s="13">
        <v>0.0</v>
      </c>
      <c r="AB204" s="13">
        <v>7.0</v>
      </c>
      <c r="AC204" s="13">
        <v>0.0</v>
      </c>
      <c r="AD204" s="13">
        <v>10.0</v>
      </c>
      <c r="AE204" s="13">
        <v>0.0</v>
      </c>
      <c r="AF204" s="11">
        <f t="shared" si="5"/>
        <v>0</v>
      </c>
      <c r="AG204" s="12">
        <v>6.0</v>
      </c>
      <c r="AH204" s="12">
        <v>3.0</v>
      </c>
      <c r="AI204" s="12">
        <v>5.0</v>
      </c>
      <c r="AJ204" s="12">
        <v>3.0</v>
      </c>
      <c r="AK204" s="12">
        <v>11.0</v>
      </c>
      <c r="AL204" s="12">
        <v>6.0</v>
      </c>
      <c r="AM204" s="18">
        <f t="shared" si="18"/>
        <v>0.5454545455</v>
      </c>
      <c r="AN204" s="19">
        <v>0.0</v>
      </c>
      <c r="AO204" s="19">
        <v>0.0</v>
      </c>
      <c r="AP204" s="13">
        <v>0.0</v>
      </c>
      <c r="AQ204" s="17">
        <f t="shared" si="20"/>
        <v>9</v>
      </c>
      <c r="AR204" s="11">
        <f t="shared" si="8"/>
        <v>1</v>
      </c>
      <c r="AS204" s="17">
        <f t="shared" si="21"/>
        <v>0</v>
      </c>
      <c r="AT204" s="11">
        <f t="shared" si="10"/>
        <v>0</v>
      </c>
      <c r="AU204" s="13" t="s">
        <v>56</v>
      </c>
      <c r="AV204" s="20">
        <v>28273.0</v>
      </c>
      <c r="AW204" s="20">
        <v>36822.0</v>
      </c>
      <c r="AX204" s="21">
        <f t="shared" si="22"/>
        <v>23.40588638</v>
      </c>
      <c r="AY204" s="13"/>
      <c r="AZ204" s="13"/>
      <c r="BA204" s="13">
        <v>8.0</v>
      </c>
      <c r="BB204" s="13"/>
    </row>
    <row r="205" ht="12.75" customHeight="1">
      <c r="A205" s="13" t="s">
        <v>257</v>
      </c>
      <c r="B205" s="62" t="s">
        <v>262</v>
      </c>
      <c r="C205" s="11">
        <v>0.5714285714285714</v>
      </c>
      <c r="D205" s="11">
        <v>10.025</v>
      </c>
      <c r="E205" s="11">
        <v>0.05700035625222657</v>
      </c>
      <c r="F205" s="17">
        <v>2.0</v>
      </c>
      <c r="G205" s="13">
        <v>4.0</v>
      </c>
      <c r="H205" s="13">
        <v>5.0</v>
      </c>
      <c r="I205" s="13">
        <v>60.0</v>
      </c>
      <c r="J205" s="13">
        <v>8.0</v>
      </c>
      <c r="K205" s="11">
        <v>0.4895833333333333</v>
      </c>
      <c r="L205" s="11">
        <v>1.5555555555555556</v>
      </c>
      <c r="M205" s="12">
        <v>6.0</v>
      </c>
      <c r="N205" s="13">
        <v>0.0</v>
      </c>
      <c r="O205" s="13">
        <v>7.0</v>
      </c>
      <c r="P205" s="13">
        <v>0.0</v>
      </c>
      <c r="Q205" s="15">
        <v>0.5465836895855599</v>
      </c>
      <c r="R205" s="16">
        <v>2.126984126984127</v>
      </c>
      <c r="S205" s="13">
        <v>36.0</v>
      </c>
      <c r="T205" s="13">
        <v>5.0</v>
      </c>
      <c r="U205" s="13">
        <v>1.0</v>
      </c>
      <c r="V205" s="17">
        <f t="shared" si="1"/>
        <v>4</v>
      </c>
      <c r="W205" s="11">
        <f t="shared" si="2"/>
        <v>0.5</v>
      </c>
      <c r="X205" s="11">
        <f t="shared" si="3"/>
        <v>0.5</v>
      </c>
      <c r="Y205" s="11">
        <f t="shared" si="19"/>
        <v>2.126984127</v>
      </c>
      <c r="Z205" s="13">
        <v>2.0</v>
      </c>
      <c r="AA205" s="13">
        <v>0.0</v>
      </c>
      <c r="AB205" s="13">
        <v>6.0</v>
      </c>
      <c r="AC205" s="13">
        <v>0.0</v>
      </c>
      <c r="AD205" s="13">
        <v>8.0</v>
      </c>
      <c r="AE205" s="13">
        <v>0.0</v>
      </c>
      <c r="AF205" s="11">
        <f t="shared" si="5"/>
        <v>0</v>
      </c>
      <c r="AG205" s="12">
        <v>6.0</v>
      </c>
      <c r="AH205" s="12">
        <v>1.0</v>
      </c>
      <c r="AI205" s="12">
        <v>5.0</v>
      </c>
      <c r="AJ205" s="12">
        <v>3.0</v>
      </c>
      <c r="AK205" s="12">
        <v>11.0</v>
      </c>
      <c r="AL205" s="12">
        <v>4.0</v>
      </c>
      <c r="AM205" s="18">
        <f t="shared" si="18"/>
        <v>0.3636363636</v>
      </c>
      <c r="AN205" s="19">
        <v>0.0</v>
      </c>
      <c r="AO205" s="19">
        <v>0.0</v>
      </c>
      <c r="AP205" s="13">
        <v>0.0</v>
      </c>
      <c r="AQ205" s="17">
        <f t="shared" si="20"/>
        <v>8</v>
      </c>
      <c r="AR205" s="11">
        <f t="shared" si="8"/>
        <v>1</v>
      </c>
      <c r="AS205" s="17">
        <f t="shared" si="21"/>
        <v>0</v>
      </c>
      <c r="AT205" s="11">
        <f t="shared" si="10"/>
        <v>0</v>
      </c>
      <c r="AU205" s="13" t="s">
        <v>54</v>
      </c>
      <c r="AV205" s="20">
        <v>17353.0</v>
      </c>
      <c r="AW205" s="20">
        <v>36822.0</v>
      </c>
      <c r="AX205" s="21">
        <f t="shared" si="22"/>
        <v>53.30321697</v>
      </c>
      <c r="AY205" s="13"/>
      <c r="AZ205" s="13"/>
      <c r="BA205" s="13">
        <v>4.0</v>
      </c>
      <c r="BB205" s="13"/>
    </row>
    <row r="206" ht="12.75" customHeight="1">
      <c r="A206" s="13" t="s">
        <v>257</v>
      </c>
      <c r="B206" s="61" t="s">
        <v>263</v>
      </c>
      <c r="C206" s="11">
        <v>0.5928571428571429</v>
      </c>
      <c r="D206" s="11">
        <v>9.094047619047618</v>
      </c>
      <c r="E206" s="11">
        <v>0.06519177902866868</v>
      </c>
      <c r="F206" s="17">
        <v>0.0</v>
      </c>
      <c r="G206" s="13">
        <v>5.0</v>
      </c>
      <c r="H206" s="13">
        <v>6.0</v>
      </c>
      <c r="I206" s="13">
        <v>61.0</v>
      </c>
      <c r="J206" s="13">
        <v>8.0</v>
      </c>
      <c r="K206" s="11">
        <v>0.6127049180327869</v>
      </c>
      <c r="L206" s="11">
        <v>1.75</v>
      </c>
      <c r="M206" s="12">
        <v>6.0</v>
      </c>
      <c r="N206" s="13">
        <v>0.0</v>
      </c>
      <c r="O206" s="13">
        <v>7.0</v>
      </c>
      <c r="P206" s="13">
        <v>0.0</v>
      </c>
      <c r="Q206" s="15">
        <v>0.6778966970614556</v>
      </c>
      <c r="R206" s="16">
        <v>2.342857142857143</v>
      </c>
      <c r="S206" s="13">
        <v>33.0</v>
      </c>
      <c r="T206" s="13">
        <v>6.0</v>
      </c>
      <c r="U206" s="13">
        <v>1.0</v>
      </c>
      <c r="V206" s="17">
        <f t="shared" si="1"/>
        <v>3</v>
      </c>
      <c r="W206" s="11">
        <f t="shared" si="2"/>
        <v>0.625</v>
      </c>
      <c r="X206" s="11">
        <f t="shared" si="3"/>
        <v>0.375</v>
      </c>
      <c r="Y206" s="11">
        <f t="shared" si="19"/>
        <v>2.342857143</v>
      </c>
      <c r="Z206" s="13">
        <v>2.0</v>
      </c>
      <c r="AA206" s="13">
        <v>0.0</v>
      </c>
      <c r="AB206" s="13">
        <v>5.0</v>
      </c>
      <c r="AC206" s="13">
        <v>0.0</v>
      </c>
      <c r="AD206" s="13">
        <v>7.0</v>
      </c>
      <c r="AE206" s="13">
        <v>0.0</v>
      </c>
      <c r="AF206" s="11">
        <f t="shared" si="5"/>
        <v>0</v>
      </c>
      <c r="AG206" s="12">
        <v>6.0</v>
      </c>
      <c r="AH206" s="12">
        <v>2.0</v>
      </c>
      <c r="AI206" s="12">
        <v>5.0</v>
      </c>
      <c r="AJ206" s="12">
        <v>2.0</v>
      </c>
      <c r="AK206" s="12">
        <v>11.0</v>
      </c>
      <c r="AL206" s="12">
        <v>4.0</v>
      </c>
      <c r="AM206" s="18">
        <f t="shared" si="18"/>
        <v>0.3636363636</v>
      </c>
      <c r="AN206" s="19">
        <v>0.0</v>
      </c>
      <c r="AO206" s="19">
        <v>0.0</v>
      </c>
      <c r="AP206" s="13">
        <v>0.0</v>
      </c>
      <c r="AQ206" s="17">
        <f t="shared" si="20"/>
        <v>8</v>
      </c>
      <c r="AR206" s="11">
        <f t="shared" si="8"/>
        <v>1</v>
      </c>
      <c r="AS206" s="17">
        <f t="shared" si="21"/>
        <v>0</v>
      </c>
      <c r="AT206" s="11">
        <f t="shared" si="10"/>
        <v>0</v>
      </c>
      <c r="AU206" s="13" t="s">
        <v>56</v>
      </c>
      <c r="AV206" s="20">
        <v>28713.0</v>
      </c>
      <c r="AW206" s="20">
        <v>36822.0</v>
      </c>
      <c r="AX206" s="21">
        <f t="shared" si="22"/>
        <v>22.20123203</v>
      </c>
      <c r="AY206" s="13"/>
      <c r="AZ206" s="13"/>
      <c r="BA206" s="13">
        <v>11.0</v>
      </c>
      <c r="BB206" s="13"/>
    </row>
    <row r="207" ht="12.75" customHeight="1">
      <c r="A207" s="13" t="s">
        <v>257</v>
      </c>
      <c r="B207" s="62" t="s">
        <v>264</v>
      </c>
      <c r="C207" s="11">
        <v>1.9714285714285713</v>
      </c>
      <c r="D207" s="11">
        <v>7.025</v>
      </c>
      <c r="E207" s="11">
        <v>0.2806304016268429</v>
      </c>
      <c r="F207" s="17">
        <v>0.0</v>
      </c>
      <c r="G207" s="13">
        <v>3.0</v>
      </c>
      <c r="H207" s="13">
        <v>4.0</v>
      </c>
      <c r="I207" s="13">
        <v>49.0</v>
      </c>
      <c r="J207" s="13">
        <v>6.0</v>
      </c>
      <c r="K207" s="11">
        <v>0.48639455782312924</v>
      </c>
      <c r="L207" s="11">
        <v>1.75</v>
      </c>
      <c r="M207" s="13">
        <v>5.0</v>
      </c>
      <c r="N207" s="13">
        <v>0.0</v>
      </c>
      <c r="O207" s="13">
        <v>7.0</v>
      </c>
      <c r="P207" s="13">
        <v>0.0</v>
      </c>
      <c r="Q207" s="15">
        <v>0.7670249594499721</v>
      </c>
      <c r="R207" s="16">
        <v>3.7214285714285715</v>
      </c>
      <c r="S207" s="13">
        <v>30.0</v>
      </c>
      <c r="T207" s="13">
        <v>7.0</v>
      </c>
      <c r="U207" s="13">
        <v>1.0</v>
      </c>
      <c r="V207" s="17">
        <f t="shared" si="1"/>
        <v>3</v>
      </c>
      <c r="W207" s="11">
        <f t="shared" si="2"/>
        <v>0.5</v>
      </c>
      <c r="X207" s="11">
        <f t="shared" si="3"/>
        <v>0.5</v>
      </c>
      <c r="Y207" s="11">
        <f t="shared" si="19"/>
        <v>3.721428571</v>
      </c>
      <c r="Z207" s="13">
        <v>1.0</v>
      </c>
      <c r="AA207" s="13">
        <v>0.0</v>
      </c>
      <c r="AB207" s="13">
        <v>4.0</v>
      </c>
      <c r="AC207" s="13">
        <v>1.0</v>
      </c>
      <c r="AD207" s="13">
        <v>5.0</v>
      </c>
      <c r="AE207" s="13">
        <v>1.0</v>
      </c>
      <c r="AF207" s="11">
        <f t="shared" si="5"/>
        <v>0.2</v>
      </c>
      <c r="AG207" s="13">
        <v>6.0</v>
      </c>
      <c r="AH207" s="13">
        <v>3.0</v>
      </c>
      <c r="AI207" s="13">
        <v>5.0</v>
      </c>
      <c r="AJ207" s="13">
        <v>3.0</v>
      </c>
      <c r="AK207" s="13">
        <v>11.0</v>
      </c>
      <c r="AL207" s="13">
        <v>6.0</v>
      </c>
      <c r="AM207" s="18">
        <f t="shared" si="18"/>
        <v>0.5454545455</v>
      </c>
      <c r="AN207" s="19">
        <v>0.0</v>
      </c>
      <c r="AO207" s="19">
        <v>0.0</v>
      </c>
      <c r="AP207" s="13">
        <v>0.0</v>
      </c>
      <c r="AQ207" s="17">
        <f t="shared" si="20"/>
        <v>6</v>
      </c>
      <c r="AR207" s="11">
        <f t="shared" si="8"/>
        <v>1</v>
      </c>
      <c r="AS207" s="17">
        <f t="shared" si="21"/>
        <v>-1</v>
      </c>
      <c r="AT207" s="11">
        <f t="shared" si="10"/>
        <v>-0.2</v>
      </c>
      <c r="AU207" s="13" t="s">
        <v>54</v>
      </c>
      <c r="AV207" s="20">
        <v>28217.0</v>
      </c>
      <c r="AW207" s="20">
        <v>36822.0</v>
      </c>
      <c r="AX207" s="21">
        <f t="shared" si="22"/>
        <v>23.55920602</v>
      </c>
      <c r="AY207" s="13"/>
      <c r="AZ207" s="13"/>
      <c r="BA207" s="12">
        <v>9.0</v>
      </c>
      <c r="BB207" s="13"/>
    </row>
    <row r="208" ht="12.75" customHeight="1">
      <c r="A208" s="13" t="s">
        <v>257</v>
      </c>
      <c r="B208" s="61" t="s">
        <v>265</v>
      </c>
      <c r="C208" s="11">
        <v>2.092857142857143</v>
      </c>
      <c r="D208" s="11">
        <v>6.094047619047619</v>
      </c>
      <c r="E208" s="11">
        <v>0.3434264504786091</v>
      </c>
      <c r="F208" s="17">
        <v>0.0</v>
      </c>
      <c r="G208" s="13">
        <v>4.0</v>
      </c>
      <c r="H208" s="13">
        <v>12.0</v>
      </c>
      <c r="I208" s="13">
        <v>48.0</v>
      </c>
      <c r="J208" s="13">
        <v>6.0</v>
      </c>
      <c r="K208" s="11">
        <v>0.625</v>
      </c>
      <c r="L208" s="11">
        <v>1.1666666666666667</v>
      </c>
      <c r="M208" s="13">
        <v>2.0</v>
      </c>
      <c r="N208" s="13">
        <v>0.0</v>
      </c>
      <c r="O208" s="13">
        <v>7.0</v>
      </c>
      <c r="P208" s="13">
        <v>0.0</v>
      </c>
      <c r="Q208" s="15">
        <v>0.9684264504786091</v>
      </c>
      <c r="R208" s="16">
        <v>3.2595238095238095</v>
      </c>
      <c r="S208" s="13">
        <v>27.0</v>
      </c>
      <c r="T208" s="13">
        <v>8.0</v>
      </c>
      <c r="U208" s="13">
        <v>1.0</v>
      </c>
      <c r="V208" s="17">
        <f t="shared" si="1"/>
        <v>2</v>
      </c>
      <c r="W208" s="11">
        <f t="shared" si="2"/>
        <v>0.6666666667</v>
      </c>
      <c r="X208" s="11">
        <f t="shared" si="3"/>
        <v>0.3333333333</v>
      </c>
      <c r="Y208" s="11">
        <f t="shared" si="19"/>
        <v>3.25952381</v>
      </c>
      <c r="Z208" s="13">
        <v>1.0</v>
      </c>
      <c r="AA208" s="13">
        <v>1.0</v>
      </c>
      <c r="AB208" s="13">
        <v>3.0</v>
      </c>
      <c r="AC208" s="13">
        <v>0.0</v>
      </c>
      <c r="AD208" s="13">
        <v>4.0</v>
      </c>
      <c r="AE208" s="13">
        <v>1.0</v>
      </c>
      <c r="AF208" s="11">
        <f t="shared" si="5"/>
        <v>0.25</v>
      </c>
      <c r="AG208" s="13">
        <v>6.0</v>
      </c>
      <c r="AH208" s="13">
        <v>3.0</v>
      </c>
      <c r="AI208" s="13">
        <v>5.0</v>
      </c>
      <c r="AJ208" s="13">
        <v>2.0</v>
      </c>
      <c r="AK208" s="13">
        <v>11.0</v>
      </c>
      <c r="AL208" s="13">
        <v>5.0</v>
      </c>
      <c r="AM208" s="18">
        <f t="shared" si="18"/>
        <v>0.4545454545</v>
      </c>
      <c r="AN208" s="19">
        <v>0.0</v>
      </c>
      <c r="AO208" s="19">
        <v>0.0</v>
      </c>
      <c r="AP208" s="13">
        <v>0.0</v>
      </c>
      <c r="AQ208" s="17">
        <f t="shared" si="20"/>
        <v>6</v>
      </c>
      <c r="AR208" s="11">
        <f t="shared" si="8"/>
        <v>1</v>
      </c>
      <c r="AS208" s="17">
        <f t="shared" si="21"/>
        <v>-1</v>
      </c>
      <c r="AT208" s="11">
        <f t="shared" si="10"/>
        <v>-0.1666666667</v>
      </c>
      <c r="AU208" s="13" t="s">
        <v>56</v>
      </c>
      <c r="AV208" s="20">
        <v>25816.0</v>
      </c>
      <c r="AW208" s="20">
        <v>36822.0</v>
      </c>
      <c r="AX208" s="21">
        <f t="shared" si="22"/>
        <v>30.13278576</v>
      </c>
      <c r="AY208" s="13"/>
      <c r="AZ208" s="13"/>
      <c r="BA208" s="13">
        <v>5.0</v>
      </c>
      <c r="BB208" s="13"/>
    </row>
    <row r="209" ht="12.75" customHeight="1">
      <c r="A209" s="13" t="s">
        <v>257</v>
      </c>
      <c r="B209" s="62" t="s">
        <v>266</v>
      </c>
      <c r="C209" s="11">
        <v>0.9714285714285713</v>
      </c>
      <c r="D209" s="11">
        <v>4.525</v>
      </c>
      <c r="E209" s="11">
        <v>0.2146803472770323</v>
      </c>
      <c r="F209" s="17">
        <v>0.0</v>
      </c>
      <c r="G209" s="13">
        <v>2.0</v>
      </c>
      <c r="H209" s="13">
        <v>5.0</v>
      </c>
      <c r="I209" s="13">
        <v>34.0</v>
      </c>
      <c r="J209" s="13">
        <v>4.0</v>
      </c>
      <c r="K209" s="11">
        <v>0.4632352941176471</v>
      </c>
      <c r="L209" s="11">
        <v>1.5555555555555556</v>
      </c>
      <c r="M209" s="13">
        <v>3.0</v>
      </c>
      <c r="N209" s="13">
        <v>0.0</v>
      </c>
      <c r="O209" s="13">
        <v>7.0</v>
      </c>
      <c r="P209" s="13">
        <v>0.0</v>
      </c>
      <c r="Q209" s="15">
        <v>0.6779156413946794</v>
      </c>
      <c r="R209" s="16">
        <v>2.526984126984127</v>
      </c>
      <c r="S209" s="13">
        <v>24.0</v>
      </c>
      <c r="T209" s="13">
        <v>9.0</v>
      </c>
      <c r="U209" s="13">
        <v>1.0</v>
      </c>
      <c r="V209" s="17">
        <f t="shared" si="1"/>
        <v>2</v>
      </c>
      <c r="W209" s="11">
        <f t="shared" si="2"/>
        <v>0.5</v>
      </c>
      <c r="X209" s="11">
        <f t="shared" si="3"/>
        <v>0.5</v>
      </c>
      <c r="Y209" s="11">
        <f t="shared" si="19"/>
        <v>2.526984127</v>
      </c>
      <c r="Z209" s="13">
        <v>1.0</v>
      </c>
      <c r="AA209" s="13">
        <v>0.0</v>
      </c>
      <c r="AB209" s="13">
        <v>2.0</v>
      </c>
      <c r="AC209" s="13">
        <v>0.0</v>
      </c>
      <c r="AD209" s="13">
        <v>3.0</v>
      </c>
      <c r="AE209" s="13">
        <v>0.0</v>
      </c>
      <c r="AF209" s="11">
        <f t="shared" si="5"/>
        <v>0</v>
      </c>
      <c r="AG209" s="13">
        <v>5.0</v>
      </c>
      <c r="AH209" s="13">
        <v>3.0</v>
      </c>
      <c r="AI209" s="13">
        <v>5.0</v>
      </c>
      <c r="AJ209" s="13">
        <v>3.0</v>
      </c>
      <c r="AK209" s="13">
        <v>10.0</v>
      </c>
      <c r="AL209" s="13">
        <v>6.0</v>
      </c>
      <c r="AM209" s="18">
        <f t="shared" si="18"/>
        <v>0.6</v>
      </c>
      <c r="AN209" s="19">
        <v>0.0</v>
      </c>
      <c r="AO209" s="19">
        <v>0.0</v>
      </c>
      <c r="AP209" s="13">
        <v>0.0</v>
      </c>
      <c r="AQ209" s="17">
        <f t="shared" si="20"/>
        <v>4</v>
      </c>
      <c r="AR209" s="11">
        <f t="shared" si="8"/>
        <v>1</v>
      </c>
      <c r="AS209" s="17">
        <f t="shared" si="21"/>
        <v>0</v>
      </c>
      <c r="AT209" s="11">
        <f t="shared" si="10"/>
        <v>0</v>
      </c>
      <c r="AU209" s="13" t="s">
        <v>56</v>
      </c>
      <c r="AV209" s="20">
        <v>24959.0</v>
      </c>
      <c r="AW209" s="20">
        <v>36822.0</v>
      </c>
      <c r="AX209" s="21">
        <f t="shared" si="22"/>
        <v>32.47912389</v>
      </c>
      <c r="BA209" s="12">
        <v>0.0</v>
      </c>
      <c r="BB209" s="13"/>
    </row>
    <row r="210" ht="12.75" customHeight="1">
      <c r="A210" s="13" t="s">
        <v>257</v>
      </c>
      <c r="B210" s="62" t="s">
        <v>267</v>
      </c>
      <c r="C210" s="11">
        <v>0.9714285714285713</v>
      </c>
      <c r="D210" s="11">
        <v>2.525</v>
      </c>
      <c r="E210" s="11">
        <v>0.3847241867043847</v>
      </c>
      <c r="F210" s="17">
        <v>0.0</v>
      </c>
      <c r="G210" s="13">
        <v>2.0</v>
      </c>
      <c r="H210" s="13">
        <v>7.0</v>
      </c>
      <c r="I210" s="13">
        <v>25.0</v>
      </c>
      <c r="J210" s="13">
        <v>3.0</v>
      </c>
      <c r="K210" s="11">
        <v>0.5733333333333334</v>
      </c>
      <c r="L210" s="11">
        <v>1.696969696969697</v>
      </c>
      <c r="M210" s="13">
        <v>0.0</v>
      </c>
      <c r="N210" s="13">
        <v>0.0</v>
      </c>
      <c r="O210" s="13">
        <v>7.0</v>
      </c>
      <c r="P210" s="13">
        <v>0.0</v>
      </c>
      <c r="Q210" s="15">
        <v>0.958057520037718</v>
      </c>
      <c r="R210" s="16">
        <v>2.6683982683982683</v>
      </c>
      <c r="S210" s="13">
        <v>21.0</v>
      </c>
      <c r="T210" s="13">
        <v>10.0</v>
      </c>
      <c r="U210" s="13">
        <v>1.0</v>
      </c>
      <c r="V210" s="17">
        <f t="shared" si="1"/>
        <v>1</v>
      </c>
      <c r="W210" s="11">
        <f t="shared" si="2"/>
        <v>0.6666666667</v>
      </c>
      <c r="X210" s="11">
        <f t="shared" si="3"/>
        <v>0.3333333333</v>
      </c>
      <c r="Y210" s="11">
        <f t="shared" si="19"/>
        <v>2.668398268</v>
      </c>
      <c r="Z210" s="13">
        <v>0.0</v>
      </c>
      <c r="AA210" s="13">
        <v>0.0</v>
      </c>
      <c r="AB210" s="13">
        <v>1.0</v>
      </c>
      <c r="AC210" s="13">
        <v>0.0</v>
      </c>
      <c r="AD210" s="13">
        <v>1.0</v>
      </c>
      <c r="AE210" s="13">
        <v>0.0</v>
      </c>
      <c r="AF210" s="11">
        <f t="shared" si="5"/>
        <v>0</v>
      </c>
      <c r="AG210" s="13">
        <v>5.0</v>
      </c>
      <c r="AH210" s="13">
        <v>3.0</v>
      </c>
      <c r="AI210" s="13">
        <v>5.0</v>
      </c>
      <c r="AJ210" s="13">
        <v>3.0</v>
      </c>
      <c r="AK210" s="13">
        <v>10.0</v>
      </c>
      <c r="AL210" s="13">
        <v>6.0</v>
      </c>
      <c r="AM210" s="18">
        <f t="shared" si="18"/>
        <v>0.6</v>
      </c>
      <c r="AN210" s="19">
        <v>0.0</v>
      </c>
      <c r="AO210" s="19">
        <v>0.0</v>
      </c>
      <c r="AP210" s="13">
        <v>0.0</v>
      </c>
      <c r="AQ210" s="17">
        <f t="shared" si="20"/>
        <v>3</v>
      </c>
      <c r="AR210" s="11">
        <f t="shared" si="8"/>
        <v>1</v>
      </c>
      <c r="AS210" s="17">
        <f t="shared" si="21"/>
        <v>0</v>
      </c>
      <c r="AT210" s="11">
        <f t="shared" si="10"/>
        <v>0</v>
      </c>
      <c r="AU210" s="13" t="s">
        <v>54</v>
      </c>
      <c r="AV210" s="20">
        <v>24213.0</v>
      </c>
      <c r="AW210" s="20">
        <v>36822.0</v>
      </c>
      <c r="AX210" s="21">
        <f t="shared" si="22"/>
        <v>34.52156057</v>
      </c>
      <c r="AY210" s="13"/>
      <c r="AZ210" s="13"/>
      <c r="BA210" s="13">
        <v>11.0</v>
      </c>
    </row>
    <row r="211" ht="12.75" customHeight="1">
      <c r="A211" s="13" t="s">
        <v>257</v>
      </c>
      <c r="B211" s="62" t="s">
        <v>268</v>
      </c>
      <c r="C211" s="11">
        <v>0.9714285714285713</v>
      </c>
      <c r="D211" s="11">
        <v>1.525</v>
      </c>
      <c r="E211" s="11">
        <v>0.6370023419203746</v>
      </c>
      <c r="F211" s="17">
        <v>0.0</v>
      </c>
      <c r="G211" s="13">
        <v>2.0</v>
      </c>
      <c r="H211" s="13">
        <v>0.0</v>
      </c>
      <c r="I211" s="13">
        <v>15.0</v>
      </c>
      <c r="J211" s="13">
        <v>2.0</v>
      </c>
      <c r="K211" s="11">
        <v>0.5714285714285715</v>
      </c>
      <c r="L211" s="11">
        <v>1.8666666666666667</v>
      </c>
      <c r="M211" s="13">
        <v>2.0</v>
      </c>
      <c r="N211" s="13">
        <v>0.0</v>
      </c>
      <c r="O211" s="13">
        <v>7.0</v>
      </c>
      <c r="P211" s="13">
        <v>0.0</v>
      </c>
      <c r="Q211" s="15">
        <v>1.2084309133489461</v>
      </c>
      <c r="R211" s="16">
        <v>2.838095238095238</v>
      </c>
      <c r="S211" s="13">
        <v>17.0</v>
      </c>
      <c r="T211" s="13">
        <v>11.0</v>
      </c>
      <c r="U211" s="13">
        <v>1.0</v>
      </c>
      <c r="V211" s="17">
        <f t="shared" si="1"/>
        <v>0</v>
      </c>
      <c r="W211" s="11">
        <f t="shared" si="2"/>
        <v>1</v>
      </c>
      <c r="X211" s="11">
        <f t="shared" si="3"/>
        <v>0</v>
      </c>
      <c r="Y211" s="11">
        <f t="shared" si="19"/>
        <v>2.838095238</v>
      </c>
      <c r="Z211" s="13">
        <v>0.0</v>
      </c>
      <c r="AA211" s="13">
        <v>0.0</v>
      </c>
      <c r="AB211" s="13">
        <v>0.0</v>
      </c>
      <c r="AC211" s="13">
        <v>0.0</v>
      </c>
      <c r="AD211" s="13">
        <v>0.0</v>
      </c>
      <c r="AE211" s="13">
        <v>0.0</v>
      </c>
      <c r="AF211" s="11" t="str">
        <f t="shared" si="5"/>
        <v>#DIV/0!</v>
      </c>
      <c r="AG211" s="13">
        <v>5.0</v>
      </c>
      <c r="AH211" s="13">
        <v>3.0</v>
      </c>
      <c r="AI211" s="13">
        <v>5.0</v>
      </c>
      <c r="AJ211" s="13">
        <v>3.0</v>
      </c>
      <c r="AK211" s="13">
        <v>10.0</v>
      </c>
      <c r="AL211" s="13">
        <v>6.0</v>
      </c>
      <c r="AM211" s="18">
        <f t="shared" si="18"/>
        <v>0.6</v>
      </c>
      <c r="AN211" s="19">
        <v>0.0</v>
      </c>
      <c r="AO211" s="19">
        <v>0.0</v>
      </c>
      <c r="AP211" s="13">
        <v>0.0</v>
      </c>
      <c r="AQ211" s="17">
        <f t="shared" si="20"/>
        <v>2</v>
      </c>
      <c r="AR211" s="11">
        <f t="shared" si="8"/>
        <v>1</v>
      </c>
      <c r="AS211" s="17">
        <f t="shared" si="21"/>
        <v>0</v>
      </c>
      <c r="AT211" s="11">
        <f t="shared" si="10"/>
        <v>0</v>
      </c>
      <c r="AU211" s="13" t="s">
        <v>54</v>
      </c>
      <c r="AV211" s="13"/>
      <c r="AW211" s="20">
        <v>36822.0</v>
      </c>
      <c r="AX211" s="21">
        <f t="shared" si="22"/>
        <v>100.8131417</v>
      </c>
      <c r="BA211" s="12">
        <v>9.0</v>
      </c>
    </row>
    <row r="212" ht="12.75" customHeight="1">
      <c r="A212" s="13" t="s">
        <v>257</v>
      </c>
      <c r="B212" s="62" t="s">
        <v>269</v>
      </c>
      <c r="C212" s="11">
        <v>0.5714285714285714</v>
      </c>
      <c r="D212" s="11">
        <v>1.325</v>
      </c>
      <c r="E212" s="11">
        <v>0.43126684636118595</v>
      </c>
      <c r="F212" s="17">
        <v>1.0</v>
      </c>
      <c r="G212" s="13">
        <v>1.0</v>
      </c>
      <c r="H212" s="13">
        <v>6.0</v>
      </c>
      <c r="I212" s="13">
        <v>15.0</v>
      </c>
      <c r="J212" s="13">
        <v>2.0</v>
      </c>
      <c r="K212" s="11">
        <v>0.3</v>
      </c>
      <c r="L212" s="11">
        <v>1.4</v>
      </c>
      <c r="M212" s="13">
        <v>1.0</v>
      </c>
      <c r="N212" s="13">
        <v>0.0</v>
      </c>
      <c r="O212" s="13">
        <v>7.0</v>
      </c>
      <c r="P212" s="13">
        <v>0.0</v>
      </c>
      <c r="Q212" s="15">
        <v>0.731266846361186</v>
      </c>
      <c r="R212" s="16">
        <v>1.9714285714285713</v>
      </c>
      <c r="S212" s="13">
        <v>15.0</v>
      </c>
      <c r="T212" s="13">
        <v>12.0</v>
      </c>
      <c r="U212" s="13">
        <v>1.0</v>
      </c>
      <c r="V212" s="17">
        <f t="shared" si="1"/>
        <v>1</v>
      </c>
      <c r="W212" s="11">
        <f t="shared" si="2"/>
        <v>0.5</v>
      </c>
      <c r="X212" s="11">
        <f t="shared" si="3"/>
        <v>0.5</v>
      </c>
      <c r="Y212" s="11">
        <f t="shared" si="19"/>
        <v>1.971428571</v>
      </c>
      <c r="Z212" s="13">
        <v>0.0</v>
      </c>
      <c r="AA212" s="13">
        <v>0.0</v>
      </c>
      <c r="AB212" s="13">
        <v>0.0</v>
      </c>
      <c r="AC212" s="13">
        <v>0.0</v>
      </c>
      <c r="AD212" s="13">
        <v>0.0</v>
      </c>
      <c r="AE212" s="13">
        <v>0.0</v>
      </c>
      <c r="AF212" s="11" t="str">
        <f t="shared" si="5"/>
        <v>#DIV/0!</v>
      </c>
      <c r="AG212" s="13">
        <v>4.0</v>
      </c>
      <c r="AH212" s="13">
        <v>1.0</v>
      </c>
      <c r="AI212" s="13">
        <v>5.0</v>
      </c>
      <c r="AJ212" s="13">
        <v>3.0</v>
      </c>
      <c r="AK212" s="13">
        <v>9.0</v>
      </c>
      <c r="AL212" s="13">
        <v>4.0</v>
      </c>
      <c r="AM212" s="18">
        <f t="shared" si="18"/>
        <v>0.4444444444</v>
      </c>
      <c r="AN212" s="19">
        <v>0.0</v>
      </c>
      <c r="AO212" s="19">
        <v>0.0</v>
      </c>
      <c r="AP212" s="13">
        <v>0.0</v>
      </c>
      <c r="AQ212" s="17">
        <f t="shared" si="20"/>
        <v>2</v>
      </c>
      <c r="AR212" s="11">
        <f t="shared" si="8"/>
        <v>1</v>
      </c>
      <c r="AS212" s="17">
        <f t="shared" si="21"/>
        <v>0</v>
      </c>
      <c r="AT212" s="11">
        <f t="shared" si="10"/>
        <v>0</v>
      </c>
      <c r="AU212" s="13" t="s">
        <v>56</v>
      </c>
      <c r="AV212" s="20">
        <v>26614.0</v>
      </c>
      <c r="AW212" s="20">
        <v>36822.0</v>
      </c>
      <c r="AX212" s="21">
        <f t="shared" si="22"/>
        <v>27.94798084</v>
      </c>
      <c r="AY212" s="13"/>
      <c r="AZ212" s="13"/>
      <c r="BA212" s="13">
        <v>7.0</v>
      </c>
      <c r="BB212" s="13"/>
    </row>
    <row r="213" ht="12.75" customHeight="1">
      <c r="A213" s="13" t="s">
        <v>257</v>
      </c>
      <c r="B213" s="63" t="s">
        <v>270</v>
      </c>
      <c r="C213" s="11">
        <v>0.39285714285714285</v>
      </c>
      <c r="D213" s="11">
        <v>0.9940476190476191</v>
      </c>
      <c r="E213" s="11">
        <v>0.39520958083832336</v>
      </c>
      <c r="F213" s="17">
        <v>0.0</v>
      </c>
      <c r="G213" s="13">
        <v>2.0</v>
      </c>
      <c r="H213" s="13">
        <v>4.0</v>
      </c>
      <c r="I213" s="13">
        <v>21.0</v>
      </c>
      <c r="J213" s="13">
        <v>3.0</v>
      </c>
      <c r="K213" s="11">
        <v>0.6031746031746031</v>
      </c>
      <c r="L213" s="11">
        <v>2.3333333333333335</v>
      </c>
      <c r="M213" s="13">
        <v>1.0</v>
      </c>
      <c r="N213" s="13">
        <v>0.0</v>
      </c>
      <c r="O213" s="13">
        <v>7.0</v>
      </c>
      <c r="P213" s="13">
        <v>0.0</v>
      </c>
      <c r="Q213" s="15">
        <v>0.9983841840129265</v>
      </c>
      <c r="R213" s="16">
        <v>2.7261904761904763</v>
      </c>
      <c r="S213" s="13">
        <v>12.0</v>
      </c>
      <c r="T213" s="13">
        <v>13.0</v>
      </c>
      <c r="U213" s="13">
        <v>1.0</v>
      </c>
      <c r="V213" s="17">
        <f t="shared" si="1"/>
        <v>1</v>
      </c>
      <c r="W213" s="11">
        <f t="shared" si="2"/>
        <v>0.6666666667</v>
      </c>
      <c r="X213" s="11">
        <f t="shared" si="3"/>
        <v>0.3333333333</v>
      </c>
      <c r="Y213" s="11">
        <f t="shared" si="19"/>
        <v>2.726190476</v>
      </c>
      <c r="Z213" s="13">
        <v>0.0</v>
      </c>
      <c r="AA213" s="13">
        <v>0.0</v>
      </c>
      <c r="AB213" s="13">
        <v>0.0</v>
      </c>
      <c r="AC213" s="13">
        <v>0.0</v>
      </c>
      <c r="AD213" s="13">
        <v>0.0</v>
      </c>
      <c r="AE213" s="13">
        <v>0.0</v>
      </c>
      <c r="AF213" s="11" t="str">
        <f t="shared" si="5"/>
        <v>#DIV/0!</v>
      </c>
      <c r="AG213" s="13">
        <v>3.0</v>
      </c>
      <c r="AH213" s="13">
        <v>2.0</v>
      </c>
      <c r="AI213" s="13">
        <v>4.0</v>
      </c>
      <c r="AJ213" s="13">
        <v>1.0</v>
      </c>
      <c r="AK213" s="13">
        <v>7.0</v>
      </c>
      <c r="AL213" s="13">
        <v>3.0</v>
      </c>
      <c r="AM213" s="18">
        <f t="shared" si="18"/>
        <v>0.4285714286</v>
      </c>
      <c r="AN213" s="19">
        <v>0.0</v>
      </c>
      <c r="AO213" s="19">
        <v>0.0</v>
      </c>
      <c r="AP213" s="13">
        <v>0.0</v>
      </c>
      <c r="AQ213" s="17">
        <f t="shared" si="20"/>
        <v>3</v>
      </c>
      <c r="AR213" s="11">
        <f t="shared" si="8"/>
        <v>1</v>
      </c>
      <c r="AS213" s="17">
        <f t="shared" si="21"/>
        <v>0</v>
      </c>
      <c r="AT213" s="11">
        <f t="shared" si="10"/>
        <v>0</v>
      </c>
      <c r="AU213" s="13" t="s">
        <v>54</v>
      </c>
      <c r="AV213" s="20">
        <v>28201.0</v>
      </c>
      <c r="AW213" s="20">
        <v>36822.0</v>
      </c>
      <c r="AX213" s="21">
        <f t="shared" si="22"/>
        <v>23.60301164</v>
      </c>
      <c r="BA213" s="12">
        <v>2.0</v>
      </c>
      <c r="BB213" s="13"/>
    </row>
    <row r="214" ht="12.75" customHeight="1">
      <c r="A214" s="13" t="s">
        <v>257</v>
      </c>
      <c r="B214" s="63" t="s">
        <v>271</v>
      </c>
      <c r="C214" s="11">
        <v>0.39285714285714285</v>
      </c>
      <c r="D214" s="11">
        <v>0.6607142857142857</v>
      </c>
      <c r="E214" s="11">
        <v>0.5945945945945946</v>
      </c>
      <c r="F214" s="17">
        <v>0.0</v>
      </c>
      <c r="G214" s="13">
        <v>1.0</v>
      </c>
      <c r="H214" s="13">
        <v>5.0</v>
      </c>
      <c r="I214" s="13">
        <v>15.0</v>
      </c>
      <c r="J214" s="13">
        <v>2.0</v>
      </c>
      <c r="K214" s="11">
        <v>0.33333333333333337</v>
      </c>
      <c r="L214" s="11">
        <v>1.5555555555555556</v>
      </c>
      <c r="M214" s="12">
        <v>1.0</v>
      </c>
      <c r="N214" s="13">
        <v>0.0</v>
      </c>
      <c r="O214" s="13">
        <v>7.0</v>
      </c>
      <c r="P214" s="13">
        <v>0.0</v>
      </c>
      <c r="Q214" s="15">
        <v>0.927927927927928</v>
      </c>
      <c r="R214" s="16">
        <v>1.9484126984126984</v>
      </c>
      <c r="S214" s="13">
        <v>9.0</v>
      </c>
      <c r="T214" s="13">
        <v>14.0</v>
      </c>
      <c r="U214" s="13">
        <v>1.0</v>
      </c>
      <c r="V214" s="17">
        <f t="shared" si="1"/>
        <v>1</v>
      </c>
      <c r="W214" s="11">
        <f t="shared" si="2"/>
        <v>0.5</v>
      </c>
      <c r="X214" s="11">
        <f t="shared" si="3"/>
        <v>0.5</v>
      </c>
      <c r="Y214" s="11">
        <f t="shared" si="19"/>
        <v>1.948412698</v>
      </c>
      <c r="Z214" s="13">
        <v>0.0</v>
      </c>
      <c r="AA214" s="13">
        <v>0.0</v>
      </c>
      <c r="AB214" s="13">
        <v>0.0</v>
      </c>
      <c r="AC214" s="13">
        <v>0.0</v>
      </c>
      <c r="AD214" s="13">
        <v>0.0</v>
      </c>
      <c r="AE214" s="13">
        <v>0.0</v>
      </c>
      <c r="AF214" s="11" t="str">
        <f t="shared" si="5"/>
        <v>#DIV/0!</v>
      </c>
      <c r="AG214" s="12">
        <v>2.0</v>
      </c>
      <c r="AH214" s="12">
        <v>2.0</v>
      </c>
      <c r="AI214" s="12">
        <v>3.0</v>
      </c>
      <c r="AJ214" s="12">
        <v>1.0</v>
      </c>
      <c r="AK214" s="12">
        <v>5.0</v>
      </c>
      <c r="AL214" s="12">
        <v>3.0</v>
      </c>
      <c r="AM214" s="18">
        <f t="shared" si="18"/>
        <v>0.6</v>
      </c>
      <c r="AN214" s="19">
        <v>0.0</v>
      </c>
      <c r="AO214" s="19">
        <v>0.0</v>
      </c>
      <c r="AP214" s="13">
        <v>0.0</v>
      </c>
      <c r="AQ214" s="17">
        <f t="shared" si="20"/>
        <v>2</v>
      </c>
      <c r="AR214" s="11">
        <f t="shared" si="8"/>
        <v>1</v>
      </c>
      <c r="AS214" s="17">
        <f t="shared" si="21"/>
        <v>0</v>
      </c>
      <c r="AT214" s="11">
        <f t="shared" si="10"/>
        <v>0</v>
      </c>
      <c r="AU214" s="13" t="s">
        <v>56</v>
      </c>
      <c r="AV214" s="20">
        <v>17922.0</v>
      </c>
      <c r="AW214" s="20">
        <v>36822.0</v>
      </c>
      <c r="AX214" s="21">
        <f t="shared" si="22"/>
        <v>51.74537988</v>
      </c>
      <c r="AY214" s="13"/>
      <c r="AZ214" s="13"/>
      <c r="BA214" s="13">
        <v>0.0</v>
      </c>
      <c r="BB214" s="13"/>
    </row>
    <row r="215" ht="12.75" customHeight="1">
      <c r="A215" s="13" t="s">
        <v>257</v>
      </c>
      <c r="B215" s="61" t="s">
        <v>272</v>
      </c>
      <c r="C215" s="11">
        <v>0.25</v>
      </c>
      <c r="D215" s="11">
        <v>0.375</v>
      </c>
      <c r="E215" s="11">
        <v>0.6666666666666666</v>
      </c>
      <c r="F215" s="17">
        <v>0.0</v>
      </c>
      <c r="G215" s="13">
        <v>0.0</v>
      </c>
      <c r="H215" s="13">
        <v>7.0</v>
      </c>
      <c r="I215" s="13">
        <v>8.0</v>
      </c>
      <c r="J215" s="13">
        <v>1.0</v>
      </c>
      <c r="K215" s="11">
        <v>-0.875</v>
      </c>
      <c r="L215" s="11">
        <v>0.0</v>
      </c>
      <c r="M215" s="12">
        <v>0.0</v>
      </c>
      <c r="N215" s="13">
        <v>0.0</v>
      </c>
      <c r="O215" s="13">
        <v>7.0</v>
      </c>
      <c r="P215" s="13">
        <v>0.0</v>
      </c>
      <c r="Q215" s="15">
        <v>-0.20833333333333337</v>
      </c>
      <c r="R215" s="16">
        <v>0.25</v>
      </c>
      <c r="S215" s="13">
        <v>6.0</v>
      </c>
      <c r="T215" s="13">
        <v>15.0</v>
      </c>
      <c r="U215" s="13">
        <v>1.0</v>
      </c>
      <c r="V215" s="17">
        <f t="shared" si="1"/>
        <v>1</v>
      </c>
      <c r="W215" s="11">
        <f t="shared" si="2"/>
        <v>0</v>
      </c>
      <c r="X215" s="11">
        <f t="shared" si="3"/>
        <v>1</v>
      </c>
      <c r="Y215" s="11">
        <f t="shared" si="19"/>
        <v>0.25</v>
      </c>
      <c r="Z215" s="13">
        <v>0.0</v>
      </c>
      <c r="AA215" s="13">
        <v>0.0</v>
      </c>
      <c r="AB215" s="13">
        <v>0.0</v>
      </c>
      <c r="AC215" s="13">
        <v>0.0</v>
      </c>
      <c r="AD215" s="13">
        <v>0.0</v>
      </c>
      <c r="AE215" s="13">
        <v>0.0</v>
      </c>
      <c r="AF215" s="11" t="str">
        <f t="shared" si="5"/>
        <v>#DIV/0!</v>
      </c>
      <c r="AG215" s="12">
        <v>1.0</v>
      </c>
      <c r="AH215" s="12">
        <v>1.0</v>
      </c>
      <c r="AI215" s="12">
        <v>2.0</v>
      </c>
      <c r="AJ215" s="12">
        <v>1.0</v>
      </c>
      <c r="AK215" s="12">
        <v>3.0</v>
      </c>
      <c r="AL215" s="12">
        <v>2.0</v>
      </c>
      <c r="AM215" s="18">
        <f t="shared" si="18"/>
        <v>0.6666666667</v>
      </c>
      <c r="AN215" s="19">
        <v>0.0</v>
      </c>
      <c r="AO215" s="19">
        <v>0.0</v>
      </c>
      <c r="AP215" s="13">
        <v>0.0</v>
      </c>
      <c r="AQ215" s="17">
        <f t="shared" si="20"/>
        <v>1</v>
      </c>
      <c r="AR215" s="11">
        <f t="shared" si="8"/>
        <v>1</v>
      </c>
      <c r="AS215" s="17">
        <f t="shared" si="21"/>
        <v>0</v>
      </c>
      <c r="AT215" s="11">
        <f t="shared" si="10"/>
        <v>0</v>
      </c>
      <c r="AU215" s="13" t="s">
        <v>54</v>
      </c>
      <c r="AW215" s="20">
        <v>36822.0</v>
      </c>
      <c r="AX215" s="21">
        <f t="shared" si="22"/>
        <v>100.8131417</v>
      </c>
      <c r="AY215" s="13"/>
      <c r="AZ215" s="13"/>
      <c r="BA215" s="13">
        <v>7.0</v>
      </c>
      <c r="BB215" s="13"/>
    </row>
    <row r="216" ht="12.75" customHeight="1">
      <c r="A216" s="25" t="s">
        <v>257</v>
      </c>
      <c r="B216" s="64" t="s">
        <v>273</v>
      </c>
      <c r="C216" s="28">
        <v>0.0</v>
      </c>
      <c r="D216" s="28">
        <v>0.125</v>
      </c>
      <c r="E216" s="28">
        <v>0.0</v>
      </c>
      <c r="F216" s="32">
        <v>0.0</v>
      </c>
      <c r="G216" s="25">
        <v>0.0</v>
      </c>
      <c r="H216" s="25">
        <v>7.0</v>
      </c>
      <c r="I216" s="25">
        <v>8.0</v>
      </c>
      <c r="J216" s="25">
        <v>1.0</v>
      </c>
      <c r="K216" s="28">
        <v>-0.875</v>
      </c>
      <c r="L216" s="28">
        <v>0.0</v>
      </c>
      <c r="M216" s="25">
        <v>0.0</v>
      </c>
      <c r="N216" s="25">
        <v>0.0</v>
      </c>
      <c r="O216" s="25">
        <v>7.0</v>
      </c>
      <c r="P216" s="25">
        <v>0.0</v>
      </c>
      <c r="Q216" s="30">
        <v>-0.875</v>
      </c>
      <c r="R216" s="31">
        <v>0.0</v>
      </c>
      <c r="S216" s="25">
        <v>3.0</v>
      </c>
      <c r="T216" s="25">
        <v>16.0</v>
      </c>
      <c r="U216" s="25">
        <v>1.0</v>
      </c>
      <c r="V216" s="32">
        <f t="shared" si="1"/>
        <v>1</v>
      </c>
      <c r="W216" s="28">
        <f t="shared" si="2"/>
        <v>0</v>
      </c>
      <c r="X216" s="28">
        <f t="shared" si="3"/>
        <v>1</v>
      </c>
      <c r="Y216" s="28">
        <f t="shared" si="19"/>
        <v>0</v>
      </c>
      <c r="Z216" s="25">
        <v>0.0</v>
      </c>
      <c r="AA216" s="25">
        <v>0.0</v>
      </c>
      <c r="AB216" s="25">
        <v>0.0</v>
      </c>
      <c r="AC216" s="25">
        <v>0.0</v>
      </c>
      <c r="AD216" s="25">
        <v>0.0</v>
      </c>
      <c r="AE216" s="25">
        <v>0.0</v>
      </c>
      <c r="AF216" s="28" t="str">
        <f t="shared" si="5"/>
        <v>#DIV/0!</v>
      </c>
      <c r="AG216" s="25">
        <v>0.0</v>
      </c>
      <c r="AH216" s="25">
        <v>0.0</v>
      </c>
      <c r="AI216" s="25">
        <v>1.0</v>
      </c>
      <c r="AJ216" s="25">
        <v>0.0</v>
      </c>
      <c r="AK216" s="25">
        <v>1.0</v>
      </c>
      <c r="AL216" s="25">
        <v>0.0</v>
      </c>
      <c r="AM216" s="33">
        <f t="shared" si="18"/>
        <v>0</v>
      </c>
      <c r="AN216" s="34">
        <v>0.0</v>
      </c>
      <c r="AO216" s="34">
        <v>0.0</v>
      </c>
      <c r="AP216" s="25">
        <v>0.0</v>
      </c>
      <c r="AQ216" s="32">
        <f t="shared" si="20"/>
        <v>1</v>
      </c>
      <c r="AR216" s="28">
        <f t="shared" si="8"/>
        <v>1</v>
      </c>
      <c r="AS216" s="32">
        <f t="shared" si="21"/>
        <v>0</v>
      </c>
      <c r="AT216" s="28">
        <f t="shared" si="10"/>
        <v>0</v>
      </c>
      <c r="AU216" s="25" t="s">
        <v>56</v>
      </c>
      <c r="AV216" s="25"/>
      <c r="AW216" s="35">
        <v>36822.0</v>
      </c>
      <c r="AX216" s="36">
        <f t="shared" si="22"/>
        <v>100.8131417</v>
      </c>
      <c r="AY216" s="25"/>
      <c r="AZ216" s="25"/>
      <c r="BA216" s="25">
        <v>4.0</v>
      </c>
      <c r="BB216" s="25"/>
    </row>
    <row r="217" ht="12.75" customHeight="1">
      <c r="A217" s="8" t="s">
        <v>274</v>
      </c>
      <c r="B217" s="65" t="s">
        <v>275</v>
      </c>
      <c r="C217" s="11">
        <v>0.6928571428571428</v>
      </c>
      <c r="D217" s="11">
        <v>11.560714285714285</v>
      </c>
      <c r="E217" s="11">
        <v>0.059932035835650294</v>
      </c>
      <c r="F217" s="13">
        <v>6.0</v>
      </c>
      <c r="G217" s="13">
        <v>9.0</v>
      </c>
      <c r="H217" s="13">
        <v>1.0</v>
      </c>
      <c r="I217" s="13">
        <v>89.0</v>
      </c>
      <c r="J217" s="13">
        <v>12.0</v>
      </c>
      <c r="K217" s="11">
        <v>0.7490636704119851</v>
      </c>
      <c r="L217" s="11">
        <v>4.2</v>
      </c>
      <c r="M217" s="13">
        <v>10.0</v>
      </c>
      <c r="N217" s="13">
        <v>6.0</v>
      </c>
      <c r="O217" s="13">
        <v>9.0</v>
      </c>
      <c r="P217" s="11">
        <v>0.6666666666666666</v>
      </c>
      <c r="Q217" s="15">
        <v>1.475662372914302</v>
      </c>
      <c r="R217" s="16">
        <v>8.892857142857142</v>
      </c>
      <c r="S217" s="13">
        <v>39.0</v>
      </c>
      <c r="T217" s="13">
        <v>1.0</v>
      </c>
      <c r="U217" s="13">
        <v>2.0</v>
      </c>
      <c r="V217" s="17">
        <f t="shared" si="1"/>
        <v>3</v>
      </c>
      <c r="W217" s="11">
        <f t="shared" si="2"/>
        <v>0.75</v>
      </c>
      <c r="X217" s="11">
        <f t="shared" si="3"/>
        <v>0.25</v>
      </c>
      <c r="Y217" s="11">
        <f t="shared" si="19"/>
        <v>4.892857143</v>
      </c>
      <c r="Z217" s="12">
        <v>1.0</v>
      </c>
      <c r="AA217" s="12">
        <v>0.0</v>
      </c>
      <c r="AB217" s="12">
        <v>8.0</v>
      </c>
      <c r="AC217" s="12">
        <v>0.0</v>
      </c>
      <c r="AD217" s="12">
        <v>9.0</v>
      </c>
      <c r="AE217" s="12">
        <v>0.0</v>
      </c>
      <c r="AF217" s="11">
        <f t="shared" si="5"/>
        <v>0</v>
      </c>
      <c r="AG217" s="12">
        <v>7.0</v>
      </c>
      <c r="AH217" s="12">
        <v>2.0</v>
      </c>
      <c r="AI217" s="12">
        <v>8.0</v>
      </c>
      <c r="AJ217" s="12">
        <v>3.0</v>
      </c>
      <c r="AK217" s="12">
        <v>15.0</v>
      </c>
      <c r="AL217" s="12">
        <v>5.0</v>
      </c>
      <c r="AM217" s="18">
        <f t="shared" si="18"/>
        <v>0.3333333333</v>
      </c>
      <c r="AN217" s="19">
        <v>0.0</v>
      </c>
      <c r="AO217" s="19">
        <v>0.0</v>
      </c>
      <c r="AP217" s="13">
        <v>0.0</v>
      </c>
      <c r="AQ217" s="17">
        <f t="shared" ref="AQ217:AQ368" si="23">J217-M217</f>
        <v>2</v>
      </c>
      <c r="AR217" s="11">
        <f t="shared" si="8"/>
        <v>0.1666666667</v>
      </c>
      <c r="AS217" s="17">
        <f t="shared" ref="AS217:AS470" si="24">M217-AE217</f>
        <v>10</v>
      </c>
      <c r="AT217" s="11">
        <f t="shared" si="10"/>
        <v>0.8333333333</v>
      </c>
      <c r="AU217" s="13" t="s">
        <v>56</v>
      </c>
      <c r="AV217" s="20">
        <v>27240.0</v>
      </c>
      <c r="AY217" s="13"/>
      <c r="AZ217" s="13"/>
      <c r="BA217" s="13">
        <v>16.0</v>
      </c>
      <c r="BB217" s="13"/>
    </row>
    <row r="218" ht="12.75" customHeight="1">
      <c r="A218" s="22" t="s">
        <v>274</v>
      </c>
      <c r="B218" s="65" t="s">
        <v>132</v>
      </c>
      <c r="C218" s="11">
        <v>3.7107142857142854</v>
      </c>
      <c r="D218" s="11">
        <v>11.560714285714285</v>
      </c>
      <c r="E218" s="11">
        <v>0.3209762125424776</v>
      </c>
      <c r="F218" s="13">
        <v>3.0</v>
      </c>
      <c r="G218" s="13">
        <v>10.0</v>
      </c>
      <c r="H218" s="13">
        <v>4.0</v>
      </c>
      <c r="I218" s="13">
        <v>89.0</v>
      </c>
      <c r="J218" s="13">
        <v>12.0</v>
      </c>
      <c r="K218" s="11">
        <v>0.8295880149812734</v>
      </c>
      <c r="L218" s="11">
        <v>2.9166666666666665</v>
      </c>
      <c r="M218" s="13">
        <v>9.0</v>
      </c>
      <c r="N218" s="13">
        <v>3.0</v>
      </c>
      <c r="O218" s="13">
        <v>9.0</v>
      </c>
      <c r="P218" s="11">
        <v>0.3333333333333333</v>
      </c>
      <c r="Q218" s="15">
        <v>1.4838975608570844</v>
      </c>
      <c r="R218" s="16">
        <v>8.627380952380951</v>
      </c>
      <c r="S218" s="13">
        <v>39.0</v>
      </c>
      <c r="T218" s="13">
        <v>2.0</v>
      </c>
      <c r="U218" s="13">
        <v>3.0</v>
      </c>
      <c r="V218" s="17">
        <f t="shared" si="1"/>
        <v>2</v>
      </c>
      <c r="W218" s="11">
        <f t="shared" si="2"/>
        <v>0.8333333333</v>
      </c>
      <c r="X218" s="11">
        <f t="shared" si="3"/>
        <v>0.1666666667</v>
      </c>
      <c r="Y218" s="11">
        <f t="shared" si="19"/>
        <v>6.627380952</v>
      </c>
      <c r="Z218" s="12">
        <v>1.0</v>
      </c>
      <c r="AA218" s="12">
        <v>0.0</v>
      </c>
      <c r="AB218" s="12">
        <v>8.0</v>
      </c>
      <c r="AC218" s="12">
        <v>3.0</v>
      </c>
      <c r="AD218" s="12">
        <v>9.0</v>
      </c>
      <c r="AE218" s="12">
        <v>3.0</v>
      </c>
      <c r="AF218" s="11">
        <f t="shared" si="5"/>
        <v>0.3333333333</v>
      </c>
      <c r="AG218" s="12">
        <v>7.0</v>
      </c>
      <c r="AH218" s="12">
        <v>1.0</v>
      </c>
      <c r="AI218" s="12">
        <v>8.0</v>
      </c>
      <c r="AJ218" s="12">
        <v>4.0</v>
      </c>
      <c r="AK218" s="12">
        <v>15.0</v>
      </c>
      <c r="AL218" s="12">
        <v>5.0</v>
      </c>
      <c r="AM218" s="18">
        <f t="shared" si="18"/>
        <v>0.3333333333</v>
      </c>
      <c r="AN218" s="19">
        <v>0.0</v>
      </c>
      <c r="AO218" s="19">
        <v>0.0</v>
      </c>
      <c r="AP218" s="13">
        <v>0.0</v>
      </c>
      <c r="AQ218" s="17">
        <f t="shared" si="23"/>
        <v>3</v>
      </c>
      <c r="AR218" s="11">
        <f t="shared" si="8"/>
        <v>0.25</v>
      </c>
      <c r="AS218" s="17">
        <f t="shared" si="24"/>
        <v>6</v>
      </c>
      <c r="AT218" s="11">
        <f t="shared" si="10"/>
        <v>0.6666666667</v>
      </c>
      <c r="AU218" s="13" t="s">
        <v>56</v>
      </c>
      <c r="AV218" s="20">
        <v>30215.0</v>
      </c>
      <c r="BA218" s="12">
        <v>2.0</v>
      </c>
    </row>
    <row r="219" ht="12.75" customHeight="1">
      <c r="A219" s="13" t="s">
        <v>274</v>
      </c>
      <c r="B219" s="65" t="s">
        <v>265</v>
      </c>
      <c r="C219" s="11">
        <v>3.0023809523809524</v>
      </c>
      <c r="D219" s="11">
        <v>11.560714285714285</v>
      </c>
      <c r="E219" s="11">
        <v>0.2597054886211513</v>
      </c>
      <c r="F219" s="13">
        <v>2.0</v>
      </c>
      <c r="G219" s="13">
        <v>9.0</v>
      </c>
      <c r="H219" s="13">
        <v>4.0</v>
      </c>
      <c r="I219" s="13">
        <v>89.0</v>
      </c>
      <c r="J219" s="13">
        <v>12.0</v>
      </c>
      <c r="K219" s="11">
        <v>0.7462546816479402</v>
      </c>
      <c r="L219" s="11">
        <v>2.625</v>
      </c>
      <c r="M219" s="13">
        <v>9.0</v>
      </c>
      <c r="N219" s="13">
        <v>0.0</v>
      </c>
      <c r="O219" s="13">
        <v>9.0</v>
      </c>
      <c r="P219" s="13">
        <v>0.0</v>
      </c>
      <c r="Q219" s="15">
        <v>1.0059601702690915</v>
      </c>
      <c r="R219" s="16">
        <v>5.627380952380952</v>
      </c>
      <c r="S219" s="13">
        <v>38.0</v>
      </c>
      <c r="T219" s="13">
        <v>4.0</v>
      </c>
      <c r="U219" s="13">
        <v>2.0</v>
      </c>
      <c r="V219" s="17">
        <f t="shared" si="1"/>
        <v>3</v>
      </c>
      <c r="W219" s="11">
        <f t="shared" si="2"/>
        <v>0.75</v>
      </c>
      <c r="X219" s="11">
        <f t="shared" si="3"/>
        <v>0.25</v>
      </c>
      <c r="Y219" s="11">
        <f t="shared" si="19"/>
        <v>5.627380952</v>
      </c>
      <c r="Z219" s="12">
        <v>1.0</v>
      </c>
      <c r="AA219" s="12">
        <v>1.0</v>
      </c>
      <c r="AB219" s="12">
        <v>8.0</v>
      </c>
      <c r="AC219" s="12">
        <v>1.0</v>
      </c>
      <c r="AD219" s="12">
        <v>9.0</v>
      </c>
      <c r="AE219" s="12">
        <v>2.0</v>
      </c>
      <c r="AF219" s="11">
        <f t="shared" si="5"/>
        <v>0.2222222222</v>
      </c>
      <c r="AG219" s="12">
        <v>7.0</v>
      </c>
      <c r="AH219" s="12">
        <v>3.0</v>
      </c>
      <c r="AI219" s="12">
        <v>8.0</v>
      </c>
      <c r="AJ219" s="12">
        <v>4.0</v>
      </c>
      <c r="AK219" s="12">
        <v>15.0</v>
      </c>
      <c r="AL219" s="12">
        <v>7.0</v>
      </c>
      <c r="AM219" s="18">
        <f t="shared" si="18"/>
        <v>0.4666666667</v>
      </c>
      <c r="AN219" s="19">
        <v>0.0</v>
      </c>
      <c r="AO219" s="19">
        <v>0.0</v>
      </c>
      <c r="AP219" s="13">
        <v>0.0</v>
      </c>
      <c r="AQ219" s="17">
        <f t="shared" si="23"/>
        <v>3</v>
      </c>
      <c r="AR219" s="11">
        <f t="shared" si="8"/>
        <v>0.25</v>
      </c>
      <c r="AS219" s="17">
        <f t="shared" si="24"/>
        <v>7</v>
      </c>
      <c r="AT219" s="11">
        <f t="shared" si="10"/>
        <v>0.6363636364</v>
      </c>
      <c r="AU219" s="13" t="s">
        <v>56</v>
      </c>
      <c r="AY219" s="13"/>
      <c r="AZ219" s="13">
        <v>1.0</v>
      </c>
      <c r="BA219" s="13">
        <v>3.0</v>
      </c>
      <c r="BB219" s="13"/>
    </row>
    <row r="220" ht="12.75" customHeight="1">
      <c r="A220" s="22" t="s">
        <v>274</v>
      </c>
      <c r="B220" s="65" t="s">
        <v>238</v>
      </c>
      <c r="C220" s="11">
        <v>2.677380952380952</v>
      </c>
      <c r="D220" s="11">
        <v>11.560714285714285</v>
      </c>
      <c r="E220" s="11">
        <v>0.23159303882195448</v>
      </c>
      <c r="F220" s="13">
        <v>2.0</v>
      </c>
      <c r="G220" s="13">
        <v>11.0</v>
      </c>
      <c r="H220" s="13">
        <v>5.0</v>
      </c>
      <c r="I220" s="13">
        <v>89.0</v>
      </c>
      <c r="J220" s="13">
        <v>12.0</v>
      </c>
      <c r="K220" s="11">
        <v>0.9119850187265918</v>
      </c>
      <c r="L220" s="11">
        <v>2.8518518518518516</v>
      </c>
      <c r="M220" s="13">
        <v>10.0</v>
      </c>
      <c r="N220" s="13">
        <v>0.0</v>
      </c>
      <c r="O220" s="13">
        <v>9.0</v>
      </c>
      <c r="P220" s="11">
        <v>0.0</v>
      </c>
      <c r="Q220" s="15">
        <v>1.1435780575485461</v>
      </c>
      <c r="R220" s="16">
        <v>5.529232804232803</v>
      </c>
      <c r="S220" s="13">
        <v>39.0</v>
      </c>
      <c r="T220" s="13">
        <v>3.0</v>
      </c>
      <c r="U220" s="13">
        <v>3.0</v>
      </c>
      <c r="V220" s="17">
        <f t="shared" si="1"/>
        <v>1</v>
      </c>
      <c r="W220" s="11">
        <f t="shared" si="2"/>
        <v>0.9166666667</v>
      </c>
      <c r="X220" s="11">
        <f t="shared" si="3"/>
        <v>0.08333333333</v>
      </c>
      <c r="Y220" s="11">
        <f t="shared" si="19"/>
        <v>5.529232804</v>
      </c>
      <c r="Z220" s="12">
        <v>1.0</v>
      </c>
      <c r="AA220" s="12">
        <v>0.0</v>
      </c>
      <c r="AB220" s="12">
        <v>8.0</v>
      </c>
      <c r="AC220" s="12">
        <v>2.0</v>
      </c>
      <c r="AD220" s="12">
        <v>9.0</v>
      </c>
      <c r="AE220" s="12">
        <v>2.0</v>
      </c>
      <c r="AF220" s="11">
        <f t="shared" si="5"/>
        <v>0.2222222222</v>
      </c>
      <c r="AG220" s="12">
        <v>7.0</v>
      </c>
      <c r="AH220" s="12">
        <v>2.0</v>
      </c>
      <c r="AI220" s="12">
        <v>8.0</v>
      </c>
      <c r="AJ220" s="12">
        <v>3.0</v>
      </c>
      <c r="AK220" s="12">
        <v>15.0</v>
      </c>
      <c r="AL220" s="12">
        <v>5.0</v>
      </c>
      <c r="AM220" s="18">
        <f t="shared" si="18"/>
        <v>0.3333333333</v>
      </c>
      <c r="AN220" s="19">
        <v>0.0</v>
      </c>
      <c r="AO220" s="19">
        <v>0.0</v>
      </c>
      <c r="AP220" s="13">
        <v>0.0</v>
      </c>
      <c r="AQ220" s="17">
        <f t="shared" si="23"/>
        <v>2</v>
      </c>
      <c r="AR220" s="11">
        <f t="shared" si="8"/>
        <v>0.1666666667</v>
      </c>
      <c r="AS220" s="17">
        <f t="shared" si="24"/>
        <v>8</v>
      </c>
      <c r="AT220" s="11">
        <f t="shared" si="10"/>
        <v>0.8</v>
      </c>
      <c r="AU220" s="13" t="s">
        <v>54</v>
      </c>
      <c r="AV220" s="13"/>
      <c r="AW220" s="13"/>
      <c r="AX220" s="13"/>
      <c r="AY220" s="13"/>
      <c r="AZ220" s="13"/>
      <c r="BA220" s="13">
        <v>4.0</v>
      </c>
      <c r="BB220" s="13"/>
    </row>
    <row r="221" ht="12.75" customHeight="1">
      <c r="A221" s="13" t="s">
        <v>274</v>
      </c>
      <c r="B221" s="65" t="s">
        <v>111</v>
      </c>
      <c r="C221" s="11">
        <v>2.192857142857143</v>
      </c>
      <c r="D221" s="11">
        <v>7.560714285714285</v>
      </c>
      <c r="E221" s="11">
        <v>0.2900330656589514</v>
      </c>
      <c r="F221" s="13">
        <v>3.0</v>
      </c>
      <c r="G221" s="13">
        <v>7.0</v>
      </c>
      <c r="H221" s="13">
        <v>4.0</v>
      </c>
      <c r="I221" s="13">
        <v>74.0</v>
      </c>
      <c r="J221" s="13">
        <v>9.0</v>
      </c>
      <c r="K221" s="11">
        <v>0.7717717717717717</v>
      </c>
      <c r="L221" s="11">
        <v>2.7222222222222223</v>
      </c>
      <c r="M221" s="13">
        <v>7.0</v>
      </c>
      <c r="N221" s="13">
        <v>0.0</v>
      </c>
      <c r="O221" s="13">
        <v>9.0</v>
      </c>
      <c r="P221" s="13">
        <v>0.0</v>
      </c>
      <c r="Q221" s="15">
        <v>1.061804837430723</v>
      </c>
      <c r="R221" s="16">
        <v>4.915079365079365</v>
      </c>
      <c r="S221" s="13">
        <v>33.0</v>
      </c>
      <c r="T221" s="13">
        <v>7.0</v>
      </c>
      <c r="U221" s="13">
        <v>3.0</v>
      </c>
      <c r="V221" s="17">
        <f t="shared" si="1"/>
        <v>2</v>
      </c>
      <c r="W221" s="11">
        <f t="shared" si="2"/>
        <v>0.7777777778</v>
      </c>
      <c r="X221" s="11">
        <f t="shared" si="3"/>
        <v>0.2222222222</v>
      </c>
      <c r="Y221" s="11">
        <f t="shared" si="19"/>
        <v>4.915079365</v>
      </c>
      <c r="Z221" s="12">
        <v>0.0</v>
      </c>
      <c r="AA221" s="12">
        <v>0.0</v>
      </c>
      <c r="AB221" s="12">
        <v>5.0</v>
      </c>
      <c r="AC221" s="12">
        <v>1.0</v>
      </c>
      <c r="AD221" s="12">
        <v>5.0</v>
      </c>
      <c r="AE221" s="12">
        <v>1.0</v>
      </c>
      <c r="AF221" s="11">
        <f t="shared" si="5"/>
        <v>0.2</v>
      </c>
      <c r="AG221" s="12">
        <v>7.0</v>
      </c>
      <c r="AH221" s="12">
        <v>4.0</v>
      </c>
      <c r="AI221" s="12">
        <v>8.0</v>
      </c>
      <c r="AJ221" s="12">
        <v>3.0</v>
      </c>
      <c r="AK221" s="12">
        <v>15.0</v>
      </c>
      <c r="AL221" s="12">
        <v>7.0</v>
      </c>
      <c r="AM221" s="18">
        <f t="shared" si="18"/>
        <v>0.4666666667</v>
      </c>
      <c r="AN221" s="19">
        <v>0.0</v>
      </c>
      <c r="AO221" s="19">
        <v>0.0</v>
      </c>
      <c r="AP221" s="13">
        <v>0.0</v>
      </c>
      <c r="AQ221" s="17">
        <f t="shared" si="23"/>
        <v>2</v>
      </c>
      <c r="AR221" s="11">
        <f t="shared" si="8"/>
        <v>0.2222222222</v>
      </c>
      <c r="AS221" s="17">
        <f t="shared" si="24"/>
        <v>6</v>
      </c>
      <c r="AT221" s="11">
        <f t="shared" si="10"/>
        <v>0.75</v>
      </c>
      <c r="AU221" s="13" t="s">
        <v>56</v>
      </c>
      <c r="AV221" s="13"/>
      <c r="AW221" s="13"/>
      <c r="AX221" s="13"/>
      <c r="AY221" s="13"/>
      <c r="AZ221" s="13"/>
      <c r="BA221" s="13">
        <v>5.0</v>
      </c>
      <c r="BB221" s="13"/>
    </row>
    <row r="222" ht="12.75" customHeight="1">
      <c r="A222" s="13" t="s">
        <v>274</v>
      </c>
      <c r="B222" s="39" t="s">
        <v>134</v>
      </c>
      <c r="C222" s="11">
        <v>2.225</v>
      </c>
      <c r="D222" s="11">
        <v>7.560714285714285</v>
      </c>
      <c r="E222" s="11">
        <v>0.2942843646669816</v>
      </c>
      <c r="F222" s="13">
        <v>0.0</v>
      </c>
      <c r="G222" s="13">
        <v>5.0</v>
      </c>
      <c r="H222" s="13">
        <v>5.0</v>
      </c>
      <c r="I222" s="13">
        <v>67.0</v>
      </c>
      <c r="J222" s="13">
        <v>8.0</v>
      </c>
      <c r="K222" s="11">
        <v>0.6156716417910448</v>
      </c>
      <c r="L222" s="11">
        <v>1.9444444444444444</v>
      </c>
      <c r="M222" s="13">
        <v>7.0</v>
      </c>
      <c r="N222" s="13">
        <v>0.0</v>
      </c>
      <c r="O222" s="13">
        <v>9.0</v>
      </c>
      <c r="P222" s="13">
        <v>0.0</v>
      </c>
      <c r="Q222" s="15">
        <v>0.9099560064580264</v>
      </c>
      <c r="R222" s="16">
        <v>4.169444444444444</v>
      </c>
      <c r="S222" s="13">
        <v>31.0</v>
      </c>
      <c r="T222" s="13">
        <v>8.0</v>
      </c>
      <c r="U222" s="13">
        <v>3.0</v>
      </c>
      <c r="V222" s="17">
        <f t="shared" si="1"/>
        <v>3</v>
      </c>
      <c r="W222" s="11">
        <f t="shared" si="2"/>
        <v>0.625</v>
      </c>
      <c r="X222" s="11">
        <f t="shared" si="3"/>
        <v>0.375</v>
      </c>
      <c r="Y222" s="11">
        <f t="shared" si="19"/>
        <v>4.169444444</v>
      </c>
      <c r="Z222" s="12">
        <v>0.5</v>
      </c>
      <c r="AA222" s="12">
        <v>0.0</v>
      </c>
      <c r="AB222" s="12">
        <v>4.0</v>
      </c>
      <c r="AC222" s="12">
        <v>1.0</v>
      </c>
      <c r="AD222" s="12">
        <v>4.5</v>
      </c>
      <c r="AE222" s="12">
        <v>1.0</v>
      </c>
      <c r="AF222" s="11">
        <f t="shared" si="5"/>
        <v>0.2222222222</v>
      </c>
      <c r="AG222" s="12">
        <v>7.0</v>
      </c>
      <c r="AH222" s="12">
        <v>3.0</v>
      </c>
      <c r="AI222" s="12">
        <v>8.0</v>
      </c>
      <c r="AJ222" s="12">
        <v>4.0</v>
      </c>
      <c r="AK222" s="12">
        <v>15.0</v>
      </c>
      <c r="AL222" s="12">
        <v>7.0</v>
      </c>
      <c r="AM222" s="18">
        <f t="shared" si="18"/>
        <v>0.4666666667</v>
      </c>
      <c r="AN222" s="19">
        <v>0.0</v>
      </c>
      <c r="AO222" s="19">
        <v>0.0</v>
      </c>
      <c r="AP222" s="13">
        <v>0.0</v>
      </c>
      <c r="AQ222" s="17">
        <f t="shared" si="23"/>
        <v>1</v>
      </c>
      <c r="AR222" s="11">
        <f t="shared" si="8"/>
        <v>0.125</v>
      </c>
      <c r="AS222" s="17">
        <f t="shared" si="24"/>
        <v>6</v>
      </c>
      <c r="AT222" s="11">
        <f t="shared" si="10"/>
        <v>0.8571428571</v>
      </c>
      <c r="AU222" s="13" t="s">
        <v>56</v>
      </c>
      <c r="AV222" s="13"/>
      <c r="AW222" s="13"/>
      <c r="AX222" s="13"/>
      <c r="AY222" s="13"/>
      <c r="AZ222" s="13"/>
      <c r="BA222" s="12">
        <v>4.0</v>
      </c>
      <c r="BB222" s="13"/>
    </row>
    <row r="223" ht="12.75" customHeight="1">
      <c r="A223" s="13" t="s">
        <v>274</v>
      </c>
      <c r="B223" s="65" t="s">
        <v>276</v>
      </c>
      <c r="C223" s="11">
        <v>2.802380952380952</v>
      </c>
      <c r="D223" s="11">
        <v>3.427380952380952</v>
      </c>
      <c r="E223" s="11">
        <v>0.8176450156304272</v>
      </c>
      <c r="F223" s="13">
        <v>0.0</v>
      </c>
      <c r="G223" s="13">
        <v>1.0</v>
      </c>
      <c r="H223" s="13">
        <v>5.0</v>
      </c>
      <c r="I223" s="13">
        <v>27.0</v>
      </c>
      <c r="J223" s="13">
        <v>3.0</v>
      </c>
      <c r="K223" s="11">
        <v>0.271604938271605</v>
      </c>
      <c r="L223" s="11">
        <v>1.037037037037037</v>
      </c>
      <c r="M223" s="13">
        <v>1.0</v>
      </c>
      <c r="N223" s="13">
        <v>0.0</v>
      </c>
      <c r="O223" s="13">
        <v>9.0</v>
      </c>
      <c r="P223" s="13">
        <v>0.0</v>
      </c>
      <c r="Q223" s="15">
        <v>1.0892499539020322</v>
      </c>
      <c r="R223" s="16">
        <v>3.8394179894179894</v>
      </c>
      <c r="S223" s="13">
        <v>18.0</v>
      </c>
      <c r="T223" s="13">
        <v>13.0</v>
      </c>
      <c r="U223" s="13">
        <v>2.0</v>
      </c>
      <c r="V223" s="17">
        <f t="shared" si="1"/>
        <v>2</v>
      </c>
      <c r="W223" s="11">
        <f t="shared" si="2"/>
        <v>0.3333333333</v>
      </c>
      <c r="X223" s="11">
        <f t="shared" si="3"/>
        <v>0.6666666667</v>
      </c>
      <c r="Y223" s="11">
        <f t="shared" si="19"/>
        <v>3.839417989</v>
      </c>
      <c r="Z223" s="12">
        <v>0.5</v>
      </c>
      <c r="AA223" s="12">
        <v>0.5</v>
      </c>
      <c r="AB223" s="12">
        <v>1.0</v>
      </c>
      <c r="AC223" s="12">
        <v>1.0</v>
      </c>
      <c r="AD223" s="12">
        <v>1.5</v>
      </c>
      <c r="AE223" s="12">
        <v>1.5</v>
      </c>
      <c r="AF223" s="11">
        <f t="shared" si="5"/>
        <v>1</v>
      </c>
      <c r="AG223" s="12">
        <v>4.0</v>
      </c>
      <c r="AH223" s="12">
        <v>2.0</v>
      </c>
      <c r="AI223" s="12">
        <v>6.0</v>
      </c>
      <c r="AJ223" s="12">
        <v>4.0</v>
      </c>
      <c r="AK223" s="12">
        <v>10.0</v>
      </c>
      <c r="AL223" s="12">
        <v>6.0</v>
      </c>
      <c r="AM223" s="18">
        <f t="shared" si="18"/>
        <v>0.6</v>
      </c>
      <c r="AN223" s="19">
        <v>0.0</v>
      </c>
      <c r="AO223" s="19">
        <v>0.0</v>
      </c>
      <c r="AP223" s="13">
        <v>0.0</v>
      </c>
      <c r="AQ223" s="17">
        <f t="shared" si="23"/>
        <v>2</v>
      </c>
      <c r="AR223" s="11">
        <f t="shared" si="8"/>
        <v>0.6666666667</v>
      </c>
      <c r="AS223" s="17">
        <f t="shared" si="24"/>
        <v>-0.5</v>
      </c>
      <c r="AT223" s="11">
        <f t="shared" si="10"/>
        <v>-0.25</v>
      </c>
      <c r="AU223" s="13" t="s">
        <v>54</v>
      </c>
      <c r="AV223" s="13"/>
      <c r="AW223" s="13"/>
      <c r="AX223" s="13"/>
      <c r="AY223" s="13"/>
      <c r="AZ223" s="13"/>
      <c r="BA223" s="13">
        <v>10.0</v>
      </c>
      <c r="BB223" s="13"/>
    </row>
    <row r="224" ht="12.75" customHeight="1">
      <c r="A224" s="13" t="s">
        <v>274</v>
      </c>
      <c r="B224" s="39" t="s">
        <v>220</v>
      </c>
      <c r="C224" s="11">
        <v>1.2249999999999999</v>
      </c>
      <c r="D224" s="11">
        <v>4.227380952380952</v>
      </c>
      <c r="E224" s="11">
        <v>0.2897775274570543</v>
      </c>
      <c r="F224" s="13">
        <v>0.0</v>
      </c>
      <c r="G224" s="13">
        <v>5.0</v>
      </c>
      <c r="H224" s="13">
        <v>5.0</v>
      </c>
      <c r="I224" s="13">
        <v>50.0</v>
      </c>
      <c r="J224" s="13">
        <v>6.0</v>
      </c>
      <c r="K224" s="11">
        <v>0.8166666666666668</v>
      </c>
      <c r="L224" s="11">
        <v>2.5925925925925926</v>
      </c>
      <c r="M224" s="13">
        <v>5.0</v>
      </c>
      <c r="N224" s="13">
        <v>0.0</v>
      </c>
      <c r="O224" s="13">
        <v>9.0</v>
      </c>
      <c r="P224" s="13">
        <v>0.0</v>
      </c>
      <c r="Q224" s="15">
        <v>1.106444194123721</v>
      </c>
      <c r="R224" s="16">
        <v>3.817592592592592</v>
      </c>
      <c r="S224" s="13">
        <v>27.0</v>
      </c>
      <c r="T224" s="13">
        <v>10.0</v>
      </c>
      <c r="U224" s="13">
        <v>2.0</v>
      </c>
      <c r="V224" s="17">
        <f t="shared" si="1"/>
        <v>1</v>
      </c>
      <c r="W224" s="11">
        <f t="shared" si="2"/>
        <v>0.8333333333</v>
      </c>
      <c r="X224" s="11">
        <f t="shared" si="3"/>
        <v>0.1666666667</v>
      </c>
      <c r="Y224" s="11">
        <f t="shared" si="19"/>
        <v>3.817592593</v>
      </c>
      <c r="Z224" s="12">
        <v>0.0</v>
      </c>
      <c r="AA224" s="12">
        <v>0.0</v>
      </c>
      <c r="AB224" s="12">
        <v>2.0</v>
      </c>
      <c r="AC224" s="12">
        <v>0.0</v>
      </c>
      <c r="AD224" s="12">
        <v>2.0</v>
      </c>
      <c r="AE224" s="12">
        <v>0.0</v>
      </c>
      <c r="AF224" s="11">
        <f t="shared" si="5"/>
        <v>0</v>
      </c>
      <c r="AG224" s="12">
        <v>6.0</v>
      </c>
      <c r="AH224" s="12">
        <v>3.0</v>
      </c>
      <c r="AI224" s="12">
        <v>8.0</v>
      </c>
      <c r="AJ224" s="12">
        <v>4.0</v>
      </c>
      <c r="AK224" s="12">
        <v>14.0</v>
      </c>
      <c r="AL224" s="12">
        <v>7.0</v>
      </c>
      <c r="AM224" s="18">
        <f t="shared" si="18"/>
        <v>0.5</v>
      </c>
      <c r="AN224" s="19">
        <v>0.0</v>
      </c>
      <c r="AO224" s="19">
        <v>0.0</v>
      </c>
      <c r="AP224" s="13">
        <v>0.0</v>
      </c>
      <c r="AQ224" s="17">
        <f t="shared" si="23"/>
        <v>1</v>
      </c>
      <c r="AR224" s="11">
        <f t="shared" si="8"/>
        <v>0.1666666667</v>
      </c>
      <c r="AS224" s="17">
        <f t="shared" si="24"/>
        <v>5</v>
      </c>
      <c r="AT224" s="11">
        <f t="shared" si="10"/>
        <v>0.8333333333</v>
      </c>
      <c r="AU224" s="13" t="s">
        <v>54</v>
      </c>
      <c r="AV224" s="13"/>
      <c r="AW224" s="13"/>
      <c r="AX224" s="13"/>
      <c r="AY224" s="13"/>
      <c r="AZ224" s="13"/>
      <c r="BA224" s="13">
        <v>5.0</v>
      </c>
      <c r="BB224" s="13"/>
    </row>
    <row r="225" ht="12.75" customHeight="1">
      <c r="A225" s="13" t="s">
        <v>274</v>
      </c>
      <c r="B225" s="39" t="s">
        <v>113</v>
      </c>
      <c r="C225" s="11">
        <v>0.225</v>
      </c>
      <c r="D225" s="11">
        <v>0.7178571428571429</v>
      </c>
      <c r="E225" s="11">
        <v>0.31343283582089554</v>
      </c>
      <c r="F225" s="13">
        <v>1.0</v>
      </c>
      <c r="G225" s="13">
        <v>2.0</v>
      </c>
      <c r="H225" s="13">
        <v>3.0</v>
      </c>
      <c r="I225" s="13">
        <v>27.0</v>
      </c>
      <c r="J225" s="13">
        <v>3.0</v>
      </c>
      <c r="K225" s="11">
        <v>0.6296296296296297</v>
      </c>
      <c r="L225" s="11">
        <v>2.6666666666666665</v>
      </c>
      <c r="M225" s="13">
        <v>2.0</v>
      </c>
      <c r="N225" s="13">
        <v>0.0</v>
      </c>
      <c r="O225" s="13">
        <v>9.0</v>
      </c>
      <c r="P225" s="13">
        <v>0.0</v>
      </c>
      <c r="Q225" s="15">
        <v>0.9430624654505252</v>
      </c>
      <c r="R225" s="16">
        <v>2.8916666666666666</v>
      </c>
      <c r="S225" s="13">
        <v>11.0</v>
      </c>
      <c r="T225" s="13">
        <v>17.0</v>
      </c>
      <c r="U225" s="13">
        <v>3.0</v>
      </c>
      <c r="V225" s="17">
        <f t="shared" si="1"/>
        <v>1</v>
      </c>
      <c r="W225" s="11">
        <f t="shared" si="2"/>
        <v>0.6666666667</v>
      </c>
      <c r="X225" s="11">
        <f t="shared" si="3"/>
        <v>0.3333333333</v>
      </c>
      <c r="Y225" s="11">
        <f t="shared" si="19"/>
        <v>2.891666667</v>
      </c>
      <c r="Z225" s="12">
        <v>0.0</v>
      </c>
      <c r="AA225" s="12">
        <v>0.0</v>
      </c>
      <c r="AB225" s="12">
        <v>0.0</v>
      </c>
      <c r="AC225" s="12">
        <v>0.0</v>
      </c>
      <c r="AD225" s="12">
        <v>0.0</v>
      </c>
      <c r="AE225" s="12">
        <v>0.0</v>
      </c>
      <c r="AF225" s="11" t="str">
        <f t="shared" si="5"/>
        <v>#DIV/0!</v>
      </c>
      <c r="AG225" s="12">
        <v>2.0</v>
      </c>
      <c r="AH225" s="12">
        <v>1.0</v>
      </c>
      <c r="AI225" s="12">
        <v>4.0</v>
      </c>
      <c r="AJ225" s="12">
        <v>1.0</v>
      </c>
      <c r="AK225" s="12">
        <v>6.0</v>
      </c>
      <c r="AL225" s="12">
        <v>2.0</v>
      </c>
      <c r="AM225" s="18">
        <f t="shared" si="18"/>
        <v>0.3333333333</v>
      </c>
      <c r="AN225" s="19">
        <v>0.0</v>
      </c>
      <c r="AO225" s="19">
        <v>0.0</v>
      </c>
      <c r="AP225" s="13">
        <v>0.0</v>
      </c>
      <c r="AQ225" s="17">
        <f t="shared" si="23"/>
        <v>1</v>
      </c>
      <c r="AR225" s="11">
        <f t="shared" si="8"/>
        <v>0.3333333333</v>
      </c>
      <c r="AS225" s="17">
        <f t="shared" si="24"/>
        <v>2</v>
      </c>
      <c r="AT225" s="11">
        <f t="shared" si="10"/>
        <v>0.6666666667</v>
      </c>
      <c r="AU225" s="13" t="s">
        <v>56</v>
      </c>
      <c r="AV225" s="13"/>
      <c r="AW225" s="13"/>
      <c r="AX225" s="13"/>
      <c r="AY225" s="13"/>
      <c r="AZ225" s="13"/>
      <c r="BA225" s="13">
        <v>6.0</v>
      </c>
      <c r="BB225" s="13"/>
    </row>
    <row r="226" ht="12.75" customHeight="1">
      <c r="A226" s="13" t="s">
        <v>274</v>
      </c>
      <c r="B226" s="39" t="s">
        <v>259</v>
      </c>
      <c r="C226" s="11">
        <v>1.5583333333333331</v>
      </c>
      <c r="D226" s="11">
        <v>10.560714285714285</v>
      </c>
      <c r="E226" s="11">
        <v>0.147559463420133</v>
      </c>
      <c r="F226" s="13">
        <v>1.0</v>
      </c>
      <c r="G226" s="13">
        <v>5.0</v>
      </c>
      <c r="H226" s="13">
        <v>7.0</v>
      </c>
      <c r="I226" s="13">
        <v>85.0</v>
      </c>
      <c r="J226" s="13">
        <v>11.0</v>
      </c>
      <c r="K226" s="11">
        <v>0.4470588235294118</v>
      </c>
      <c r="L226" s="11">
        <v>1.1570247933884297</v>
      </c>
      <c r="M226" s="13">
        <v>8.0</v>
      </c>
      <c r="N226" s="13">
        <v>0.0</v>
      </c>
      <c r="O226" s="13">
        <v>9.0</v>
      </c>
      <c r="P226" s="13">
        <v>0.0</v>
      </c>
      <c r="Q226" s="15">
        <v>0.5946182869495448</v>
      </c>
      <c r="R226" s="16">
        <v>2.715358126721763</v>
      </c>
      <c r="S226" s="13">
        <v>37.0</v>
      </c>
      <c r="T226" s="13">
        <v>5.0</v>
      </c>
      <c r="U226" s="13">
        <v>2.0</v>
      </c>
      <c r="V226" s="17">
        <f t="shared" si="1"/>
        <v>6</v>
      </c>
      <c r="W226" s="11">
        <f t="shared" si="2"/>
        <v>0.4545454545</v>
      </c>
      <c r="X226" s="11">
        <f t="shared" si="3"/>
        <v>0.5454545455</v>
      </c>
      <c r="Y226" s="11">
        <f t="shared" si="19"/>
        <v>2.715358127</v>
      </c>
      <c r="Z226" s="12">
        <v>1.0</v>
      </c>
      <c r="AA226" s="12">
        <v>0.0</v>
      </c>
      <c r="AB226" s="12">
        <v>7.0</v>
      </c>
      <c r="AC226" s="12">
        <v>0.0</v>
      </c>
      <c r="AD226" s="12">
        <v>8.0</v>
      </c>
      <c r="AE226" s="12">
        <v>0.0</v>
      </c>
      <c r="AF226" s="11">
        <f t="shared" si="5"/>
        <v>0</v>
      </c>
      <c r="AG226" s="12">
        <v>7.0</v>
      </c>
      <c r="AH226" s="12">
        <v>4.0</v>
      </c>
      <c r="AI226" s="12">
        <v>8.0</v>
      </c>
      <c r="AJ226" s="12">
        <v>4.0</v>
      </c>
      <c r="AK226" s="12">
        <v>15.0</v>
      </c>
      <c r="AL226" s="12">
        <v>8.0</v>
      </c>
      <c r="AM226" s="18">
        <f t="shared" si="18"/>
        <v>0.5333333333</v>
      </c>
      <c r="AN226" s="19">
        <v>0.0</v>
      </c>
      <c r="AO226" s="19">
        <v>0.0</v>
      </c>
      <c r="AP226" s="13">
        <v>0.0</v>
      </c>
      <c r="AQ226" s="17">
        <f t="shared" si="23"/>
        <v>3</v>
      </c>
      <c r="AR226" s="11">
        <f t="shared" si="8"/>
        <v>0.2727272727</v>
      </c>
      <c r="AS226" s="17">
        <f t="shared" si="24"/>
        <v>8</v>
      </c>
      <c r="AT226" s="11">
        <f t="shared" si="10"/>
        <v>0.7272727273</v>
      </c>
      <c r="AU226" s="13" t="s">
        <v>54</v>
      </c>
      <c r="AV226" s="20">
        <v>27120.0</v>
      </c>
      <c r="AY226" s="13"/>
      <c r="AZ226" s="13"/>
      <c r="BA226" s="13">
        <v>4.0</v>
      </c>
      <c r="BB226" s="13"/>
    </row>
    <row r="227" ht="12.75" customHeight="1">
      <c r="A227" s="13" t="s">
        <v>274</v>
      </c>
      <c r="B227" s="39" t="s">
        <v>170</v>
      </c>
      <c r="C227" s="11">
        <v>1.5583333333333331</v>
      </c>
      <c r="D227" s="11">
        <v>5.560714285714285</v>
      </c>
      <c r="E227" s="11">
        <v>0.2802397773496039</v>
      </c>
      <c r="F227" s="13">
        <v>0.0</v>
      </c>
      <c r="G227" s="13">
        <v>4.0</v>
      </c>
      <c r="H227" s="13">
        <v>10.0</v>
      </c>
      <c r="I227" s="13">
        <v>59.0</v>
      </c>
      <c r="J227" s="13">
        <v>7.0</v>
      </c>
      <c r="K227" s="11">
        <v>0.5472154963680388</v>
      </c>
      <c r="L227" s="11">
        <v>1.1428571428571428</v>
      </c>
      <c r="M227" s="13">
        <v>4.0</v>
      </c>
      <c r="N227" s="13">
        <v>0.0</v>
      </c>
      <c r="O227" s="13">
        <v>9.0</v>
      </c>
      <c r="P227" s="13">
        <v>0.0</v>
      </c>
      <c r="Q227" s="15">
        <v>0.8274552737176427</v>
      </c>
      <c r="R227" s="16">
        <v>2.701190476190476</v>
      </c>
      <c r="S227" s="13">
        <v>30.0</v>
      </c>
      <c r="T227" s="13">
        <v>9.0</v>
      </c>
      <c r="U227" s="13">
        <v>2.0</v>
      </c>
      <c r="V227" s="17">
        <f t="shared" si="1"/>
        <v>3</v>
      </c>
      <c r="W227" s="11">
        <f t="shared" si="2"/>
        <v>0.5714285714</v>
      </c>
      <c r="X227" s="11">
        <f t="shared" si="3"/>
        <v>0.4285714286</v>
      </c>
      <c r="Y227" s="11">
        <f t="shared" si="19"/>
        <v>2.701190476</v>
      </c>
      <c r="Z227" s="12">
        <v>0.0</v>
      </c>
      <c r="AA227" s="12">
        <v>0.0</v>
      </c>
      <c r="AB227" s="12">
        <v>3.0</v>
      </c>
      <c r="AC227" s="12">
        <v>0.0</v>
      </c>
      <c r="AD227" s="12">
        <v>3.0</v>
      </c>
      <c r="AE227" s="12">
        <v>0.0</v>
      </c>
      <c r="AF227" s="11">
        <f t="shared" si="5"/>
        <v>0</v>
      </c>
      <c r="AG227" s="12">
        <v>7.0</v>
      </c>
      <c r="AH227" s="12">
        <v>4.0</v>
      </c>
      <c r="AI227" s="12">
        <v>8.0</v>
      </c>
      <c r="AJ227" s="12">
        <v>4.0</v>
      </c>
      <c r="AK227" s="12">
        <v>15.0</v>
      </c>
      <c r="AL227" s="12">
        <v>8.0</v>
      </c>
      <c r="AM227" s="18">
        <f t="shared" si="18"/>
        <v>0.5333333333</v>
      </c>
      <c r="AN227" s="19">
        <v>0.0</v>
      </c>
      <c r="AO227" s="19">
        <v>0.0</v>
      </c>
      <c r="AP227" s="13">
        <v>0.0</v>
      </c>
      <c r="AQ227" s="17">
        <f t="shared" si="23"/>
        <v>3</v>
      </c>
      <c r="AR227" s="11">
        <f t="shared" si="8"/>
        <v>0.4285714286</v>
      </c>
      <c r="AS227" s="17">
        <f t="shared" si="24"/>
        <v>4</v>
      </c>
      <c r="AT227" s="11">
        <f t="shared" si="10"/>
        <v>0.5714285714</v>
      </c>
      <c r="AU227" s="13" t="s">
        <v>56</v>
      </c>
      <c r="AY227" s="13"/>
      <c r="AZ227" s="13"/>
      <c r="BA227" s="12">
        <v>6.0</v>
      </c>
    </row>
    <row r="228" ht="12.75" customHeight="1">
      <c r="A228" s="13" t="s">
        <v>274</v>
      </c>
      <c r="B228" s="65" t="s">
        <v>227</v>
      </c>
      <c r="C228" s="11">
        <v>0.6595238095238095</v>
      </c>
      <c r="D228" s="11">
        <v>2.0273809523809523</v>
      </c>
      <c r="E228" s="11">
        <v>0.3253082795067528</v>
      </c>
      <c r="F228" s="13">
        <v>1.0</v>
      </c>
      <c r="G228" s="13">
        <v>1.0</v>
      </c>
      <c r="H228" s="13">
        <v>3.0</v>
      </c>
      <c r="I228" s="13">
        <v>19.0</v>
      </c>
      <c r="J228" s="13">
        <v>2.0</v>
      </c>
      <c r="K228" s="11">
        <v>0.42105263157894735</v>
      </c>
      <c r="L228" s="11">
        <v>2.0</v>
      </c>
      <c r="M228" s="13">
        <v>1.0</v>
      </c>
      <c r="N228" s="13">
        <v>0.0</v>
      </c>
      <c r="O228" s="13">
        <v>9.0</v>
      </c>
      <c r="P228" s="13">
        <v>0.0</v>
      </c>
      <c r="Q228" s="15">
        <v>0.7463609110857001</v>
      </c>
      <c r="R228" s="16">
        <v>2.6595238095238094</v>
      </c>
      <c r="S228" s="13">
        <v>15.0</v>
      </c>
      <c r="T228" s="13">
        <v>15.0</v>
      </c>
      <c r="U228" s="13">
        <v>2.0</v>
      </c>
      <c r="V228" s="17">
        <f t="shared" si="1"/>
        <v>1</v>
      </c>
      <c r="W228" s="11">
        <f t="shared" si="2"/>
        <v>0.5</v>
      </c>
      <c r="X228" s="11">
        <f t="shared" si="3"/>
        <v>0.5</v>
      </c>
      <c r="Y228" s="11">
        <f t="shared" si="19"/>
        <v>2.65952381</v>
      </c>
      <c r="Z228" s="12">
        <v>0.0</v>
      </c>
      <c r="AA228" s="12">
        <v>0.0</v>
      </c>
      <c r="AB228" s="12">
        <v>1.0</v>
      </c>
      <c r="AC228" s="12">
        <v>0.0</v>
      </c>
      <c r="AD228" s="12">
        <v>1.0</v>
      </c>
      <c r="AE228" s="12">
        <v>0.0</v>
      </c>
      <c r="AF228" s="11">
        <f t="shared" si="5"/>
        <v>0</v>
      </c>
      <c r="AG228" s="12">
        <v>3.0</v>
      </c>
      <c r="AH228" s="12">
        <v>2.0</v>
      </c>
      <c r="AI228" s="12">
        <v>5.0</v>
      </c>
      <c r="AJ228" s="12">
        <v>3.0</v>
      </c>
      <c r="AK228" s="12">
        <v>8.0</v>
      </c>
      <c r="AL228" s="12">
        <v>5.0</v>
      </c>
      <c r="AM228" s="18">
        <f t="shared" si="18"/>
        <v>0.625</v>
      </c>
      <c r="AN228" s="19">
        <v>0.0</v>
      </c>
      <c r="AO228" s="19">
        <v>0.0</v>
      </c>
      <c r="AP228" s="13">
        <v>0.0</v>
      </c>
      <c r="AQ228" s="17">
        <f t="shared" si="23"/>
        <v>1</v>
      </c>
      <c r="AR228" s="11">
        <f t="shared" si="8"/>
        <v>0.5</v>
      </c>
      <c r="AS228" s="17">
        <f t="shared" si="24"/>
        <v>1</v>
      </c>
      <c r="AT228" s="11">
        <f t="shared" si="10"/>
        <v>0.5</v>
      </c>
      <c r="AU228" s="13" t="s">
        <v>54</v>
      </c>
      <c r="AY228" s="13"/>
      <c r="AZ228" s="13"/>
      <c r="BA228" s="12">
        <v>10.0</v>
      </c>
    </row>
    <row r="229" ht="12.75" customHeight="1">
      <c r="A229" s="13" t="s">
        <v>274</v>
      </c>
      <c r="B229" s="39" t="s">
        <v>277</v>
      </c>
      <c r="C229" s="11">
        <v>1.2249999999999999</v>
      </c>
      <c r="D229" s="11">
        <v>9.560714285714285</v>
      </c>
      <c r="E229" s="11">
        <v>0.12812850205453866</v>
      </c>
      <c r="F229" s="13">
        <v>1.0</v>
      </c>
      <c r="G229" s="13">
        <v>6.0</v>
      </c>
      <c r="H229" s="13">
        <v>10.0</v>
      </c>
      <c r="I229" s="13">
        <v>80.0</v>
      </c>
      <c r="J229" s="13">
        <v>10.0</v>
      </c>
      <c r="K229" s="11">
        <v>0.5875</v>
      </c>
      <c r="L229" s="11">
        <v>1.2</v>
      </c>
      <c r="M229" s="13">
        <v>7.0</v>
      </c>
      <c r="N229" s="13">
        <v>0.0</v>
      </c>
      <c r="O229" s="13">
        <v>9.0</v>
      </c>
      <c r="P229" s="13">
        <v>0.0</v>
      </c>
      <c r="Q229" s="15">
        <v>0.7156285020545387</v>
      </c>
      <c r="R229" s="16">
        <v>2.425</v>
      </c>
      <c r="S229" s="13">
        <v>36.0</v>
      </c>
      <c r="T229" s="13">
        <v>6.0</v>
      </c>
      <c r="U229" s="13">
        <v>3.0</v>
      </c>
      <c r="V229" s="17">
        <f t="shared" si="1"/>
        <v>4</v>
      </c>
      <c r="W229" s="11">
        <f t="shared" si="2"/>
        <v>0.6</v>
      </c>
      <c r="X229" s="11">
        <f t="shared" si="3"/>
        <v>0.4</v>
      </c>
      <c r="Y229" s="11">
        <f t="shared" si="19"/>
        <v>2.425</v>
      </c>
      <c r="Z229" s="12">
        <v>1.0</v>
      </c>
      <c r="AA229" s="12">
        <v>0.0</v>
      </c>
      <c r="AB229" s="12">
        <v>6.0</v>
      </c>
      <c r="AC229" s="12">
        <v>0.0</v>
      </c>
      <c r="AD229" s="12">
        <v>7.0</v>
      </c>
      <c r="AE229" s="12">
        <v>0.0</v>
      </c>
      <c r="AF229" s="11">
        <f t="shared" si="5"/>
        <v>0</v>
      </c>
      <c r="AG229" s="12">
        <v>7.0</v>
      </c>
      <c r="AH229" s="12">
        <v>3.0</v>
      </c>
      <c r="AI229" s="12">
        <v>8.0</v>
      </c>
      <c r="AJ229" s="12">
        <v>4.0</v>
      </c>
      <c r="AK229" s="12">
        <v>15.0</v>
      </c>
      <c r="AL229" s="12">
        <v>7.0</v>
      </c>
      <c r="AM229" s="18">
        <f t="shared" si="18"/>
        <v>0.4666666667</v>
      </c>
      <c r="AN229" s="19">
        <v>0.0</v>
      </c>
      <c r="AO229" s="19">
        <v>0.0</v>
      </c>
      <c r="AP229" s="13">
        <v>0.0</v>
      </c>
      <c r="AQ229" s="17">
        <f t="shared" si="23"/>
        <v>3</v>
      </c>
      <c r="AR229" s="11">
        <f t="shared" si="8"/>
        <v>0.3</v>
      </c>
      <c r="AS229" s="17">
        <f t="shared" si="24"/>
        <v>7</v>
      </c>
      <c r="AT229" s="11">
        <f t="shared" si="10"/>
        <v>0.7</v>
      </c>
      <c r="AU229" s="13" t="s">
        <v>54</v>
      </c>
      <c r="AV229" s="20">
        <v>23403.0</v>
      </c>
      <c r="AZ229" s="12">
        <v>1.0</v>
      </c>
      <c r="BA229" s="12">
        <v>10.0</v>
      </c>
    </row>
    <row r="230" ht="12.75" customHeight="1">
      <c r="A230" s="13" t="s">
        <v>274</v>
      </c>
      <c r="B230" s="39" t="s">
        <v>72</v>
      </c>
      <c r="C230" s="11">
        <v>0.225</v>
      </c>
      <c r="D230" s="11">
        <v>1.0273809523809523</v>
      </c>
      <c r="E230" s="11">
        <v>0.21900347624565472</v>
      </c>
      <c r="F230" s="13">
        <v>0.0</v>
      </c>
      <c r="G230" s="13">
        <v>2.0</v>
      </c>
      <c r="H230" s="13">
        <v>5.0</v>
      </c>
      <c r="I230" s="13">
        <v>34.0</v>
      </c>
      <c r="J230" s="13">
        <v>4.0</v>
      </c>
      <c r="K230" s="11">
        <v>0.4632352941176471</v>
      </c>
      <c r="L230" s="11">
        <v>1.5555555555555556</v>
      </c>
      <c r="M230" s="13">
        <v>2.0</v>
      </c>
      <c r="N230" s="13">
        <v>0.0</v>
      </c>
      <c r="O230" s="13">
        <v>9.0</v>
      </c>
      <c r="P230" s="13">
        <v>0.0</v>
      </c>
      <c r="Q230" s="15">
        <v>0.6822387703633018</v>
      </c>
      <c r="R230" s="16">
        <v>1.7805555555555557</v>
      </c>
      <c r="S230" s="13">
        <v>14.0</v>
      </c>
      <c r="T230" s="13">
        <v>16.0</v>
      </c>
      <c r="U230" s="13">
        <v>3.0</v>
      </c>
      <c r="V230" s="17">
        <f t="shared" si="1"/>
        <v>2</v>
      </c>
      <c r="W230" s="11">
        <f t="shared" si="2"/>
        <v>0.5</v>
      </c>
      <c r="X230" s="11">
        <f t="shared" si="3"/>
        <v>0.5</v>
      </c>
      <c r="Y230" s="11">
        <f t="shared" si="19"/>
        <v>1.780555556</v>
      </c>
      <c r="Z230" s="12">
        <v>0.0</v>
      </c>
      <c r="AA230" s="12">
        <v>0.0</v>
      </c>
      <c r="AB230" s="12">
        <v>0.0</v>
      </c>
      <c r="AC230" s="12">
        <v>0.0</v>
      </c>
      <c r="AD230" s="12">
        <v>0.0</v>
      </c>
      <c r="AE230" s="12">
        <v>0.0</v>
      </c>
      <c r="AF230" s="11" t="str">
        <f t="shared" si="5"/>
        <v>#DIV/0!</v>
      </c>
      <c r="AG230" s="12">
        <v>3.0</v>
      </c>
      <c r="AH230" s="12">
        <v>1.0</v>
      </c>
      <c r="AI230" s="12">
        <v>5.0</v>
      </c>
      <c r="AJ230" s="12">
        <v>1.0</v>
      </c>
      <c r="AK230" s="12">
        <v>8.0</v>
      </c>
      <c r="AL230" s="12">
        <v>2.0</v>
      </c>
      <c r="AM230" s="18">
        <f t="shared" si="18"/>
        <v>0.25</v>
      </c>
      <c r="AN230" s="19">
        <v>0.0</v>
      </c>
      <c r="AO230" s="19">
        <v>0.0</v>
      </c>
      <c r="AP230" s="13">
        <v>0.0</v>
      </c>
      <c r="AQ230" s="17">
        <f t="shared" si="23"/>
        <v>2</v>
      </c>
      <c r="AR230" s="11">
        <f t="shared" si="8"/>
        <v>0.5</v>
      </c>
      <c r="AS230" s="17">
        <f t="shared" si="24"/>
        <v>2</v>
      </c>
      <c r="AT230" s="11">
        <f t="shared" si="10"/>
        <v>0.5</v>
      </c>
      <c r="AU230" s="13" t="s">
        <v>54</v>
      </c>
      <c r="AY230" s="13"/>
      <c r="AZ230" s="13"/>
      <c r="BA230" s="13">
        <v>5.0</v>
      </c>
      <c r="BB230" s="13"/>
    </row>
    <row r="231" ht="12.75" customHeight="1">
      <c r="A231" s="13" t="s">
        <v>274</v>
      </c>
      <c r="B231" s="39" t="s">
        <v>174</v>
      </c>
      <c r="C231" s="11">
        <v>0.225</v>
      </c>
      <c r="D231" s="11">
        <v>2.0273809523809523</v>
      </c>
      <c r="E231" s="11">
        <v>0.11098062243100412</v>
      </c>
      <c r="F231" s="13">
        <v>0.0</v>
      </c>
      <c r="G231" s="13">
        <v>3.0</v>
      </c>
      <c r="H231" s="13">
        <v>7.0</v>
      </c>
      <c r="I231" s="13">
        <v>40.0</v>
      </c>
      <c r="J231" s="13">
        <v>5.0</v>
      </c>
      <c r="K231" s="11">
        <v>0.5650000000000001</v>
      </c>
      <c r="L231" s="11">
        <v>1.5272727272727273</v>
      </c>
      <c r="M231" s="13">
        <v>3.0</v>
      </c>
      <c r="N231" s="13">
        <v>0.0</v>
      </c>
      <c r="O231" s="13">
        <v>9.0</v>
      </c>
      <c r="P231" s="13">
        <v>0.0</v>
      </c>
      <c r="Q231" s="15">
        <v>0.6759806224310042</v>
      </c>
      <c r="R231" s="16">
        <v>1.7522727272727274</v>
      </c>
      <c r="S231" s="13">
        <v>15.0</v>
      </c>
      <c r="T231" s="13">
        <v>14.0</v>
      </c>
      <c r="U231" s="13">
        <v>2.0</v>
      </c>
      <c r="V231" s="17">
        <f t="shared" si="1"/>
        <v>2</v>
      </c>
      <c r="W231" s="11">
        <f t="shared" si="2"/>
        <v>0.6</v>
      </c>
      <c r="X231" s="11">
        <f t="shared" si="3"/>
        <v>0.4</v>
      </c>
      <c r="Y231" s="11">
        <f t="shared" si="19"/>
        <v>1.752272727</v>
      </c>
      <c r="Z231" s="12">
        <v>0.0</v>
      </c>
      <c r="AA231" s="12">
        <v>0.0</v>
      </c>
      <c r="AB231" s="12">
        <v>1.0</v>
      </c>
      <c r="AC231" s="12">
        <v>0.0</v>
      </c>
      <c r="AD231" s="12">
        <v>1.0</v>
      </c>
      <c r="AE231" s="12">
        <v>0.0</v>
      </c>
      <c r="AF231" s="11">
        <f t="shared" si="5"/>
        <v>0</v>
      </c>
      <c r="AG231" s="12">
        <v>3.0</v>
      </c>
      <c r="AH231" s="12">
        <v>1.0</v>
      </c>
      <c r="AI231" s="12">
        <v>5.0</v>
      </c>
      <c r="AJ231" s="12">
        <v>1.0</v>
      </c>
      <c r="AK231" s="12">
        <v>8.0</v>
      </c>
      <c r="AL231" s="12">
        <v>2.0</v>
      </c>
      <c r="AM231" s="18">
        <f t="shared" si="18"/>
        <v>0.25</v>
      </c>
      <c r="AN231" s="19">
        <v>0.0</v>
      </c>
      <c r="AO231" s="19">
        <v>0.0</v>
      </c>
      <c r="AP231" s="13">
        <v>0.0</v>
      </c>
      <c r="AQ231" s="17">
        <f t="shared" si="23"/>
        <v>2</v>
      </c>
      <c r="AR231" s="11">
        <f t="shared" si="8"/>
        <v>0.4</v>
      </c>
      <c r="AS231" s="17">
        <f t="shared" si="24"/>
        <v>3</v>
      </c>
      <c r="AT231" s="11">
        <f t="shared" si="10"/>
        <v>0.6</v>
      </c>
      <c r="AU231" s="13" t="s">
        <v>54</v>
      </c>
      <c r="AY231" s="13"/>
      <c r="AZ231" s="13"/>
      <c r="BA231" s="13">
        <v>11.0</v>
      </c>
      <c r="BB231" s="13"/>
    </row>
    <row r="232" ht="12.75" customHeight="1">
      <c r="A232" s="13" t="s">
        <v>274</v>
      </c>
      <c r="B232" s="65" t="s">
        <v>224</v>
      </c>
      <c r="C232" s="11">
        <v>0.8023809523809524</v>
      </c>
      <c r="D232" s="11">
        <v>2.827380952380952</v>
      </c>
      <c r="E232" s="11">
        <v>0.2837894736842106</v>
      </c>
      <c r="F232" s="13">
        <v>0.0</v>
      </c>
      <c r="G232" s="13">
        <v>1.0</v>
      </c>
      <c r="H232" s="13">
        <v>4.0</v>
      </c>
      <c r="I232" s="13">
        <v>34.0</v>
      </c>
      <c r="J232" s="13">
        <v>4.0</v>
      </c>
      <c r="K232" s="11">
        <v>0.22058823529411764</v>
      </c>
      <c r="L232" s="11">
        <v>0.875</v>
      </c>
      <c r="M232" s="13">
        <v>3.0</v>
      </c>
      <c r="N232" s="13">
        <v>0.0</v>
      </c>
      <c r="O232" s="13">
        <v>9.0</v>
      </c>
      <c r="P232" s="13">
        <v>0.0</v>
      </c>
      <c r="Q232" s="15">
        <v>0.5043777089783282</v>
      </c>
      <c r="R232" s="16">
        <v>1.6773809523809524</v>
      </c>
      <c r="S232" s="13">
        <v>21.0</v>
      </c>
      <c r="T232" s="13">
        <v>12.0</v>
      </c>
      <c r="U232" s="13">
        <v>2.0</v>
      </c>
      <c r="V232" s="17">
        <f t="shared" si="1"/>
        <v>3</v>
      </c>
      <c r="W232" s="11">
        <f t="shared" si="2"/>
        <v>0.25</v>
      </c>
      <c r="X232" s="11">
        <f t="shared" si="3"/>
        <v>0.75</v>
      </c>
      <c r="Y232" s="11">
        <f t="shared" si="19"/>
        <v>1.677380952</v>
      </c>
      <c r="Z232" s="12">
        <v>0.0</v>
      </c>
      <c r="AA232" s="12">
        <v>0.0</v>
      </c>
      <c r="AB232" s="12">
        <v>1.0</v>
      </c>
      <c r="AC232" s="12">
        <v>0.0</v>
      </c>
      <c r="AD232" s="12">
        <v>1.0</v>
      </c>
      <c r="AE232" s="12">
        <v>0.0</v>
      </c>
      <c r="AF232" s="11">
        <f t="shared" si="5"/>
        <v>0</v>
      </c>
      <c r="AG232" s="12">
        <v>5.0</v>
      </c>
      <c r="AH232" s="12">
        <v>2.0</v>
      </c>
      <c r="AI232" s="12">
        <v>7.0</v>
      </c>
      <c r="AJ232" s="12">
        <v>4.0</v>
      </c>
      <c r="AK232" s="12">
        <v>12.0</v>
      </c>
      <c r="AL232" s="12">
        <v>6.0</v>
      </c>
      <c r="AM232" s="18">
        <f t="shared" si="18"/>
        <v>0.5</v>
      </c>
      <c r="AN232" s="19">
        <v>0.0</v>
      </c>
      <c r="AO232" s="19">
        <v>0.0</v>
      </c>
      <c r="AP232" s="13">
        <v>0.0</v>
      </c>
      <c r="AQ232" s="17">
        <f t="shared" si="23"/>
        <v>1</v>
      </c>
      <c r="AR232" s="11">
        <f t="shared" si="8"/>
        <v>0.25</v>
      </c>
      <c r="AS232" s="17">
        <f t="shared" si="24"/>
        <v>3</v>
      </c>
      <c r="AT232" s="11">
        <f t="shared" si="10"/>
        <v>0.75</v>
      </c>
      <c r="AU232" s="13" t="s">
        <v>54</v>
      </c>
      <c r="AY232" s="13"/>
      <c r="AZ232" s="13"/>
      <c r="BA232" s="13">
        <v>0.0</v>
      </c>
      <c r="BB232" s="13"/>
    </row>
    <row r="233" ht="12.75" customHeight="1">
      <c r="A233" s="13" t="s">
        <v>274</v>
      </c>
      <c r="B233" s="39" t="s">
        <v>79</v>
      </c>
      <c r="C233" s="11">
        <v>0.1</v>
      </c>
      <c r="D233" s="11">
        <v>0.325</v>
      </c>
      <c r="E233" s="11">
        <v>0.3076923076923077</v>
      </c>
      <c r="F233" s="13">
        <v>0.0</v>
      </c>
      <c r="G233" s="13">
        <v>1.0</v>
      </c>
      <c r="H233" s="13">
        <v>6.0</v>
      </c>
      <c r="I233" s="13">
        <v>19.0</v>
      </c>
      <c r="J233" s="13">
        <v>2.0</v>
      </c>
      <c r="K233" s="11">
        <v>0.34210526315789475</v>
      </c>
      <c r="L233" s="11">
        <v>1.4</v>
      </c>
      <c r="M233" s="13">
        <v>1.0</v>
      </c>
      <c r="N233" s="13">
        <v>0.0</v>
      </c>
      <c r="O233" s="13">
        <v>9.0</v>
      </c>
      <c r="P233" s="13">
        <v>0.0</v>
      </c>
      <c r="Q233" s="15">
        <v>0.6497975708502024</v>
      </c>
      <c r="R233" s="16">
        <v>1.5</v>
      </c>
      <c r="S233" s="13">
        <v>6.0</v>
      </c>
      <c r="T233" s="13">
        <v>19.0</v>
      </c>
      <c r="U233" s="13">
        <v>3.0</v>
      </c>
      <c r="V233" s="17">
        <f t="shared" si="1"/>
        <v>1</v>
      </c>
      <c r="W233" s="11">
        <f t="shared" si="2"/>
        <v>0.5</v>
      </c>
      <c r="X233" s="11">
        <f t="shared" si="3"/>
        <v>0.5</v>
      </c>
      <c r="Y233" s="11">
        <f t="shared" si="19"/>
        <v>1.5</v>
      </c>
      <c r="Z233" s="12">
        <v>0.0</v>
      </c>
      <c r="AA233" s="12">
        <v>0.0</v>
      </c>
      <c r="AB233" s="12">
        <v>0.0</v>
      </c>
      <c r="AC233" s="12">
        <v>0.0</v>
      </c>
      <c r="AD233" s="12">
        <v>0.0</v>
      </c>
      <c r="AE233" s="12">
        <v>0.0</v>
      </c>
      <c r="AF233" s="11" t="str">
        <f t="shared" si="5"/>
        <v>#DIV/0!</v>
      </c>
      <c r="AG233" s="12">
        <v>1.0</v>
      </c>
      <c r="AH233" s="12">
        <v>1.0</v>
      </c>
      <c r="AI233" s="12">
        <v>2.0</v>
      </c>
      <c r="AJ233" s="12">
        <v>0.0</v>
      </c>
      <c r="AK233" s="12">
        <v>3.0</v>
      </c>
      <c r="AL233" s="12">
        <v>1.0</v>
      </c>
      <c r="AM233" s="18">
        <f t="shared" si="18"/>
        <v>0.3333333333</v>
      </c>
      <c r="AN233" s="19">
        <v>0.0</v>
      </c>
      <c r="AO233" s="19">
        <v>0.0</v>
      </c>
      <c r="AP233" s="13">
        <v>0.0</v>
      </c>
      <c r="AQ233" s="17">
        <f t="shared" si="23"/>
        <v>1</v>
      </c>
      <c r="AR233" s="11">
        <f t="shared" si="8"/>
        <v>0.5</v>
      </c>
      <c r="AS233" s="17">
        <f t="shared" si="24"/>
        <v>1</v>
      </c>
      <c r="AT233" s="11">
        <f t="shared" si="10"/>
        <v>0.5</v>
      </c>
      <c r="AU233" s="13" t="s">
        <v>56</v>
      </c>
      <c r="AV233" s="20">
        <v>29195.0</v>
      </c>
      <c r="BA233" s="12">
        <v>6.0</v>
      </c>
    </row>
    <row r="234" ht="12.75" customHeight="1">
      <c r="A234" s="13" t="s">
        <v>274</v>
      </c>
      <c r="B234" s="65" t="s">
        <v>169</v>
      </c>
      <c r="C234" s="11">
        <v>0.5678571428571428</v>
      </c>
      <c r="D234" s="11">
        <v>3.227380952380952</v>
      </c>
      <c r="E234" s="11">
        <v>0.17594983400959058</v>
      </c>
      <c r="F234" s="13">
        <v>6.0</v>
      </c>
      <c r="G234" s="13">
        <v>2.0</v>
      </c>
      <c r="H234" s="13">
        <v>9.0</v>
      </c>
      <c r="I234" s="13">
        <v>40.0</v>
      </c>
      <c r="J234" s="13">
        <v>5.0</v>
      </c>
      <c r="K234" s="11">
        <v>0.355</v>
      </c>
      <c r="L234" s="11">
        <v>0.8615384615384616</v>
      </c>
      <c r="M234" s="13">
        <v>2.0</v>
      </c>
      <c r="N234" s="13">
        <v>0.0</v>
      </c>
      <c r="O234" s="13">
        <v>9.0</v>
      </c>
      <c r="P234" s="13">
        <v>0.0</v>
      </c>
      <c r="Q234" s="15">
        <v>0.5309498340095906</v>
      </c>
      <c r="R234" s="16">
        <v>1.4293956043956044</v>
      </c>
      <c r="S234" s="13">
        <v>24.0</v>
      </c>
      <c r="T234" s="13">
        <v>11.0</v>
      </c>
      <c r="U234" s="13">
        <v>2.0</v>
      </c>
      <c r="V234" s="17">
        <f t="shared" si="1"/>
        <v>3</v>
      </c>
      <c r="W234" s="11">
        <f t="shared" si="2"/>
        <v>0.4</v>
      </c>
      <c r="X234" s="11">
        <f t="shared" si="3"/>
        <v>0.6</v>
      </c>
      <c r="Y234" s="11">
        <f t="shared" si="19"/>
        <v>1.429395604</v>
      </c>
      <c r="Z234" s="12">
        <v>0.0</v>
      </c>
      <c r="AA234" s="12">
        <v>0.0</v>
      </c>
      <c r="AB234" s="12">
        <v>1.0</v>
      </c>
      <c r="AC234" s="12">
        <v>0.0</v>
      </c>
      <c r="AD234" s="12">
        <v>1.0</v>
      </c>
      <c r="AE234" s="12">
        <v>0.0</v>
      </c>
      <c r="AF234" s="11">
        <f t="shared" si="5"/>
        <v>0</v>
      </c>
      <c r="AG234" s="12">
        <v>6.0</v>
      </c>
      <c r="AH234" s="12">
        <v>2.0</v>
      </c>
      <c r="AI234" s="12">
        <v>8.0</v>
      </c>
      <c r="AJ234" s="12">
        <v>2.0</v>
      </c>
      <c r="AK234" s="12">
        <v>14.0</v>
      </c>
      <c r="AL234" s="12">
        <v>4.0</v>
      </c>
      <c r="AM234" s="18">
        <f t="shared" si="18"/>
        <v>0.2857142857</v>
      </c>
      <c r="AN234" s="19">
        <v>0.0</v>
      </c>
      <c r="AO234" s="19">
        <v>0.0</v>
      </c>
      <c r="AP234" s="13">
        <v>0.0</v>
      </c>
      <c r="AQ234" s="17">
        <f t="shared" si="23"/>
        <v>3</v>
      </c>
      <c r="AR234" s="11">
        <f t="shared" si="8"/>
        <v>0.6</v>
      </c>
      <c r="AS234" s="17">
        <f t="shared" si="24"/>
        <v>2</v>
      </c>
      <c r="AT234" s="11">
        <f t="shared" si="10"/>
        <v>0.4</v>
      </c>
      <c r="AU234" s="13" t="s">
        <v>56</v>
      </c>
      <c r="AY234" s="13"/>
      <c r="AZ234" s="13"/>
      <c r="BA234" s="13">
        <v>9.0</v>
      </c>
      <c r="BB234" s="13"/>
    </row>
    <row r="235" ht="12.75" customHeight="1">
      <c r="A235" s="13" t="s">
        <v>274</v>
      </c>
      <c r="B235" s="65" t="s">
        <v>208</v>
      </c>
      <c r="C235" s="11">
        <v>0.1</v>
      </c>
      <c r="D235" s="11">
        <v>0.45</v>
      </c>
      <c r="E235" s="11">
        <v>0.22222222222222224</v>
      </c>
      <c r="F235" s="13">
        <v>1.0</v>
      </c>
      <c r="G235" s="13">
        <v>0.0</v>
      </c>
      <c r="H235" s="13">
        <v>9.0</v>
      </c>
      <c r="I235" s="13">
        <v>10.0</v>
      </c>
      <c r="J235" s="13">
        <v>1.0</v>
      </c>
      <c r="K235" s="11">
        <v>-0.9</v>
      </c>
      <c r="L235" s="11">
        <v>0.0</v>
      </c>
      <c r="M235" s="13">
        <v>0.0</v>
      </c>
      <c r="N235" s="13">
        <v>0.0</v>
      </c>
      <c r="O235" s="13">
        <v>9.0</v>
      </c>
      <c r="P235" s="13">
        <v>0.0</v>
      </c>
      <c r="Q235" s="15">
        <v>-0.6777777777777778</v>
      </c>
      <c r="R235" s="16">
        <v>0.1</v>
      </c>
      <c r="S235" s="13">
        <v>8.0</v>
      </c>
      <c r="T235" s="13">
        <v>18.0</v>
      </c>
      <c r="U235" s="13">
        <v>3.0</v>
      </c>
      <c r="V235" s="17">
        <f t="shared" si="1"/>
        <v>1</v>
      </c>
      <c r="W235" s="11">
        <f t="shared" si="2"/>
        <v>0</v>
      </c>
      <c r="X235" s="11">
        <f t="shared" si="3"/>
        <v>1</v>
      </c>
      <c r="Y235" s="11">
        <f t="shared" si="19"/>
        <v>0.1</v>
      </c>
      <c r="Z235" s="12">
        <v>0.0</v>
      </c>
      <c r="AA235" s="12">
        <v>0.0</v>
      </c>
      <c r="AB235" s="12">
        <v>0.0</v>
      </c>
      <c r="AC235" s="12">
        <v>0.0</v>
      </c>
      <c r="AD235" s="12">
        <v>0.0</v>
      </c>
      <c r="AE235" s="12">
        <v>0.0</v>
      </c>
      <c r="AF235" s="11" t="str">
        <f t="shared" si="5"/>
        <v>#DIV/0!</v>
      </c>
      <c r="AG235" s="12">
        <v>1.0</v>
      </c>
      <c r="AH235" s="12">
        <v>0.0</v>
      </c>
      <c r="AI235" s="12">
        <v>3.0</v>
      </c>
      <c r="AJ235" s="12">
        <v>1.0</v>
      </c>
      <c r="AK235" s="12">
        <v>4.0</v>
      </c>
      <c r="AL235" s="12">
        <v>1.0</v>
      </c>
      <c r="AM235" s="18">
        <f t="shared" si="18"/>
        <v>0.25</v>
      </c>
      <c r="AN235" s="19">
        <v>0.0</v>
      </c>
      <c r="AO235" s="19">
        <v>0.0</v>
      </c>
      <c r="AP235" s="13">
        <v>0.0</v>
      </c>
      <c r="AQ235" s="17">
        <f t="shared" si="23"/>
        <v>1</v>
      </c>
      <c r="AR235" s="11">
        <f t="shared" si="8"/>
        <v>1</v>
      </c>
      <c r="AS235" s="17">
        <f t="shared" si="24"/>
        <v>0</v>
      </c>
      <c r="AT235" s="11">
        <f t="shared" si="10"/>
        <v>0</v>
      </c>
      <c r="AU235" s="13" t="s">
        <v>54</v>
      </c>
      <c r="AV235" s="20">
        <v>21640.0</v>
      </c>
      <c r="AY235" s="13"/>
      <c r="AZ235" s="13"/>
      <c r="BA235" s="13">
        <v>4.0</v>
      </c>
      <c r="BB235" s="13"/>
    </row>
    <row r="236" ht="12.75" customHeight="1">
      <c r="A236" s="25" t="s">
        <v>274</v>
      </c>
      <c r="B236" s="66" t="s">
        <v>278</v>
      </c>
      <c r="C236" s="28">
        <v>0.1</v>
      </c>
      <c r="D236" s="28">
        <v>0.2</v>
      </c>
      <c r="E236" s="28">
        <v>0.5</v>
      </c>
      <c r="F236" s="25">
        <v>0.0</v>
      </c>
      <c r="G236" s="25">
        <v>0.0</v>
      </c>
      <c r="H236" s="25">
        <v>9.0</v>
      </c>
      <c r="I236" s="25">
        <v>10.0</v>
      </c>
      <c r="J236" s="25">
        <v>1.0</v>
      </c>
      <c r="K236" s="28">
        <v>-0.9</v>
      </c>
      <c r="L236" s="28">
        <v>0.0</v>
      </c>
      <c r="M236" s="25">
        <v>0.0</v>
      </c>
      <c r="N236" s="25">
        <v>0.0</v>
      </c>
      <c r="O236" s="25">
        <v>9.0</v>
      </c>
      <c r="P236" s="25">
        <v>0.0</v>
      </c>
      <c r="Q236" s="30">
        <v>-0.4</v>
      </c>
      <c r="R236" s="31">
        <v>0.1</v>
      </c>
      <c r="S236" s="25">
        <v>3.0</v>
      </c>
      <c r="T236" s="25">
        <v>20.0</v>
      </c>
      <c r="U236" s="25">
        <v>2.0</v>
      </c>
      <c r="V236" s="32">
        <f t="shared" si="1"/>
        <v>1</v>
      </c>
      <c r="W236" s="28">
        <f t="shared" si="2"/>
        <v>0</v>
      </c>
      <c r="X236" s="28">
        <f t="shared" si="3"/>
        <v>1</v>
      </c>
      <c r="Y236" s="28">
        <f t="shared" si="19"/>
        <v>0.1</v>
      </c>
      <c r="Z236" s="25">
        <v>0.0</v>
      </c>
      <c r="AA236" s="25">
        <v>0.0</v>
      </c>
      <c r="AB236" s="25">
        <v>0.0</v>
      </c>
      <c r="AC236" s="25">
        <v>0.0</v>
      </c>
      <c r="AD236" s="25">
        <v>0.0</v>
      </c>
      <c r="AE236" s="25">
        <v>0.0</v>
      </c>
      <c r="AF236" s="28" t="str">
        <f t="shared" si="5"/>
        <v>#DIV/0!</v>
      </c>
      <c r="AG236" s="25">
        <v>1.0</v>
      </c>
      <c r="AH236" s="25">
        <v>1.0</v>
      </c>
      <c r="AI236" s="25">
        <v>1.0</v>
      </c>
      <c r="AJ236" s="25">
        <v>0.0</v>
      </c>
      <c r="AK236" s="25">
        <v>2.0</v>
      </c>
      <c r="AL236" s="25">
        <v>1.0</v>
      </c>
      <c r="AM236" s="33">
        <f t="shared" si="18"/>
        <v>0.5</v>
      </c>
      <c r="AN236" s="34">
        <v>0.0</v>
      </c>
      <c r="AO236" s="34">
        <v>0.0</v>
      </c>
      <c r="AP236" s="25">
        <v>0.0</v>
      </c>
      <c r="AQ236" s="32">
        <f t="shared" si="23"/>
        <v>1</v>
      </c>
      <c r="AR236" s="28">
        <f t="shared" si="8"/>
        <v>1</v>
      </c>
      <c r="AS236" s="32">
        <f t="shared" si="24"/>
        <v>0</v>
      </c>
      <c r="AT236" s="28">
        <f t="shared" si="10"/>
        <v>0</v>
      </c>
      <c r="AU236" s="25" t="s">
        <v>56</v>
      </c>
      <c r="AV236" s="35">
        <v>28908.0</v>
      </c>
      <c r="AW236" s="25"/>
      <c r="AX236" s="25"/>
      <c r="AY236" s="25"/>
      <c r="AZ236" s="25"/>
      <c r="BA236" s="25">
        <v>9.0</v>
      </c>
      <c r="BB236" s="25"/>
    </row>
    <row r="237" ht="12.75" customHeight="1">
      <c r="A237" s="8" t="s">
        <v>279</v>
      </c>
      <c r="B237" s="8" t="s">
        <v>280</v>
      </c>
      <c r="C237" s="10">
        <v>5.861111111111111</v>
      </c>
      <c r="D237" s="11">
        <v>11.680555555444444</v>
      </c>
      <c r="E237" s="11">
        <v>0.5017835909679123</v>
      </c>
      <c r="F237" s="13">
        <v>0.0</v>
      </c>
      <c r="G237" s="13">
        <v>6.0</v>
      </c>
      <c r="H237" s="13">
        <v>2.0</v>
      </c>
      <c r="I237" s="13">
        <v>79.0</v>
      </c>
      <c r="J237" s="13">
        <v>10.0</v>
      </c>
      <c r="K237" s="11">
        <v>0.5974683544303797</v>
      </c>
      <c r="L237" s="11">
        <v>2.8</v>
      </c>
      <c r="M237" s="13">
        <v>7.0</v>
      </c>
      <c r="N237" s="13">
        <v>5.0</v>
      </c>
      <c r="O237" s="13">
        <v>9.0</v>
      </c>
      <c r="P237" s="18">
        <v>0.5555555555555556</v>
      </c>
      <c r="Q237" s="15">
        <v>1.6548075009538474</v>
      </c>
      <c r="R237" s="16">
        <v>11.994444444444445</v>
      </c>
      <c r="S237" s="13">
        <v>39.0</v>
      </c>
      <c r="T237" s="13">
        <v>1.0</v>
      </c>
      <c r="U237" s="13">
        <v>1.0</v>
      </c>
      <c r="V237" s="17">
        <f t="shared" si="1"/>
        <v>4</v>
      </c>
      <c r="W237" s="11">
        <f t="shared" si="2"/>
        <v>0.6</v>
      </c>
      <c r="X237" s="11">
        <f t="shared" si="3"/>
        <v>0.4</v>
      </c>
      <c r="Y237" s="11">
        <f t="shared" si="19"/>
        <v>8.661111111</v>
      </c>
      <c r="Z237" s="12">
        <v>2.0</v>
      </c>
      <c r="AA237" s="12">
        <v>0.0</v>
      </c>
      <c r="AB237" s="12">
        <v>8.0</v>
      </c>
      <c r="AC237" s="12">
        <v>4.0</v>
      </c>
      <c r="AD237" s="12">
        <v>10.0</v>
      </c>
      <c r="AE237" s="12">
        <v>4.0</v>
      </c>
      <c r="AF237" s="11">
        <f t="shared" si="5"/>
        <v>0.4</v>
      </c>
      <c r="AG237" s="12">
        <v>5.0</v>
      </c>
      <c r="AH237" s="12">
        <v>2.0</v>
      </c>
      <c r="AI237" s="12">
        <v>6.0</v>
      </c>
      <c r="AJ237" s="12">
        <v>4.0</v>
      </c>
      <c r="AK237" s="12">
        <v>11.0</v>
      </c>
      <c r="AL237" s="12">
        <v>6.0</v>
      </c>
      <c r="AM237" s="18">
        <f t="shared" si="18"/>
        <v>0.5454545455</v>
      </c>
      <c r="AN237" s="19">
        <v>0.0</v>
      </c>
      <c r="AO237" s="19">
        <v>0.0</v>
      </c>
      <c r="AP237" s="13">
        <v>0.0</v>
      </c>
      <c r="AQ237" s="17">
        <f t="shared" si="23"/>
        <v>3</v>
      </c>
      <c r="AR237" s="11">
        <f t="shared" si="8"/>
        <v>0.3</v>
      </c>
      <c r="AS237" s="17">
        <f t="shared" si="24"/>
        <v>3</v>
      </c>
      <c r="AT237" s="11">
        <f t="shared" si="10"/>
        <v>0.5</v>
      </c>
      <c r="AU237" s="13" t="s">
        <v>54</v>
      </c>
      <c r="BA237" s="12">
        <v>5.0</v>
      </c>
    </row>
    <row r="238" ht="12.75" customHeight="1">
      <c r="A238" s="22" t="s">
        <v>279</v>
      </c>
      <c r="B238" s="8" t="s">
        <v>281</v>
      </c>
      <c r="C238" s="10">
        <v>3.2444444444444445</v>
      </c>
      <c r="D238" s="11">
        <v>11.680555555444444</v>
      </c>
      <c r="E238" s="11">
        <v>0.27776456599550786</v>
      </c>
      <c r="F238" s="13">
        <v>1.0</v>
      </c>
      <c r="G238" s="13">
        <v>10.0</v>
      </c>
      <c r="H238" s="13">
        <v>1.0</v>
      </c>
      <c r="I238" s="13">
        <v>79.0</v>
      </c>
      <c r="J238" s="13">
        <v>10.0</v>
      </c>
      <c r="K238" s="11">
        <v>0.9987341772151899</v>
      </c>
      <c r="L238" s="11">
        <v>5.6</v>
      </c>
      <c r="M238" s="13">
        <v>7.0</v>
      </c>
      <c r="N238" s="13">
        <v>4.0</v>
      </c>
      <c r="O238" s="13">
        <v>9.0</v>
      </c>
      <c r="P238" s="18">
        <v>0.4444444444444444</v>
      </c>
      <c r="Q238" s="15">
        <v>1.7209431876551422</v>
      </c>
      <c r="R238" s="16">
        <v>11.511111111111111</v>
      </c>
      <c r="S238" s="13">
        <v>39.0</v>
      </c>
      <c r="T238" s="13">
        <v>2.0</v>
      </c>
      <c r="U238" s="13">
        <v>1.0</v>
      </c>
      <c r="V238" s="17">
        <f t="shared" si="1"/>
        <v>0</v>
      </c>
      <c r="W238" s="11">
        <f t="shared" si="2"/>
        <v>1</v>
      </c>
      <c r="X238" s="11">
        <f t="shared" si="3"/>
        <v>0</v>
      </c>
      <c r="Y238" s="11">
        <f t="shared" si="19"/>
        <v>8.844444444</v>
      </c>
      <c r="Z238" s="12">
        <v>2.0</v>
      </c>
      <c r="AA238" s="12">
        <v>2.0</v>
      </c>
      <c r="AB238" s="12">
        <v>8.0</v>
      </c>
      <c r="AC238" s="12">
        <v>0.0</v>
      </c>
      <c r="AD238" s="12">
        <v>10.0</v>
      </c>
      <c r="AE238" s="12">
        <v>2.0</v>
      </c>
      <c r="AF238" s="11">
        <f t="shared" si="5"/>
        <v>0.2</v>
      </c>
      <c r="AG238" s="12">
        <v>5.0</v>
      </c>
      <c r="AH238" s="12">
        <v>4.0</v>
      </c>
      <c r="AI238" s="12">
        <v>6.0</v>
      </c>
      <c r="AJ238" s="12">
        <v>4.0</v>
      </c>
      <c r="AK238" s="12">
        <v>11.0</v>
      </c>
      <c r="AL238" s="12">
        <v>8.0</v>
      </c>
      <c r="AM238" s="18">
        <f t="shared" si="18"/>
        <v>0.7272727273</v>
      </c>
      <c r="AN238" s="19">
        <v>0.0</v>
      </c>
      <c r="AO238" s="19">
        <v>0.0</v>
      </c>
      <c r="AP238" s="13">
        <v>0.0</v>
      </c>
      <c r="AQ238" s="17">
        <f t="shared" si="23"/>
        <v>3</v>
      </c>
      <c r="AR238" s="11">
        <f t="shared" si="8"/>
        <v>0.3</v>
      </c>
      <c r="AS238" s="17">
        <f t="shared" si="24"/>
        <v>5</v>
      </c>
      <c r="AT238" s="11">
        <f t="shared" si="10"/>
        <v>0.5</v>
      </c>
      <c r="AU238" s="13" t="s">
        <v>54</v>
      </c>
      <c r="AY238" s="13"/>
      <c r="AZ238" s="13"/>
      <c r="BA238" s="13">
        <v>0.0</v>
      </c>
      <c r="BB238" s="13"/>
    </row>
    <row r="239" ht="12.75" customHeight="1">
      <c r="A239" s="22" t="s">
        <v>279</v>
      </c>
      <c r="B239" s="8" t="s">
        <v>282</v>
      </c>
      <c r="C239" s="10">
        <v>1.6611111111111112</v>
      </c>
      <c r="D239" s="11">
        <v>11.680555555444444</v>
      </c>
      <c r="E239" s="11">
        <v>0.1422116527956453</v>
      </c>
      <c r="F239" s="13">
        <v>1.0</v>
      </c>
      <c r="G239" s="13">
        <v>9.0</v>
      </c>
      <c r="H239" s="13">
        <v>1.0</v>
      </c>
      <c r="I239" s="13">
        <v>79.0</v>
      </c>
      <c r="J239" s="13">
        <v>10.0</v>
      </c>
      <c r="K239" s="11">
        <v>0.8987341772151899</v>
      </c>
      <c r="L239" s="11">
        <v>5.04</v>
      </c>
      <c r="M239" s="13">
        <v>7.0</v>
      </c>
      <c r="N239" s="13">
        <v>0.0</v>
      </c>
      <c r="O239" s="13">
        <v>9.0</v>
      </c>
      <c r="P239" s="18">
        <v>0.0</v>
      </c>
      <c r="Q239" s="15">
        <v>1.0409458300108352</v>
      </c>
      <c r="R239" s="16">
        <v>6.7011111111111115</v>
      </c>
      <c r="S239" s="13">
        <v>39.0</v>
      </c>
      <c r="T239" s="13">
        <v>3.0</v>
      </c>
      <c r="U239" s="13">
        <v>1.0</v>
      </c>
      <c r="V239" s="17">
        <f t="shared" si="1"/>
        <v>1</v>
      </c>
      <c r="W239" s="11">
        <f t="shared" si="2"/>
        <v>0.9</v>
      </c>
      <c r="X239" s="11">
        <f t="shared" si="3"/>
        <v>0.1</v>
      </c>
      <c r="Y239" s="11">
        <f t="shared" si="19"/>
        <v>6.701111111</v>
      </c>
      <c r="Z239" s="12">
        <v>2.0</v>
      </c>
      <c r="AA239" s="12">
        <v>0.0</v>
      </c>
      <c r="AB239" s="12">
        <v>8.0</v>
      </c>
      <c r="AC239" s="12">
        <v>1.0</v>
      </c>
      <c r="AD239" s="12">
        <v>10.0</v>
      </c>
      <c r="AE239" s="12">
        <v>1.0</v>
      </c>
      <c r="AF239" s="11">
        <f t="shared" si="5"/>
        <v>0.1</v>
      </c>
      <c r="AG239" s="12">
        <v>5.0</v>
      </c>
      <c r="AH239" s="12">
        <v>1.0</v>
      </c>
      <c r="AI239" s="12">
        <v>6.0</v>
      </c>
      <c r="AJ239" s="12">
        <v>4.0</v>
      </c>
      <c r="AK239" s="12">
        <v>11.0</v>
      </c>
      <c r="AL239" s="12">
        <v>5.0</v>
      </c>
      <c r="AM239" s="18">
        <f t="shared" si="18"/>
        <v>0.4545454545</v>
      </c>
      <c r="AN239" s="19">
        <v>0.0</v>
      </c>
      <c r="AO239" s="19">
        <v>0.0</v>
      </c>
      <c r="AP239" s="13">
        <v>0.0</v>
      </c>
      <c r="AQ239" s="17">
        <f t="shared" si="23"/>
        <v>3</v>
      </c>
      <c r="AR239" s="11">
        <f t="shared" si="8"/>
        <v>0.3</v>
      </c>
      <c r="AS239" s="17">
        <f t="shared" si="24"/>
        <v>6</v>
      </c>
      <c r="AT239" s="11">
        <f t="shared" si="10"/>
        <v>0.6666666667</v>
      </c>
      <c r="AU239" s="13" t="s">
        <v>54</v>
      </c>
      <c r="AY239" s="13"/>
      <c r="AZ239" s="13"/>
      <c r="BA239" s="13">
        <v>1.0</v>
      </c>
      <c r="BB239" s="13"/>
    </row>
    <row r="240" ht="12.75" customHeight="1">
      <c r="A240" s="13" t="s">
        <v>279</v>
      </c>
      <c r="B240" s="39" t="s">
        <v>283</v>
      </c>
      <c r="C240" s="10">
        <v>1.8194444444444444</v>
      </c>
      <c r="D240" s="11">
        <v>12.180555555444444</v>
      </c>
      <c r="E240" s="11">
        <v>0.1493728620310091</v>
      </c>
      <c r="F240" s="13">
        <v>0.0</v>
      </c>
      <c r="G240" s="13">
        <v>10.0</v>
      </c>
      <c r="H240" s="13">
        <v>4.0</v>
      </c>
      <c r="I240" s="13">
        <v>96.0</v>
      </c>
      <c r="J240" s="13">
        <v>12.0</v>
      </c>
      <c r="K240" s="11">
        <v>0.8298611111111112</v>
      </c>
      <c r="L240" s="11">
        <v>2.9166666666666665</v>
      </c>
      <c r="M240" s="13">
        <v>8.0</v>
      </c>
      <c r="N240" s="13">
        <v>0.0</v>
      </c>
      <c r="O240" s="13">
        <v>9.0</v>
      </c>
      <c r="P240" s="13">
        <v>0.0</v>
      </c>
      <c r="Q240" s="15">
        <v>0.9792339731421202</v>
      </c>
      <c r="R240" s="16">
        <v>4.736111111111111</v>
      </c>
      <c r="S240" s="13">
        <v>38.0</v>
      </c>
      <c r="T240" s="13">
        <v>4.0</v>
      </c>
      <c r="U240" s="13">
        <v>1.0</v>
      </c>
      <c r="V240" s="17">
        <f t="shared" si="1"/>
        <v>2</v>
      </c>
      <c r="W240" s="11">
        <f t="shared" si="2"/>
        <v>0.8333333333</v>
      </c>
      <c r="X240" s="11">
        <f t="shared" si="3"/>
        <v>0.1666666667</v>
      </c>
      <c r="Y240" s="11">
        <f t="shared" si="19"/>
        <v>4.736111111</v>
      </c>
      <c r="Z240" s="12">
        <v>2.5</v>
      </c>
      <c r="AA240" s="12">
        <v>0.0</v>
      </c>
      <c r="AB240" s="12">
        <v>8.0</v>
      </c>
      <c r="AC240" s="12">
        <v>1.0</v>
      </c>
      <c r="AD240" s="12">
        <v>10.5</v>
      </c>
      <c r="AE240" s="12">
        <v>1.0</v>
      </c>
      <c r="AF240" s="11">
        <f t="shared" si="5"/>
        <v>0.09523809524</v>
      </c>
      <c r="AG240" s="12">
        <v>5.0</v>
      </c>
      <c r="AH240" s="12">
        <v>3.0</v>
      </c>
      <c r="AI240" s="12">
        <v>6.0</v>
      </c>
      <c r="AJ240" s="12">
        <v>2.0</v>
      </c>
      <c r="AK240" s="12">
        <v>11.0</v>
      </c>
      <c r="AL240" s="12">
        <v>5.0</v>
      </c>
      <c r="AM240" s="18">
        <f t="shared" si="18"/>
        <v>0.4545454545</v>
      </c>
      <c r="AN240" s="19">
        <v>0.0</v>
      </c>
      <c r="AO240" s="19">
        <v>0.0</v>
      </c>
      <c r="AP240" s="13">
        <v>0.0</v>
      </c>
      <c r="AQ240" s="17">
        <f t="shared" si="23"/>
        <v>4</v>
      </c>
      <c r="AR240" s="11">
        <f t="shared" si="8"/>
        <v>0.3333333333</v>
      </c>
      <c r="AS240" s="17">
        <f t="shared" si="24"/>
        <v>7</v>
      </c>
      <c r="AT240" s="11">
        <f t="shared" si="10"/>
        <v>0.6363636364</v>
      </c>
      <c r="AU240" s="13" t="s">
        <v>56</v>
      </c>
      <c r="AY240" s="13"/>
      <c r="AZ240" s="13"/>
      <c r="BA240" s="13">
        <v>6.0</v>
      </c>
      <c r="BB240" s="13"/>
    </row>
    <row r="241" ht="12.75" customHeight="1">
      <c r="A241" s="13" t="s">
        <v>279</v>
      </c>
      <c r="B241" s="39" t="s">
        <v>284</v>
      </c>
      <c r="C241" s="10">
        <v>0.7694444444444444</v>
      </c>
      <c r="D241" s="11">
        <v>10.680555555444444</v>
      </c>
      <c r="E241" s="11">
        <v>0.07204161248449457</v>
      </c>
      <c r="F241" s="13">
        <v>2.0</v>
      </c>
      <c r="G241" s="13">
        <v>8.0</v>
      </c>
      <c r="H241" s="13">
        <v>9.0</v>
      </c>
      <c r="I241" s="13">
        <v>92.0</v>
      </c>
      <c r="J241" s="13">
        <v>11.0</v>
      </c>
      <c r="K241" s="11">
        <v>0.7183794466403163</v>
      </c>
      <c r="L241" s="11">
        <v>1.5664335664335665</v>
      </c>
      <c r="M241" s="13">
        <v>6.0</v>
      </c>
      <c r="N241" s="13">
        <v>0.0</v>
      </c>
      <c r="O241" s="13">
        <v>9.0</v>
      </c>
      <c r="P241" s="13">
        <v>0.0</v>
      </c>
      <c r="Q241" s="15">
        <v>0.7904210591248109</v>
      </c>
      <c r="R241" s="16">
        <v>2.3358780108780106</v>
      </c>
      <c r="S241" s="13">
        <v>37.0</v>
      </c>
      <c r="T241" s="13">
        <v>5.0</v>
      </c>
      <c r="U241" s="13">
        <v>1.0</v>
      </c>
      <c r="V241" s="17">
        <f t="shared" si="1"/>
        <v>3</v>
      </c>
      <c r="W241" s="11">
        <f t="shared" si="2"/>
        <v>0.7272727273</v>
      </c>
      <c r="X241" s="11">
        <f t="shared" si="3"/>
        <v>0.2727272727</v>
      </c>
      <c r="Y241" s="11">
        <f t="shared" si="19"/>
        <v>2.335878011</v>
      </c>
      <c r="Z241" s="12">
        <v>2.0</v>
      </c>
      <c r="AA241" s="12">
        <v>0.0</v>
      </c>
      <c r="AB241" s="12">
        <v>7.0</v>
      </c>
      <c r="AC241" s="12">
        <v>0.0</v>
      </c>
      <c r="AD241" s="12">
        <v>9.0</v>
      </c>
      <c r="AE241" s="12">
        <v>0.0</v>
      </c>
      <c r="AF241" s="11">
        <f t="shared" si="5"/>
        <v>0</v>
      </c>
      <c r="AG241" s="12">
        <v>5.0</v>
      </c>
      <c r="AH241" s="12">
        <v>3.0</v>
      </c>
      <c r="AI241" s="12">
        <v>6.0</v>
      </c>
      <c r="AJ241" s="12">
        <v>2.0</v>
      </c>
      <c r="AK241" s="12">
        <v>11.0</v>
      </c>
      <c r="AL241" s="12">
        <v>5.0</v>
      </c>
      <c r="AM241" s="18">
        <f t="shared" si="18"/>
        <v>0.4545454545</v>
      </c>
      <c r="AN241" s="19">
        <v>0.0</v>
      </c>
      <c r="AO241" s="19">
        <v>0.0</v>
      </c>
      <c r="AP241" s="13">
        <v>0.0</v>
      </c>
      <c r="AQ241" s="17">
        <f t="shared" si="23"/>
        <v>5</v>
      </c>
      <c r="AR241" s="11">
        <f t="shared" si="8"/>
        <v>0.4545454545</v>
      </c>
      <c r="AS241" s="17">
        <f t="shared" si="24"/>
        <v>6</v>
      </c>
      <c r="AT241" s="11">
        <f t="shared" si="10"/>
        <v>0.5454545455</v>
      </c>
      <c r="AU241" s="13" t="s">
        <v>54</v>
      </c>
      <c r="AV241" s="13"/>
      <c r="AW241" s="13"/>
      <c r="AX241" s="13"/>
      <c r="AY241" s="13"/>
      <c r="AZ241" s="13"/>
      <c r="BA241" s="13">
        <v>8.0</v>
      </c>
      <c r="BB241" s="13"/>
    </row>
    <row r="242" ht="12.75" customHeight="1">
      <c r="A242" s="13" t="s">
        <v>279</v>
      </c>
      <c r="B242" s="39" t="s">
        <v>285</v>
      </c>
      <c r="C242" s="10">
        <v>2.436111111111111</v>
      </c>
      <c r="D242" s="11">
        <v>9.680555555444444</v>
      </c>
      <c r="E242" s="11">
        <v>0.2516499282668769</v>
      </c>
      <c r="F242" s="13">
        <v>1.0</v>
      </c>
      <c r="G242" s="13">
        <v>5.0</v>
      </c>
      <c r="H242" s="13">
        <v>11.0</v>
      </c>
      <c r="I242" s="13">
        <v>87.0</v>
      </c>
      <c r="J242" s="13">
        <v>10.0</v>
      </c>
      <c r="K242" s="11">
        <v>0.4873563218390805</v>
      </c>
      <c r="L242" s="11">
        <v>0.9333333333333333</v>
      </c>
      <c r="M242" s="13">
        <v>6.0</v>
      </c>
      <c r="N242" s="13">
        <v>0.0</v>
      </c>
      <c r="O242" s="13">
        <v>9.0</v>
      </c>
      <c r="P242" s="13">
        <v>0.0</v>
      </c>
      <c r="Q242" s="15">
        <v>0.7390062501059573</v>
      </c>
      <c r="R242" s="16">
        <v>3.3694444444444445</v>
      </c>
      <c r="S242" s="13">
        <v>36.0</v>
      </c>
      <c r="T242" s="13">
        <v>6.0</v>
      </c>
      <c r="U242" s="13">
        <v>1.0</v>
      </c>
      <c r="V242" s="17">
        <f t="shared" si="1"/>
        <v>5</v>
      </c>
      <c r="W242" s="11">
        <f t="shared" si="2"/>
        <v>0.5</v>
      </c>
      <c r="X242" s="11">
        <f t="shared" si="3"/>
        <v>0.5</v>
      </c>
      <c r="Y242" s="11">
        <f t="shared" si="19"/>
        <v>3.369444444</v>
      </c>
      <c r="Z242" s="12">
        <v>2.0</v>
      </c>
      <c r="AA242" s="12">
        <v>0.0</v>
      </c>
      <c r="AB242" s="12">
        <v>6.0</v>
      </c>
      <c r="AC242" s="12">
        <v>2.0</v>
      </c>
      <c r="AD242" s="12">
        <v>8.0</v>
      </c>
      <c r="AE242" s="12">
        <v>2.0</v>
      </c>
      <c r="AF242" s="11">
        <f t="shared" si="5"/>
        <v>0.25</v>
      </c>
      <c r="AG242" s="12">
        <v>5.0</v>
      </c>
      <c r="AH242" s="12">
        <v>1.0</v>
      </c>
      <c r="AI242" s="12">
        <v>6.0</v>
      </c>
      <c r="AJ242" s="12">
        <v>2.0</v>
      </c>
      <c r="AK242" s="12">
        <v>11.0</v>
      </c>
      <c r="AL242" s="12">
        <v>3.0</v>
      </c>
      <c r="AM242" s="18">
        <f t="shared" si="18"/>
        <v>0.2727272727</v>
      </c>
      <c r="AN242" s="19">
        <v>0.0</v>
      </c>
      <c r="AO242" s="19">
        <v>0.0</v>
      </c>
      <c r="AP242" s="13">
        <v>0.0</v>
      </c>
      <c r="AQ242" s="17">
        <f t="shared" si="23"/>
        <v>4</v>
      </c>
      <c r="AR242" s="11">
        <f t="shared" si="8"/>
        <v>0.4</v>
      </c>
      <c r="AS242" s="17">
        <f t="shared" si="24"/>
        <v>4</v>
      </c>
      <c r="AT242" s="11">
        <f t="shared" si="10"/>
        <v>0.5</v>
      </c>
      <c r="AU242" s="13" t="s">
        <v>56</v>
      </c>
      <c r="AV242" s="13"/>
      <c r="AW242" s="13"/>
      <c r="AX242" s="13"/>
      <c r="AY242" s="13"/>
      <c r="AZ242" s="13"/>
      <c r="BA242" s="13">
        <v>6.0</v>
      </c>
      <c r="BB242" s="13"/>
    </row>
    <row r="243" ht="12.75" customHeight="1">
      <c r="A243" s="13" t="s">
        <v>279</v>
      </c>
      <c r="B243" s="8" t="s">
        <v>286</v>
      </c>
      <c r="C243" s="10">
        <v>1.2444444444444445</v>
      </c>
      <c r="D243" s="11">
        <v>7.680555555444444</v>
      </c>
      <c r="E243" s="11">
        <v>0.16202531645804016</v>
      </c>
      <c r="F243" s="13">
        <v>0.0</v>
      </c>
      <c r="G243" s="13">
        <v>5.0</v>
      </c>
      <c r="H243" s="13">
        <v>5.0</v>
      </c>
      <c r="I243" s="13">
        <v>65.0</v>
      </c>
      <c r="J243" s="13">
        <v>7.0</v>
      </c>
      <c r="K243" s="11">
        <v>0.7032967032967034</v>
      </c>
      <c r="L243" s="11">
        <v>2.2222222222222223</v>
      </c>
      <c r="M243" s="13">
        <v>4.0</v>
      </c>
      <c r="N243" s="13">
        <v>0.0</v>
      </c>
      <c r="O243" s="13">
        <v>9.0</v>
      </c>
      <c r="P243" s="13">
        <v>0.0</v>
      </c>
      <c r="Q243" s="15">
        <v>0.8653220197547435</v>
      </c>
      <c r="R243" s="16">
        <v>3.466666666666667</v>
      </c>
      <c r="S243" s="13">
        <v>32.0</v>
      </c>
      <c r="T243" s="13">
        <v>7.0</v>
      </c>
      <c r="U243" s="13">
        <v>1.0</v>
      </c>
      <c r="V243" s="17">
        <f t="shared" si="1"/>
        <v>2</v>
      </c>
      <c r="W243" s="11">
        <f t="shared" si="2"/>
        <v>0.7142857143</v>
      </c>
      <c r="X243" s="11">
        <f t="shared" si="3"/>
        <v>0.2857142857</v>
      </c>
      <c r="Y243" s="11">
        <f t="shared" si="19"/>
        <v>3.466666667</v>
      </c>
      <c r="Z243" s="12">
        <v>1.0</v>
      </c>
      <c r="AA243" s="12">
        <v>0.0</v>
      </c>
      <c r="AB243" s="12">
        <v>5.0</v>
      </c>
      <c r="AC243" s="12">
        <v>0.0</v>
      </c>
      <c r="AD243" s="12">
        <v>6.0</v>
      </c>
      <c r="AE243" s="12">
        <v>0.0</v>
      </c>
      <c r="AF243" s="11">
        <f t="shared" si="5"/>
        <v>0</v>
      </c>
      <c r="AG243" s="12">
        <v>5.0</v>
      </c>
      <c r="AH243" s="12">
        <v>4.0</v>
      </c>
      <c r="AI243" s="12">
        <v>6.0</v>
      </c>
      <c r="AJ243" s="12">
        <v>4.0</v>
      </c>
      <c r="AK243" s="12">
        <v>11.0</v>
      </c>
      <c r="AL243" s="12">
        <v>8.0</v>
      </c>
      <c r="AM243" s="18">
        <f t="shared" si="18"/>
        <v>0.7272727273</v>
      </c>
      <c r="AN243" s="19">
        <v>0.0</v>
      </c>
      <c r="AO243" s="19">
        <v>0.0</v>
      </c>
      <c r="AP243" s="13">
        <v>0.0</v>
      </c>
      <c r="AQ243" s="17">
        <f t="shared" si="23"/>
        <v>3</v>
      </c>
      <c r="AR243" s="11">
        <f t="shared" si="8"/>
        <v>0.4285714286</v>
      </c>
      <c r="AS243" s="17">
        <f t="shared" si="24"/>
        <v>4</v>
      </c>
      <c r="AT243" s="11">
        <f t="shared" si="10"/>
        <v>0.5714285714</v>
      </c>
      <c r="AU243" s="13" t="s">
        <v>54</v>
      </c>
      <c r="AY243" s="13"/>
      <c r="AZ243" s="13"/>
      <c r="BA243" s="13">
        <v>8.0</v>
      </c>
    </row>
    <row r="244" ht="12.75" customHeight="1">
      <c r="A244" s="13" t="s">
        <v>279</v>
      </c>
      <c r="B244" s="8" t="s">
        <v>287</v>
      </c>
      <c r="C244" s="10">
        <v>0.5361111111111112</v>
      </c>
      <c r="D244" s="11">
        <v>5.680555555444444</v>
      </c>
      <c r="E244" s="11">
        <v>0.09437652811920542</v>
      </c>
      <c r="F244" s="13">
        <v>1.0</v>
      </c>
      <c r="G244" s="13">
        <v>5.0</v>
      </c>
      <c r="H244" s="13">
        <v>0.0</v>
      </c>
      <c r="I244" s="13">
        <v>58.0</v>
      </c>
      <c r="J244" s="13">
        <v>6.0</v>
      </c>
      <c r="K244" s="11">
        <v>0.696969696969697</v>
      </c>
      <c r="L244" s="11">
        <v>1.6666666666666667</v>
      </c>
      <c r="M244" s="13">
        <v>5.0</v>
      </c>
      <c r="N244" s="13">
        <v>0.0</v>
      </c>
      <c r="O244" s="13">
        <v>9.0</v>
      </c>
      <c r="P244" s="13">
        <v>0.0</v>
      </c>
      <c r="Q244" s="15">
        <v>0.7913462250889024</v>
      </c>
      <c r="R244" s="16">
        <v>2.202777777777778</v>
      </c>
      <c r="S244" s="13">
        <v>28.0</v>
      </c>
      <c r="T244" s="13">
        <v>8.0</v>
      </c>
      <c r="U244" s="13">
        <v>1.0</v>
      </c>
      <c r="V244" s="17">
        <f t="shared" si="1"/>
        <v>1</v>
      </c>
      <c r="W244" s="11">
        <f t="shared" si="2"/>
        <v>0.8333333333</v>
      </c>
      <c r="X244" s="11">
        <f t="shared" si="3"/>
        <v>0.1666666667</v>
      </c>
      <c r="Y244" s="11">
        <f t="shared" si="19"/>
        <v>2.202777778</v>
      </c>
      <c r="Z244" s="12">
        <v>0.0</v>
      </c>
      <c r="AA244" s="12">
        <v>0.0</v>
      </c>
      <c r="AB244" s="12">
        <v>4.0</v>
      </c>
      <c r="AC244" s="12">
        <v>0.0</v>
      </c>
      <c r="AD244" s="12">
        <v>4.0</v>
      </c>
      <c r="AE244" s="12">
        <v>0.0</v>
      </c>
      <c r="AF244" s="11">
        <f t="shared" si="5"/>
        <v>0</v>
      </c>
      <c r="AG244" s="12">
        <v>5.0</v>
      </c>
      <c r="AH244" s="12">
        <v>1.0</v>
      </c>
      <c r="AI244" s="12">
        <v>6.0</v>
      </c>
      <c r="AJ244" s="12">
        <v>3.0</v>
      </c>
      <c r="AK244" s="12">
        <v>11.0</v>
      </c>
      <c r="AL244" s="12">
        <v>4.0</v>
      </c>
      <c r="AM244" s="18">
        <f t="shared" si="18"/>
        <v>0.3636363636</v>
      </c>
      <c r="AN244" s="19">
        <v>0.0</v>
      </c>
      <c r="AO244" s="19">
        <v>0.0</v>
      </c>
      <c r="AP244" s="13">
        <v>0.0</v>
      </c>
      <c r="AQ244" s="17">
        <f t="shared" si="23"/>
        <v>1</v>
      </c>
      <c r="AR244" s="11">
        <f t="shared" si="8"/>
        <v>0.1666666667</v>
      </c>
      <c r="AS244" s="17">
        <f t="shared" si="24"/>
        <v>5</v>
      </c>
      <c r="AT244" s="11">
        <f t="shared" si="10"/>
        <v>0.8333333333</v>
      </c>
      <c r="AU244" s="13" t="s">
        <v>56</v>
      </c>
      <c r="AY244" s="13"/>
      <c r="AZ244" s="13"/>
      <c r="BA244" s="13">
        <v>5.0</v>
      </c>
      <c r="BB244" s="13"/>
    </row>
    <row r="245" ht="12.75" customHeight="1">
      <c r="A245" s="13" t="s">
        <v>279</v>
      </c>
      <c r="B245" s="8" t="s">
        <v>288</v>
      </c>
      <c r="C245" s="10">
        <v>1.2444444444444445</v>
      </c>
      <c r="D245" s="11">
        <v>5.680555555444444</v>
      </c>
      <c r="E245" s="11">
        <v>0.21907090464976178</v>
      </c>
      <c r="F245" s="13">
        <v>1.0</v>
      </c>
      <c r="G245" s="13">
        <v>6.0</v>
      </c>
      <c r="H245" s="13">
        <v>3.0</v>
      </c>
      <c r="I245" s="13">
        <v>58.0</v>
      </c>
      <c r="J245" s="13">
        <v>6.0</v>
      </c>
      <c r="K245" s="11">
        <v>0.8315565031982943</v>
      </c>
      <c r="L245" s="11">
        <v>1.5</v>
      </c>
      <c r="M245" s="13">
        <v>3.0</v>
      </c>
      <c r="N245" s="13">
        <v>0.0</v>
      </c>
      <c r="O245" s="13">
        <v>9.0</v>
      </c>
      <c r="P245" s="13">
        <v>0.0</v>
      </c>
      <c r="Q245" s="15">
        <v>1.0506274078480562</v>
      </c>
      <c r="R245" s="16">
        <v>2.7444444444444445</v>
      </c>
      <c r="S245" s="13">
        <v>28.0</v>
      </c>
      <c r="T245" s="13">
        <v>9.0</v>
      </c>
      <c r="U245" s="13">
        <v>1.0</v>
      </c>
      <c r="V245" s="17">
        <f t="shared" si="1"/>
        <v>0</v>
      </c>
      <c r="W245" s="11">
        <f t="shared" si="2"/>
        <v>1</v>
      </c>
      <c r="X245" s="11">
        <f t="shared" si="3"/>
        <v>0</v>
      </c>
      <c r="Y245" s="11">
        <f t="shared" si="19"/>
        <v>2.744444444</v>
      </c>
      <c r="Z245" s="12">
        <v>0.0</v>
      </c>
      <c r="AA245" s="12">
        <v>0.0</v>
      </c>
      <c r="AB245" s="12">
        <v>4.0</v>
      </c>
      <c r="AC245" s="12">
        <v>0.0</v>
      </c>
      <c r="AD245" s="12">
        <v>4.0</v>
      </c>
      <c r="AE245" s="12">
        <v>0.0</v>
      </c>
      <c r="AF245" s="11">
        <f t="shared" si="5"/>
        <v>0</v>
      </c>
      <c r="AG245" s="12">
        <v>5.0</v>
      </c>
      <c r="AH245" s="12">
        <v>4.0</v>
      </c>
      <c r="AI245" s="12">
        <v>6.0</v>
      </c>
      <c r="AJ245" s="12">
        <v>4.0</v>
      </c>
      <c r="AK245" s="12">
        <v>11.0</v>
      </c>
      <c r="AL245" s="12">
        <v>8.0</v>
      </c>
      <c r="AM245" s="18">
        <f t="shared" si="18"/>
        <v>0.7272727273</v>
      </c>
      <c r="AN245" s="19">
        <v>0.0</v>
      </c>
      <c r="AO245" s="19">
        <v>0.0</v>
      </c>
      <c r="AP245" s="13">
        <v>0.0</v>
      </c>
      <c r="AQ245" s="17">
        <f t="shared" si="23"/>
        <v>3</v>
      </c>
      <c r="AR245" s="11">
        <f t="shared" si="8"/>
        <v>0.5</v>
      </c>
      <c r="AS245" s="17">
        <f t="shared" si="24"/>
        <v>3</v>
      </c>
      <c r="AT245" s="11">
        <f t="shared" si="10"/>
        <v>0.5</v>
      </c>
      <c r="AU245" s="13" t="s">
        <v>56</v>
      </c>
      <c r="BA245" s="12">
        <v>8.0</v>
      </c>
    </row>
    <row r="246" ht="12.75" customHeight="1">
      <c r="A246" s="13" t="s">
        <v>279</v>
      </c>
      <c r="B246" s="8" t="s">
        <v>289</v>
      </c>
      <c r="C246" s="10">
        <v>1.4611111111111112</v>
      </c>
      <c r="D246" s="11">
        <v>5.430555555444444</v>
      </c>
      <c r="E246" s="11">
        <v>0.26905370844540266</v>
      </c>
      <c r="F246" s="13">
        <v>0.0</v>
      </c>
      <c r="G246" s="13">
        <v>5.0</v>
      </c>
      <c r="H246" s="13">
        <v>13.0</v>
      </c>
      <c r="I246" s="13">
        <v>58.0</v>
      </c>
      <c r="J246" s="13">
        <v>6.0</v>
      </c>
      <c r="K246" s="11">
        <v>0.7959770114942528</v>
      </c>
      <c r="L246" s="11">
        <v>1.3725490196078431</v>
      </c>
      <c r="M246" s="13">
        <v>3.0</v>
      </c>
      <c r="N246" s="13">
        <v>0.0</v>
      </c>
      <c r="O246" s="13">
        <v>9.0</v>
      </c>
      <c r="P246" s="13">
        <v>0.0</v>
      </c>
      <c r="Q246" s="15">
        <v>1.0650307199396556</v>
      </c>
      <c r="R246" s="16">
        <v>2.8336601307189544</v>
      </c>
      <c r="S246" s="13">
        <v>27.0</v>
      </c>
      <c r="T246" s="13">
        <v>10.0</v>
      </c>
      <c r="U246" s="13">
        <v>1.0</v>
      </c>
      <c r="V246" s="17">
        <f t="shared" si="1"/>
        <v>1</v>
      </c>
      <c r="W246" s="11">
        <f t="shared" si="2"/>
        <v>0.8333333333</v>
      </c>
      <c r="X246" s="11">
        <f t="shared" si="3"/>
        <v>0.1666666667</v>
      </c>
      <c r="Y246" s="11">
        <f t="shared" si="19"/>
        <v>2.833660131</v>
      </c>
      <c r="Z246" s="12">
        <v>0.0</v>
      </c>
      <c r="AA246" s="12">
        <v>0.0</v>
      </c>
      <c r="AB246" s="12">
        <v>4.0</v>
      </c>
      <c r="AC246" s="12">
        <v>1.0</v>
      </c>
      <c r="AD246" s="12">
        <v>4.0</v>
      </c>
      <c r="AE246" s="12">
        <v>1.0</v>
      </c>
      <c r="AF246" s="11">
        <f t="shared" si="5"/>
        <v>0.25</v>
      </c>
      <c r="AG246" s="12">
        <v>4.0</v>
      </c>
      <c r="AH246" s="12">
        <v>0.0</v>
      </c>
      <c r="AI246" s="12">
        <v>6.0</v>
      </c>
      <c r="AJ246" s="12">
        <v>4.0</v>
      </c>
      <c r="AK246" s="12">
        <v>10.0</v>
      </c>
      <c r="AL246" s="12">
        <v>4.0</v>
      </c>
      <c r="AM246" s="18">
        <f t="shared" si="18"/>
        <v>0.4</v>
      </c>
      <c r="AN246" s="19">
        <v>0.0</v>
      </c>
      <c r="AO246" s="19">
        <v>0.0</v>
      </c>
      <c r="AP246" s="13">
        <v>0.0</v>
      </c>
      <c r="AQ246" s="17">
        <f t="shared" si="23"/>
        <v>3</v>
      </c>
      <c r="AR246" s="11">
        <f t="shared" si="8"/>
        <v>0.5</v>
      </c>
      <c r="AS246" s="17">
        <f t="shared" si="24"/>
        <v>2</v>
      </c>
      <c r="AT246" s="11">
        <f t="shared" si="10"/>
        <v>0.4</v>
      </c>
      <c r="AU246" s="13" t="s">
        <v>56</v>
      </c>
      <c r="AY246" s="13"/>
      <c r="AZ246" s="13">
        <v>2.0</v>
      </c>
      <c r="BA246" s="13">
        <v>9.0</v>
      </c>
      <c r="BB246" s="13"/>
    </row>
    <row r="247" ht="12.75" customHeight="1">
      <c r="A247" s="13" t="s">
        <v>279</v>
      </c>
      <c r="B247" s="39" t="s">
        <v>290</v>
      </c>
      <c r="C247" s="10">
        <v>0.4361111111111111</v>
      </c>
      <c r="D247" s="11">
        <v>4.230555555444444</v>
      </c>
      <c r="E247" s="11">
        <v>0.10308601444788146</v>
      </c>
      <c r="F247" s="13">
        <v>0.0</v>
      </c>
      <c r="G247" s="13">
        <v>4.0</v>
      </c>
      <c r="H247" s="13">
        <v>14.0</v>
      </c>
      <c r="I247" s="13">
        <v>65.0</v>
      </c>
      <c r="J247" s="13">
        <v>7.0</v>
      </c>
      <c r="K247" s="11">
        <v>0.5406593406593406</v>
      </c>
      <c r="L247" s="11">
        <v>0.8888888888888888</v>
      </c>
      <c r="M247" s="13">
        <v>3.0</v>
      </c>
      <c r="N247" s="13">
        <v>0.0</v>
      </c>
      <c r="O247" s="13">
        <v>9.0</v>
      </c>
      <c r="P247" s="13">
        <v>0.0</v>
      </c>
      <c r="Q247" s="15">
        <v>0.6437453551072221</v>
      </c>
      <c r="R247" s="16">
        <v>1.325</v>
      </c>
      <c r="S247" s="13">
        <v>24.0</v>
      </c>
      <c r="T247" s="13">
        <v>11.0</v>
      </c>
      <c r="U247" s="13">
        <v>1.0</v>
      </c>
      <c r="V247" s="17">
        <f t="shared" si="1"/>
        <v>3</v>
      </c>
      <c r="W247" s="11">
        <f t="shared" si="2"/>
        <v>0.5714285714</v>
      </c>
      <c r="X247" s="11">
        <f t="shared" si="3"/>
        <v>0.4285714286</v>
      </c>
      <c r="Y247" s="11">
        <f t="shared" si="19"/>
        <v>1.325</v>
      </c>
      <c r="Z247" s="12">
        <v>0.0</v>
      </c>
      <c r="AA247" s="12">
        <v>0.0</v>
      </c>
      <c r="AB247" s="12">
        <v>3.0</v>
      </c>
      <c r="AC247" s="12">
        <v>0.0</v>
      </c>
      <c r="AD247" s="12">
        <v>3.0</v>
      </c>
      <c r="AE247" s="12">
        <v>0.0</v>
      </c>
      <c r="AF247" s="11">
        <f t="shared" si="5"/>
        <v>0</v>
      </c>
      <c r="AG247" s="12">
        <v>3.0</v>
      </c>
      <c r="AH247" s="12">
        <v>1.0</v>
      </c>
      <c r="AI247" s="12">
        <v>6.0</v>
      </c>
      <c r="AJ247" s="12">
        <v>2.0</v>
      </c>
      <c r="AK247" s="12">
        <v>9.0</v>
      </c>
      <c r="AL247" s="12">
        <v>3.0</v>
      </c>
      <c r="AM247" s="18">
        <f t="shared" si="18"/>
        <v>0.3333333333</v>
      </c>
      <c r="AN247" s="19">
        <v>0.0</v>
      </c>
      <c r="AO247" s="19">
        <v>0.0</v>
      </c>
      <c r="AP247" s="13">
        <v>0.0</v>
      </c>
      <c r="AQ247" s="17">
        <f t="shared" si="23"/>
        <v>4</v>
      </c>
      <c r="AR247" s="11">
        <f t="shared" si="8"/>
        <v>0.5714285714</v>
      </c>
      <c r="AS247" s="17">
        <f t="shared" si="24"/>
        <v>3</v>
      </c>
      <c r="AT247" s="11">
        <f t="shared" si="10"/>
        <v>0.4285714286</v>
      </c>
      <c r="AU247" s="13" t="s">
        <v>54</v>
      </c>
      <c r="AV247" s="13"/>
      <c r="AW247" s="13"/>
      <c r="AX247" s="13"/>
      <c r="AY247" s="13"/>
      <c r="AZ247" s="13"/>
      <c r="BA247" s="13">
        <v>4.0</v>
      </c>
      <c r="BB247" s="13"/>
    </row>
    <row r="248" ht="12.75" customHeight="1">
      <c r="A248" s="13" t="s">
        <v>279</v>
      </c>
      <c r="B248" s="8" t="s">
        <v>291</v>
      </c>
      <c r="C248" s="10">
        <v>0.7944444444444445</v>
      </c>
      <c r="D248" s="11">
        <v>3.0305555554444443</v>
      </c>
      <c r="E248" s="11">
        <v>0.2621448212745058</v>
      </c>
      <c r="F248" s="13">
        <v>0.0</v>
      </c>
      <c r="G248" s="13">
        <v>2.0</v>
      </c>
      <c r="H248" s="13">
        <v>10.0</v>
      </c>
      <c r="I248" s="13">
        <v>37.0</v>
      </c>
      <c r="J248" s="13">
        <v>4.0</v>
      </c>
      <c r="K248" s="11">
        <v>0.43243243243243246</v>
      </c>
      <c r="L248" s="11">
        <v>1.0</v>
      </c>
      <c r="M248" s="13">
        <v>2.0</v>
      </c>
      <c r="N248" s="13">
        <v>0.0</v>
      </c>
      <c r="O248" s="13">
        <v>9.0</v>
      </c>
      <c r="P248" s="13">
        <v>0.0</v>
      </c>
      <c r="Q248" s="15">
        <v>0.6945772537069382</v>
      </c>
      <c r="R248" s="16">
        <v>1.7944444444444445</v>
      </c>
      <c r="S248" s="13">
        <v>22.0</v>
      </c>
      <c r="T248" s="13">
        <v>12.0</v>
      </c>
      <c r="U248" s="13">
        <v>1.0</v>
      </c>
      <c r="V248" s="17">
        <f t="shared" si="1"/>
        <v>2</v>
      </c>
      <c r="W248" s="11">
        <f t="shared" si="2"/>
        <v>0.5</v>
      </c>
      <c r="X248" s="11">
        <f t="shared" si="3"/>
        <v>0.5</v>
      </c>
      <c r="Y248" s="11">
        <f t="shared" si="19"/>
        <v>1.794444444</v>
      </c>
      <c r="Z248" s="12">
        <v>0.0</v>
      </c>
      <c r="AA248" s="12">
        <v>0.0</v>
      </c>
      <c r="AB248" s="12">
        <v>2.0</v>
      </c>
      <c r="AC248" s="12">
        <v>0.0</v>
      </c>
      <c r="AD248" s="12">
        <v>2.0</v>
      </c>
      <c r="AE248" s="12">
        <v>0.0</v>
      </c>
      <c r="AF248" s="11">
        <f t="shared" si="5"/>
        <v>0</v>
      </c>
      <c r="AG248" s="12">
        <v>2.0</v>
      </c>
      <c r="AH248" s="12">
        <v>2.0</v>
      </c>
      <c r="AI248" s="12">
        <v>6.0</v>
      </c>
      <c r="AJ248" s="12">
        <v>4.0</v>
      </c>
      <c r="AK248" s="12">
        <v>8.0</v>
      </c>
      <c r="AL248" s="12">
        <v>6.0</v>
      </c>
      <c r="AM248" s="18">
        <f t="shared" si="18"/>
        <v>0.75</v>
      </c>
      <c r="AN248" s="19">
        <v>0.0</v>
      </c>
      <c r="AO248" s="19">
        <v>0.0</v>
      </c>
      <c r="AP248" s="13">
        <v>0.0</v>
      </c>
      <c r="AQ248" s="17">
        <f t="shared" si="23"/>
        <v>2</v>
      </c>
      <c r="AR248" s="11">
        <f t="shared" si="8"/>
        <v>0.5</v>
      </c>
      <c r="AS248" s="17">
        <f t="shared" si="24"/>
        <v>2</v>
      </c>
      <c r="AT248" s="11">
        <f t="shared" si="10"/>
        <v>0.5</v>
      </c>
      <c r="AU248" s="13" t="s">
        <v>56</v>
      </c>
      <c r="AV248" s="13"/>
      <c r="AW248" s="13"/>
      <c r="AX248" s="13"/>
      <c r="AY248" s="13"/>
      <c r="AZ248" s="13"/>
      <c r="BA248" s="13">
        <v>5.0</v>
      </c>
      <c r="BB248" s="13"/>
    </row>
    <row r="249" ht="12.75" customHeight="1">
      <c r="A249" s="13" t="s">
        <v>279</v>
      </c>
      <c r="B249" s="39" t="s">
        <v>292</v>
      </c>
      <c r="C249" s="10">
        <v>1.7361111111111112</v>
      </c>
      <c r="D249" s="11">
        <v>2.5305555554444443</v>
      </c>
      <c r="E249" s="11">
        <v>0.6860592755515285</v>
      </c>
      <c r="F249" s="13">
        <v>0.0</v>
      </c>
      <c r="G249" s="13">
        <v>3.0</v>
      </c>
      <c r="H249" s="13">
        <v>3.0</v>
      </c>
      <c r="I249" s="13">
        <v>42.0</v>
      </c>
      <c r="J249" s="13">
        <v>5.0</v>
      </c>
      <c r="K249" s="11">
        <v>0.5857142857142856</v>
      </c>
      <c r="L249" s="11">
        <v>2.4</v>
      </c>
      <c r="M249" s="13">
        <v>3.0</v>
      </c>
      <c r="N249" s="13">
        <v>0.0</v>
      </c>
      <c r="O249" s="13">
        <v>9.0</v>
      </c>
      <c r="P249" s="13">
        <v>0.0</v>
      </c>
      <c r="Q249" s="15">
        <v>1.271773561265814</v>
      </c>
      <c r="R249" s="16">
        <v>4.136111111111111</v>
      </c>
      <c r="S249" s="13">
        <v>18.0</v>
      </c>
      <c r="T249" s="13">
        <v>13.0</v>
      </c>
      <c r="U249" s="13">
        <v>1.0</v>
      </c>
      <c r="V249" s="17">
        <f t="shared" si="1"/>
        <v>2</v>
      </c>
      <c r="W249" s="11">
        <f t="shared" si="2"/>
        <v>0.6</v>
      </c>
      <c r="X249" s="11">
        <f t="shared" si="3"/>
        <v>0.4</v>
      </c>
      <c r="Y249" s="11">
        <f t="shared" si="19"/>
        <v>4.136111111</v>
      </c>
      <c r="Z249" s="12">
        <v>0.5</v>
      </c>
      <c r="AA249" s="12">
        <v>0.5</v>
      </c>
      <c r="AB249" s="12">
        <v>1.0</v>
      </c>
      <c r="AC249" s="12">
        <v>1.0</v>
      </c>
      <c r="AD249" s="12">
        <v>1.5</v>
      </c>
      <c r="AE249" s="12">
        <v>1.5</v>
      </c>
      <c r="AF249" s="11">
        <f t="shared" si="5"/>
        <v>1</v>
      </c>
      <c r="AG249" s="12">
        <v>2.0</v>
      </c>
      <c r="AH249" s="12">
        <v>0.0</v>
      </c>
      <c r="AI249" s="12">
        <v>6.0</v>
      </c>
      <c r="AJ249" s="12">
        <v>2.0</v>
      </c>
      <c r="AK249" s="12">
        <v>8.0</v>
      </c>
      <c r="AL249" s="12">
        <v>2.0</v>
      </c>
      <c r="AM249" s="18">
        <f t="shared" si="18"/>
        <v>0.25</v>
      </c>
      <c r="AN249" s="19">
        <v>0.0</v>
      </c>
      <c r="AO249" s="19">
        <v>0.0</v>
      </c>
      <c r="AP249" s="13">
        <v>0.0</v>
      </c>
      <c r="AQ249" s="17">
        <f t="shared" si="23"/>
        <v>2</v>
      </c>
      <c r="AR249" s="11">
        <f t="shared" si="8"/>
        <v>0.4</v>
      </c>
      <c r="AS249" s="17">
        <f t="shared" si="24"/>
        <v>1.5</v>
      </c>
      <c r="AT249" s="11">
        <f t="shared" si="10"/>
        <v>0.375</v>
      </c>
      <c r="AU249" s="13" t="s">
        <v>56</v>
      </c>
      <c r="AV249" s="13"/>
      <c r="AW249" s="13"/>
      <c r="AX249" s="13"/>
      <c r="AY249" s="13"/>
      <c r="AZ249" s="13"/>
      <c r="BA249" s="13">
        <v>8.0</v>
      </c>
      <c r="BB249" s="13"/>
    </row>
    <row r="250" ht="12.75" customHeight="1">
      <c r="A250" s="13" t="s">
        <v>279</v>
      </c>
      <c r="B250" s="39" t="s">
        <v>293</v>
      </c>
      <c r="C250" s="10">
        <v>0.2361111111111111</v>
      </c>
      <c r="D250" s="11">
        <v>1.697222222111111</v>
      </c>
      <c r="E250" s="11">
        <v>0.13911620295509763</v>
      </c>
      <c r="F250" s="13">
        <v>0.0</v>
      </c>
      <c r="G250" s="13">
        <v>4.0</v>
      </c>
      <c r="H250" s="13">
        <v>7.0</v>
      </c>
      <c r="I250" s="13">
        <v>42.0</v>
      </c>
      <c r="J250" s="13">
        <v>5.0</v>
      </c>
      <c r="K250" s="11">
        <v>0.7666666666666667</v>
      </c>
      <c r="L250" s="11">
        <v>2.036363636363636</v>
      </c>
      <c r="M250" s="13">
        <v>3.0</v>
      </c>
      <c r="N250" s="13">
        <v>0.0</v>
      </c>
      <c r="O250" s="13">
        <v>9.0</v>
      </c>
      <c r="P250" s="13">
        <v>0.0</v>
      </c>
      <c r="Q250" s="15">
        <v>0.9057828696217644</v>
      </c>
      <c r="R250" s="16">
        <v>2.2724747474747473</v>
      </c>
      <c r="S250" s="13">
        <v>15.0</v>
      </c>
      <c r="T250" s="13">
        <v>14.0</v>
      </c>
      <c r="U250" s="13">
        <v>1.0</v>
      </c>
      <c r="V250" s="17">
        <f t="shared" si="1"/>
        <v>1</v>
      </c>
      <c r="W250" s="11">
        <f t="shared" si="2"/>
        <v>0.8</v>
      </c>
      <c r="X250" s="11">
        <f t="shared" si="3"/>
        <v>0.2</v>
      </c>
      <c r="Y250" s="11">
        <f t="shared" si="19"/>
        <v>2.272474747</v>
      </c>
      <c r="Z250" s="12">
        <v>0.0</v>
      </c>
      <c r="AA250" s="12">
        <v>0.0</v>
      </c>
      <c r="AB250" s="12">
        <v>1.0</v>
      </c>
      <c r="AC250" s="12">
        <v>0.0</v>
      </c>
      <c r="AD250" s="12">
        <v>1.0</v>
      </c>
      <c r="AE250" s="12">
        <v>0.0</v>
      </c>
      <c r="AF250" s="11">
        <f t="shared" si="5"/>
        <v>0</v>
      </c>
      <c r="AG250" s="12">
        <v>1.0</v>
      </c>
      <c r="AH250" s="12">
        <v>1.0</v>
      </c>
      <c r="AI250" s="12">
        <v>5.0</v>
      </c>
      <c r="AJ250" s="12">
        <v>1.0</v>
      </c>
      <c r="AK250" s="12">
        <v>6.0</v>
      </c>
      <c r="AL250" s="12">
        <v>2.0</v>
      </c>
      <c r="AM250" s="18">
        <f t="shared" si="18"/>
        <v>0.3333333333</v>
      </c>
      <c r="AN250" s="19">
        <v>0.0</v>
      </c>
      <c r="AO250" s="19">
        <v>0.0</v>
      </c>
      <c r="AP250" s="13">
        <v>0.0</v>
      </c>
      <c r="AQ250" s="17">
        <f t="shared" si="23"/>
        <v>2</v>
      </c>
      <c r="AR250" s="11">
        <f t="shared" si="8"/>
        <v>0.4</v>
      </c>
      <c r="AS250" s="17">
        <f t="shared" si="24"/>
        <v>3</v>
      </c>
      <c r="AT250" s="11">
        <f t="shared" si="10"/>
        <v>0.6</v>
      </c>
      <c r="AU250" s="13" t="s">
        <v>56</v>
      </c>
      <c r="AV250" s="13"/>
      <c r="AW250" s="13"/>
      <c r="AX250" s="13"/>
      <c r="AY250" s="13"/>
      <c r="AZ250" s="13"/>
      <c r="BA250" s="13">
        <v>6.0</v>
      </c>
      <c r="BB250" s="13"/>
    </row>
    <row r="251" ht="12.75" customHeight="1">
      <c r="A251" s="13" t="s">
        <v>279</v>
      </c>
      <c r="B251" s="8" t="s">
        <v>294</v>
      </c>
      <c r="C251" s="10">
        <v>0.33611111111111114</v>
      </c>
      <c r="D251" s="11">
        <v>1.697222222111111</v>
      </c>
      <c r="E251" s="11">
        <v>0.19803600655960957</v>
      </c>
      <c r="F251" s="13">
        <v>1.0</v>
      </c>
      <c r="G251" s="13">
        <v>1.0</v>
      </c>
      <c r="H251" s="13">
        <v>3.0</v>
      </c>
      <c r="I251" s="13">
        <v>18.0</v>
      </c>
      <c r="J251" s="13">
        <v>2.0</v>
      </c>
      <c r="K251" s="11">
        <v>0.4166666666666667</v>
      </c>
      <c r="L251" s="11">
        <v>2.0</v>
      </c>
      <c r="M251" s="13">
        <v>1.0</v>
      </c>
      <c r="N251" s="13">
        <v>0.0</v>
      </c>
      <c r="O251" s="13">
        <v>9.0</v>
      </c>
      <c r="P251" s="13">
        <v>0.0</v>
      </c>
      <c r="Q251" s="15">
        <v>0.6147026732262763</v>
      </c>
      <c r="R251" s="16">
        <v>2.3361111111111112</v>
      </c>
      <c r="S251" s="13">
        <v>15.0</v>
      </c>
      <c r="T251" s="13">
        <v>15.0</v>
      </c>
      <c r="U251" s="13">
        <v>1.0</v>
      </c>
      <c r="V251" s="17">
        <f t="shared" si="1"/>
        <v>1</v>
      </c>
      <c r="W251" s="11">
        <f t="shared" si="2"/>
        <v>0.5</v>
      </c>
      <c r="X251" s="11">
        <f t="shared" si="3"/>
        <v>0.5</v>
      </c>
      <c r="Y251" s="11">
        <f t="shared" si="19"/>
        <v>2.336111111</v>
      </c>
      <c r="Z251" s="12">
        <v>0.0</v>
      </c>
      <c r="AA251" s="12">
        <v>0.0</v>
      </c>
      <c r="AB251" s="12">
        <v>1.0</v>
      </c>
      <c r="AC251" s="12">
        <v>0.0</v>
      </c>
      <c r="AD251" s="12">
        <v>1.0</v>
      </c>
      <c r="AE251" s="12">
        <v>0.0</v>
      </c>
      <c r="AF251" s="11">
        <f t="shared" si="5"/>
        <v>0</v>
      </c>
      <c r="AG251" s="12">
        <v>1.0</v>
      </c>
      <c r="AH251" s="12">
        <v>0.0</v>
      </c>
      <c r="AI251" s="12">
        <v>5.0</v>
      </c>
      <c r="AJ251" s="12">
        <v>3.0</v>
      </c>
      <c r="AK251" s="12">
        <v>6.0</v>
      </c>
      <c r="AL251" s="12">
        <v>3.0</v>
      </c>
      <c r="AM251" s="18">
        <f t="shared" si="18"/>
        <v>0.5</v>
      </c>
      <c r="AN251" s="19">
        <v>0.0</v>
      </c>
      <c r="AO251" s="19">
        <v>0.0</v>
      </c>
      <c r="AP251" s="13">
        <v>0.0</v>
      </c>
      <c r="AQ251" s="17">
        <f t="shared" si="23"/>
        <v>1</v>
      </c>
      <c r="AR251" s="11">
        <f t="shared" si="8"/>
        <v>0.5</v>
      </c>
      <c r="AS251" s="17">
        <f t="shared" si="24"/>
        <v>1</v>
      </c>
      <c r="AT251" s="11">
        <f t="shared" si="10"/>
        <v>0.5</v>
      </c>
      <c r="AU251" s="13" t="s">
        <v>56</v>
      </c>
      <c r="AV251" s="13"/>
      <c r="AW251" s="13"/>
      <c r="AX251" s="13"/>
      <c r="AY251" s="13"/>
      <c r="AZ251" s="13"/>
      <c r="BA251" s="13">
        <v>8.0</v>
      </c>
      <c r="BB251" s="13"/>
    </row>
    <row r="252" ht="12.75" customHeight="1">
      <c r="A252" s="13" t="s">
        <v>279</v>
      </c>
      <c r="B252" s="39" t="s">
        <v>295</v>
      </c>
      <c r="C252" s="10">
        <v>0.2361111111111111</v>
      </c>
      <c r="D252" s="11">
        <v>0.6972222221111111</v>
      </c>
      <c r="E252" s="11">
        <v>0.33864541838066065</v>
      </c>
      <c r="F252" s="13">
        <v>0.0</v>
      </c>
      <c r="G252" s="13">
        <v>3.0</v>
      </c>
      <c r="H252" s="13">
        <v>6.0</v>
      </c>
      <c r="I252" s="13">
        <v>35.0</v>
      </c>
      <c r="J252" s="13">
        <v>4.0</v>
      </c>
      <c r="K252" s="11">
        <v>0.7071428571428572</v>
      </c>
      <c r="L252" s="11">
        <v>2.1</v>
      </c>
      <c r="M252" s="13">
        <v>3.0</v>
      </c>
      <c r="N252" s="13">
        <v>0.0</v>
      </c>
      <c r="O252" s="13">
        <v>9.0</v>
      </c>
      <c r="P252" s="13">
        <v>0.0</v>
      </c>
      <c r="Q252" s="15">
        <v>1.0457882755235177</v>
      </c>
      <c r="R252" s="16">
        <v>2.3361111111111112</v>
      </c>
      <c r="S252" s="13">
        <v>14.0</v>
      </c>
      <c r="T252" s="13">
        <v>16.0</v>
      </c>
      <c r="U252" s="13">
        <v>1.0</v>
      </c>
      <c r="V252" s="17">
        <f t="shared" si="1"/>
        <v>1</v>
      </c>
      <c r="W252" s="11">
        <f t="shared" si="2"/>
        <v>0.75</v>
      </c>
      <c r="X252" s="11">
        <f t="shared" si="3"/>
        <v>0.25</v>
      </c>
      <c r="Y252" s="11">
        <f t="shared" si="19"/>
        <v>2.336111111</v>
      </c>
      <c r="Z252" s="12">
        <v>0.0</v>
      </c>
      <c r="AA252" s="12">
        <v>0.0</v>
      </c>
      <c r="AB252" s="12">
        <v>0.0</v>
      </c>
      <c r="AC252" s="12">
        <v>0.0</v>
      </c>
      <c r="AD252" s="12">
        <v>0.0</v>
      </c>
      <c r="AE252" s="12">
        <v>0.0</v>
      </c>
      <c r="AF252" s="11" t="str">
        <f t="shared" si="5"/>
        <v>#DIV/0!</v>
      </c>
      <c r="AG252" s="12">
        <v>1.0</v>
      </c>
      <c r="AH252" s="12">
        <v>1.0</v>
      </c>
      <c r="AI252" s="12">
        <v>5.0</v>
      </c>
      <c r="AJ252" s="12">
        <v>1.0</v>
      </c>
      <c r="AK252" s="12">
        <v>6.0</v>
      </c>
      <c r="AL252" s="12">
        <v>2.0</v>
      </c>
      <c r="AM252" s="18">
        <f t="shared" si="18"/>
        <v>0.3333333333</v>
      </c>
      <c r="AN252" s="19">
        <v>0.0</v>
      </c>
      <c r="AO252" s="19">
        <v>0.0</v>
      </c>
      <c r="AP252" s="13">
        <v>0.0</v>
      </c>
      <c r="AQ252" s="17">
        <f t="shared" si="23"/>
        <v>1</v>
      </c>
      <c r="AR252" s="11">
        <f t="shared" si="8"/>
        <v>0.25</v>
      </c>
      <c r="AS252" s="17">
        <f t="shared" si="24"/>
        <v>3</v>
      </c>
      <c r="AT252" s="11">
        <f t="shared" si="10"/>
        <v>0.75</v>
      </c>
      <c r="AU252" s="13" t="s">
        <v>54</v>
      </c>
      <c r="AY252" s="13"/>
      <c r="AZ252" s="13"/>
      <c r="BA252" s="13">
        <v>6.0</v>
      </c>
      <c r="BB252" s="13"/>
    </row>
    <row r="253" ht="12.75" customHeight="1">
      <c r="A253" s="13" t="s">
        <v>279</v>
      </c>
      <c r="B253" s="39" t="s">
        <v>296</v>
      </c>
      <c r="C253" s="10">
        <v>0.1111111111111111</v>
      </c>
      <c r="D253" s="11">
        <v>0.4472222221111111</v>
      </c>
      <c r="E253" s="11">
        <v>0.24844720503067008</v>
      </c>
      <c r="F253" s="13">
        <v>0.0</v>
      </c>
      <c r="G253" s="13">
        <v>2.0</v>
      </c>
      <c r="H253" s="13">
        <v>5.0</v>
      </c>
      <c r="I253" s="13">
        <v>27.0</v>
      </c>
      <c r="J253" s="13">
        <v>3.0</v>
      </c>
      <c r="K253" s="11">
        <v>0.6049382716049383</v>
      </c>
      <c r="L253" s="11">
        <v>2.074074074074074</v>
      </c>
      <c r="M253" s="13">
        <v>2.0</v>
      </c>
      <c r="N253" s="13">
        <v>0.0</v>
      </c>
      <c r="O253" s="13">
        <v>9.0</v>
      </c>
      <c r="P253" s="13">
        <v>0.0</v>
      </c>
      <c r="Q253" s="15">
        <v>0.8533854766356084</v>
      </c>
      <c r="R253" s="16">
        <v>2.185185185185185</v>
      </c>
      <c r="S253" s="13">
        <v>11.0</v>
      </c>
      <c r="T253" s="13">
        <v>17.0</v>
      </c>
      <c r="U253" s="13">
        <v>1.0</v>
      </c>
      <c r="V253" s="17">
        <f t="shared" si="1"/>
        <v>1</v>
      </c>
      <c r="W253" s="11">
        <f t="shared" si="2"/>
        <v>0.6666666667</v>
      </c>
      <c r="X253" s="11">
        <f t="shared" si="3"/>
        <v>0.3333333333</v>
      </c>
      <c r="Y253" s="11">
        <f t="shared" si="19"/>
        <v>2.185185185</v>
      </c>
      <c r="Z253" s="12">
        <v>0.0</v>
      </c>
      <c r="AA253" s="12">
        <v>0.0</v>
      </c>
      <c r="AB253" s="12">
        <v>0.0</v>
      </c>
      <c r="AC253" s="12">
        <v>0.0</v>
      </c>
      <c r="AD253" s="12">
        <v>0.0</v>
      </c>
      <c r="AE253" s="12">
        <v>0.0</v>
      </c>
      <c r="AF253" s="11" t="str">
        <f t="shared" si="5"/>
        <v>#DIV/0!</v>
      </c>
      <c r="AG253" s="12">
        <v>0.0</v>
      </c>
      <c r="AH253" s="12">
        <v>0.0</v>
      </c>
      <c r="AI253" s="12">
        <v>4.0</v>
      </c>
      <c r="AJ253" s="12">
        <v>1.0</v>
      </c>
      <c r="AK253" s="12">
        <v>4.0</v>
      </c>
      <c r="AL253" s="12">
        <v>1.0</v>
      </c>
      <c r="AM253" s="18">
        <f t="shared" si="18"/>
        <v>0.25</v>
      </c>
      <c r="AN253" s="19">
        <v>0.0</v>
      </c>
      <c r="AO253" s="19">
        <v>0.0</v>
      </c>
      <c r="AP253" s="13">
        <v>0.0</v>
      </c>
      <c r="AQ253" s="17">
        <f t="shared" si="23"/>
        <v>1</v>
      </c>
      <c r="AR253" s="11">
        <f t="shared" si="8"/>
        <v>0.3333333333</v>
      </c>
      <c r="AS253" s="17">
        <f t="shared" si="24"/>
        <v>2</v>
      </c>
      <c r="AT253" s="11">
        <f t="shared" si="10"/>
        <v>0.6666666667</v>
      </c>
      <c r="AU253" s="13" t="s">
        <v>54</v>
      </c>
      <c r="AY253" s="13"/>
      <c r="AZ253" s="13"/>
      <c r="BA253" s="13">
        <v>7.0</v>
      </c>
    </row>
    <row r="254" ht="12.75" customHeight="1">
      <c r="A254" s="13" t="s">
        <v>279</v>
      </c>
      <c r="B254" s="39" t="s">
        <v>297</v>
      </c>
      <c r="C254" s="10">
        <v>0.1111111111111111</v>
      </c>
      <c r="D254" s="11">
        <v>0.3222222221111111</v>
      </c>
      <c r="E254" s="11">
        <v>0.34482758632580257</v>
      </c>
      <c r="F254" s="13">
        <v>0.0</v>
      </c>
      <c r="G254" s="13">
        <v>1.0</v>
      </c>
      <c r="H254" s="13">
        <v>8.0</v>
      </c>
      <c r="I254" s="13">
        <v>19.0</v>
      </c>
      <c r="J254" s="13">
        <v>2.0</v>
      </c>
      <c r="K254" s="11">
        <v>0.2894736842105263</v>
      </c>
      <c r="L254" s="11">
        <v>1.1666666666666667</v>
      </c>
      <c r="M254" s="13">
        <v>1.0</v>
      </c>
      <c r="N254" s="13">
        <v>0.0</v>
      </c>
      <c r="O254" s="13">
        <v>9.0</v>
      </c>
      <c r="P254" s="13">
        <v>0.0</v>
      </c>
      <c r="Q254" s="15">
        <v>0.6343012705363289</v>
      </c>
      <c r="R254" s="16">
        <v>1.277777777777778</v>
      </c>
      <c r="S254" s="13">
        <v>8.0</v>
      </c>
      <c r="T254" s="13">
        <v>18.0</v>
      </c>
      <c r="U254" s="13">
        <v>1.0</v>
      </c>
      <c r="V254" s="17">
        <f t="shared" si="1"/>
        <v>1</v>
      </c>
      <c r="W254" s="11">
        <f t="shared" si="2"/>
        <v>0.5</v>
      </c>
      <c r="X254" s="11">
        <f t="shared" si="3"/>
        <v>0.5</v>
      </c>
      <c r="Y254" s="11">
        <f t="shared" si="19"/>
        <v>1.277777778</v>
      </c>
      <c r="Z254" s="12">
        <v>0.0</v>
      </c>
      <c r="AA254" s="12">
        <v>0.0</v>
      </c>
      <c r="AB254" s="12">
        <v>0.0</v>
      </c>
      <c r="AC254" s="12">
        <v>0.0</v>
      </c>
      <c r="AD254" s="12">
        <v>0.0</v>
      </c>
      <c r="AE254" s="12">
        <v>0.0</v>
      </c>
      <c r="AF254" s="11" t="str">
        <f t="shared" si="5"/>
        <v>#DIV/0!</v>
      </c>
      <c r="AG254" s="12">
        <v>0.0</v>
      </c>
      <c r="AH254" s="12">
        <v>0.0</v>
      </c>
      <c r="AI254" s="12">
        <v>3.0</v>
      </c>
      <c r="AJ254" s="12">
        <v>1.0</v>
      </c>
      <c r="AK254" s="12">
        <v>3.0</v>
      </c>
      <c r="AL254" s="12">
        <v>1.0</v>
      </c>
      <c r="AM254" s="18">
        <f t="shared" si="18"/>
        <v>0.3333333333</v>
      </c>
      <c r="AN254" s="19">
        <v>0.0</v>
      </c>
      <c r="AO254" s="19">
        <v>0.0</v>
      </c>
      <c r="AP254" s="13">
        <v>0.0</v>
      </c>
      <c r="AQ254" s="17">
        <f t="shared" si="23"/>
        <v>1</v>
      </c>
      <c r="AR254" s="11">
        <f t="shared" si="8"/>
        <v>0.5</v>
      </c>
      <c r="AS254" s="17">
        <f t="shared" si="24"/>
        <v>1</v>
      </c>
      <c r="AT254" s="11">
        <f t="shared" si="10"/>
        <v>0.5</v>
      </c>
      <c r="AU254" s="13" t="s">
        <v>54</v>
      </c>
      <c r="AY254" s="13"/>
      <c r="AZ254" s="13"/>
      <c r="BA254" s="13">
        <v>5.0</v>
      </c>
      <c r="BB254" s="13"/>
    </row>
    <row r="255" ht="12.75" customHeight="1">
      <c r="A255" s="13" t="s">
        <v>279</v>
      </c>
      <c r="B255" s="8" t="s">
        <v>298</v>
      </c>
      <c r="C255" s="10">
        <v>0.1</v>
      </c>
      <c r="D255" s="11">
        <v>0.2111111111111111</v>
      </c>
      <c r="E255" s="11">
        <v>0.4736842105263158</v>
      </c>
      <c r="F255" s="13">
        <v>0.0</v>
      </c>
      <c r="G255" s="13">
        <v>0.0</v>
      </c>
      <c r="H255" s="13">
        <v>7.0</v>
      </c>
      <c r="I255" s="13">
        <v>10.0</v>
      </c>
      <c r="J255" s="13">
        <v>1.0</v>
      </c>
      <c r="K255" s="11">
        <v>-0.7</v>
      </c>
      <c r="L255" s="11">
        <v>0.0</v>
      </c>
      <c r="M255" s="13">
        <v>0.0</v>
      </c>
      <c r="N255" s="13">
        <v>0.0</v>
      </c>
      <c r="O255" s="13">
        <v>9.0</v>
      </c>
      <c r="P255" s="13">
        <v>0.0</v>
      </c>
      <c r="Q255" s="15">
        <v>-0.22631578947368414</v>
      </c>
      <c r="R255" s="16">
        <v>0.1</v>
      </c>
      <c r="S255" s="13">
        <v>6.0</v>
      </c>
      <c r="T255" s="13">
        <v>19.0</v>
      </c>
      <c r="U255" s="13">
        <v>1.0</v>
      </c>
      <c r="V255" s="17">
        <f t="shared" si="1"/>
        <v>1</v>
      </c>
      <c r="W255" s="11">
        <f t="shared" si="2"/>
        <v>0</v>
      </c>
      <c r="X255" s="11">
        <f t="shared" si="3"/>
        <v>1</v>
      </c>
      <c r="Y255" s="11">
        <f t="shared" si="19"/>
        <v>0.1</v>
      </c>
      <c r="Z255" s="12">
        <v>0.0</v>
      </c>
      <c r="AA255" s="12">
        <v>0.0</v>
      </c>
      <c r="AB255" s="12">
        <v>0.0</v>
      </c>
      <c r="AC255" s="12">
        <v>0.0</v>
      </c>
      <c r="AD255" s="12">
        <v>0.0</v>
      </c>
      <c r="AE255" s="12">
        <v>0.0</v>
      </c>
      <c r="AF255" s="11" t="str">
        <f t="shared" si="5"/>
        <v>#DIV/0!</v>
      </c>
      <c r="AG255" s="12">
        <v>0.0</v>
      </c>
      <c r="AH255" s="12">
        <v>0.0</v>
      </c>
      <c r="AI255" s="12">
        <v>2.0</v>
      </c>
      <c r="AJ255" s="12">
        <v>1.0</v>
      </c>
      <c r="AK255" s="12">
        <v>2.0</v>
      </c>
      <c r="AL255" s="12">
        <v>1.0</v>
      </c>
      <c r="AM255" s="18">
        <f t="shared" si="18"/>
        <v>0.5</v>
      </c>
      <c r="AN255" s="19">
        <v>0.0</v>
      </c>
      <c r="AO255" s="19">
        <v>0.0</v>
      </c>
      <c r="AP255" s="13">
        <v>0.0</v>
      </c>
      <c r="AQ255" s="17">
        <f t="shared" si="23"/>
        <v>1</v>
      </c>
      <c r="AR255" s="11">
        <f t="shared" si="8"/>
        <v>1</v>
      </c>
      <c r="AS255" s="17">
        <f t="shared" si="24"/>
        <v>0</v>
      </c>
      <c r="AT255" s="11">
        <f t="shared" si="10"/>
        <v>0</v>
      </c>
      <c r="AU255" s="13" t="s">
        <v>54</v>
      </c>
      <c r="BA255" s="12">
        <v>4.0</v>
      </c>
    </row>
    <row r="256" ht="12.75" customHeight="1">
      <c r="A256" s="25" t="s">
        <v>279</v>
      </c>
      <c r="B256" s="66" t="s">
        <v>299</v>
      </c>
      <c r="C256" s="27">
        <v>0.0</v>
      </c>
      <c r="D256" s="28">
        <v>0.1</v>
      </c>
      <c r="E256" s="28">
        <v>0.0</v>
      </c>
      <c r="F256" s="25">
        <v>0.0</v>
      </c>
      <c r="G256" s="25">
        <v>0.0</v>
      </c>
      <c r="H256" s="25">
        <v>9.0</v>
      </c>
      <c r="I256" s="25">
        <v>10.0</v>
      </c>
      <c r="J256" s="25">
        <v>1.0</v>
      </c>
      <c r="K256" s="28">
        <v>-0.9</v>
      </c>
      <c r="L256" s="28">
        <v>0.0</v>
      </c>
      <c r="M256" s="25">
        <v>0.0</v>
      </c>
      <c r="N256" s="25">
        <v>0.0</v>
      </c>
      <c r="O256" s="25">
        <v>9.0</v>
      </c>
      <c r="P256" s="25">
        <v>0.0</v>
      </c>
      <c r="Q256" s="30">
        <v>-0.9</v>
      </c>
      <c r="R256" s="31">
        <v>0.0</v>
      </c>
      <c r="S256" s="25">
        <v>3.0</v>
      </c>
      <c r="T256" s="25">
        <v>20.0</v>
      </c>
      <c r="U256" s="25">
        <v>1.0</v>
      </c>
      <c r="V256" s="32">
        <f t="shared" si="1"/>
        <v>1</v>
      </c>
      <c r="W256" s="28">
        <f t="shared" si="2"/>
        <v>0</v>
      </c>
      <c r="X256" s="28">
        <f t="shared" si="3"/>
        <v>1</v>
      </c>
      <c r="Y256" s="28">
        <f t="shared" si="19"/>
        <v>0</v>
      </c>
      <c r="Z256" s="25">
        <v>0.0</v>
      </c>
      <c r="AA256" s="25">
        <v>0.0</v>
      </c>
      <c r="AB256" s="25">
        <v>0.0</v>
      </c>
      <c r="AC256" s="25">
        <v>0.0</v>
      </c>
      <c r="AD256" s="25">
        <v>0.0</v>
      </c>
      <c r="AE256" s="25">
        <v>0.0</v>
      </c>
      <c r="AF256" s="28" t="str">
        <f t="shared" si="5"/>
        <v>#DIV/0!</v>
      </c>
      <c r="AG256" s="25">
        <v>0.0</v>
      </c>
      <c r="AH256" s="25">
        <v>0.0</v>
      </c>
      <c r="AI256" s="25">
        <v>1.0</v>
      </c>
      <c r="AJ256" s="25">
        <v>0.0</v>
      </c>
      <c r="AK256" s="25">
        <v>1.0</v>
      </c>
      <c r="AL256" s="25">
        <v>0.0</v>
      </c>
      <c r="AM256" s="33">
        <f t="shared" si="18"/>
        <v>0</v>
      </c>
      <c r="AN256" s="34">
        <v>0.0</v>
      </c>
      <c r="AO256" s="34">
        <v>0.0</v>
      </c>
      <c r="AP256" s="25">
        <v>0.0</v>
      </c>
      <c r="AQ256" s="32">
        <f t="shared" si="23"/>
        <v>1</v>
      </c>
      <c r="AR256" s="28">
        <f t="shared" si="8"/>
        <v>1</v>
      </c>
      <c r="AS256" s="32">
        <f t="shared" si="24"/>
        <v>0</v>
      </c>
      <c r="AT256" s="28">
        <f t="shared" si="10"/>
        <v>0</v>
      </c>
      <c r="AU256" s="25" t="s">
        <v>56</v>
      </c>
      <c r="AV256" s="25"/>
      <c r="AW256" s="25"/>
      <c r="AX256" s="25"/>
      <c r="AY256" s="25"/>
      <c r="AZ256" s="25"/>
      <c r="BA256" s="25">
        <v>13.0</v>
      </c>
      <c r="BB256" s="25"/>
    </row>
    <row r="257" ht="12.75" customHeight="1">
      <c r="A257" s="8" t="s">
        <v>300</v>
      </c>
      <c r="B257" s="37" t="s">
        <v>276</v>
      </c>
      <c r="C257" s="11">
        <v>4.642857142857142</v>
      </c>
      <c r="D257" s="11">
        <v>11.021825396825397</v>
      </c>
      <c r="E257" s="11">
        <v>0.4212421242124212</v>
      </c>
      <c r="F257" s="13">
        <v>0.0</v>
      </c>
      <c r="G257" s="13">
        <v>12.0</v>
      </c>
      <c r="H257" s="13">
        <v>6.0</v>
      </c>
      <c r="I257" s="13">
        <v>99.0</v>
      </c>
      <c r="J257" s="13">
        <v>13.0</v>
      </c>
      <c r="K257" s="11">
        <v>0.9184149184149184</v>
      </c>
      <c r="L257" s="11">
        <v>2.5846153846153848</v>
      </c>
      <c r="M257" s="13">
        <v>10.0</v>
      </c>
      <c r="N257" s="13">
        <v>8.0</v>
      </c>
      <c r="O257" s="13">
        <v>9.0</v>
      </c>
      <c r="P257" s="11">
        <v>0.8888888888888888</v>
      </c>
      <c r="Q257" s="15">
        <v>2.228545931516228</v>
      </c>
      <c r="R257" s="16">
        <v>12.56080586080586</v>
      </c>
      <c r="S257" s="13">
        <v>39.0</v>
      </c>
      <c r="T257" s="12">
        <v>1.0</v>
      </c>
      <c r="U257" s="13">
        <v>4.0</v>
      </c>
      <c r="V257" s="17">
        <f t="shared" si="1"/>
        <v>1</v>
      </c>
      <c r="W257" s="11">
        <f t="shared" si="2"/>
        <v>0.9230769231</v>
      </c>
      <c r="X257" s="11">
        <f t="shared" si="3"/>
        <v>0.07692307692</v>
      </c>
      <c r="Y257" s="11">
        <f t="shared" si="19"/>
        <v>7.227472527</v>
      </c>
      <c r="Z257" s="12">
        <v>0.0</v>
      </c>
      <c r="AA257" s="12">
        <v>0.0</v>
      </c>
      <c r="AB257" s="12">
        <v>10.0</v>
      </c>
      <c r="AC257" s="12">
        <v>4.0</v>
      </c>
      <c r="AD257" s="12">
        <v>10.0</v>
      </c>
      <c r="AE257" s="12">
        <v>4.0</v>
      </c>
      <c r="AF257" s="11">
        <f t="shared" si="5"/>
        <v>0.4</v>
      </c>
      <c r="AG257" s="12">
        <v>0.0</v>
      </c>
      <c r="AH257" s="12">
        <v>0.0</v>
      </c>
      <c r="AI257" s="12">
        <v>7.0</v>
      </c>
      <c r="AJ257" s="12">
        <v>4.0</v>
      </c>
      <c r="AK257" s="12">
        <v>7.0</v>
      </c>
      <c r="AL257" s="12">
        <v>4.0</v>
      </c>
      <c r="AM257" s="18">
        <f t="shared" si="18"/>
        <v>0.5714285714</v>
      </c>
      <c r="AN257" s="19">
        <v>0.0</v>
      </c>
      <c r="AO257" s="19">
        <v>0.0</v>
      </c>
      <c r="AP257" s="12">
        <v>0.0</v>
      </c>
      <c r="AQ257" s="17">
        <f t="shared" si="23"/>
        <v>3</v>
      </c>
      <c r="AR257" s="11">
        <f t="shared" si="8"/>
        <v>0.2307692308</v>
      </c>
      <c r="AS257" s="17">
        <f t="shared" si="24"/>
        <v>6</v>
      </c>
      <c r="AT257" s="11">
        <f t="shared" si="10"/>
        <v>0.6666666667</v>
      </c>
      <c r="AU257" s="13" t="s">
        <v>54</v>
      </c>
      <c r="BA257" s="12">
        <v>6.0</v>
      </c>
      <c r="BB257" s="13"/>
    </row>
    <row r="258" ht="12.75" customHeight="1">
      <c r="A258" s="22" t="s">
        <v>300</v>
      </c>
      <c r="B258" s="37" t="s">
        <v>301</v>
      </c>
      <c r="C258" s="11">
        <v>1.6428571428571428</v>
      </c>
      <c r="D258" s="11">
        <v>11.021825396825397</v>
      </c>
      <c r="E258" s="11">
        <v>0.14905490549054903</v>
      </c>
      <c r="F258" s="13">
        <v>0.0</v>
      </c>
      <c r="G258" s="13">
        <v>12.0</v>
      </c>
      <c r="H258" s="13">
        <v>1.0</v>
      </c>
      <c r="I258" s="13">
        <v>99.0</v>
      </c>
      <c r="J258" s="13">
        <v>13.0</v>
      </c>
      <c r="K258" s="11">
        <v>0.9222999222999223</v>
      </c>
      <c r="L258" s="11">
        <v>5.1692307692307695</v>
      </c>
      <c r="M258" s="13">
        <v>12.0</v>
      </c>
      <c r="N258" s="13">
        <v>0.0</v>
      </c>
      <c r="O258" s="13">
        <v>9.0</v>
      </c>
      <c r="P258" s="11">
        <v>0.0</v>
      </c>
      <c r="Q258" s="15">
        <v>1.0713548277904714</v>
      </c>
      <c r="R258" s="16">
        <v>6.812087912087913</v>
      </c>
      <c r="S258" s="13">
        <v>39.0</v>
      </c>
      <c r="T258" s="12">
        <v>3.0</v>
      </c>
      <c r="U258" s="13">
        <v>1.0</v>
      </c>
      <c r="V258" s="17">
        <f t="shared" si="1"/>
        <v>1</v>
      </c>
      <c r="W258" s="11">
        <f t="shared" si="2"/>
        <v>0.9230769231</v>
      </c>
      <c r="X258" s="11">
        <f t="shared" si="3"/>
        <v>0.07692307692</v>
      </c>
      <c r="Y258" s="11">
        <f t="shared" si="19"/>
        <v>6.812087912</v>
      </c>
      <c r="Z258" s="12">
        <v>0.0</v>
      </c>
      <c r="AA258" s="12">
        <v>0.0</v>
      </c>
      <c r="AB258" s="12">
        <v>10.0</v>
      </c>
      <c r="AC258" s="12">
        <v>1.0</v>
      </c>
      <c r="AD258" s="12">
        <v>10.0</v>
      </c>
      <c r="AE258" s="12">
        <v>1.0</v>
      </c>
      <c r="AF258" s="11">
        <f t="shared" si="5"/>
        <v>0.1</v>
      </c>
      <c r="AG258" s="12">
        <v>0.0</v>
      </c>
      <c r="AH258" s="12">
        <v>0.0</v>
      </c>
      <c r="AI258" s="12">
        <v>7.0</v>
      </c>
      <c r="AJ258" s="12">
        <v>4.0</v>
      </c>
      <c r="AK258" s="12">
        <v>7.0</v>
      </c>
      <c r="AL258" s="12">
        <v>4.0</v>
      </c>
      <c r="AM258" s="18">
        <f t="shared" si="18"/>
        <v>0.5714285714</v>
      </c>
      <c r="AN258" s="19">
        <v>0.0</v>
      </c>
      <c r="AO258" s="19">
        <v>0.0</v>
      </c>
      <c r="AP258" s="12">
        <v>0.0</v>
      </c>
      <c r="AQ258" s="17">
        <f t="shared" si="23"/>
        <v>1</v>
      </c>
      <c r="AR258" s="11">
        <f t="shared" si="8"/>
        <v>0.07692307692</v>
      </c>
      <c r="AS258" s="17">
        <f t="shared" si="24"/>
        <v>11</v>
      </c>
      <c r="AT258" s="11">
        <f t="shared" si="10"/>
        <v>0.9166666667</v>
      </c>
      <c r="AU258" s="13" t="s">
        <v>56</v>
      </c>
      <c r="BA258" s="12">
        <v>7.0</v>
      </c>
    </row>
    <row r="259" ht="12.75" customHeight="1">
      <c r="A259" s="22" t="s">
        <v>300</v>
      </c>
      <c r="B259" s="37" t="s">
        <v>302</v>
      </c>
      <c r="C259" s="11">
        <v>2.642857142857143</v>
      </c>
      <c r="D259" s="11">
        <v>11.021825396825397</v>
      </c>
      <c r="E259" s="11">
        <v>0.23978397839783977</v>
      </c>
      <c r="F259" s="13">
        <v>0.0</v>
      </c>
      <c r="G259" s="13">
        <v>11.0</v>
      </c>
      <c r="H259" s="13">
        <v>3.0</v>
      </c>
      <c r="I259" s="13">
        <v>99.0</v>
      </c>
      <c r="J259" s="13">
        <v>13.0</v>
      </c>
      <c r="K259" s="11">
        <v>0.8438228438228438</v>
      </c>
      <c r="L259" s="11">
        <v>3.3846153846153846</v>
      </c>
      <c r="M259" s="13">
        <v>12.0</v>
      </c>
      <c r="N259" s="13">
        <v>0.0</v>
      </c>
      <c r="O259" s="13">
        <v>9.0</v>
      </c>
      <c r="P259" s="11">
        <v>0.0</v>
      </c>
      <c r="Q259" s="15">
        <v>1.0836068222206836</v>
      </c>
      <c r="R259" s="16">
        <v>6.027472527472527</v>
      </c>
      <c r="S259" s="13">
        <v>38.0</v>
      </c>
      <c r="T259" s="12">
        <v>4.0</v>
      </c>
      <c r="U259" s="13">
        <v>1.0</v>
      </c>
      <c r="V259" s="17">
        <f t="shared" si="1"/>
        <v>2</v>
      </c>
      <c r="W259" s="11">
        <f t="shared" si="2"/>
        <v>0.8461538462</v>
      </c>
      <c r="X259" s="11">
        <f t="shared" si="3"/>
        <v>0.1538461538</v>
      </c>
      <c r="Y259" s="11">
        <f t="shared" si="19"/>
        <v>6.027472527</v>
      </c>
      <c r="Z259" s="12">
        <v>0.0</v>
      </c>
      <c r="AA259" s="12">
        <v>0.0</v>
      </c>
      <c r="AB259" s="12">
        <v>10.0</v>
      </c>
      <c r="AC259" s="12">
        <v>2.0</v>
      </c>
      <c r="AD259" s="12">
        <v>10.0</v>
      </c>
      <c r="AE259" s="12">
        <v>2.0</v>
      </c>
      <c r="AF259" s="11">
        <f t="shared" si="5"/>
        <v>0.2</v>
      </c>
      <c r="AG259" s="12">
        <v>0.0</v>
      </c>
      <c r="AH259" s="12">
        <v>0.0</v>
      </c>
      <c r="AI259" s="12">
        <v>7.0</v>
      </c>
      <c r="AJ259" s="12">
        <v>4.0</v>
      </c>
      <c r="AK259" s="12">
        <v>7.0</v>
      </c>
      <c r="AL259" s="12">
        <v>4.0</v>
      </c>
      <c r="AM259" s="18">
        <f t="shared" si="18"/>
        <v>0.5714285714</v>
      </c>
      <c r="AN259" s="19">
        <v>0.0</v>
      </c>
      <c r="AO259" s="19">
        <v>0.0</v>
      </c>
      <c r="AP259" s="12">
        <v>0.0</v>
      </c>
      <c r="AQ259" s="17">
        <f t="shared" si="23"/>
        <v>1</v>
      </c>
      <c r="AR259" s="11">
        <f t="shared" si="8"/>
        <v>0.07692307692</v>
      </c>
      <c r="AS259" s="17">
        <f t="shared" si="24"/>
        <v>10</v>
      </c>
      <c r="AT259" s="11">
        <f t="shared" si="10"/>
        <v>0.9090909091</v>
      </c>
      <c r="AU259" s="13" t="s">
        <v>56</v>
      </c>
      <c r="AY259" s="13"/>
      <c r="AZ259" s="13"/>
      <c r="BA259" s="13">
        <v>6.0</v>
      </c>
      <c r="BB259" s="13"/>
    </row>
    <row r="260" ht="12.75" customHeight="1">
      <c r="A260" s="13" t="s">
        <v>300</v>
      </c>
      <c r="B260" s="37" t="s">
        <v>303</v>
      </c>
      <c r="C260" s="11">
        <v>3.5</v>
      </c>
      <c r="D260" s="11">
        <v>5.736111111111111</v>
      </c>
      <c r="E260" s="11">
        <v>0.6101694915254238</v>
      </c>
      <c r="F260" s="13">
        <v>0.0</v>
      </c>
      <c r="G260" s="13">
        <v>1.0</v>
      </c>
      <c r="H260" s="13">
        <v>10.0</v>
      </c>
      <c r="I260" s="13">
        <v>27.0</v>
      </c>
      <c r="J260" s="13">
        <v>3.0</v>
      </c>
      <c r="K260" s="11">
        <v>0.20987654320987656</v>
      </c>
      <c r="L260" s="11">
        <v>0.6666666666666666</v>
      </c>
      <c r="M260" s="13">
        <v>1.0</v>
      </c>
      <c r="N260" s="13">
        <v>0.0</v>
      </c>
      <c r="O260" s="13">
        <v>9.0</v>
      </c>
      <c r="P260" s="11">
        <v>0.0</v>
      </c>
      <c r="Q260" s="15">
        <v>0.8200460347353004</v>
      </c>
      <c r="R260" s="16">
        <v>4.916666666666667</v>
      </c>
      <c r="S260" s="13">
        <v>36.0</v>
      </c>
      <c r="T260" s="12">
        <v>8.0</v>
      </c>
      <c r="U260" s="13">
        <v>1.0</v>
      </c>
      <c r="V260" s="17">
        <f t="shared" si="1"/>
        <v>2</v>
      </c>
      <c r="W260" s="11">
        <f t="shared" si="2"/>
        <v>0.3333333333</v>
      </c>
      <c r="X260" s="11">
        <f t="shared" si="3"/>
        <v>0.6666666667</v>
      </c>
      <c r="Y260" s="11">
        <f t="shared" si="19"/>
        <v>4.166666667</v>
      </c>
      <c r="Z260" s="12">
        <v>0.0</v>
      </c>
      <c r="AA260" s="12">
        <v>0.0</v>
      </c>
      <c r="AB260" s="12">
        <v>0.0</v>
      </c>
      <c r="AC260" s="12">
        <v>0.0</v>
      </c>
      <c r="AD260" s="12">
        <v>0.0</v>
      </c>
      <c r="AE260" s="12">
        <v>0.0</v>
      </c>
      <c r="AF260" s="11" t="str">
        <f t="shared" si="5"/>
        <v>#DIV/0!</v>
      </c>
      <c r="AG260" s="12">
        <v>0.0</v>
      </c>
      <c r="AH260" s="12">
        <v>0.0</v>
      </c>
      <c r="AI260" s="12">
        <v>2.0</v>
      </c>
      <c r="AJ260" s="12">
        <v>0.0</v>
      </c>
      <c r="AK260" s="12">
        <v>2.0</v>
      </c>
      <c r="AL260" s="12">
        <v>0.0</v>
      </c>
      <c r="AM260" s="18">
        <f t="shared" si="18"/>
        <v>0</v>
      </c>
      <c r="AN260" s="19">
        <v>0.0</v>
      </c>
      <c r="AO260" s="19">
        <v>0.0</v>
      </c>
      <c r="AP260" s="12">
        <v>29.0</v>
      </c>
      <c r="AQ260" s="17">
        <f t="shared" si="23"/>
        <v>2</v>
      </c>
      <c r="AR260" s="11">
        <f t="shared" si="8"/>
        <v>0.6666666667</v>
      </c>
      <c r="AS260" s="17">
        <f t="shared" si="24"/>
        <v>1</v>
      </c>
      <c r="AT260" s="11">
        <f t="shared" si="10"/>
        <v>0.3333333333</v>
      </c>
      <c r="AU260" s="13" t="s">
        <v>54</v>
      </c>
      <c r="BA260" s="12">
        <v>8.0</v>
      </c>
    </row>
    <row r="261" ht="12.75" customHeight="1">
      <c r="A261" s="13" t="s">
        <v>300</v>
      </c>
      <c r="B261" s="37" t="s">
        <v>304</v>
      </c>
      <c r="C261" s="11">
        <v>2.642857142857143</v>
      </c>
      <c r="D261" s="11">
        <v>9.521825396825397</v>
      </c>
      <c r="E261" s="11">
        <v>0.2775578245467806</v>
      </c>
      <c r="F261" s="13">
        <v>0.0</v>
      </c>
      <c r="G261" s="13">
        <v>9.0</v>
      </c>
      <c r="H261" s="13">
        <v>10.0</v>
      </c>
      <c r="I261" s="13">
        <v>90.0</v>
      </c>
      <c r="J261" s="13">
        <v>11.0</v>
      </c>
      <c r="K261" s="11">
        <v>0.8080808080808081</v>
      </c>
      <c r="L261" s="11">
        <v>1.6363636363636365</v>
      </c>
      <c r="M261" s="13">
        <v>8.0</v>
      </c>
      <c r="N261" s="13">
        <v>0.0</v>
      </c>
      <c r="O261" s="13">
        <v>9.0</v>
      </c>
      <c r="P261" s="11">
        <v>0.0</v>
      </c>
      <c r="Q261" s="15">
        <v>1.0856386326275886</v>
      </c>
      <c r="R261" s="16">
        <v>4.279220779220779</v>
      </c>
      <c r="S261" s="13">
        <v>36.0</v>
      </c>
      <c r="T261" s="12">
        <v>6.0</v>
      </c>
      <c r="U261" s="13">
        <v>1.0</v>
      </c>
      <c r="V261" s="17">
        <f t="shared" si="1"/>
        <v>2</v>
      </c>
      <c r="W261" s="11">
        <f t="shared" si="2"/>
        <v>0.8181818182</v>
      </c>
      <c r="X261" s="11">
        <f t="shared" si="3"/>
        <v>0.1818181818</v>
      </c>
      <c r="Y261" s="11">
        <f t="shared" si="19"/>
        <v>4.279220779</v>
      </c>
      <c r="Z261" s="12">
        <v>0.0</v>
      </c>
      <c r="AA261" s="12">
        <v>0.0</v>
      </c>
      <c r="AB261" s="12">
        <v>8.0</v>
      </c>
      <c r="AC261" s="12">
        <v>2.0</v>
      </c>
      <c r="AD261" s="12">
        <v>8.0</v>
      </c>
      <c r="AE261" s="12">
        <v>2.0</v>
      </c>
      <c r="AF261" s="11">
        <f t="shared" si="5"/>
        <v>0.25</v>
      </c>
      <c r="AG261" s="12">
        <v>0.0</v>
      </c>
      <c r="AH261" s="12">
        <v>0.0</v>
      </c>
      <c r="AI261" s="12">
        <v>7.0</v>
      </c>
      <c r="AJ261" s="12">
        <v>4.0</v>
      </c>
      <c r="AK261" s="12">
        <v>7.0</v>
      </c>
      <c r="AL261" s="12">
        <v>4.0</v>
      </c>
      <c r="AM261" s="18">
        <f t="shared" si="18"/>
        <v>0.5714285714</v>
      </c>
      <c r="AN261" s="19">
        <v>0.0</v>
      </c>
      <c r="AO261" s="19">
        <v>0.0</v>
      </c>
      <c r="AP261" s="12">
        <v>1.0</v>
      </c>
      <c r="AQ261" s="17">
        <f t="shared" si="23"/>
        <v>3</v>
      </c>
      <c r="AR261" s="11">
        <f t="shared" si="8"/>
        <v>0.2727272727</v>
      </c>
      <c r="AS261" s="17">
        <f t="shared" si="24"/>
        <v>6</v>
      </c>
      <c r="AT261" s="11">
        <f t="shared" si="10"/>
        <v>0.6666666667</v>
      </c>
      <c r="AU261" s="25" t="s">
        <v>54</v>
      </c>
      <c r="AV261" s="25"/>
      <c r="AW261" s="25"/>
      <c r="AX261" s="25"/>
      <c r="AY261" s="25"/>
      <c r="AZ261" s="25"/>
      <c r="BA261" s="13">
        <v>1.0</v>
      </c>
      <c r="BB261" s="25"/>
    </row>
    <row r="262" ht="12.75" customHeight="1">
      <c r="A262" s="13" t="s">
        <v>300</v>
      </c>
      <c r="B262" s="47" t="s">
        <v>305</v>
      </c>
      <c r="C262" s="11">
        <v>1.878968253968254</v>
      </c>
      <c r="D262" s="11">
        <v>5.521825396825397</v>
      </c>
      <c r="E262" s="11">
        <v>0.3402802730865972</v>
      </c>
      <c r="F262" s="13">
        <v>0.0</v>
      </c>
      <c r="G262" s="13">
        <v>4.0</v>
      </c>
      <c r="H262" s="13">
        <v>6.0</v>
      </c>
      <c r="I262" s="13">
        <v>53.0</v>
      </c>
      <c r="J262" s="13">
        <v>6.0</v>
      </c>
      <c r="K262" s="11">
        <v>0.6477987421383647</v>
      </c>
      <c r="L262" s="11">
        <v>1.8666666666666667</v>
      </c>
      <c r="M262" s="13">
        <v>5.0</v>
      </c>
      <c r="N262" s="13">
        <v>0.0</v>
      </c>
      <c r="O262" s="13">
        <v>9.0</v>
      </c>
      <c r="P262" s="11">
        <v>0.0</v>
      </c>
      <c r="Q262" s="15">
        <v>0.9880790152249619</v>
      </c>
      <c r="R262" s="16">
        <v>3.9956349206349207</v>
      </c>
      <c r="S262" s="13">
        <v>36.0</v>
      </c>
      <c r="T262" s="12">
        <v>7.0</v>
      </c>
      <c r="U262" s="13">
        <v>1.0</v>
      </c>
      <c r="V262" s="17">
        <f t="shared" si="1"/>
        <v>2</v>
      </c>
      <c r="W262" s="11">
        <f t="shared" si="2"/>
        <v>0.6666666667</v>
      </c>
      <c r="X262" s="11">
        <f t="shared" si="3"/>
        <v>0.3333333333</v>
      </c>
      <c r="Y262" s="11">
        <f t="shared" si="19"/>
        <v>3.745634921</v>
      </c>
      <c r="Z262" s="12">
        <v>0.0</v>
      </c>
      <c r="AA262" s="12">
        <v>0.0</v>
      </c>
      <c r="AB262" s="12">
        <v>2.0</v>
      </c>
      <c r="AC262" s="12">
        <v>0.0</v>
      </c>
      <c r="AD262" s="12">
        <v>2.0</v>
      </c>
      <c r="AE262" s="12">
        <v>0.0</v>
      </c>
      <c r="AF262" s="11">
        <f t="shared" si="5"/>
        <v>0</v>
      </c>
      <c r="AG262" s="12">
        <v>0.0</v>
      </c>
      <c r="AH262" s="12">
        <v>0.0</v>
      </c>
      <c r="AI262" s="12">
        <v>7.0</v>
      </c>
      <c r="AJ262" s="12">
        <v>3.0</v>
      </c>
      <c r="AK262" s="12">
        <v>7.0</v>
      </c>
      <c r="AL262" s="12">
        <v>3.0</v>
      </c>
      <c r="AM262" s="18">
        <f t="shared" si="18"/>
        <v>0.4285714286</v>
      </c>
      <c r="AN262" s="19">
        <v>0.0</v>
      </c>
      <c r="AO262" s="19">
        <v>0.0</v>
      </c>
      <c r="AP262" s="12">
        <v>14.0</v>
      </c>
      <c r="AQ262" s="17">
        <f t="shared" si="23"/>
        <v>1</v>
      </c>
      <c r="AR262" s="11">
        <f t="shared" si="8"/>
        <v>0.1666666667</v>
      </c>
      <c r="AS262" s="17">
        <f t="shared" si="24"/>
        <v>5</v>
      </c>
      <c r="AT262" s="11">
        <f t="shared" si="10"/>
        <v>0.8333333333</v>
      </c>
      <c r="AU262" s="13" t="s">
        <v>54</v>
      </c>
      <c r="AY262" s="13"/>
      <c r="AZ262" s="13"/>
      <c r="BA262" s="13">
        <v>2.0</v>
      </c>
      <c r="BB262" s="13"/>
    </row>
    <row r="263" ht="12.75" customHeight="1">
      <c r="A263" s="13" t="s">
        <v>300</v>
      </c>
      <c r="B263" s="37" t="s">
        <v>306</v>
      </c>
      <c r="C263" s="11">
        <v>2.142857142857143</v>
      </c>
      <c r="D263" s="11">
        <v>10.021825396825397</v>
      </c>
      <c r="E263" s="11">
        <v>0.2138190457335181</v>
      </c>
      <c r="F263" s="13">
        <v>0.0</v>
      </c>
      <c r="G263" s="13">
        <v>7.0</v>
      </c>
      <c r="H263" s="13">
        <v>9.0</v>
      </c>
      <c r="I263" s="13">
        <v>90.0</v>
      </c>
      <c r="J263" s="13">
        <v>11.0</v>
      </c>
      <c r="K263" s="11">
        <v>0.6272727272727273</v>
      </c>
      <c r="L263" s="11">
        <v>1.3706293706293706</v>
      </c>
      <c r="M263" s="13">
        <v>9.0</v>
      </c>
      <c r="N263" s="13">
        <v>0.0</v>
      </c>
      <c r="O263" s="13">
        <v>9.0</v>
      </c>
      <c r="P263" s="11">
        <v>0.0</v>
      </c>
      <c r="Q263" s="15">
        <v>0.8410917730062454</v>
      </c>
      <c r="R263" s="16">
        <v>3.638486513486513</v>
      </c>
      <c r="S263" s="13">
        <v>37.0</v>
      </c>
      <c r="T263" s="12">
        <v>5.0</v>
      </c>
      <c r="U263" s="13">
        <v>1.0</v>
      </c>
      <c r="V263" s="17">
        <f t="shared" si="1"/>
        <v>4</v>
      </c>
      <c r="W263" s="11">
        <f t="shared" si="2"/>
        <v>0.6363636364</v>
      </c>
      <c r="X263" s="11">
        <f t="shared" si="3"/>
        <v>0.3636363636</v>
      </c>
      <c r="Y263" s="11">
        <f t="shared" si="19"/>
        <v>3.513486513</v>
      </c>
      <c r="Z263" s="12">
        <v>0.0</v>
      </c>
      <c r="AA263" s="12">
        <v>0.0</v>
      </c>
      <c r="AB263" s="12">
        <v>8.0</v>
      </c>
      <c r="AC263" s="12">
        <v>1.0</v>
      </c>
      <c r="AD263" s="12">
        <v>8.0</v>
      </c>
      <c r="AE263" s="12">
        <v>1.0</v>
      </c>
      <c r="AF263" s="11">
        <f t="shared" si="5"/>
        <v>0.125</v>
      </c>
      <c r="AG263" s="12">
        <v>0.0</v>
      </c>
      <c r="AH263" s="12">
        <v>0.0</v>
      </c>
      <c r="AI263" s="12">
        <v>7.0</v>
      </c>
      <c r="AJ263" s="12">
        <v>4.0</v>
      </c>
      <c r="AK263" s="12">
        <v>7.0</v>
      </c>
      <c r="AL263" s="12">
        <v>4.0</v>
      </c>
      <c r="AM263" s="18">
        <f t="shared" si="18"/>
        <v>0.5714285714</v>
      </c>
      <c r="AN263" s="19">
        <v>0.0</v>
      </c>
      <c r="AO263" s="19">
        <v>0.0</v>
      </c>
      <c r="AP263" s="12">
        <v>4.0</v>
      </c>
      <c r="AQ263" s="17">
        <f t="shared" si="23"/>
        <v>2</v>
      </c>
      <c r="AR263" s="11">
        <f t="shared" si="8"/>
        <v>0.1818181818</v>
      </c>
      <c r="AS263" s="17">
        <f t="shared" si="24"/>
        <v>8</v>
      </c>
      <c r="AT263" s="11">
        <f t="shared" si="10"/>
        <v>0.8</v>
      </c>
      <c r="AU263" s="13" t="s">
        <v>56</v>
      </c>
      <c r="AY263" s="13"/>
      <c r="AZ263" s="13"/>
      <c r="BA263" s="13">
        <v>5.0</v>
      </c>
      <c r="BB263" s="13"/>
    </row>
    <row r="264" ht="12.75" customHeight="1">
      <c r="A264" s="13" t="s">
        <v>300</v>
      </c>
      <c r="B264" s="37" t="s">
        <v>307</v>
      </c>
      <c r="C264" s="11">
        <v>0.6428571428571428</v>
      </c>
      <c r="D264" s="11">
        <v>11.021825396825397</v>
      </c>
      <c r="E264" s="11">
        <v>0.05832583258325832</v>
      </c>
      <c r="F264" s="13">
        <v>0.0</v>
      </c>
      <c r="G264" s="13">
        <v>12.0</v>
      </c>
      <c r="H264" s="13">
        <v>17.0</v>
      </c>
      <c r="I264" s="13">
        <v>99.0</v>
      </c>
      <c r="J264" s="13">
        <v>13.0</v>
      </c>
      <c r="K264" s="11">
        <v>0.9098679098679099</v>
      </c>
      <c r="L264" s="11">
        <v>1.2307692307692308</v>
      </c>
      <c r="M264" s="13">
        <v>6.0</v>
      </c>
      <c r="N264" s="13">
        <v>1.0</v>
      </c>
      <c r="O264" s="13">
        <v>9.0</v>
      </c>
      <c r="P264" s="11">
        <v>0.1111111111111111</v>
      </c>
      <c r="Q264" s="15">
        <v>1.0793048535622793</v>
      </c>
      <c r="R264" s="16">
        <v>2.54029304029304</v>
      </c>
      <c r="S264" s="13">
        <v>39.0</v>
      </c>
      <c r="T264" s="12">
        <v>2.0</v>
      </c>
      <c r="U264" s="13">
        <v>1.0</v>
      </c>
      <c r="V264" s="17">
        <f t="shared" si="1"/>
        <v>1</v>
      </c>
      <c r="W264" s="11">
        <f t="shared" si="2"/>
        <v>0.9230769231</v>
      </c>
      <c r="X264" s="11">
        <f t="shared" si="3"/>
        <v>0.07692307692</v>
      </c>
      <c r="Y264" s="11">
        <f t="shared" si="19"/>
        <v>1.873626374</v>
      </c>
      <c r="Z264" s="12">
        <v>0.0</v>
      </c>
      <c r="AA264" s="12">
        <v>0.0</v>
      </c>
      <c r="AB264" s="12">
        <v>10.0</v>
      </c>
      <c r="AC264" s="12">
        <v>0.0</v>
      </c>
      <c r="AD264" s="12">
        <v>10.0</v>
      </c>
      <c r="AE264" s="12">
        <v>0.0</v>
      </c>
      <c r="AF264" s="11">
        <f t="shared" si="5"/>
        <v>0</v>
      </c>
      <c r="AG264" s="12">
        <v>0.0</v>
      </c>
      <c r="AH264" s="12">
        <v>0.0</v>
      </c>
      <c r="AI264" s="12">
        <v>7.0</v>
      </c>
      <c r="AJ264" s="12">
        <v>4.0</v>
      </c>
      <c r="AK264" s="12">
        <v>7.0</v>
      </c>
      <c r="AL264" s="12">
        <v>4.0</v>
      </c>
      <c r="AM264" s="18">
        <f t="shared" si="18"/>
        <v>0.5714285714</v>
      </c>
      <c r="AN264" s="19">
        <v>0.0</v>
      </c>
      <c r="AO264" s="19">
        <v>0.0</v>
      </c>
      <c r="AP264" s="12">
        <v>0.0</v>
      </c>
      <c r="AQ264" s="17">
        <f t="shared" si="23"/>
        <v>7</v>
      </c>
      <c r="AR264" s="11">
        <f t="shared" si="8"/>
        <v>0.5384615385</v>
      </c>
      <c r="AS264" s="17">
        <f t="shared" si="24"/>
        <v>6</v>
      </c>
      <c r="AT264" s="11">
        <f t="shared" si="10"/>
        <v>0.4615384615</v>
      </c>
      <c r="AU264" s="13" t="s">
        <v>54</v>
      </c>
      <c r="AY264" s="13"/>
      <c r="AZ264" s="13"/>
      <c r="BA264" s="12">
        <v>8.0</v>
      </c>
      <c r="BB264" s="13"/>
    </row>
    <row r="265" ht="12.75" customHeight="1">
      <c r="A265" s="13" t="s">
        <v>300</v>
      </c>
      <c r="B265" s="47" t="s">
        <v>308</v>
      </c>
      <c r="C265" s="11">
        <v>0.37896825396825395</v>
      </c>
      <c r="D265" s="11">
        <v>1.5218253968253967</v>
      </c>
      <c r="E265" s="11">
        <v>0.24902216427640156</v>
      </c>
      <c r="F265" s="13">
        <v>2.0</v>
      </c>
      <c r="G265" s="13">
        <v>2.0</v>
      </c>
      <c r="H265" s="13">
        <v>6.0</v>
      </c>
      <c r="I265" s="13">
        <v>30.0</v>
      </c>
      <c r="J265" s="13">
        <v>4.0</v>
      </c>
      <c r="K265" s="11">
        <v>0.45</v>
      </c>
      <c r="L265" s="11">
        <v>1.4</v>
      </c>
      <c r="M265" s="13">
        <v>2.0</v>
      </c>
      <c r="N265" s="13">
        <v>0.0</v>
      </c>
      <c r="O265" s="13">
        <v>9.0</v>
      </c>
      <c r="P265" s="11">
        <v>0.0</v>
      </c>
      <c r="Q265" s="15">
        <v>0.6990221642764016</v>
      </c>
      <c r="R265" s="16">
        <v>1.7789682539682539</v>
      </c>
      <c r="S265" s="13">
        <v>19.0</v>
      </c>
      <c r="T265" s="12">
        <v>13.0</v>
      </c>
      <c r="U265" s="13">
        <v>1.0</v>
      </c>
      <c r="V265" s="17">
        <f t="shared" si="1"/>
        <v>2</v>
      </c>
      <c r="W265" s="11">
        <f t="shared" si="2"/>
        <v>0.5</v>
      </c>
      <c r="X265" s="11">
        <f t="shared" si="3"/>
        <v>0.5</v>
      </c>
      <c r="Y265" s="11">
        <f t="shared" si="19"/>
        <v>1.778968254</v>
      </c>
      <c r="Z265" s="12">
        <v>0.0</v>
      </c>
      <c r="AA265" s="12">
        <v>0.0</v>
      </c>
      <c r="AB265" s="12">
        <v>0.0</v>
      </c>
      <c r="AC265" s="12">
        <v>0.0</v>
      </c>
      <c r="AD265" s="12">
        <v>0.0</v>
      </c>
      <c r="AE265" s="12">
        <v>0.0</v>
      </c>
      <c r="AF265" s="11" t="str">
        <f t="shared" si="5"/>
        <v>#DIV/0!</v>
      </c>
      <c r="AG265" s="12">
        <v>0.0</v>
      </c>
      <c r="AH265" s="12">
        <v>0.0</v>
      </c>
      <c r="AI265" s="12">
        <v>7.0</v>
      </c>
      <c r="AJ265" s="12">
        <v>3.0</v>
      </c>
      <c r="AK265" s="12">
        <v>7.0</v>
      </c>
      <c r="AL265" s="12">
        <v>3.0</v>
      </c>
      <c r="AM265" s="18">
        <f t="shared" si="18"/>
        <v>0.4285714286</v>
      </c>
      <c r="AN265" s="19">
        <v>0.0</v>
      </c>
      <c r="AO265" s="19">
        <v>0.0</v>
      </c>
      <c r="AP265" s="12">
        <v>1.0</v>
      </c>
      <c r="AQ265" s="17">
        <f t="shared" si="23"/>
        <v>2</v>
      </c>
      <c r="AR265" s="11">
        <f t="shared" si="8"/>
        <v>0.5</v>
      </c>
      <c r="AS265" s="17">
        <f t="shared" si="24"/>
        <v>2</v>
      </c>
      <c r="AT265" s="11">
        <f t="shared" si="10"/>
        <v>0.5</v>
      </c>
      <c r="AU265" s="13" t="s">
        <v>56</v>
      </c>
      <c r="AY265" s="13"/>
      <c r="AZ265" s="13"/>
      <c r="BA265" s="12">
        <v>9.0</v>
      </c>
    </row>
    <row r="266" ht="12.75" customHeight="1">
      <c r="A266" s="13" t="s">
        <v>300</v>
      </c>
      <c r="B266" s="47" t="s">
        <v>309</v>
      </c>
      <c r="C266" s="11">
        <v>0.37896825396825395</v>
      </c>
      <c r="D266" s="11">
        <v>5.521825396825397</v>
      </c>
      <c r="E266" s="11">
        <v>0.06863097376931368</v>
      </c>
      <c r="F266" s="13">
        <v>1.0</v>
      </c>
      <c r="G266" s="13">
        <v>3.0</v>
      </c>
      <c r="H266" s="13">
        <v>6.0</v>
      </c>
      <c r="I266" s="13">
        <v>72.0</v>
      </c>
      <c r="J266" s="13">
        <v>8.0</v>
      </c>
      <c r="K266" s="11">
        <v>0.3645833333333333</v>
      </c>
      <c r="L266" s="11">
        <v>1.05</v>
      </c>
      <c r="M266" s="13">
        <v>7.0</v>
      </c>
      <c r="N266" s="13">
        <v>0.0</v>
      </c>
      <c r="O266" s="13">
        <v>9.0</v>
      </c>
      <c r="P266" s="11">
        <v>0.0</v>
      </c>
      <c r="Q266" s="15">
        <v>0.43321430710264697</v>
      </c>
      <c r="R266" s="16">
        <v>1.428968253968254</v>
      </c>
      <c r="S266" s="13">
        <v>28.0</v>
      </c>
      <c r="T266" s="12">
        <v>11.0</v>
      </c>
      <c r="U266" s="13">
        <v>1.0</v>
      </c>
      <c r="V266" s="17">
        <f t="shared" si="1"/>
        <v>5</v>
      </c>
      <c r="W266" s="11">
        <f t="shared" si="2"/>
        <v>0.375</v>
      </c>
      <c r="X266" s="11">
        <f t="shared" si="3"/>
        <v>0.625</v>
      </c>
      <c r="Y266" s="11">
        <f t="shared" si="19"/>
        <v>1.428968254</v>
      </c>
      <c r="Z266" s="12">
        <v>0.0</v>
      </c>
      <c r="AA266" s="12">
        <v>0.0</v>
      </c>
      <c r="AB266" s="12">
        <v>4.0</v>
      </c>
      <c r="AC266" s="12">
        <v>0.0</v>
      </c>
      <c r="AD266" s="12">
        <v>4.0</v>
      </c>
      <c r="AE266" s="12">
        <v>0.0</v>
      </c>
      <c r="AF266" s="11">
        <f t="shared" si="5"/>
        <v>0</v>
      </c>
      <c r="AG266" s="12">
        <v>0.0</v>
      </c>
      <c r="AH266" s="12">
        <v>0.0</v>
      </c>
      <c r="AI266" s="12">
        <v>7.0</v>
      </c>
      <c r="AJ266" s="12">
        <v>3.0</v>
      </c>
      <c r="AK266" s="12">
        <v>7.0</v>
      </c>
      <c r="AL266" s="12">
        <v>3.0</v>
      </c>
      <c r="AM266" s="18">
        <f t="shared" si="18"/>
        <v>0.4285714286</v>
      </c>
      <c r="AN266" s="19">
        <v>0.0</v>
      </c>
      <c r="AO266" s="19">
        <v>0.0</v>
      </c>
      <c r="AP266" s="12">
        <v>1.0</v>
      </c>
      <c r="AQ266" s="17">
        <f t="shared" si="23"/>
        <v>1</v>
      </c>
      <c r="AR266" s="11">
        <f t="shared" si="8"/>
        <v>0.125</v>
      </c>
      <c r="AS266" s="17">
        <f t="shared" si="24"/>
        <v>7</v>
      </c>
      <c r="AT266" s="11">
        <f t="shared" si="10"/>
        <v>0.875</v>
      </c>
      <c r="AU266" s="13" t="s">
        <v>56</v>
      </c>
      <c r="AY266" s="13"/>
      <c r="AZ266" s="13">
        <v>1.0</v>
      </c>
      <c r="BA266" s="12">
        <v>8.0</v>
      </c>
    </row>
    <row r="267" ht="12.75" customHeight="1">
      <c r="A267" s="13" t="s">
        <v>300</v>
      </c>
      <c r="B267" s="47" t="s">
        <v>310</v>
      </c>
      <c r="C267" s="11">
        <v>0.37896825396825395</v>
      </c>
      <c r="D267" s="11">
        <v>7.521825396825397</v>
      </c>
      <c r="E267" s="11">
        <v>0.05038248483249802</v>
      </c>
      <c r="F267" s="13">
        <v>1.0</v>
      </c>
      <c r="G267" s="13">
        <v>4.0</v>
      </c>
      <c r="H267" s="13">
        <v>9.0</v>
      </c>
      <c r="I267" s="13">
        <v>87.0</v>
      </c>
      <c r="J267" s="13">
        <v>10.0</v>
      </c>
      <c r="K267" s="11">
        <v>0.3896551724137931</v>
      </c>
      <c r="L267" s="11">
        <v>0.8615384615384616</v>
      </c>
      <c r="M267" s="13">
        <v>7.0</v>
      </c>
      <c r="N267" s="13">
        <v>0.0</v>
      </c>
      <c r="O267" s="13">
        <v>9.0</v>
      </c>
      <c r="P267" s="11">
        <v>0.0</v>
      </c>
      <c r="Q267" s="15">
        <v>0.4400376572462911</v>
      </c>
      <c r="R267" s="16">
        <v>1.2405067155067155</v>
      </c>
      <c r="S267" s="13">
        <v>31.0</v>
      </c>
      <c r="T267" s="12">
        <v>10.0</v>
      </c>
      <c r="U267" s="13">
        <v>1.0</v>
      </c>
      <c r="V267" s="17">
        <f t="shared" si="1"/>
        <v>6</v>
      </c>
      <c r="W267" s="11">
        <f t="shared" si="2"/>
        <v>0.4</v>
      </c>
      <c r="X267" s="11">
        <f t="shared" si="3"/>
        <v>0.6</v>
      </c>
      <c r="Y267" s="11">
        <f t="shared" si="19"/>
        <v>1.240506716</v>
      </c>
      <c r="Z267" s="12">
        <v>0.0</v>
      </c>
      <c r="AA267" s="12">
        <v>0.0</v>
      </c>
      <c r="AB267" s="12">
        <v>6.0</v>
      </c>
      <c r="AC267" s="12">
        <v>0.0</v>
      </c>
      <c r="AD267" s="12">
        <v>6.0</v>
      </c>
      <c r="AE267" s="12">
        <v>0.0</v>
      </c>
      <c r="AF267" s="11">
        <f t="shared" si="5"/>
        <v>0</v>
      </c>
      <c r="AG267" s="12">
        <v>0.0</v>
      </c>
      <c r="AH267" s="12">
        <v>0.0</v>
      </c>
      <c r="AI267" s="12">
        <v>7.0</v>
      </c>
      <c r="AJ267" s="12">
        <v>3.0</v>
      </c>
      <c r="AK267" s="12">
        <v>7.0</v>
      </c>
      <c r="AL267" s="12">
        <v>3.0</v>
      </c>
      <c r="AM267" s="18">
        <f t="shared" si="18"/>
        <v>0.4285714286</v>
      </c>
      <c r="AN267" s="19">
        <v>0.0</v>
      </c>
      <c r="AO267" s="19">
        <v>0.0</v>
      </c>
      <c r="AP267" s="12">
        <v>1.0</v>
      </c>
      <c r="AQ267" s="17">
        <f t="shared" si="23"/>
        <v>3</v>
      </c>
      <c r="AR267" s="11">
        <f t="shared" si="8"/>
        <v>0.3</v>
      </c>
      <c r="AS267" s="17">
        <f t="shared" si="24"/>
        <v>7</v>
      </c>
      <c r="AT267" s="11">
        <f t="shared" si="10"/>
        <v>0.7</v>
      </c>
      <c r="AU267" s="13" t="s">
        <v>54</v>
      </c>
      <c r="AY267" s="13"/>
      <c r="AZ267" s="13"/>
      <c r="BA267" s="13">
        <v>6.0</v>
      </c>
      <c r="BB267" s="13"/>
    </row>
    <row r="268" ht="12.75" customHeight="1">
      <c r="A268" s="13" t="s">
        <v>300</v>
      </c>
      <c r="B268" s="47" t="s">
        <v>311</v>
      </c>
      <c r="C268" s="11">
        <v>0.37896825396825395</v>
      </c>
      <c r="D268" s="11">
        <v>7.021825396825397</v>
      </c>
      <c r="E268" s="11">
        <v>0.0539700480361684</v>
      </c>
      <c r="F268" s="13">
        <v>1.0</v>
      </c>
      <c r="G268" s="13">
        <v>3.0</v>
      </c>
      <c r="H268" s="13">
        <v>9.0</v>
      </c>
      <c r="I268" s="13">
        <v>80.0</v>
      </c>
      <c r="J268" s="13">
        <v>9.0</v>
      </c>
      <c r="K268" s="11">
        <v>0.32083333333333336</v>
      </c>
      <c r="L268" s="11">
        <v>0.717948717948718</v>
      </c>
      <c r="M268" s="13">
        <v>7.0</v>
      </c>
      <c r="N268" s="13">
        <v>0.0</v>
      </c>
      <c r="O268" s="13">
        <v>9.0</v>
      </c>
      <c r="P268" s="11">
        <v>0.0</v>
      </c>
      <c r="Q268" s="15">
        <v>0.37480338136950175</v>
      </c>
      <c r="R268" s="16">
        <v>1.221916971916972</v>
      </c>
      <c r="S268" s="13">
        <v>33.0</v>
      </c>
      <c r="T268" s="12">
        <v>9.0</v>
      </c>
      <c r="U268" s="13">
        <v>1.0</v>
      </c>
      <c r="V268" s="17">
        <f t="shared" si="1"/>
        <v>6</v>
      </c>
      <c r="W268" s="11">
        <f t="shared" si="2"/>
        <v>0.3333333333</v>
      </c>
      <c r="X268" s="11">
        <f t="shared" si="3"/>
        <v>0.6666666667</v>
      </c>
      <c r="Y268" s="11">
        <f t="shared" si="19"/>
        <v>1.096916972</v>
      </c>
      <c r="Z268" s="12">
        <v>0.0</v>
      </c>
      <c r="AA268" s="12">
        <v>0.0</v>
      </c>
      <c r="AB268" s="12">
        <v>5.0</v>
      </c>
      <c r="AC268" s="12">
        <v>0.0</v>
      </c>
      <c r="AD268" s="12">
        <v>5.0</v>
      </c>
      <c r="AE268" s="12">
        <v>0.0</v>
      </c>
      <c r="AF268" s="11">
        <f t="shared" si="5"/>
        <v>0</v>
      </c>
      <c r="AG268" s="12">
        <v>0.0</v>
      </c>
      <c r="AH268" s="12">
        <v>0.0</v>
      </c>
      <c r="AI268" s="12">
        <v>7.0</v>
      </c>
      <c r="AJ268" s="12">
        <v>3.0</v>
      </c>
      <c r="AK268" s="12">
        <v>7.0</v>
      </c>
      <c r="AL268" s="12">
        <v>3.0</v>
      </c>
      <c r="AM268" s="18">
        <f t="shared" si="18"/>
        <v>0.4285714286</v>
      </c>
      <c r="AN268" s="19">
        <v>0.0</v>
      </c>
      <c r="AO268" s="19">
        <v>0.0</v>
      </c>
      <c r="AP268" s="12">
        <v>3.0</v>
      </c>
      <c r="AQ268" s="17">
        <f t="shared" si="23"/>
        <v>2</v>
      </c>
      <c r="AR268" s="11">
        <f t="shared" si="8"/>
        <v>0.2222222222</v>
      </c>
      <c r="AS268" s="17">
        <f t="shared" si="24"/>
        <v>7</v>
      </c>
      <c r="AT268" s="11">
        <f t="shared" si="10"/>
        <v>0.7777777778</v>
      </c>
      <c r="AU268" s="13" t="s">
        <v>54</v>
      </c>
      <c r="AY268" s="13"/>
      <c r="AZ268" s="13"/>
      <c r="BA268" s="13">
        <v>5.0</v>
      </c>
      <c r="BB268" s="13"/>
    </row>
    <row r="269" ht="12.75" customHeight="1">
      <c r="A269" s="13" t="s">
        <v>300</v>
      </c>
      <c r="B269" s="47" t="s">
        <v>312</v>
      </c>
      <c r="C269" s="11">
        <v>0.25396825396825395</v>
      </c>
      <c r="D269" s="11">
        <v>4.521825396825397</v>
      </c>
      <c r="E269" s="11">
        <v>0.056164984642387006</v>
      </c>
      <c r="F269" s="13">
        <v>1.0</v>
      </c>
      <c r="G269" s="13">
        <v>2.0</v>
      </c>
      <c r="H269" s="13">
        <v>8.0</v>
      </c>
      <c r="I269" s="13">
        <v>63.0</v>
      </c>
      <c r="J269" s="13">
        <v>7.0</v>
      </c>
      <c r="K269" s="11">
        <v>0.2675736961451247</v>
      </c>
      <c r="L269" s="11">
        <v>0.6666666666666666</v>
      </c>
      <c r="M269" s="13">
        <v>5.0</v>
      </c>
      <c r="N269" s="13">
        <v>0.0</v>
      </c>
      <c r="O269" s="13">
        <v>9.0</v>
      </c>
      <c r="P269" s="11">
        <v>0.0</v>
      </c>
      <c r="Q269" s="15">
        <v>0.3237386807875117</v>
      </c>
      <c r="R269" s="16">
        <v>0.9206349206349206</v>
      </c>
      <c r="S269" s="13">
        <v>27.0</v>
      </c>
      <c r="T269" s="12">
        <v>12.0</v>
      </c>
      <c r="U269" s="13">
        <v>1.0</v>
      </c>
      <c r="V269" s="17">
        <f t="shared" si="1"/>
        <v>5</v>
      </c>
      <c r="W269" s="11">
        <f t="shared" si="2"/>
        <v>0.2857142857</v>
      </c>
      <c r="X269" s="11">
        <f t="shared" si="3"/>
        <v>0.7142857143</v>
      </c>
      <c r="Y269" s="11">
        <f t="shared" si="19"/>
        <v>0.9206349206</v>
      </c>
      <c r="Z269" s="12">
        <v>0.0</v>
      </c>
      <c r="AA269" s="12">
        <v>0.0</v>
      </c>
      <c r="AB269" s="12">
        <v>3.0</v>
      </c>
      <c r="AC269" s="12">
        <v>0.0</v>
      </c>
      <c r="AD269" s="12">
        <v>3.0</v>
      </c>
      <c r="AE269" s="12">
        <v>0.0</v>
      </c>
      <c r="AF269" s="11">
        <f t="shared" si="5"/>
        <v>0</v>
      </c>
      <c r="AG269" s="12">
        <v>0.0</v>
      </c>
      <c r="AH269" s="12">
        <v>0.0</v>
      </c>
      <c r="AI269" s="12">
        <v>7.0</v>
      </c>
      <c r="AJ269" s="12">
        <v>2.0</v>
      </c>
      <c r="AK269" s="12">
        <v>7.0</v>
      </c>
      <c r="AL269" s="12">
        <v>2.0</v>
      </c>
      <c r="AM269" s="18">
        <f t="shared" si="18"/>
        <v>0.2857142857</v>
      </c>
      <c r="AN269" s="19">
        <v>0.0</v>
      </c>
      <c r="AO269" s="19">
        <v>0.0</v>
      </c>
      <c r="AP269" s="12">
        <v>1.0</v>
      </c>
      <c r="AQ269" s="17">
        <f t="shared" si="23"/>
        <v>2</v>
      </c>
      <c r="AR269" s="11">
        <f t="shared" si="8"/>
        <v>0.2857142857</v>
      </c>
      <c r="AS269" s="17">
        <f t="shared" si="24"/>
        <v>5</v>
      </c>
      <c r="AT269" s="11">
        <f t="shared" si="10"/>
        <v>0.7142857143</v>
      </c>
      <c r="AU269" s="13" t="s">
        <v>54</v>
      </c>
      <c r="AY269" s="13"/>
      <c r="AZ269" s="13"/>
      <c r="BA269" s="13">
        <v>3.0</v>
      </c>
      <c r="BB269" s="13"/>
    </row>
    <row r="270" ht="12.75" customHeight="1">
      <c r="A270" s="13" t="s">
        <v>300</v>
      </c>
      <c r="B270" s="47" t="s">
        <v>313</v>
      </c>
      <c r="C270" s="11">
        <v>0.37896825396825395</v>
      </c>
      <c r="D270" s="11">
        <v>1.35515873015873</v>
      </c>
      <c r="E270" s="11">
        <v>0.27964860907759886</v>
      </c>
      <c r="F270" s="13">
        <v>0.0</v>
      </c>
      <c r="G270" s="13">
        <v>0.0</v>
      </c>
      <c r="H270" s="13">
        <v>8.0</v>
      </c>
      <c r="I270" s="13">
        <v>24.0</v>
      </c>
      <c r="J270" s="13">
        <v>3.0</v>
      </c>
      <c r="K270" s="11">
        <v>-0.1111111111111111</v>
      </c>
      <c r="L270" s="11">
        <v>0.0</v>
      </c>
      <c r="M270" s="13">
        <v>1.0</v>
      </c>
      <c r="N270" s="13">
        <v>0.0</v>
      </c>
      <c r="O270" s="13">
        <v>9.0</v>
      </c>
      <c r="P270" s="11">
        <v>0.0</v>
      </c>
      <c r="Q270" s="15">
        <v>0.16853749796648776</v>
      </c>
      <c r="R270" s="16">
        <v>0.37896825396825395</v>
      </c>
      <c r="S270" s="13">
        <v>17.0</v>
      </c>
      <c r="T270" s="12">
        <v>14.0</v>
      </c>
      <c r="U270" s="13">
        <v>1.0</v>
      </c>
      <c r="V270" s="17">
        <f t="shared" si="1"/>
        <v>3</v>
      </c>
      <c r="W270" s="11">
        <f t="shared" si="2"/>
        <v>0</v>
      </c>
      <c r="X270" s="11">
        <f t="shared" si="3"/>
        <v>1</v>
      </c>
      <c r="Y270" s="11">
        <f t="shared" si="19"/>
        <v>0.378968254</v>
      </c>
      <c r="Z270" s="12">
        <v>0.0</v>
      </c>
      <c r="AA270" s="12">
        <v>0.0</v>
      </c>
      <c r="AB270" s="12">
        <v>0.0</v>
      </c>
      <c r="AC270" s="12">
        <v>0.0</v>
      </c>
      <c r="AD270" s="12">
        <v>0.0</v>
      </c>
      <c r="AE270" s="12">
        <v>0.0</v>
      </c>
      <c r="AF270" s="11" t="str">
        <f t="shared" si="5"/>
        <v>#DIV/0!</v>
      </c>
      <c r="AG270" s="12">
        <v>0.0</v>
      </c>
      <c r="AH270" s="12">
        <v>0.0</v>
      </c>
      <c r="AI270" s="12">
        <v>6.0</v>
      </c>
      <c r="AJ270" s="12">
        <v>3.0</v>
      </c>
      <c r="AK270" s="12">
        <v>6.0</v>
      </c>
      <c r="AL270" s="12">
        <v>3.0</v>
      </c>
      <c r="AM270" s="18">
        <f t="shared" si="18"/>
        <v>0.5</v>
      </c>
      <c r="AN270" s="19">
        <v>0.0</v>
      </c>
      <c r="AO270" s="19">
        <v>0.0</v>
      </c>
      <c r="AP270" s="12">
        <v>1.0</v>
      </c>
      <c r="AQ270" s="17">
        <f t="shared" si="23"/>
        <v>2</v>
      </c>
      <c r="AR270" s="11">
        <f t="shared" si="8"/>
        <v>0.6666666667</v>
      </c>
      <c r="AS270" s="17">
        <f t="shared" si="24"/>
        <v>1</v>
      </c>
      <c r="AT270" s="11">
        <f t="shared" si="10"/>
        <v>0.3333333333</v>
      </c>
      <c r="AU270" s="13" t="s">
        <v>56</v>
      </c>
      <c r="BA270" s="12">
        <v>3.0</v>
      </c>
      <c r="BB270" s="13"/>
    </row>
    <row r="271" ht="12.75" customHeight="1">
      <c r="A271" s="13" t="s">
        <v>300</v>
      </c>
      <c r="B271" s="47" t="s">
        <v>314</v>
      </c>
      <c r="C271" s="11">
        <v>0.2361111111111111</v>
      </c>
      <c r="D271" s="11">
        <v>1.1884920634920633</v>
      </c>
      <c r="E271" s="11">
        <v>0.19866444073455763</v>
      </c>
      <c r="F271" s="13">
        <v>1.0</v>
      </c>
      <c r="G271" s="13">
        <v>0.0</v>
      </c>
      <c r="H271" s="13">
        <v>6.0</v>
      </c>
      <c r="I271" s="13">
        <v>17.0</v>
      </c>
      <c r="J271" s="13">
        <v>2.0</v>
      </c>
      <c r="K271" s="11">
        <v>-0.17647058823529413</v>
      </c>
      <c r="L271" s="11">
        <v>0.0</v>
      </c>
      <c r="M271" s="13">
        <v>1.0</v>
      </c>
      <c r="N271" s="13">
        <v>0.0</v>
      </c>
      <c r="O271" s="13">
        <v>9.0</v>
      </c>
      <c r="P271" s="11">
        <v>0.0</v>
      </c>
      <c r="Q271" s="15">
        <v>0.022193852499263506</v>
      </c>
      <c r="R271" s="16">
        <v>0.2361111111111111</v>
      </c>
      <c r="S271" s="13">
        <v>14.0</v>
      </c>
      <c r="T271" s="12">
        <v>15.0</v>
      </c>
      <c r="U271" s="13">
        <v>1.0</v>
      </c>
      <c r="V271" s="17">
        <f t="shared" si="1"/>
        <v>2</v>
      </c>
      <c r="W271" s="11">
        <f t="shared" si="2"/>
        <v>0</v>
      </c>
      <c r="X271" s="11">
        <f t="shared" si="3"/>
        <v>1</v>
      </c>
      <c r="Y271" s="11">
        <f t="shared" si="19"/>
        <v>0.2361111111</v>
      </c>
      <c r="Z271" s="12">
        <v>0.0</v>
      </c>
      <c r="AA271" s="12">
        <v>0.0</v>
      </c>
      <c r="AB271" s="12">
        <v>0.0</v>
      </c>
      <c r="AC271" s="12">
        <v>0.0</v>
      </c>
      <c r="AD271" s="12">
        <v>0.0</v>
      </c>
      <c r="AE271" s="12">
        <v>0.0</v>
      </c>
      <c r="AF271" s="11" t="str">
        <f t="shared" si="5"/>
        <v>#DIV/0!</v>
      </c>
      <c r="AG271" s="12">
        <v>0.0</v>
      </c>
      <c r="AH271" s="12">
        <v>0.0</v>
      </c>
      <c r="AI271" s="12">
        <v>5.0</v>
      </c>
      <c r="AJ271" s="12">
        <v>2.0</v>
      </c>
      <c r="AK271" s="12">
        <v>5.0</v>
      </c>
      <c r="AL271" s="12">
        <v>2.0</v>
      </c>
      <c r="AM271" s="18">
        <f t="shared" si="18"/>
        <v>0.4</v>
      </c>
      <c r="AN271" s="19">
        <v>0.0</v>
      </c>
      <c r="AO271" s="19">
        <v>0.0</v>
      </c>
      <c r="AP271" s="12">
        <v>1.0</v>
      </c>
      <c r="AQ271" s="17">
        <f t="shared" si="23"/>
        <v>1</v>
      </c>
      <c r="AR271" s="11">
        <f t="shared" si="8"/>
        <v>0.5</v>
      </c>
      <c r="AS271" s="17">
        <f t="shared" si="24"/>
        <v>1</v>
      </c>
      <c r="AT271" s="11">
        <f t="shared" si="10"/>
        <v>0.5</v>
      </c>
      <c r="AU271" s="13" t="s">
        <v>56</v>
      </c>
      <c r="BA271" s="12">
        <v>5.0</v>
      </c>
    </row>
    <row r="272" ht="12.75" customHeight="1">
      <c r="A272" s="13" t="s">
        <v>300</v>
      </c>
      <c r="B272" s="47" t="s">
        <v>238</v>
      </c>
      <c r="C272" s="11">
        <v>0.2361111111111111</v>
      </c>
      <c r="D272" s="11">
        <v>0.878968253968254</v>
      </c>
      <c r="E272" s="11">
        <v>0.2686230248306998</v>
      </c>
      <c r="F272" s="13">
        <v>0.0</v>
      </c>
      <c r="G272" s="13">
        <v>0.0</v>
      </c>
      <c r="H272" s="13">
        <v>3.0</v>
      </c>
      <c r="I272" s="13">
        <v>9.0</v>
      </c>
      <c r="J272" s="13">
        <v>1.0</v>
      </c>
      <c r="K272" s="11">
        <v>-0.3333333333333333</v>
      </c>
      <c r="L272" s="11">
        <v>0.0</v>
      </c>
      <c r="M272" s="13">
        <v>0.0</v>
      </c>
      <c r="N272" s="13">
        <v>0.0</v>
      </c>
      <c r="O272" s="13">
        <v>9.0</v>
      </c>
      <c r="P272" s="11">
        <v>0.0</v>
      </c>
      <c r="Q272" s="15">
        <v>-0.06471030850263354</v>
      </c>
      <c r="R272" s="16">
        <v>0.2361111111111111</v>
      </c>
      <c r="S272" s="13">
        <v>10.0</v>
      </c>
      <c r="T272" s="12">
        <v>17.0</v>
      </c>
      <c r="U272" s="13">
        <v>3.0</v>
      </c>
      <c r="V272" s="17">
        <f t="shared" si="1"/>
        <v>1</v>
      </c>
      <c r="W272" s="11">
        <f t="shared" si="2"/>
        <v>0</v>
      </c>
      <c r="X272" s="11">
        <f t="shared" si="3"/>
        <v>1</v>
      </c>
      <c r="Y272" s="11">
        <f t="shared" si="19"/>
        <v>0.2361111111</v>
      </c>
      <c r="Z272" s="12">
        <v>0.0</v>
      </c>
      <c r="AA272" s="12">
        <v>0.0</v>
      </c>
      <c r="AB272" s="12">
        <v>0.0</v>
      </c>
      <c r="AC272" s="12">
        <v>0.0</v>
      </c>
      <c r="AD272" s="12">
        <v>0.0</v>
      </c>
      <c r="AE272" s="12">
        <v>0.0</v>
      </c>
      <c r="AF272" s="11" t="str">
        <f t="shared" si="5"/>
        <v>#DIV/0!</v>
      </c>
      <c r="AG272" s="12">
        <v>0.0</v>
      </c>
      <c r="AH272" s="12">
        <v>0.0</v>
      </c>
      <c r="AI272" s="12">
        <v>3.0</v>
      </c>
      <c r="AJ272" s="12">
        <v>2.0</v>
      </c>
      <c r="AK272" s="12">
        <v>3.0</v>
      </c>
      <c r="AL272" s="12">
        <v>2.0</v>
      </c>
      <c r="AM272" s="18">
        <f t="shared" si="18"/>
        <v>0.6666666667</v>
      </c>
      <c r="AN272" s="19">
        <v>0.0</v>
      </c>
      <c r="AO272" s="19">
        <v>0.0</v>
      </c>
      <c r="AP272" s="12">
        <v>2.0</v>
      </c>
      <c r="AQ272" s="17">
        <f t="shared" si="23"/>
        <v>1</v>
      </c>
      <c r="AR272" s="11">
        <f t="shared" si="8"/>
        <v>1</v>
      </c>
      <c r="AS272" s="17">
        <f t="shared" si="24"/>
        <v>0</v>
      </c>
      <c r="AT272" s="11">
        <f t="shared" si="10"/>
        <v>0</v>
      </c>
      <c r="AU272" s="13" t="s">
        <v>54</v>
      </c>
      <c r="AY272" s="13"/>
      <c r="AZ272" s="13"/>
      <c r="BA272" s="13">
        <v>8.0</v>
      </c>
      <c r="BB272" s="13"/>
    </row>
    <row r="273" ht="12.75" customHeight="1">
      <c r="A273" s="13" t="s">
        <v>300</v>
      </c>
      <c r="B273" s="37" t="s">
        <v>315</v>
      </c>
      <c r="C273" s="11">
        <v>0.14285714285714285</v>
      </c>
      <c r="D273" s="11">
        <v>1.0218253968253967</v>
      </c>
      <c r="E273" s="11">
        <v>0.13980582524271845</v>
      </c>
      <c r="F273" s="13">
        <v>0.0</v>
      </c>
      <c r="G273" s="13">
        <v>0.0</v>
      </c>
      <c r="H273" s="13">
        <v>7.0</v>
      </c>
      <c r="I273" s="13">
        <v>22.0</v>
      </c>
      <c r="J273" s="13">
        <v>3.0</v>
      </c>
      <c r="K273" s="11">
        <v>-0.10606060606060606</v>
      </c>
      <c r="L273" s="11">
        <v>0.0</v>
      </c>
      <c r="M273" s="13">
        <v>0.0</v>
      </c>
      <c r="N273" s="13">
        <v>0.0</v>
      </c>
      <c r="O273" s="13">
        <v>9.0</v>
      </c>
      <c r="P273" s="11">
        <v>0.0</v>
      </c>
      <c r="Q273" s="15">
        <v>0.03374521918211239</v>
      </c>
      <c r="R273" s="16">
        <v>0.14285714285714285</v>
      </c>
      <c r="S273" s="13">
        <v>12.0</v>
      </c>
      <c r="T273" s="12">
        <v>16.0</v>
      </c>
      <c r="U273" s="13">
        <v>1.0</v>
      </c>
      <c r="V273" s="17">
        <f t="shared" si="1"/>
        <v>3</v>
      </c>
      <c r="W273" s="11">
        <f t="shared" si="2"/>
        <v>0</v>
      </c>
      <c r="X273" s="11">
        <f t="shared" si="3"/>
        <v>1</v>
      </c>
      <c r="Y273" s="11">
        <f t="shared" si="19"/>
        <v>0.1428571429</v>
      </c>
      <c r="Z273" s="12">
        <v>0.0</v>
      </c>
      <c r="AA273" s="12">
        <v>0.0</v>
      </c>
      <c r="AB273" s="12">
        <v>0.0</v>
      </c>
      <c r="AC273" s="12">
        <v>0.0</v>
      </c>
      <c r="AD273" s="12">
        <v>0.0</v>
      </c>
      <c r="AE273" s="12">
        <v>0.0</v>
      </c>
      <c r="AF273" s="11" t="str">
        <f t="shared" si="5"/>
        <v>#DIV/0!</v>
      </c>
      <c r="AG273" s="12">
        <v>0.0</v>
      </c>
      <c r="AH273" s="12">
        <v>0.0</v>
      </c>
      <c r="AI273" s="12">
        <v>4.0</v>
      </c>
      <c r="AJ273" s="12">
        <v>1.0</v>
      </c>
      <c r="AK273" s="12">
        <v>4.0</v>
      </c>
      <c r="AL273" s="12">
        <v>1.0</v>
      </c>
      <c r="AM273" s="18">
        <f t="shared" si="18"/>
        <v>0.25</v>
      </c>
      <c r="AN273" s="19">
        <v>0.0</v>
      </c>
      <c r="AO273" s="19">
        <v>0.0</v>
      </c>
      <c r="AP273" s="12">
        <v>1.0</v>
      </c>
      <c r="AQ273" s="17">
        <f t="shared" si="23"/>
        <v>3</v>
      </c>
      <c r="AR273" s="11">
        <f t="shared" si="8"/>
        <v>1</v>
      </c>
      <c r="AS273" s="17">
        <f t="shared" si="24"/>
        <v>0</v>
      </c>
      <c r="AT273" s="11">
        <f t="shared" si="10"/>
        <v>0</v>
      </c>
      <c r="AU273" s="13" t="s">
        <v>56</v>
      </c>
      <c r="BA273" s="12">
        <v>4.0</v>
      </c>
    </row>
    <row r="274" ht="12.75" customHeight="1">
      <c r="A274" s="25" t="s">
        <v>300</v>
      </c>
      <c r="B274" s="67" t="s">
        <v>316</v>
      </c>
      <c r="C274" s="28">
        <v>0.0</v>
      </c>
      <c r="D274" s="28">
        <v>0.6111111111111112</v>
      </c>
      <c r="E274" s="28">
        <v>0.0</v>
      </c>
      <c r="F274" s="25">
        <v>0.0</v>
      </c>
      <c r="G274" s="25">
        <v>0.0</v>
      </c>
      <c r="H274" s="25">
        <v>4.0</v>
      </c>
      <c r="I274" s="25">
        <v>9.0</v>
      </c>
      <c r="J274" s="25">
        <v>1.0</v>
      </c>
      <c r="K274" s="28">
        <v>-0.4444444444444444</v>
      </c>
      <c r="L274" s="28">
        <v>0.0</v>
      </c>
      <c r="M274" s="25">
        <v>0.0</v>
      </c>
      <c r="N274" s="25">
        <v>0.0</v>
      </c>
      <c r="O274" s="25">
        <v>9.0</v>
      </c>
      <c r="P274" s="28">
        <v>0.0</v>
      </c>
      <c r="Q274" s="30">
        <v>-0.4444444444444444</v>
      </c>
      <c r="R274" s="31">
        <v>0.0</v>
      </c>
      <c r="S274" s="25">
        <v>6.0</v>
      </c>
      <c r="T274" s="25">
        <v>18.0</v>
      </c>
      <c r="U274" s="25">
        <v>1.0</v>
      </c>
      <c r="V274" s="32">
        <f t="shared" si="1"/>
        <v>1</v>
      </c>
      <c r="W274" s="28">
        <f t="shared" si="2"/>
        <v>0</v>
      </c>
      <c r="X274" s="28">
        <f t="shared" si="3"/>
        <v>1</v>
      </c>
      <c r="Y274" s="28">
        <f t="shared" si="19"/>
        <v>0</v>
      </c>
      <c r="Z274" s="25">
        <v>0.0</v>
      </c>
      <c r="AA274" s="25">
        <v>0.0</v>
      </c>
      <c r="AB274" s="25">
        <v>0.0</v>
      </c>
      <c r="AC274" s="25">
        <v>0.0</v>
      </c>
      <c r="AD274" s="25">
        <v>0.0</v>
      </c>
      <c r="AE274" s="25">
        <v>0.0</v>
      </c>
      <c r="AF274" s="28" t="str">
        <f t="shared" si="5"/>
        <v>#DIV/0!</v>
      </c>
      <c r="AG274" s="25">
        <v>0.0</v>
      </c>
      <c r="AH274" s="25">
        <v>0.0</v>
      </c>
      <c r="AI274" s="25">
        <v>2.0</v>
      </c>
      <c r="AJ274" s="25">
        <v>0.0</v>
      </c>
      <c r="AK274" s="25">
        <v>2.0</v>
      </c>
      <c r="AL274" s="25">
        <v>0.0</v>
      </c>
      <c r="AM274" s="33">
        <f t="shared" si="18"/>
        <v>0</v>
      </c>
      <c r="AN274" s="34">
        <v>0.0</v>
      </c>
      <c r="AO274" s="34">
        <v>0.0</v>
      </c>
      <c r="AP274" s="25">
        <v>3.0</v>
      </c>
      <c r="AQ274" s="32">
        <f t="shared" si="23"/>
        <v>1</v>
      </c>
      <c r="AR274" s="28">
        <f t="shared" si="8"/>
        <v>1</v>
      </c>
      <c r="AS274" s="32">
        <f t="shared" si="24"/>
        <v>0</v>
      </c>
      <c r="AT274" s="28">
        <f t="shared" si="10"/>
        <v>0</v>
      </c>
      <c r="AU274" s="25" t="s">
        <v>56</v>
      </c>
      <c r="AV274" s="25"/>
      <c r="AW274" s="25"/>
      <c r="AX274" s="25"/>
      <c r="AY274" s="25"/>
      <c r="AZ274" s="25"/>
      <c r="BA274" s="25">
        <v>0.0</v>
      </c>
      <c r="BB274" s="25"/>
    </row>
    <row r="275" ht="12.75" customHeight="1">
      <c r="A275" s="22" t="s">
        <v>317</v>
      </c>
      <c r="B275" s="68" t="s">
        <v>224</v>
      </c>
      <c r="C275" s="10">
        <v>1.5456349206349205</v>
      </c>
      <c r="D275" s="11">
        <v>11.480158730158731</v>
      </c>
      <c r="E275" s="11">
        <v>0.13463532665053576</v>
      </c>
      <c r="F275" s="13">
        <v>0.0</v>
      </c>
      <c r="G275" s="13">
        <v>13.0</v>
      </c>
      <c r="H275" s="13">
        <v>0.0</v>
      </c>
      <c r="I275" s="13">
        <v>101.0</v>
      </c>
      <c r="J275" s="13">
        <v>13.0</v>
      </c>
      <c r="K275" s="11">
        <v>1.0</v>
      </c>
      <c r="L275" s="11">
        <v>7.0</v>
      </c>
      <c r="M275" s="13">
        <v>13.0</v>
      </c>
      <c r="N275" s="13">
        <v>3.0</v>
      </c>
      <c r="O275" s="13">
        <v>9.0</v>
      </c>
      <c r="P275" s="10">
        <v>0.3333333333333333</v>
      </c>
      <c r="Q275" s="15">
        <v>1.467968659983869</v>
      </c>
      <c r="R275" s="16">
        <v>10.545634920634921</v>
      </c>
      <c r="S275" s="12">
        <v>39.0</v>
      </c>
      <c r="T275" s="12">
        <v>2.0</v>
      </c>
      <c r="U275" s="13">
        <v>1.0</v>
      </c>
      <c r="V275" s="17">
        <f t="shared" si="1"/>
        <v>0</v>
      </c>
      <c r="W275" s="11">
        <f t="shared" si="2"/>
        <v>1</v>
      </c>
      <c r="X275" s="11">
        <f t="shared" si="3"/>
        <v>0</v>
      </c>
      <c r="Y275" s="11">
        <f t="shared" si="19"/>
        <v>8.545634921</v>
      </c>
      <c r="Z275" s="12">
        <v>0.5</v>
      </c>
      <c r="AA275" s="12">
        <v>0.0</v>
      </c>
      <c r="AB275" s="12">
        <v>10.0</v>
      </c>
      <c r="AC275" s="12">
        <v>1.0</v>
      </c>
      <c r="AD275" s="12">
        <v>10.5</v>
      </c>
      <c r="AE275" s="12">
        <v>1.0</v>
      </c>
      <c r="AF275" s="11">
        <f t="shared" si="5"/>
        <v>0.09523809524</v>
      </c>
      <c r="AG275" s="13">
        <v>0.0</v>
      </c>
      <c r="AH275" s="13">
        <v>0.0</v>
      </c>
      <c r="AI275" s="13">
        <v>7.0</v>
      </c>
      <c r="AJ275" s="13">
        <v>4.0</v>
      </c>
      <c r="AK275" s="13">
        <v>7.0</v>
      </c>
      <c r="AL275" s="13">
        <v>4.0</v>
      </c>
      <c r="AM275" s="18">
        <f t="shared" si="18"/>
        <v>0.5714285714</v>
      </c>
      <c r="AN275" s="19">
        <v>0.0</v>
      </c>
      <c r="AO275" s="19">
        <v>0.0</v>
      </c>
      <c r="AP275" s="13">
        <v>0.0</v>
      </c>
      <c r="AQ275" s="17">
        <f t="shared" si="23"/>
        <v>0</v>
      </c>
      <c r="AR275" s="11">
        <f t="shared" si="8"/>
        <v>0</v>
      </c>
      <c r="AS275" s="17">
        <f t="shared" si="24"/>
        <v>12</v>
      </c>
      <c r="AT275" s="11">
        <f t="shared" si="10"/>
        <v>1</v>
      </c>
      <c r="AU275" s="13" t="s">
        <v>54</v>
      </c>
      <c r="AY275" s="13"/>
      <c r="AZ275" s="13"/>
      <c r="BA275" s="12">
        <v>3.0</v>
      </c>
    </row>
    <row r="276" ht="12.75" customHeight="1">
      <c r="A276" s="8" t="s">
        <v>317</v>
      </c>
      <c r="B276" s="68" t="s">
        <v>318</v>
      </c>
      <c r="C276" s="10">
        <v>3.5456349206349205</v>
      </c>
      <c r="D276" s="11">
        <v>10.980158730158731</v>
      </c>
      <c r="E276" s="11">
        <v>0.32291290205999273</v>
      </c>
      <c r="F276" s="13">
        <v>0.0</v>
      </c>
      <c r="G276" s="13">
        <v>11.0</v>
      </c>
      <c r="H276" s="13">
        <v>5.0</v>
      </c>
      <c r="I276" s="13">
        <v>101.0</v>
      </c>
      <c r="J276" s="13">
        <v>13.0</v>
      </c>
      <c r="K276" s="11">
        <v>0.8423457730388424</v>
      </c>
      <c r="L276" s="11">
        <v>2.6324786324786325</v>
      </c>
      <c r="M276" s="13">
        <v>10.0</v>
      </c>
      <c r="N276" s="13">
        <v>6.0</v>
      </c>
      <c r="O276" s="13">
        <v>9.0</v>
      </c>
      <c r="P276" s="10">
        <v>0.6666666666666666</v>
      </c>
      <c r="Q276" s="15">
        <v>1.8319253417655017</v>
      </c>
      <c r="R276" s="16">
        <v>10.178113553113553</v>
      </c>
      <c r="S276" s="12">
        <v>39.0</v>
      </c>
      <c r="T276" s="12">
        <v>1.0</v>
      </c>
      <c r="U276" s="13">
        <v>3.0</v>
      </c>
      <c r="V276" s="17">
        <f t="shared" si="1"/>
        <v>2</v>
      </c>
      <c r="W276" s="11">
        <f t="shared" si="2"/>
        <v>0.8461538462</v>
      </c>
      <c r="X276" s="11">
        <f t="shared" si="3"/>
        <v>0.1538461538</v>
      </c>
      <c r="Y276" s="11">
        <f t="shared" si="19"/>
        <v>6.178113553</v>
      </c>
      <c r="Z276" s="12">
        <v>0.0</v>
      </c>
      <c r="AA276" s="12">
        <v>0.0</v>
      </c>
      <c r="AB276" s="12">
        <v>10.0</v>
      </c>
      <c r="AC276" s="12">
        <v>3.0</v>
      </c>
      <c r="AD276" s="12">
        <v>10.0</v>
      </c>
      <c r="AE276" s="12">
        <v>3.0</v>
      </c>
      <c r="AF276" s="11">
        <f t="shared" si="5"/>
        <v>0.3</v>
      </c>
      <c r="AG276" s="13">
        <v>0.0</v>
      </c>
      <c r="AH276" s="13">
        <v>0.0</v>
      </c>
      <c r="AI276" s="13">
        <v>7.0</v>
      </c>
      <c r="AJ276" s="13">
        <v>4.0</v>
      </c>
      <c r="AK276" s="13">
        <v>7.0</v>
      </c>
      <c r="AL276" s="13">
        <v>4.0</v>
      </c>
      <c r="AM276" s="18">
        <f t="shared" si="18"/>
        <v>0.5714285714</v>
      </c>
      <c r="AN276" s="19">
        <v>0.0</v>
      </c>
      <c r="AO276" s="19">
        <v>0.0</v>
      </c>
      <c r="AP276" s="13">
        <v>0.0</v>
      </c>
      <c r="AQ276" s="17">
        <f t="shared" si="23"/>
        <v>3</v>
      </c>
      <c r="AR276" s="11">
        <f t="shared" si="8"/>
        <v>0.2307692308</v>
      </c>
      <c r="AS276" s="17">
        <f t="shared" si="24"/>
        <v>7</v>
      </c>
      <c r="AT276" s="11">
        <f t="shared" si="10"/>
        <v>0.7</v>
      </c>
      <c r="AU276" s="13" t="s">
        <v>56</v>
      </c>
      <c r="AY276" s="13"/>
      <c r="AZ276" s="13"/>
      <c r="BA276" s="13">
        <v>4.0</v>
      </c>
      <c r="BB276" s="13"/>
    </row>
    <row r="277" ht="12.75" customHeight="1">
      <c r="A277" s="22" t="s">
        <v>317</v>
      </c>
      <c r="B277" s="68" t="s">
        <v>319</v>
      </c>
      <c r="C277" s="10">
        <v>1.5456349206349205</v>
      </c>
      <c r="D277" s="11">
        <v>10.980158730158731</v>
      </c>
      <c r="E277" s="11">
        <v>0.14076617275027103</v>
      </c>
      <c r="F277" s="13">
        <v>0.0</v>
      </c>
      <c r="G277" s="13">
        <v>11.0</v>
      </c>
      <c r="H277" s="13">
        <v>1.0</v>
      </c>
      <c r="I277" s="13">
        <v>101.0</v>
      </c>
      <c r="J277" s="13">
        <v>13.0</v>
      </c>
      <c r="K277" s="11">
        <v>0.8453922315308454</v>
      </c>
      <c r="L277" s="11">
        <v>4.7384615384615385</v>
      </c>
      <c r="M277" s="13">
        <v>12.0</v>
      </c>
      <c r="N277" s="13">
        <v>0.0</v>
      </c>
      <c r="O277" s="13">
        <v>9.0</v>
      </c>
      <c r="P277" s="10">
        <v>0.0</v>
      </c>
      <c r="Q277" s="15">
        <v>0.9861584042811165</v>
      </c>
      <c r="R277" s="16">
        <v>6.2840964590964585</v>
      </c>
      <c r="S277" s="12">
        <v>39.0</v>
      </c>
      <c r="T277" s="12">
        <v>3.0</v>
      </c>
      <c r="U277" s="13">
        <v>1.0</v>
      </c>
      <c r="V277" s="17">
        <f t="shared" si="1"/>
        <v>2</v>
      </c>
      <c r="W277" s="11">
        <f t="shared" si="2"/>
        <v>0.8461538462</v>
      </c>
      <c r="X277" s="11">
        <f t="shared" si="3"/>
        <v>0.1538461538</v>
      </c>
      <c r="Y277" s="11">
        <f t="shared" si="19"/>
        <v>6.284096459</v>
      </c>
      <c r="Z277" s="12">
        <v>0.0</v>
      </c>
      <c r="AA277" s="12">
        <v>0.0</v>
      </c>
      <c r="AB277" s="12">
        <v>10.0</v>
      </c>
      <c r="AC277" s="12">
        <v>1.0</v>
      </c>
      <c r="AD277" s="12">
        <v>10.0</v>
      </c>
      <c r="AE277" s="12">
        <v>1.0</v>
      </c>
      <c r="AF277" s="11">
        <f t="shared" si="5"/>
        <v>0.1</v>
      </c>
      <c r="AG277" s="13">
        <v>0.0</v>
      </c>
      <c r="AH277" s="13">
        <v>0.0</v>
      </c>
      <c r="AI277" s="13">
        <v>7.0</v>
      </c>
      <c r="AJ277" s="13">
        <v>4.0</v>
      </c>
      <c r="AK277" s="13">
        <v>7.0</v>
      </c>
      <c r="AL277" s="13">
        <v>4.0</v>
      </c>
      <c r="AM277" s="18">
        <f t="shared" si="18"/>
        <v>0.5714285714</v>
      </c>
      <c r="AN277" s="19">
        <v>0.0</v>
      </c>
      <c r="AO277" s="19">
        <v>0.0</v>
      </c>
      <c r="AP277" s="13">
        <v>0.0</v>
      </c>
      <c r="AQ277" s="17">
        <f t="shared" si="23"/>
        <v>1</v>
      </c>
      <c r="AR277" s="11">
        <f t="shared" si="8"/>
        <v>0.07692307692</v>
      </c>
      <c r="AS277" s="17">
        <f t="shared" si="24"/>
        <v>11</v>
      </c>
      <c r="AT277" s="11">
        <f t="shared" si="10"/>
        <v>0.9166666667</v>
      </c>
      <c r="AU277" s="13" t="s">
        <v>54</v>
      </c>
      <c r="AV277" s="13"/>
      <c r="AW277" s="13"/>
      <c r="AX277" s="13"/>
      <c r="AY277" s="13"/>
      <c r="AZ277" s="13"/>
      <c r="BA277" s="13">
        <v>6.0</v>
      </c>
      <c r="BB277" s="13"/>
    </row>
    <row r="278" ht="12.75" customHeight="1">
      <c r="A278" s="13" t="s">
        <v>317</v>
      </c>
      <c r="B278" s="65" t="s">
        <v>128</v>
      </c>
      <c r="C278" s="10">
        <v>5.934523809523809</v>
      </c>
      <c r="D278" s="11">
        <v>8.480158730158731</v>
      </c>
      <c r="E278" s="11">
        <v>0.6998128217126812</v>
      </c>
      <c r="F278" s="13">
        <v>0.0</v>
      </c>
      <c r="G278" s="13">
        <v>2.0</v>
      </c>
      <c r="H278" s="13">
        <v>17.0</v>
      </c>
      <c r="I278" s="13">
        <v>62.0</v>
      </c>
      <c r="J278" s="13">
        <v>8.0</v>
      </c>
      <c r="K278" s="11">
        <v>0.2157258064516129</v>
      </c>
      <c r="L278" s="11">
        <v>0.3333333333333333</v>
      </c>
      <c r="M278" s="13">
        <v>5.0</v>
      </c>
      <c r="N278" s="13">
        <v>0.0</v>
      </c>
      <c r="O278" s="13">
        <v>9.0</v>
      </c>
      <c r="P278" s="10">
        <v>0.0</v>
      </c>
      <c r="Q278" s="15">
        <v>0.9155386281642941</v>
      </c>
      <c r="R278" s="16">
        <v>6.267857142857142</v>
      </c>
      <c r="S278" s="12">
        <v>38.0</v>
      </c>
      <c r="T278" s="12">
        <v>4.0</v>
      </c>
      <c r="U278" s="13">
        <v>3.0</v>
      </c>
      <c r="V278" s="17">
        <f t="shared" si="1"/>
        <v>6</v>
      </c>
      <c r="W278" s="11">
        <f t="shared" si="2"/>
        <v>0.25</v>
      </c>
      <c r="X278" s="11">
        <f t="shared" si="3"/>
        <v>0.75</v>
      </c>
      <c r="Y278" s="11">
        <f t="shared" si="19"/>
        <v>6.267857143</v>
      </c>
      <c r="Z278" s="12">
        <v>0.5</v>
      </c>
      <c r="AA278" s="12">
        <v>0.5</v>
      </c>
      <c r="AB278" s="12">
        <v>4.0</v>
      </c>
      <c r="AC278" s="12">
        <v>2.0</v>
      </c>
      <c r="AD278" s="12">
        <v>4.5</v>
      </c>
      <c r="AE278" s="12">
        <v>2.5</v>
      </c>
      <c r="AF278" s="11">
        <f t="shared" si="5"/>
        <v>0.5555555556</v>
      </c>
      <c r="AG278" s="13">
        <v>0.0</v>
      </c>
      <c r="AH278" s="13">
        <v>0.0</v>
      </c>
      <c r="AI278" s="13">
        <v>7.0</v>
      </c>
      <c r="AJ278" s="13">
        <v>3.0</v>
      </c>
      <c r="AK278" s="13">
        <v>7.0</v>
      </c>
      <c r="AL278" s="13">
        <v>3.0</v>
      </c>
      <c r="AM278" s="18">
        <f t="shared" si="18"/>
        <v>0.4285714286</v>
      </c>
      <c r="AN278" s="19">
        <v>0.0</v>
      </c>
      <c r="AO278" s="19">
        <v>0.0</v>
      </c>
      <c r="AP278" s="13">
        <v>15.0</v>
      </c>
      <c r="AQ278" s="17">
        <f t="shared" si="23"/>
        <v>3</v>
      </c>
      <c r="AR278" s="11">
        <f t="shared" si="8"/>
        <v>0.375</v>
      </c>
      <c r="AS278" s="17">
        <f t="shared" si="24"/>
        <v>2.5</v>
      </c>
      <c r="AT278" s="11">
        <f t="shared" si="10"/>
        <v>0.4166666667</v>
      </c>
      <c r="AU278" s="13" t="s">
        <v>54</v>
      </c>
      <c r="AV278" s="13"/>
      <c r="AW278" s="13"/>
      <c r="AX278" s="13"/>
      <c r="BA278" s="12">
        <v>6.0</v>
      </c>
    </row>
    <row r="279" ht="12.75" customHeight="1">
      <c r="A279" s="13" t="s">
        <v>317</v>
      </c>
      <c r="B279" s="68" t="s">
        <v>320</v>
      </c>
      <c r="C279" s="10">
        <v>1.5456349206349205</v>
      </c>
      <c r="D279" s="11">
        <v>9.480158730158731</v>
      </c>
      <c r="E279" s="11">
        <v>0.16303892842193382</v>
      </c>
      <c r="F279" s="13">
        <v>0.0</v>
      </c>
      <c r="G279" s="13">
        <v>10.0</v>
      </c>
      <c r="H279" s="13">
        <v>4.0</v>
      </c>
      <c r="I279" s="13">
        <v>92.0</v>
      </c>
      <c r="J279" s="13">
        <v>11.0</v>
      </c>
      <c r="K279" s="11">
        <v>0.9051383399209487</v>
      </c>
      <c r="L279" s="11">
        <v>3.1818181818181817</v>
      </c>
      <c r="M279" s="13">
        <v>9.0</v>
      </c>
      <c r="N279" s="13">
        <v>0.0</v>
      </c>
      <c r="O279" s="13">
        <v>9.0</v>
      </c>
      <c r="P279" s="10">
        <v>0.0</v>
      </c>
      <c r="Q279" s="15">
        <v>1.0681772683428825</v>
      </c>
      <c r="R279" s="16">
        <v>4.727453102453103</v>
      </c>
      <c r="S279" s="12">
        <v>36.0</v>
      </c>
      <c r="T279" s="12">
        <v>6.0</v>
      </c>
      <c r="U279" s="13">
        <v>1.0</v>
      </c>
      <c r="V279" s="17">
        <f t="shared" si="1"/>
        <v>1</v>
      </c>
      <c r="W279" s="11">
        <f t="shared" si="2"/>
        <v>0.9090909091</v>
      </c>
      <c r="X279" s="11">
        <f t="shared" si="3"/>
        <v>0.09090909091</v>
      </c>
      <c r="Y279" s="11">
        <f t="shared" si="19"/>
        <v>4.727453102</v>
      </c>
      <c r="Z279" s="12">
        <v>0.0</v>
      </c>
      <c r="AA279" s="12">
        <v>0.0</v>
      </c>
      <c r="AB279" s="12">
        <v>8.0</v>
      </c>
      <c r="AC279" s="12">
        <v>1.0</v>
      </c>
      <c r="AD279" s="12">
        <v>8.0</v>
      </c>
      <c r="AE279" s="12">
        <v>1.0</v>
      </c>
      <c r="AF279" s="11">
        <f t="shared" si="5"/>
        <v>0.125</v>
      </c>
      <c r="AG279" s="13">
        <v>0.0</v>
      </c>
      <c r="AH279" s="13">
        <v>0.0</v>
      </c>
      <c r="AI279" s="13">
        <v>7.0</v>
      </c>
      <c r="AJ279" s="13">
        <v>4.0</v>
      </c>
      <c r="AK279" s="13">
        <v>7.0</v>
      </c>
      <c r="AL279" s="13">
        <v>4.0</v>
      </c>
      <c r="AM279" s="18">
        <f t="shared" si="18"/>
        <v>0.5714285714</v>
      </c>
      <c r="AN279" s="19">
        <v>0.0</v>
      </c>
      <c r="AO279" s="19">
        <v>0.0</v>
      </c>
      <c r="AP279" s="13">
        <v>1.0</v>
      </c>
      <c r="AQ279" s="17">
        <f t="shared" si="23"/>
        <v>2</v>
      </c>
      <c r="AR279" s="11">
        <f t="shared" si="8"/>
        <v>0.1818181818</v>
      </c>
      <c r="AS279" s="17">
        <f t="shared" si="24"/>
        <v>8</v>
      </c>
      <c r="AT279" s="11">
        <f t="shared" si="10"/>
        <v>0.8</v>
      </c>
      <c r="AU279" s="13" t="s">
        <v>54</v>
      </c>
      <c r="AV279" s="13"/>
      <c r="AW279" s="13"/>
      <c r="AX279" s="13"/>
      <c r="AY279" s="13"/>
      <c r="AZ279" s="13"/>
      <c r="BA279" s="13">
        <v>7.0</v>
      </c>
      <c r="BB279" s="13"/>
    </row>
    <row r="280" ht="12.75" customHeight="1">
      <c r="A280" s="13" t="s">
        <v>317</v>
      </c>
      <c r="B280" s="65" t="s">
        <v>321</v>
      </c>
      <c r="C280" s="10">
        <v>0.26785714285714285</v>
      </c>
      <c r="D280" s="11">
        <v>1.1468253968253967</v>
      </c>
      <c r="E280" s="11">
        <v>0.23356401384083045</v>
      </c>
      <c r="F280" s="13">
        <v>0.0</v>
      </c>
      <c r="G280" s="13">
        <v>2.0</v>
      </c>
      <c r="H280" s="13">
        <v>3.0</v>
      </c>
      <c r="I280" s="13">
        <v>24.0</v>
      </c>
      <c r="J280" s="13">
        <v>3.0</v>
      </c>
      <c r="K280" s="11">
        <v>0.625</v>
      </c>
      <c r="L280" s="11">
        <v>2.6666666666666665</v>
      </c>
      <c r="M280" s="13">
        <v>2.0</v>
      </c>
      <c r="N280" s="13">
        <v>0.0</v>
      </c>
      <c r="O280" s="13">
        <v>9.0</v>
      </c>
      <c r="P280" s="10">
        <v>0.0</v>
      </c>
      <c r="Q280" s="15">
        <v>0.8585640138408305</v>
      </c>
      <c r="R280" s="16">
        <v>2.9345238095238093</v>
      </c>
      <c r="S280" s="12">
        <v>15.0</v>
      </c>
      <c r="T280" s="12">
        <v>15.0</v>
      </c>
      <c r="U280" s="13">
        <v>1.0</v>
      </c>
      <c r="V280" s="17">
        <f t="shared" si="1"/>
        <v>1</v>
      </c>
      <c r="W280" s="11">
        <f t="shared" si="2"/>
        <v>0.6666666667</v>
      </c>
      <c r="X280" s="11">
        <f t="shared" si="3"/>
        <v>0.3333333333</v>
      </c>
      <c r="Y280" s="11">
        <f t="shared" si="19"/>
        <v>2.93452381</v>
      </c>
      <c r="Z280" s="12">
        <v>0.0</v>
      </c>
      <c r="AA280" s="12">
        <v>0.0</v>
      </c>
      <c r="AB280" s="12">
        <v>0.0</v>
      </c>
      <c r="AC280" s="12">
        <v>0.0</v>
      </c>
      <c r="AD280" s="12">
        <v>0.0</v>
      </c>
      <c r="AE280" s="12">
        <v>0.0</v>
      </c>
      <c r="AF280" s="11" t="str">
        <f t="shared" si="5"/>
        <v>#DIV/0!</v>
      </c>
      <c r="AG280" s="13">
        <v>0.0</v>
      </c>
      <c r="AH280" s="13">
        <v>0.0</v>
      </c>
      <c r="AI280" s="13">
        <v>6.0</v>
      </c>
      <c r="AJ280" s="13">
        <v>2.0</v>
      </c>
      <c r="AK280" s="13">
        <v>6.0</v>
      </c>
      <c r="AL280" s="13">
        <v>2.0</v>
      </c>
      <c r="AM280" s="18">
        <f t="shared" si="18"/>
        <v>0.3333333333</v>
      </c>
      <c r="AN280" s="19">
        <v>0.0</v>
      </c>
      <c r="AO280" s="19">
        <v>0.0</v>
      </c>
      <c r="AP280" s="13">
        <v>1.0</v>
      </c>
      <c r="AQ280" s="17">
        <f t="shared" si="23"/>
        <v>1</v>
      </c>
      <c r="AR280" s="11">
        <f t="shared" si="8"/>
        <v>0.3333333333</v>
      </c>
      <c r="AS280" s="17">
        <f t="shared" si="24"/>
        <v>2</v>
      </c>
      <c r="AT280" s="11">
        <f t="shared" si="10"/>
        <v>0.6666666667</v>
      </c>
      <c r="AU280" s="13" t="s">
        <v>56</v>
      </c>
      <c r="AV280" s="13"/>
      <c r="AW280" s="13"/>
      <c r="AX280" s="13"/>
      <c r="AY280" s="13"/>
      <c r="AZ280" s="13"/>
      <c r="BA280" s="13">
        <v>9.0</v>
      </c>
      <c r="BB280" s="13"/>
    </row>
    <row r="281" ht="12.75" customHeight="1">
      <c r="A281" s="13" t="s">
        <v>317</v>
      </c>
      <c r="B281" s="65" t="s">
        <v>322</v>
      </c>
      <c r="C281" s="10">
        <v>1.6845238095238095</v>
      </c>
      <c r="D281" s="11">
        <v>6.48015873015873</v>
      </c>
      <c r="E281" s="11">
        <v>0.2599510104102878</v>
      </c>
      <c r="F281" s="13">
        <v>0.0</v>
      </c>
      <c r="G281" s="13">
        <v>4.0</v>
      </c>
      <c r="H281" s="13">
        <v>7.0</v>
      </c>
      <c r="I281" s="13">
        <v>80.0</v>
      </c>
      <c r="J281" s="13">
        <v>9.0</v>
      </c>
      <c r="K281" s="11">
        <v>0.43472222222222223</v>
      </c>
      <c r="L281" s="11">
        <v>1.1313131313131313</v>
      </c>
      <c r="M281" s="13">
        <v>8.0</v>
      </c>
      <c r="N281" s="13">
        <v>0.0</v>
      </c>
      <c r="O281" s="13">
        <v>9.0</v>
      </c>
      <c r="P281" s="10">
        <v>0.0</v>
      </c>
      <c r="Q281" s="15">
        <v>0.69467323263251</v>
      </c>
      <c r="R281" s="16">
        <v>2.815836940836941</v>
      </c>
      <c r="S281" s="12">
        <v>28.0</v>
      </c>
      <c r="T281" s="12">
        <v>9.0</v>
      </c>
      <c r="U281" s="13">
        <v>1.0</v>
      </c>
      <c r="V281" s="17">
        <f t="shared" si="1"/>
        <v>5</v>
      </c>
      <c r="W281" s="11">
        <f t="shared" si="2"/>
        <v>0.4444444444</v>
      </c>
      <c r="X281" s="11">
        <f t="shared" si="3"/>
        <v>0.5555555556</v>
      </c>
      <c r="Y281" s="11">
        <f t="shared" si="19"/>
        <v>2.815836941</v>
      </c>
      <c r="Z281" s="12">
        <v>0.0</v>
      </c>
      <c r="AA281" s="12">
        <v>0.0</v>
      </c>
      <c r="AB281" s="12">
        <v>5.0</v>
      </c>
      <c r="AC281" s="12">
        <v>1.0</v>
      </c>
      <c r="AD281" s="12">
        <v>5.0</v>
      </c>
      <c r="AE281" s="12">
        <v>1.0</v>
      </c>
      <c r="AF281" s="11">
        <f t="shared" si="5"/>
        <v>0.2</v>
      </c>
      <c r="AG281" s="13">
        <v>0.0</v>
      </c>
      <c r="AH281" s="13">
        <v>0.0</v>
      </c>
      <c r="AI281" s="13">
        <v>7.0</v>
      </c>
      <c r="AJ281" s="13">
        <v>3.0</v>
      </c>
      <c r="AK281" s="13">
        <v>7.0</v>
      </c>
      <c r="AL281" s="13">
        <v>3.0</v>
      </c>
      <c r="AM281" s="18">
        <f t="shared" si="18"/>
        <v>0.4285714286</v>
      </c>
      <c r="AN281" s="19">
        <v>0.0</v>
      </c>
      <c r="AO281" s="19">
        <v>0.0</v>
      </c>
      <c r="AP281" s="13">
        <v>1.0</v>
      </c>
      <c r="AQ281" s="17">
        <f t="shared" si="23"/>
        <v>1</v>
      </c>
      <c r="AR281" s="11">
        <f t="shared" si="8"/>
        <v>0.1111111111</v>
      </c>
      <c r="AS281" s="17">
        <f t="shared" si="24"/>
        <v>7</v>
      </c>
      <c r="AT281" s="11">
        <f t="shared" si="10"/>
        <v>0.875</v>
      </c>
      <c r="AU281" s="13" t="s">
        <v>56</v>
      </c>
      <c r="AV281" s="13"/>
      <c r="AW281" s="13"/>
      <c r="AX281" s="13"/>
      <c r="AY281" s="13"/>
      <c r="AZ281" s="13"/>
      <c r="BA281" s="13">
        <v>6.0</v>
      </c>
      <c r="BB281" s="13"/>
    </row>
    <row r="282" ht="12.75" customHeight="1">
      <c r="A282" s="13" t="s">
        <v>317</v>
      </c>
      <c r="B282" s="65" t="s">
        <v>323</v>
      </c>
      <c r="C282" s="10">
        <v>1.4345238095238095</v>
      </c>
      <c r="D282" s="11">
        <v>6.48015873015873</v>
      </c>
      <c r="E282" s="11">
        <v>0.2213717085119412</v>
      </c>
      <c r="F282" s="13">
        <v>0.0</v>
      </c>
      <c r="G282" s="13">
        <v>5.0</v>
      </c>
      <c r="H282" s="13">
        <v>9.0</v>
      </c>
      <c r="I282" s="13">
        <v>72.0</v>
      </c>
      <c r="J282" s="13">
        <v>8.0</v>
      </c>
      <c r="K282" s="11">
        <v>0.609375</v>
      </c>
      <c r="L282" s="11">
        <v>1.3461538461538463</v>
      </c>
      <c r="M282" s="13">
        <v>6.0</v>
      </c>
      <c r="N282" s="13">
        <v>0.0</v>
      </c>
      <c r="O282" s="13">
        <v>9.0</v>
      </c>
      <c r="P282" s="10">
        <v>0.0</v>
      </c>
      <c r="Q282" s="15">
        <v>0.8307467085119412</v>
      </c>
      <c r="R282" s="16">
        <v>2.780677655677656</v>
      </c>
      <c r="S282" s="12">
        <v>28.0</v>
      </c>
      <c r="T282" s="12">
        <v>10.0</v>
      </c>
      <c r="U282" s="13">
        <v>1.0</v>
      </c>
      <c r="V282" s="17">
        <f t="shared" si="1"/>
        <v>3</v>
      </c>
      <c r="W282" s="11">
        <f t="shared" si="2"/>
        <v>0.625</v>
      </c>
      <c r="X282" s="11">
        <f t="shared" si="3"/>
        <v>0.375</v>
      </c>
      <c r="Y282" s="11">
        <f t="shared" si="19"/>
        <v>2.780677656</v>
      </c>
      <c r="Z282" s="12">
        <v>0.0</v>
      </c>
      <c r="AA282" s="12">
        <v>0.0</v>
      </c>
      <c r="AB282" s="12">
        <v>4.0</v>
      </c>
      <c r="AC282" s="12">
        <v>1.0</v>
      </c>
      <c r="AD282" s="12">
        <v>4.0</v>
      </c>
      <c r="AE282" s="12">
        <v>1.0</v>
      </c>
      <c r="AF282" s="11">
        <f t="shared" si="5"/>
        <v>0.25</v>
      </c>
      <c r="AG282" s="13">
        <v>0.0</v>
      </c>
      <c r="AH282" s="13">
        <v>0.0</v>
      </c>
      <c r="AI282" s="13">
        <v>7.0</v>
      </c>
      <c r="AJ282" s="13">
        <v>3.0</v>
      </c>
      <c r="AK282" s="13">
        <v>7.0</v>
      </c>
      <c r="AL282" s="13">
        <v>3.0</v>
      </c>
      <c r="AM282" s="18">
        <f t="shared" si="18"/>
        <v>0.4285714286</v>
      </c>
      <c r="AN282" s="19">
        <v>0.0</v>
      </c>
      <c r="AO282" s="19">
        <v>0.0</v>
      </c>
      <c r="AP282" s="13">
        <v>1.0</v>
      </c>
      <c r="AQ282" s="17">
        <f t="shared" si="23"/>
        <v>2</v>
      </c>
      <c r="AR282" s="11">
        <f t="shared" si="8"/>
        <v>0.25</v>
      </c>
      <c r="AS282" s="17">
        <f t="shared" si="24"/>
        <v>5</v>
      </c>
      <c r="AT282" s="11">
        <f t="shared" si="10"/>
        <v>0.7142857143</v>
      </c>
      <c r="AU282" s="13" t="s">
        <v>56</v>
      </c>
      <c r="BA282" s="12">
        <v>8.0</v>
      </c>
    </row>
    <row r="283" ht="12.75" customHeight="1">
      <c r="A283" s="13" t="s">
        <v>317</v>
      </c>
      <c r="B283" s="68" t="s">
        <v>324</v>
      </c>
      <c r="C283" s="10">
        <v>0.37896825396825395</v>
      </c>
      <c r="D283" s="11">
        <v>1.3134920634920633</v>
      </c>
      <c r="E283" s="11">
        <v>0.2885196374622357</v>
      </c>
      <c r="F283" s="13">
        <v>0.0</v>
      </c>
      <c r="G283" s="13">
        <v>2.0</v>
      </c>
      <c r="H283" s="13">
        <v>4.0</v>
      </c>
      <c r="I283" s="13">
        <v>24.0</v>
      </c>
      <c r="J283" s="13">
        <v>3.0</v>
      </c>
      <c r="K283" s="11">
        <v>0.611111111111111</v>
      </c>
      <c r="L283" s="11">
        <v>2.3333333333333335</v>
      </c>
      <c r="M283" s="13">
        <v>2.0</v>
      </c>
      <c r="N283" s="13">
        <v>0.0</v>
      </c>
      <c r="O283" s="13">
        <v>9.0</v>
      </c>
      <c r="P283" s="10">
        <v>0.0</v>
      </c>
      <c r="Q283" s="15">
        <v>0.8996307485733468</v>
      </c>
      <c r="R283" s="16">
        <v>2.7123015873015874</v>
      </c>
      <c r="S283" s="12">
        <v>17.0</v>
      </c>
      <c r="T283" s="12">
        <v>14.0</v>
      </c>
      <c r="U283" s="13">
        <v>1.0</v>
      </c>
      <c r="V283" s="17">
        <f t="shared" si="1"/>
        <v>1</v>
      </c>
      <c r="W283" s="11">
        <f t="shared" si="2"/>
        <v>0.6666666667</v>
      </c>
      <c r="X283" s="11">
        <f t="shared" si="3"/>
        <v>0.3333333333</v>
      </c>
      <c r="Y283" s="11">
        <f t="shared" si="19"/>
        <v>2.712301587</v>
      </c>
      <c r="Z283" s="12">
        <v>0.0</v>
      </c>
      <c r="AA283" s="12">
        <v>0.0</v>
      </c>
      <c r="AB283" s="12">
        <v>0.0</v>
      </c>
      <c r="AC283" s="12">
        <v>0.0</v>
      </c>
      <c r="AD283" s="12">
        <v>0.0</v>
      </c>
      <c r="AE283" s="12">
        <v>0.0</v>
      </c>
      <c r="AF283" s="11" t="str">
        <f t="shared" si="5"/>
        <v>#DIV/0!</v>
      </c>
      <c r="AG283" s="13">
        <v>0.0</v>
      </c>
      <c r="AH283" s="13">
        <v>0.0</v>
      </c>
      <c r="AI283" s="13">
        <v>6.0</v>
      </c>
      <c r="AJ283" s="13">
        <v>3.0</v>
      </c>
      <c r="AK283" s="13">
        <v>6.0</v>
      </c>
      <c r="AL283" s="13">
        <v>3.0</v>
      </c>
      <c r="AM283" s="18">
        <f t="shared" si="18"/>
        <v>0.5</v>
      </c>
      <c r="AN283" s="19">
        <v>0.0</v>
      </c>
      <c r="AO283" s="19">
        <v>0.0</v>
      </c>
      <c r="AP283" s="13">
        <v>1.0</v>
      </c>
      <c r="AQ283" s="17">
        <f t="shared" si="23"/>
        <v>1</v>
      </c>
      <c r="AR283" s="11">
        <f t="shared" si="8"/>
        <v>0.3333333333</v>
      </c>
      <c r="AS283" s="17">
        <f t="shared" si="24"/>
        <v>2</v>
      </c>
      <c r="AT283" s="11">
        <f t="shared" si="10"/>
        <v>0.6666666667</v>
      </c>
      <c r="AU283" s="13" t="s">
        <v>56</v>
      </c>
      <c r="AY283" s="13"/>
      <c r="AZ283" s="13"/>
      <c r="BA283" s="13">
        <v>5.0</v>
      </c>
      <c r="BB283" s="13"/>
    </row>
    <row r="284" ht="12.75" customHeight="1">
      <c r="A284" s="13" t="s">
        <v>317</v>
      </c>
      <c r="B284" s="68" t="s">
        <v>325</v>
      </c>
      <c r="C284" s="10">
        <v>2.611111111111111</v>
      </c>
      <c r="D284" s="11">
        <v>3.236111111111111</v>
      </c>
      <c r="E284" s="11">
        <v>0.8068669527896996</v>
      </c>
      <c r="F284" s="13">
        <v>0.0</v>
      </c>
      <c r="G284" s="13">
        <v>0.0</v>
      </c>
      <c r="H284" s="13">
        <v>4.0</v>
      </c>
      <c r="I284" s="13">
        <v>9.0</v>
      </c>
      <c r="J284" s="13">
        <v>1.0</v>
      </c>
      <c r="K284" s="11">
        <v>-0.4444444444444444</v>
      </c>
      <c r="L284" s="11">
        <v>0.0</v>
      </c>
      <c r="M284" s="13">
        <v>0.0</v>
      </c>
      <c r="N284" s="13">
        <v>0.0</v>
      </c>
      <c r="O284" s="13">
        <v>9.0</v>
      </c>
      <c r="P284" s="10">
        <v>0.0</v>
      </c>
      <c r="Q284" s="15">
        <v>0.36242250834525513</v>
      </c>
      <c r="R284" s="16">
        <v>2.611111111111111</v>
      </c>
      <c r="S284" s="12">
        <v>20.0</v>
      </c>
      <c r="T284" s="12">
        <v>13.0</v>
      </c>
      <c r="U284" s="13">
        <v>1.0</v>
      </c>
      <c r="V284" s="17">
        <f t="shared" si="1"/>
        <v>1</v>
      </c>
      <c r="W284" s="11">
        <f t="shared" si="2"/>
        <v>0</v>
      </c>
      <c r="X284" s="11">
        <f t="shared" si="3"/>
        <v>1</v>
      </c>
      <c r="Y284" s="11">
        <f t="shared" si="19"/>
        <v>2.611111111</v>
      </c>
      <c r="Z284" s="12">
        <v>0.0</v>
      </c>
      <c r="AA284" s="12">
        <v>0.0</v>
      </c>
      <c r="AB284" s="12">
        <v>0.0</v>
      </c>
      <c r="AC284" s="12">
        <v>0.0</v>
      </c>
      <c r="AD284" s="12">
        <v>0.0</v>
      </c>
      <c r="AE284" s="12">
        <v>0.0</v>
      </c>
      <c r="AF284" s="11" t="str">
        <f t="shared" si="5"/>
        <v>#DIV/0!</v>
      </c>
      <c r="AG284" s="13">
        <v>0.0</v>
      </c>
      <c r="AH284" s="13">
        <v>0.0</v>
      </c>
      <c r="AI284" s="13">
        <v>2.0</v>
      </c>
      <c r="AJ284" s="13">
        <v>1.0</v>
      </c>
      <c r="AK284" s="13">
        <v>2.0</v>
      </c>
      <c r="AL284" s="13">
        <v>1.0</v>
      </c>
      <c r="AM284" s="18">
        <f t="shared" si="18"/>
        <v>0.5</v>
      </c>
      <c r="AN284" s="19">
        <v>0.0</v>
      </c>
      <c r="AO284" s="19">
        <v>0.0</v>
      </c>
      <c r="AP284" s="13">
        <v>15.0</v>
      </c>
      <c r="AQ284" s="17">
        <f t="shared" si="23"/>
        <v>1</v>
      </c>
      <c r="AR284" s="11">
        <f t="shared" si="8"/>
        <v>1</v>
      </c>
      <c r="AS284" s="17">
        <f t="shared" si="24"/>
        <v>0</v>
      </c>
      <c r="AT284" s="11">
        <f t="shared" si="10"/>
        <v>0</v>
      </c>
      <c r="AU284" s="13" t="s">
        <v>56</v>
      </c>
      <c r="BA284" s="12">
        <v>7.0</v>
      </c>
      <c r="BB284" s="13"/>
    </row>
    <row r="285" ht="12.75" customHeight="1">
      <c r="A285" s="13" t="s">
        <v>317</v>
      </c>
      <c r="B285" s="65" t="s">
        <v>326</v>
      </c>
      <c r="C285" s="10">
        <v>1.4345238095238095</v>
      </c>
      <c r="D285" s="11">
        <v>4.48015873015873</v>
      </c>
      <c r="E285" s="11">
        <v>0.3201948627103631</v>
      </c>
      <c r="F285" s="13">
        <v>0.0</v>
      </c>
      <c r="G285" s="13">
        <v>3.0</v>
      </c>
      <c r="H285" s="13">
        <v>8.0</v>
      </c>
      <c r="I285" s="13">
        <v>63.0</v>
      </c>
      <c r="J285" s="13">
        <v>7.0</v>
      </c>
      <c r="K285" s="11">
        <v>0.41043083900226757</v>
      </c>
      <c r="L285" s="11">
        <v>1.0</v>
      </c>
      <c r="M285" s="13">
        <v>5.0</v>
      </c>
      <c r="N285" s="13">
        <v>0.0</v>
      </c>
      <c r="O285" s="13">
        <v>9.0</v>
      </c>
      <c r="P285" s="10">
        <v>0.0</v>
      </c>
      <c r="Q285" s="15">
        <v>0.7306257017126307</v>
      </c>
      <c r="R285" s="16">
        <v>2.4345238095238093</v>
      </c>
      <c r="S285" s="12">
        <v>25.0</v>
      </c>
      <c r="T285" s="12">
        <v>12.0</v>
      </c>
      <c r="U285" s="13">
        <v>1.0</v>
      </c>
      <c r="V285" s="17">
        <f t="shared" si="1"/>
        <v>4</v>
      </c>
      <c r="W285" s="11">
        <f t="shared" si="2"/>
        <v>0.4285714286</v>
      </c>
      <c r="X285" s="11">
        <f t="shared" si="3"/>
        <v>0.5714285714</v>
      </c>
      <c r="Y285" s="11">
        <f t="shared" si="19"/>
        <v>2.43452381</v>
      </c>
      <c r="Z285" s="12">
        <v>0.0</v>
      </c>
      <c r="AA285" s="12">
        <v>0.0</v>
      </c>
      <c r="AB285" s="12">
        <v>3.0</v>
      </c>
      <c r="AC285" s="12">
        <v>1.0</v>
      </c>
      <c r="AD285" s="12">
        <v>3.0</v>
      </c>
      <c r="AE285" s="12">
        <v>1.0</v>
      </c>
      <c r="AF285" s="11">
        <f t="shared" si="5"/>
        <v>0.3333333333</v>
      </c>
      <c r="AG285" s="13">
        <v>0.0</v>
      </c>
      <c r="AH285" s="13">
        <v>0.0</v>
      </c>
      <c r="AI285" s="13">
        <v>7.0</v>
      </c>
      <c r="AJ285" s="13">
        <v>3.0</v>
      </c>
      <c r="AK285" s="13">
        <v>7.0</v>
      </c>
      <c r="AL285" s="13">
        <v>3.0</v>
      </c>
      <c r="AM285" s="18">
        <f t="shared" si="18"/>
        <v>0.4285714286</v>
      </c>
      <c r="AN285" s="19">
        <v>0.0</v>
      </c>
      <c r="AO285" s="19">
        <v>0.0</v>
      </c>
      <c r="AP285" s="13">
        <v>1.0</v>
      </c>
      <c r="AQ285" s="17">
        <f t="shared" si="23"/>
        <v>2</v>
      </c>
      <c r="AR285" s="11">
        <f t="shared" si="8"/>
        <v>0.2857142857</v>
      </c>
      <c r="AS285" s="17">
        <f t="shared" si="24"/>
        <v>4</v>
      </c>
      <c r="AT285" s="11">
        <f t="shared" si="10"/>
        <v>0.6666666667</v>
      </c>
      <c r="AU285" s="13" t="s">
        <v>54</v>
      </c>
      <c r="AY285" s="13"/>
      <c r="AZ285" s="13">
        <v>2.0</v>
      </c>
      <c r="BA285" s="13">
        <v>7.0</v>
      </c>
      <c r="BB285" s="13"/>
    </row>
    <row r="286" ht="12.75" customHeight="1">
      <c r="A286" s="13" t="s">
        <v>317</v>
      </c>
      <c r="B286" s="65" t="s">
        <v>327</v>
      </c>
      <c r="C286" s="10">
        <v>0.6845238095238095</v>
      </c>
      <c r="D286" s="11">
        <v>2.4801587301587302</v>
      </c>
      <c r="E286" s="11">
        <v>0.276</v>
      </c>
      <c r="F286" s="13">
        <v>0.0</v>
      </c>
      <c r="G286" s="13">
        <v>3.0</v>
      </c>
      <c r="H286" s="13">
        <v>6.0</v>
      </c>
      <c r="I286" s="13">
        <v>42.0</v>
      </c>
      <c r="J286" s="13">
        <v>5.0</v>
      </c>
      <c r="K286" s="11">
        <v>0.5714285714285714</v>
      </c>
      <c r="L286" s="11">
        <v>1.68</v>
      </c>
      <c r="M286" s="13">
        <v>4.0</v>
      </c>
      <c r="N286" s="13">
        <v>0.0</v>
      </c>
      <c r="O286" s="13">
        <v>9.0</v>
      </c>
      <c r="P286" s="10">
        <v>0.0</v>
      </c>
      <c r="Q286" s="15">
        <v>0.8474285714285714</v>
      </c>
      <c r="R286" s="16">
        <v>2.3645238095238095</v>
      </c>
      <c r="S286" s="12">
        <v>25.0</v>
      </c>
      <c r="T286" s="12">
        <v>11.0</v>
      </c>
      <c r="U286" s="13">
        <v>1.0</v>
      </c>
      <c r="V286" s="17">
        <f t="shared" si="1"/>
        <v>2</v>
      </c>
      <c r="W286" s="11">
        <f t="shared" si="2"/>
        <v>0.6</v>
      </c>
      <c r="X286" s="11">
        <f t="shared" si="3"/>
        <v>0.4</v>
      </c>
      <c r="Y286" s="11">
        <f t="shared" si="19"/>
        <v>2.36452381</v>
      </c>
      <c r="Z286" s="12">
        <v>0.0</v>
      </c>
      <c r="AA286" s="12">
        <v>0.0</v>
      </c>
      <c r="AB286" s="12">
        <v>1.0</v>
      </c>
      <c r="AC286" s="12">
        <v>0.0</v>
      </c>
      <c r="AD286" s="12">
        <v>1.0</v>
      </c>
      <c r="AE286" s="12">
        <v>0.0</v>
      </c>
      <c r="AF286" s="11">
        <f t="shared" si="5"/>
        <v>0</v>
      </c>
      <c r="AG286" s="13">
        <v>0.0</v>
      </c>
      <c r="AH286" s="13">
        <v>0.0</v>
      </c>
      <c r="AI286" s="13">
        <v>7.0</v>
      </c>
      <c r="AJ286" s="13">
        <v>3.0</v>
      </c>
      <c r="AK286" s="13">
        <v>7.0</v>
      </c>
      <c r="AL286" s="13">
        <v>3.0</v>
      </c>
      <c r="AM286" s="18">
        <f t="shared" si="18"/>
        <v>0.4285714286</v>
      </c>
      <c r="AN286" s="19">
        <v>0.0</v>
      </c>
      <c r="AO286" s="19">
        <v>0.0</v>
      </c>
      <c r="AP286" s="13">
        <v>4.0</v>
      </c>
      <c r="AQ286" s="17">
        <f t="shared" si="23"/>
        <v>1</v>
      </c>
      <c r="AR286" s="11">
        <f t="shared" si="8"/>
        <v>0.2</v>
      </c>
      <c r="AS286" s="17">
        <f t="shared" si="24"/>
        <v>4</v>
      </c>
      <c r="AT286" s="11">
        <f t="shared" si="10"/>
        <v>0.8</v>
      </c>
      <c r="AU286" s="13" t="s">
        <v>54</v>
      </c>
      <c r="AY286" s="13"/>
      <c r="AZ286" s="13"/>
      <c r="BA286" s="13">
        <v>3.0</v>
      </c>
      <c r="BB286" s="13"/>
    </row>
    <row r="287" ht="12.75" customHeight="1">
      <c r="A287" s="13" t="s">
        <v>317</v>
      </c>
      <c r="B287" s="68" t="s">
        <v>328</v>
      </c>
      <c r="C287" s="10">
        <v>0.5456349206349206</v>
      </c>
      <c r="D287" s="11">
        <v>9.980158730158731</v>
      </c>
      <c r="E287" s="11">
        <v>0.05467196819085486</v>
      </c>
      <c r="F287" s="13">
        <v>1.0</v>
      </c>
      <c r="G287" s="13">
        <v>10.0</v>
      </c>
      <c r="H287" s="13">
        <v>11.0</v>
      </c>
      <c r="I287" s="13">
        <v>97.0</v>
      </c>
      <c r="J287" s="13">
        <v>12.0</v>
      </c>
      <c r="K287" s="11">
        <v>0.8238831615120276</v>
      </c>
      <c r="L287" s="11">
        <v>1.5555555555555556</v>
      </c>
      <c r="M287" s="13">
        <v>9.0</v>
      </c>
      <c r="N287" s="13">
        <v>0.0</v>
      </c>
      <c r="O287" s="13">
        <v>9.0</v>
      </c>
      <c r="P287" s="10">
        <v>0.0</v>
      </c>
      <c r="Q287" s="15">
        <v>0.8785551297028824</v>
      </c>
      <c r="R287" s="16">
        <v>2.1011904761904763</v>
      </c>
      <c r="S287" s="12">
        <v>37.0</v>
      </c>
      <c r="T287" s="12">
        <v>5.0</v>
      </c>
      <c r="U287" s="13">
        <v>1.0</v>
      </c>
      <c r="V287" s="17">
        <f t="shared" si="1"/>
        <v>2</v>
      </c>
      <c r="W287" s="11">
        <f t="shared" si="2"/>
        <v>0.8333333333</v>
      </c>
      <c r="X287" s="11">
        <f t="shared" si="3"/>
        <v>0.1666666667</v>
      </c>
      <c r="Y287" s="11">
        <f t="shared" si="19"/>
        <v>2.101190476</v>
      </c>
      <c r="Z287" s="12">
        <v>0.0</v>
      </c>
      <c r="AA287" s="12">
        <v>0.0</v>
      </c>
      <c r="AB287" s="12">
        <v>9.0</v>
      </c>
      <c r="AC287" s="12">
        <v>0.0</v>
      </c>
      <c r="AD287" s="12">
        <v>9.0</v>
      </c>
      <c r="AE287" s="12">
        <v>0.0</v>
      </c>
      <c r="AF287" s="11">
        <f t="shared" si="5"/>
        <v>0</v>
      </c>
      <c r="AG287" s="13">
        <v>0.0</v>
      </c>
      <c r="AH287" s="13">
        <v>0.0</v>
      </c>
      <c r="AI287" s="13">
        <v>7.0</v>
      </c>
      <c r="AJ287" s="13">
        <v>4.0</v>
      </c>
      <c r="AK287" s="13">
        <v>7.0</v>
      </c>
      <c r="AL287" s="13">
        <v>4.0</v>
      </c>
      <c r="AM287" s="18">
        <f t="shared" si="18"/>
        <v>0.5714285714</v>
      </c>
      <c r="AN287" s="19">
        <v>0.0</v>
      </c>
      <c r="AO287" s="19">
        <v>0.0</v>
      </c>
      <c r="AP287" s="13">
        <v>0.0</v>
      </c>
      <c r="AQ287" s="17">
        <f t="shared" si="23"/>
        <v>3</v>
      </c>
      <c r="AR287" s="11">
        <f t="shared" si="8"/>
        <v>0.25</v>
      </c>
      <c r="AS287" s="17">
        <f t="shared" si="24"/>
        <v>9</v>
      </c>
      <c r="AT287" s="11">
        <f t="shared" si="10"/>
        <v>0.75</v>
      </c>
      <c r="AU287" s="13" t="s">
        <v>54</v>
      </c>
      <c r="AY287" s="13"/>
      <c r="AZ287" s="13"/>
      <c r="BA287" s="13">
        <v>8.0</v>
      </c>
      <c r="BB287" s="13"/>
    </row>
    <row r="288" ht="12.75" customHeight="1">
      <c r="A288" s="13" t="s">
        <v>317</v>
      </c>
      <c r="B288" s="65" t="s">
        <v>329</v>
      </c>
      <c r="C288" s="10">
        <v>0.43452380952380953</v>
      </c>
      <c r="D288" s="11">
        <v>7.48015873015873</v>
      </c>
      <c r="E288" s="11">
        <v>0.058090185676392576</v>
      </c>
      <c r="F288" s="13">
        <v>0.0</v>
      </c>
      <c r="G288" s="13">
        <v>8.0</v>
      </c>
      <c r="H288" s="13">
        <v>13.0</v>
      </c>
      <c r="I288" s="13">
        <v>87.0</v>
      </c>
      <c r="J288" s="13">
        <v>10.0</v>
      </c>
      <c r="K288" s="11">
        <v>0.7850574712643679</v>
      </c>
      <c r="L288" s="11">
        <v>1.3176470588235294</v>
      </c>
      <c r="M288" s="13">
        <v>3.0</v>
      </c>
      <c r="N288" s="13">
        <v>0.0</v>
      </c>
      <c r="O288" s="13">
        <v>9.0</v>
      </c>
      <c r="P288" s="10">
        <v>0.0</v>
      </c>
      <c r="Q288" s="15">
        <v>0.8431476569407604</v>
      </c>
      <c r="R288" s="16">
        <v>1.752170868347339</v>
      </c>
      <c r="S288" s="12">
        <v>31.0</v>
      </c>
      <c r="T288" s="12">
        <v>8.0</v>
      </c>
      <c r="U288" s="13">
        <v>1.0</v>
      </c>
      <c r="V288" s="17">
        <f t="shared" si="1"/>
        <v>2</v>
      </c>
      <c r="W288" s="11">
        <f t="shared" si="2"/>
        <v>0.8</v>
      </c>
      <c r="X288" s="11">
        <f t="shared" si="3"/>
        <v>0.2</v>
      </c>
      <c r="Y288" s="11">
        <f t="shared" si="19"/>
        <v>1.752170868</v>
      </c>
      <c r="Z288" s="12">
        <v>0.0</v>
      </c>
      <c r="AA288" s="12">
        <v>0.0</v>
      </c>
      <c r="AB288" s="12">
        <v>7.0</v>
      </c>
      <c r="AC288" s="12">
        <v>0.0</v>
      </c>
      <c r="AD288" s="12">
        <v>7.0</v>
      </c>
      <c r="AE288" s="12">
        <v>0.0</v>
      </c>
      <c r="AF288" s="11">
        <f t="shared" si="5"/>
        <v>0</v>
      </c>
      <c r="AG288" s="13">
        <v>0.0</v>
      </c>
      <c r="AH288" s="13">
        <v>0.0</v>
      </c>
      <c r="AI288" s="13">
        <v>7.0</v>
      </c>
      <c r="AJ288" s="13">
        <v>3.0</v>
      </c>
      <c r="AK288" s="13">
        <v>7.0</v>
      </c>
      <c r="AL288" s="13">
        <v>3.0</v>
      </c>
      <c r="AM288" s="18">
        <f t="shared" si="18"/>
        <v>0.4285714286</v>
      </c>
      <c r="AN288" s="19">
        <v>0.0</v>
      </c>
      <c r="AO288" s="19">
        <v>0.0</v>
      </c>
      <c r="AP288" s="13">
        <v>1.0</v>
      </c>
      <c r="AQ288" s="17">
        <f t="shared" si="23"/>
        <v>7</v>
      </c>
      <c r="AR288" s="11">
        <f t="shared" si="8"/>
        <v>0.7</v>
      </c>
      <c r="AS288" s="17">
        <f t="shared" si="24"/>
        <v>3</v>
      </c>
      <c r="AT288" s="11">
        <f t="shared" si="10"/>
        <v>0.3</v>
      </c>
      <c r="AU288" s="13" t="s">
        <v>54</v>
      </c>
      <c r="AY288" s="13"/>
      <c r="AZ288" s="13"/>
      <c r="BA288" s="13">
        <v>8.0</v>
      </c>
      <c r="BB288" s="13"/>
    </row>
    <row r="289" ht="12.75" customHeight="1">
      <c r="A289" s="13" t="s">
        <v>317</v>
      </c>
      <c r="B289" s="68" t="s">
        <v>330</v>
      </c>
      <c r="C289" s="10">
        <v>0.5456349206349206</v>
      </c>
      <c r="D289" s="11">
        <v>8.480158730158731</v>
      </c>
      <c r="E289" s="11">
        <v>0.06434253626579316</v>
      </c>
      <c r="F289" s="13">
        <v>2.0</v>
      </c>
      <c r="G289" s="13">
        <v>7.0</v>
      </c>
      <c r="H289" s="13">
        <v>15.0</v>
      </c>
      <c r="I289" s="13">
        <v>87.0</v>
      </c>
      <c r="J289" s="13">
        <v>10.0</v>
      </c>
      <c r="K289" s="11">
        <v>0.6827586206896552</v>
      </c>
      <c r="L289" s="11">
        <v>1.0315789473684212</v>
      </c>
      <c r="M289" s="13">
        <v>4.0</v>
      </c>
      <c r="N289" s="13">
        <v>0.0</v>
      </c>
      <c r="O289" s="13">
        <v>9.0</v>
      </c>
      <c r="P289" s="10">
        <v>0.0</v>
      </c>
      <c r="Q289" s="15">
        <v>0.7471011569554483</v>
      </c>
      <c r="R289" s="16">
        <v>1.5772138680033416</v>
      </c>
      <c r="S289" s="12">
        <v>33.0</v>
      </c>
      <c r="T289" s="12">
        <v>7.0</v>
      </c>
      <c r="U289" s="13">
        <v>1.0</v>
      </c>
      <c r="V289" s="17">
        <f t="shared" si="1"/>
        <v>3</v>
      </c>
      <c r="W289" s="11">
        <f t="shared" si="2"/>
        <v>0.7</v>
      </c>
      <c r="X289" s="11">
        <f t="shared" si="3"/>
        <v>0.3</v>
      </c>
      <c r="Y289" s="11">
        <f t="shared" si="19"/>
        <v>1.577213868</v>
      </c>
      <c r="Z289" s="12">
        <v>0.0</v>
      </c>
      <c r="AA289" s="12">
        <v>0.0</v>
      </c>
      <c r="AB289" s="12">
        <v>7.0</v>
      </c>
      <c r="AC289" s="12">
        <v>0.0</v>
      </c>
      <c r="AD289" s="12">
        <v>7.0</v>
      </c>
      <c r="AE289" s="12">
        <v>0.0</v>
      </c>
      <c r="AF289" s="11">
        <f t="shared" si="5"/>
        <v>0</v>
      </c>
      <c r="AG289" s="13">
        <v>0.0</v>
      </c>
      <c r="AH289" s="13">
        <v>0.0</v>
      </c>
      <c r="AI289" s="13">
        <v>7.0</v>
      </c>
      <c r="AJ289" s="13">
        <v>4.0</v>
      </c>
      <c r="AK289" s="13">
        <v>7.0</v>
      </c>
      <c r="AL289" s="13">
        <v>4.0</v>
      </c>
      <c r="AM289" s="18">
        <f t="shared" si="18"/>
        <v>0.5714285714</v>
      </c>
      <c r="AN289" s="19">
        <v>0.0</v>
      </c>
      <c r="AO289" s="19">
        <v>0.0</v>
      </c>
      <c r="AP289" s="13">
        <v>1.0</v>
      </c>
      <c r="AQ289" s="17">
        <f t="shared" si="23"/>
        <v>6</v>
      </c>
      <c r="AR289" s="11">
        <f t="shared" si="8"/>
        <v>0.6</v>
      </c>
      <c r="AS289" s="17">
        <f t="shared" si="24"/>
        <v>4</v>
      </c>
      <c r="AT289" s="11">
        <f t="shared" si="10"/>
        <v>0.4</v>
      </c>
      <c r="AU289" s="13" t="s">
        <v>56</v>
      </c>
      <c r="BA289" s="12">
        <v>8.0</v>
      </c>
    </row>
    <row r="290" ht="12.75" customHeight="1">
      <c r="A290" s="13" t="s">
        <v>317</v>
      </c>
      <c r="B290" s="65" t="s">
        <v>331</v>
      </c>
      <c r="C290" s="10">
        <v>0.125</v>
      </c>
      <c r="D290" s="11">
        <v>0.8611111111111112</v>
      </c>
      <c r="E290" s="11">
        <v>0.14516129032258063</v>
      </c>
      <c r="F290" s="13">
        <v>0.0</v>
      </c>
      <c r="G290" s="13">
        <v>1.0</v>
      </c>
      <c r="H290" s="13">
        <v>6.0</v>
      </c>
      <c r="I290" s="13">
        <v>17.0</v>
      </c>
      <c r="J290" s="13">
        <v>2.0</v>
      </c>
      <c r="K290" s="11">
        <v>0.32352941176470584</v>
      </c>
      <c r="L290" s="11">
        <v>1.4</v>
      </c>
      <c r="M290" s="13">
        <v>1.0</v>
      </c>
      <c r="N290" s="13">
        <v>0.0</v>
      </c>
      <c r="O290" s="13">
        <v>9.0</v>
      </c>
      <c r="P290" s="10">
        <v>0.0</v>
      </c>
      <c r="Q290" s="15">
        <v>0.46869070208728647</v>
      </c>
      <c r="R290" s="16">
        <v>1.525</v>
      </c>
      <c r="S290" s="12">
        <v>9.0</v>
      </c>
      <c r="T290" s="12">
        <v>17.0</v>
      </c>
      <c r="U290" s="13">
        <v>1.0</v>
      </c>
      <c r="V290" s="17">
        <f t="shared" si="1"/>
        <v>1</v>
      </c>
      <c r="W290" s="11">
        <f t="shared" si="2"/>
        <v>0.5</v>
      </c>
      <c r="X290" s="11">
        <f t="shared" si="3"/>
        <v>0.5</v>
      </c>
      <c r="Y290" s="11">
        <f t="shared" si="19"/>
        <v>1.525</v>
      </c>
      <c r="Z290" s="12">
        <v>0.0</v>
      </c>
      <c r="AA290" s="12">
        <v>0.0</v>
      </c>
      <c r="AB290" s="12">
        <v>0.0</v>
      </c>
      <c r="AC290" s="12">
        <v>0.0</v>
      </c>
      <c r="AD290" s="12">
        <v>0.0</v>
      </c>
      <c r="AE290" s="12">
        <v>0.0</v>
      </c>
      <c r="AF290" s="11" t="str">
        <f t="shared" si="5"/>
        <v>#DIV/0!</v>
      </c>
      <c r="AG290" s="13">
        <v>0.0</v>
      </c>
      <c r="AH290" s="13">
        <v>0.0</v>
      </c>
      <c r="AI290" s="13">
        <v>3.0</v>
      </c>
      <c r="AJ290" s="13">
        <v>1.0</v>
      </c>
      <c r="AK290" s="13">
        <v>3.0</v>
      </c>
      <c r="AL290" s="13">
        <v>1.0</v>
      </c>
      <c r="AM290" s="18">
        <f t="shared" si="18"/>
        <v>0.3333333333</v>
      </c>
      <c r="AN290" s="19">
        <v>0.0</v>
      </c>
      <c r="AO290" s="19">
        <v>0.0</v>
      </c>
      <c r="AP290" s="13">
        <v>1.0</v>
      </c>
      <c r="AQ290" s="17">
        <f t="shared" si="23"/>
        <v>1</v>
      </c>
      <c r="AR290" s="11">
        <f t="shared" si="8"/>
        <v>0.5</v>
      </c>
      <c r="AS290" s="17">
        <f t="shared" si="24"/>
        <v>1</v>
      </c>
      <c r="AT290" s="11">
        <f t="shared" si="10"/>
        <v>0.5</v>
      </c>
      <c r="AU290" s="13" t="s">
        <v>54</v>
      </c>
      <c r="AY290" s="13"/>
      <c r="AZ290" s="13">
        <v>12.0</v>
      </c>
      <c r="BA290" s="13">
        <v>17.0</v>
      </c>
      <c r="BB290" s="13"/>
    </row>
    <row r="291" ht="12.75" customHeight="1">
      <c r="A291" s="13" t="s">
        <v>317</v>
      </c>
      <c r="B291" s="68" t="s">
        <v>332</v>
      </c>
      <c r="C291" s="10">
        <v>0.2361111111111111</v>
      </c>
      <c r="D291" s="11">
        <v>1.003968253968254</v>
      </c>
      <c r="E291" s="11">
        <v>0.23517786561264822</v>
      </c>
      <c r="F291" s="13">
        <v>0.0</v>
      </c>
      <c r="G291" s="13">
        <v>0.0</v>
      </c>
      <c r="H291" s="13">
        <v>10.0</v>
      </c>
      <c r="I291" s="13">
        <v>17.0</v>
      </c>
      <c r="J291" s="13">
        <v>2.0</v>
      </c>
      <c r="K291" s="11">
        <v>-0.29411764705882354</v>
      </c>
      <c r="L291" s="11">
        <v>0.0</v>
      </c>
      <c r="M291" s="13">
        <v>0.0</v>
      </c>
      <c r="N291" s="13">
        <v>0.0</v>
      </c>
      <c r="O291" s="13">
        <v>9.0</v>
      </c>
      <c r="P291" s="10">
        <v>0.0</v>
      </c>
      <c r="Q291" s="15">
        <v>-0.058939781446175316</v>
      </c>
      <c r="R291" s="16">
        <v>0.2361111111111111</v>
      </c>
      <c r="S291" s="12">
        <v>12.0</v>
      </c>
      <c r="T291" s="12">
        <v>16.0</v>
      </c>
      <c r="U291" s="13">
        <v>1.0</v>
      </c>
      <c r="V291" s="17">
        <f t="shared" si="1"/>
        <v>2</v>
      </c>
      <c r="W291" s="11">
        <f t="shared" si="2"/>
        <v>0</v>
      </c>
      <c r="X291" s="11">
        <f t="shared" si="3"/>
        <v>1</v>
      </c>
      <c r="Y291" s="11">
        <f t="shared" si="19"/>
        <v>0.2361111111</v>
      </c>
      <c r="Z291" s="12">
        <v>0.0</v>
      </c>
      <c r="AA291" s="12">
        <v>0.0</v>
      </c>
      <c r="AB291" s="12">
        <v>0.0</v>
      </c>
      <c r="AC291" s="12">
        <v>0.0</v>
      </c>
      <c r="AD291" s="12">
        <v>0.0</v>
      </c>
      <c r="AE291" s="12">
        <v>0.0</v>
      </c>
      <c r="AF291" s="11" t="str">
        <f t="shared" si="5"/>
        <v>#DIV/0!</v>
      </c>
      <c r="AG291" s="13">
        <v>0.0</v>
      </c>
      <c r="AH291" s="13">
        <v>0.0</v>
      </c>
      <c r="AI291" s="13">
        <v>4.0</v>
      </c>
      <c r="AJ291" s="13">
        <v>2.0</v>
      </c>
      <c r="AK291" s="13">
        <v>4.0</v>
      </c>
      <c r="AL291" s="13">
        <v>2.0</v>
      </c>
      <c r="AM291" s="18">
        <f t="shared" si="18"/>
        <v>0.5</v>
      </c>
      <c r="AN291" s="19">
        <v>0.0</v>
      </c>
      <c r="AO291" s="19">
        <v>0.0</v>
      </c>
      <c r="AP291" s="13">
        <v>1.0</v>
      </c>
      <c r="AQ291" s="17">
        <f t="shared" si="23"/>
        <v>2</v>
      </c>
      <c r="AR291" s="11">
        <f t="shared" si="8"/>
        <v>1</v>
      </c>
      <c r="AS291" s="17">
        <f t="shared" si="24"/>
        <v>0</v>
      </c>
      <c r="AT291" s="11">
        <f t="shared" si="10"/>
        <v>0</v>
      </c>
      <c r="AU291" s="13" t="s">
        <v>56</v>
      </c>
      <c r="AZ291" s="12">
        <v>1.0</v>
      </c>
      <c r="BA291" s="12">
        <v>10.0</v>
      </c>
      <c r="BB291" s="13"/>
    </row>
    <row r="292" ht="12.75" customHeight="1">
      <c r="A292" s="25" t="s">
        <v>317</v>
      </c>
      <c r="B292" s="69" t="s">
        <v>333</v>
      </c>
      <c r="C292" s="27">
        <v>0.0</v>
      </c>
      <c r="D292" s="28">
        <v>0.6111111111111112</v>
      </c>
      <c r="E292" s="28">
        <v>0.0</v>
      </c>
      <c r="F292" s="25">
        <v>0.0</v>
      </c>
      <c r="G292" s="25">
        <v>0.0</v>
      </c>
      <c r="H292" s="25">
        <v>8.0</v>
      </c>
      <c r="I292" s="25">
        <v>9.0</v>
      </c>
      <c r="J292" s="25">
        <v>1.0</v>
      </c>
      <c r="K292" s="28">
        <v>-0.8888888888888888</v>
      </c>
      <c r="L292" s="28">
        <v>0.0</v>
      </c>
      <c r="M292" s="25">
        <v>0.0</v>
      </c>
      <c r="N292" s="25">
        <v>0.0</v>
      </c>
      <c r="O292" s="25">
        <v>9.0</v>
      </c>
      <c r="P292" s="27">
        <v>0.0</v>
      </c>
      <c r="Q292" s="30">
        <v>-0.8888888888888888</v>
      </c>
      <c r="R292" s="31">
        <v>0.0</v>
      </c>
      <c r="S292" s="25">
        <v>6.0</v>
      </c>
      <c r="T292" s="25">
        <v>18.0</v>
      </c>
      <c r="U292" s="25">
        <v>1.0</v>
      </c>
      <c r="V292" s="32">
        <f t="shared" si="1"/>
        <v>1</v>
      </c>
      <c r="W292" s="28">
        <f t="shared" si="2"/>
        <v>0</v>
      </c>
      <c r="X292" s="28">
        <f t="shared" si="3"/>
        <v>1</v>
      </c>
      <c r="Y292" s="28">
        <f t="shared" si="19"/>
        <v>0</v>
      </c>
      <c r="Z292" s="25">
        <v>0.0</v>
      </c>
      <c r="AA292" s="25">
        <v>0.0</v>
      </c>
      <c r="AB292" s="25">
        <v>0.0</v>
      </c>
      <c r="AC292" s="25">
        <v>0.0</v>
      </c>
      <c r="AD292" s="25">
        <v>0.0</v>
      </c>
      <c r="AE292" s="25">
        <v>0.0</v>
      </c>
      <c r="AF292" s="28" t="str">
        <f t="shared" si="5"/>
        <v>#DIV/0!</v>
      </c>
      <c r="AG292" s="25">
        <v>0.0</v>
      </c>
      <c r="AH292" s="25">
        <v>0.0</v>
      </c>
      <c r="AI292" s="25">
        <v>1.0</v>
      </c>
      <c r="AJ292" s="25">
        <v>0.0</v>
      </c>
      <c r="AK292" s="25">
        <v>1.0</v>
      </c>
      <c r="AL292" s="25">
        <v>0.0</v>
      </c>
      <c r="AM292" s="33">
        <f t="shared" si="18"/>
        <v>0</v>
      </c>
      <c r="AN292" s="34">
        <v>0.0</v>
      </c>
      <c r="AO292" s="34">
        <v>0.0</v>
      </c>
      <c r="AP292" s="25">
        <v>3.0</v>
      </c>
      <c r="AQ292" s="32">
        <f t="shared" si="23"/>
        <v>1</v>
      </c>
      <c r="AR292" s="28">
        <f t="shared" si="8"/>
        <v>1</v>
      </c>
      <c r="AS292" s="32">
        <f t="shared" si="24"/>
        <v>0</v>
      </c>
      <c r="AT292" s="28">
        <f t="shared" si="10"/>
        <v>0</v>
      </c>
      <c r="AU292" s="25" t="s">
        <v>56</v>
      </c>
      <c r="AV292" s="25"/>
      <c r="AW292" s="25"/>
      <c r="AX292" s="25"/>
      <c r="AY292" s="25"/>
      <c r="AZ292" s="25"/>
      <c r="BA292" s="25">
        <v>13.0</v>
      </c>
      <c r="BB292" s="25"/>
    </row>
    <row r="293" ht="12.75" customHeight="1">
      <c r="A293" s="8" t="s">
        <v>334</v>
      </c>
      <c r="B293" s="43" t="s">
        <v>335</v>
      </c>
      <c r="C293" s="10">
        <v>6.080952380952381</v>
      </c>
      <c r="D293" s="11">
        <v>13.808730158730159</v>
      </c>
      <c r="E293" s="11">
        <v>0.440370136214725</v>
      </c>
      <c r="F293" s="13">
        <v>0.0</v>
      </c>
      <c r="G293" s="13">
        <v>9.0</v>
      </c>
      <c r="H293" s="13">
        <v>3.0</v>
      </c>
      <c r="I293" s="13">
        <v>80.0</v>
      </c>
      <c r="J293" s="13">
        <v>10.0</v>
      </c>
      <c r="K293" s="11">
        <v>0.89625</v>
      </c>
      <c r="L293" s="11">
        <v>3.6</v>
      </c>
      <c r="M293" s="13">
        <v>8.0</v>
      </c>
      <c r="N293" s="13">
        <v>7.0</v>
      </c>
      <c r="O293" s="13">
        <v>9.0</v>
      </c>
      <c r="P293" s="10">
        <v>0.7777777777777778</v>
      </c>
      <c r="Q293" s="15">
        <v>2.114397913992503</v>
      </c>
      <c r="R293" s="16">
        <v>14.347619047619048</v>
      </c>
      <c r="S293" s="13">
        <v>39.0</v>
      </c>
      <c r="T293" s="13">
        <v>1.0</v>
      </c>
      <c r="U293" s="13">
        <v>1.0</v>
      </c>
      <c r="V293" s="17">
        <f t="shared" si="1"/>
        <v>1</v>
      </c>
      <c r="W293" s="11">
        <f t="shared" si="2"/>
        <v>0.9</v>
      </c>
      <c r="X293" s="11">
        <f t="shared" si="3"/>
        <v>0.1</v>
      </c>
      <c r="Y293" s="11">
        <f t="shared" si="19"/>
        <v>9.680952381</v>
      </c>
      <c r="Z293" s="13">
        <v>3.0</v>
      </c>
      <c r="AA293" s="13">
        <v>1.0</v>
      </c>
      <c r="AB293" s="13">
        <v>9.0</v>
      </c>
      <c r="AC293" s="13">
        <v>4.0</v>
      </c>
      <c r="AD293" s="13">
        <v>12.0</v>
      </c>
      <c r="AE293" s="13">
        <v>5.0</v>
      </c>
      <c r="AF293" s="11">
        <f t="shared" si="5"/>
        <v>0.4166666667</v>
      </c>
      <c r="AG293" s="13">
        <v>8.0</v>
      </c>
      <c r="AH293" s="13">
        <v>5.0</v>
      </c>
      <c r="AI293" s="13">
        <v>5.0</v>
      </c>
      <c r="AJ293" s="13">
        <v>2.0</v>
      </c>
      <c r="AK293" s="13">
        <v>13.0</v>
      </c>
      <c r="AL293" s="13">
        <v>7.0</v>
      </c>
      <c r="AM293" s="18">
        <f t="shared" si="18"/>
        <v>0.5384615385</v>
      </c>
      <c r="AN293" s="19">
        <v>0.0</v>
      </c>
      <c r="AO293" s="19">
        <v>0.0</v>
      </c>
      <c r="AP293" s="13">
        <v>0.0</v>
      </c>
      <c r="AQ293" s="17">
        <f t="shared" si="23"/>
        <v>2</v>
      </c>
      <c r="AR293" s="11">
        <f t="shared" si="8"/>
        <v>0.2</v>
      </c>
      <c r="AS293" s="17">
        <f t="shared" si="24"/>
        <v>3</v>
      </c>
      <c r="AT293" s="11">
        <f t="shared" si="10"/>
        <v>0.5</v>
      </c>
      <c r="AU293" s="13" t="s">
        <v>56</v>
      </c>
      <c r="AV293" s="13"/>
      <c r="AW293" s="13"/>
      <c r="AX293" s="13"/>
      <c r="AY293" s="13"/>
      <c r="AZ293" s="13"/>
      <c r="BA293" s="13">
        <v>4.0</v>
      </c>
      <c r="BB293" s="13"/>
    </row>
    <row r="294" ht="12.75" customHeight="1">
      <c r="A294" s="22" t="s">
        <v>334</v>
      </c>
      <c r="B294" s="43" t="s">
        <v>336</v>
      </c>
      <c r="C294" s="10">
        <v>1.0809523809523809</v>
      </c>
      <c r="D294" s="11">
        <v>13.808730158730159</v>
      </c>
      <c r="E294" s="11">
        <v>0.07828036094028393</v>
      </c>
      <c r="F294" s="13">
        <v>1.0</v>
      </c>
      <c r="G294" s="13">
        <v>9.0</v>
      </c>
      <c r="H294" s="13">
        <v>2.0</v>
      </c>
      <c r="I294" s="13">
        <v>80.0</v>
      </c>
      <c r="J294" s="13">
        <v>10.0</v>
      </c>
      <c r="K294" s="11">
        <v>0.8975</v>
      </c>
      <c r="L294" s="11">
        <v>4.2</v>
      </c>
      <c r="M294" s="13">
        <v>8.0</v>
      </c>
      <c r="N294" s="13">
        <v>2.0</v>
      </c>
      <c r="O294" s="13">
        <v>9.0</v>
      </c>
      <c r="P294" s="10">
        <v>0.2222222222222222</v>
      </c>
      <c r="Q294" s="15">
        <v>1.198002583162506</v>
      </c>
      <c r="R294" s="16">
        <v>6.614285714285714</v>
      </c>
      <c r="S294" s="13">
        <v>39.0</v>
      </c>
      <c r="T294" s="13">
        <v>2.0</v>
      </c>
      <c r="U294" s="13">
        <v>1.0</v>
      </c>
      <c r="V294" s="17">
        <f t="shared" si="1"/>
        <v>1</v>
      </c>
      <c r="W294" s="11">
        <f t="shared" si="2"/>
        <v>0.9</v>
      </c>
      <c r="X294" s="11">
        <f t="shared" si="3"/>
        <v>0.1</v>
      </c>
      <c r="Y294" s="11">
        <f t="shared" si="19"/>
        <v>5.280952381</v>
      </c>
      <c r="Z294" s="13">
        <v>3.0</v>
      </c>
      <c r="AA294" s="13">
        <v>0.0</v>
      </c>
      <c r="AB294" s="13">
        <v>9.0</v>
      </c>
      <c r="AC294" s="13">
        <v>0.0</v>
      </c>
      <c r="AD294" s="13">
        <v>12.0</v>
      </c>
      <c r="AE294" s="13">
        <v>0.0</v>
      </c>
      <c r="AF294" s="11">
        <f t="shared" si="5"/>
        <v>0</v>
      </c>
      <c r="AG294" s="13">
        <v>8.0</v>
      </c>
      <c r="AH294" s="13">
        <v>5.0</v>
      </c>
      <c r="AI294" s="13">
        <v>5.0</v>
      </c>
      <c r="AJ294" s="13">
        <v>2.0</v>
      </c>
      <c r="AK294" s="13">
        <v>13.0</v>
      </c>
      <c r="AL294" s="13">
        <v>7.0</v>
      </c>
      <c r="AM294" s="18">
        <f t="shared" si="18"/>
        <v>0.5384615385</v>
      </c>
      <c r="AN294" s="19">
        <v>0.0</v>
      </c>
      <c r="AO294" s="19">
        <v>0.0</v>
      </c>
      <c r="AP294" s="13">
        <v>0.0</v>
      </c>
      <c r="AQ294" s="17">
        <f t="shared" si="23"/>
        <v>2</v>
      </c>
      <c r="AR294" s="11">
        <f t="shared" si="8"/>
        <v>0.2</v>
      </c>
      <c r="AS294" s="17">
        <f t="shared" si="24"/>
        <v>8</v>
      </c>
      <c r="AT294" s="11">
        <f t="shared" si="10"/>
        <v>0.8</v>
      </c>
      <c r="AU294" s="13" t="s">
        <v>56</v>
      </c>
      <c r="AV294" s="13"/>
      <c r="AW294" s="13"/>
      <c r="AX294" s="13"/>
      <c r="BA294" s="12">
        <v>7.0</v>
      </c>
      <c r="BB294" s="13"/>
    </row>
    <row r="295" ht="12.75" customHeight="1">
      <c r="A295" s="22" t="s">
        <v>334</v>
      </c>
      <c r="B295" s="43" t="s">
        <v>337</v>
      </c>
      <c r="C295" s="10">
        <v>3.0476190476190474</v>
      </c>
      <c r="D295" s="11">
        <v>13.808730158730159</v>
      </c>
      <c r="E295" s="11">
        <v>0.2207023392148974</v>
      </c>
      <c r="F295" s="13">
        <v>0.0</v>
      </c>
      <c r="G295" s="13">
        <v>9.0</v>
      </c>
      <c r="H295" s="13">
        <v>4.0</v>
      </c>
      <c r="I295" s="13">
        <v>80.0</v>
      </c>
      <c r="J295" s="13">
        <v>10.0</v>
      </c>
      <c r="K295" s="11">
        <v>0.8949999999999999</v>
      </c>
      <c r="L295" s="11">
        <v>3.15</v>
      </c>
      <c r="M295" s="13">
        <v>7.0</v>
      </c>
      <c r="N295" s="13">
        <v>0.0</v>
      </c>
      <c r="O295" s="13">
        <v>9.0</v>
      </c>
      <c r="P295" s="10">
        <v>0.0</v>
      </c>
      <c r="Q295" s="15">
        <v>1.1157023392148973</v>
      </c>
      <c r="R295" s="16">
        <v>6.197619047619048</v>
      </c>
      <c r="S295" s="13">
        <v>39.0</v>
      </c>
      <c r="T295" s="13">
        <v>3.0</v>
      </c>
      <c r="U295" s="13">
        <v>1.0</v>
      </c>
      <c r="V295" s="17">
        <f t="shared" si="1"/>
        <v>1</v>
      </c>
      <c r="W295" s="11">
        <f t="shared" si="2"/>
        <v>0.9</v>
      </c>
      <c r="X295" s="11">
        <f t="shared" si="3"/>
        <v>0.1</v>
      </c>
      <c r="Y295" s="11">
        <f t="shared" si="19"/>
        <v>6.197619048</v>
      </c>
      <c r="Z295" s="13">
        <v>3.0</v>
      </c>
      <c r="AA295" s="13">
        <v>1.0</v>
      </c>
      <c r="AB295" s="13">
        <v>9.0</v>
      </c>
      <c r="AC295" s="13">
        <v>1.0</v>
      </c>
      <c r="AD295" s="13">
        <v>12.0</v>
      </c>
      <c r="AE295" s="13">
        <v>2.0</v>
      </c>
      <c r="AF295" s="11">
        <f t="shared" si="5"/>
        <v>0.1666666667</v>
      </c>
      <c r="AG295" s="13">
        <v>8.0</v>
      </c>
      <c r="AH295" s="13">
        <v>5.0</v>
      </c>
      <c r="AI295" s="13">
        <v>5.0</v>
      </c>
      <c r="AJ295" s="13">
        <v>2.0</v>
      </c>
      <c r="AK295" s="13">
        <v>13.0</v>
      </c>
      <c r="AL295" s="13">
        <v>7.0</v>
      </c>
      <c r="AM295" s="18">
        <f t="shared" si="18"/>
        <v>0.5384615385</v>
      </c>
      <c r="AN295" s="19">
        <v>0.0</v>
      </c>
      <c r="AO295" s="19">
        <v>0.0</v>
      </c>
      <c r="AP295" s="13">
        <v>0.0</v>
      </c>
      <c r="AQ295" s="17">
        <f t="shared" si="23"/>
        <v>3</v>
      </c>
      <c r="AR295" s="11">
        <f t="shared" si="8"/>
        <v>0.3</v>
      </c>
      <c r="AS295" s="17">
        <f t="shared" si="24"/>
        <v>5</v>
      </c>
      <c r="AT295" s="11">
        <f t="shared" si="10"/>
        <v>0.5555555556</v>
      </c>
      <c r="AU295" s="13" t="s">
        <v>56</v>
      </c>
      <c r="AV295" s="13"/>
      <c r="AW295" s="13"/>
      <c r="AX295" s="13"/>
      <c r="AY295" s="13"/>
      <c r="AZ295" s="13"/>
      <c r="BA295" s="13">
        <v>6.0</v>
      </c>
      <c r="BB295" s="13"/>
    </row>
    <row r="296" ht="12.75" customHeight="1">
      <c r="A296" s="13" t="s">
        <v>334</v>
      </c>
      <c r="B296" s="9" t="s">
        <v>338</v>
      </c>
      <c r="C296" s="10">
        <v>3.323015873015873</v>
      </c>
      <c r="D296" s="11">
        <v>7.8087301587301585</v>
      </c>
      <c r="E296" s="11">
        <v>0.42555137717247693</v>
      </c>
      <c r="F296" s="13">
        <v>0.0</v>
      </c>
      <c r="G296" s="13">
        <v>4.0</v>
      </c>
      <c r="H296" s="13">
        <v>4.0</v>
      </c>
      <c r="I296" s="13">
        <v>67.0</v>
      </c>
      <c r="J296" s="13">
        <v>7.0</v>
      </c>
      <c r="K296" s="11">
        <v>0.5628997867803838</v>
      </c>
      <c r="L296" s="11">
        <v>2.0</v>
      </c>
      <c r="M296" s="13">
        <v>5.0</v>
      </c>
      <c r="N296" s="13">
        <v>0.0</v>
      </c>
      <c r="O296" s="13">
        <v>9.0</v>
      </c>
      <c r="P296" s="10">
        <v>0.0</v>
      </c>
      <c r="Q296" s="15">
        <v>0.9884511639528607</v>
      </c>
      <c r="R296" s="16">
        <v>5.323015873015873</v>
      </c>
      <c r="S296" s="13">
        <v>30.0</v>
      </c>
      <c r="T296" s="13">
        <v>8.0</v>
      </c>
      <c r="U296" s="13">
        <v>1.0</v>
      </c>
      <c r="V296" s="17">
        <f t="shared" si="1"/>
        <v>3</v>
      </c>
      <c r="W296" s="11">
        <f t="shared" si="2"/>
        <v>0.5714285714</v>
      </c>
      <c r="X296" s="11">
        <f t="shared" si="3"/>
        <v>0.4285714286</v>
      </c>
      <c r="Y296" s="11">
        <f t="shared" si="19"/>
        <v>5.323015873</v>
      </c>
      <c r="Z296" s="13">
        <v>1.0</v>
      </c>
      <c r="AA296" s="13">
        <v>0.0</v>
      </c>
      <c r="AB296" s="13">
        <v>5.0</v>
      </c>
      <c r="AC296" s="13">
        <v>2.0</v>
      </c>
      <c r="AD296" s="13">
        <v>6.0</v>
      </c>
      <c r="AE296" s="13">
        <v>2.0</v>
      </c>
      <c r="AF296" s="11">
        <f t="shared" si="5"/>
        <v>0.3333333333</v>
      </c>
      <c r="AG296" s="13">
        <v>8.0</v>
      </c>
      <c r="AH296" s="13">
        <v>5.0</v>
      </c>
      <c r="AI296" s="13">
        <v>5.0</v>
      </c>
      <c r="AJ296" s="13">
        <v>4.0</v>
      </c>
      <c r="AK296" s="13">
        <v>13.0</v>
      </c>
      <c r="AL296" s="13">
        <v>9.0</v>
      </c>
      <c r="AM296" s="18">
        <f t="shared" si="18"/>
        <v>0.6923076923</v>
      </c>
      <c r="AN296" s="19">
        <v>0.0</v>
      </c>
      <c r="AO296" s="19">
        <v>0.0</v>
      </c>
      <c r="AP296" s="13">
        <v>0.0</v>
      </c>
      <c r="AQ296" s="17">
        <f t="shared" si="23"/>
        <v>2</v>
      </c>
      <c r="AR296" s="11">
        <f t="shared" si="8"/>
        <v>0.2857142857</v>
      </c>
      <c r="AS296" s="17">
        <f t="shared" si="24"/>
        <v>3</v>
      </c>
      <c r="AT296" s="11">
        <f t="shared" si="10"/>
        <v>0.6</v>
      </c>
      <c r="AU296" s="13" t="s">
        <v>54</v>
      </c>
      <c r="AV296" s="13"/>
      <c r="AW296" s="13"/>
      <c r="AX296" s="13"/>
      <c r="BA296" s="13">
        <f>H296+AZ296</f>
        <v>4</v>
      </c>
    </row>
    <row r="297" ht="12.75" customHeight="1">
      <c r="A297" s="13" t="s">
        <v>334</v>
      </c>
      <c r="B297" s="9" t="s">
        <v>339</v>
      </c>
      <c r="C297" s="10">
        <v>2.323015873015873</v>
      </c>
      <c r="D297" s="11">
        <v>4.8087301587301585</v>
      </c>
      <c r="E297" s="11">
        <v>0.48308301699950496</v>
      </c>
      <c r="F297" s="13">
        <v>1.0</v>
      </c>
      <c r="G297" s="13">
        <v>4.0</v>
      </c>
      <c r="H297" s="13">
        <v>5.0</v>
      </c>
      <c r="I297" s="13">
        <v>50.0</v>
      </c>
      <c r="J297" s="13">
        <v>5.0</v>
      </c>
      <c r="K297" s="11">
        <v>0.78</v>
      </c>
      <c r="L297" s="11">
        <v>2.488888888888889</v>
      </c>
      <c r="M297" s="13">
        <v>4.0</v>
      </c>
      <c r="N297" s="13">
        <v>0.0</v>
      </c>
      <c r="O297" s="13">
        <v>9.0</v>
      </c>
      <c r="P297" s="10">
        <v>0.0</v>
      </c>
      <c r="Q297" s="15">
        <v>1.2630830169995049</v>
      </c>
      <c r="R297" s="16">
        <v>4.811904761904762</v>
      </c>
      <c r="S297" s="13">
        <v>25.0</v>
      </c>
      <c r="T297" s="13">
        <v>10.0</v>
      </c>
      <c r="U297" s="13">
        <v>1.0</v>
      </c>
      <c r="V297" s="17">
        <f t="shared" si="1"/>
        <v>1</v>
      </c>
      <c r="W297" s="11">
        <f t="shared" si="2"/>
        <v>0.8</v>
      </c>
      <c r="X297" s="11">
        <f t="shared" si="3"/>
        <v>0.2</v>
      </c>
      <c r="Y297" s="11">
        <f t="shared" si="19"/>
        <v>4.811904762</v>
      </c>
      <c r="Z297" s="13">
        <v>0.0</v>
      </c>
      <c r="AA297" s="13">
        <v>0.0</v>
      </c>
      <c r="AB297" s="13">
        <v>3.0</v>
      </c>
      <c r="AC297" s="13">
        <v>1.0</v>
      </c>
      <c r="AD297" s="13">
        <v>3.0</v>
      </c>
      <c r="AE297" s="13">
        <v>1.0</v>
      </c>
      <c r="AF297" s="11">
        <f t="shared" si="5"/>
        <v>0.3333333333</v>
      </c>
      <c r="AG297" s="13">
        <v>8.0</v>
      </c>
      <c r="AH297" s="13">
        <v>5.0</v>
      </c>
      <c r="AI297" s="13">
        <v>5.0</v>
      </c>
      <c r="AJ297" s="13">
        <v>4.0</v>
      </c>
      <c r="AK297" s="13">
        <v>13.0</v>
      </c>
      <c r="AL297" s="13">
        <v>9.0</v>
      </c>
      <c r="AM297" s="18">
        <f t="shared" si="18"/>
        <v>0.6923076923</v>
      </c>
      <c r="AN297" s="19">
        <v>0.0</v>
      </c>
      <c r="AO297" s="19">
        <v>0.0</v>
      </c>
      <c r="AP297" s="13">
        <v>0.0</v>
      </c>
      <c r="AQ297" s="17">
        <f t="shared" si="23"/>
        <v>1</v>
      </c>
      <c r="AR297" s="11">
        <f t="shared" si="8"/>
        <v>0.2</v>
      </c>
      <c r="AS297" s="17">
        <f t="shared" si="24"/>
        <v>3</v>
      </c>
      <c r="AT297" s="11">
        <f t="shared" si="10"/>
        <v>0.75</v>
      </c>
      <c r="AU297" s="13" t="s">
        <v>54</v>
      </c>
      <c r="AV297" s="13"/>
      <c r="AW297" s="13"/>
      <c r="AX297" s="13"/>
      <c r="AY297" s="13"/>
      <c r="AZ297" s="13"/>
      <c r="BA297" s="13">
        <v>4.0</v>
      </c>
      <c r="BB297" s="13"/>
    </row>
    <row r="298" ht="12.75" customHeight="1">
      <c r="A298" s="13" t="s">
        <v>334</v>
      </c>
      <c r="B298" s="43" t="s">
        <v>340</v>
      </c>
      <c r="C298" s="10">
        <v>1.7952380952380953</v>
      </c>
      <c r="D298" s="11">
        <v>12.808730158730159</v>
      </c>
      <c r="E298" s="11">
        <v>0.14015738273746825</v>
      </c>
      <c r="F298" s="13">
        <v>0.0</v>
      </c>
      <c r="G298" s="13">
        <v>7.0</v>
      </c>
      <c r="H298" s="13">
        <v>5.0</v>
      </c>
      <c r="I298" s="13">
        <v>83.0</v>
      </c>
      <c r="J298" s="13">
        <v>10.0</v>
      </c>
      <c r="K298" s="11">
        <v>0.6939759036144578</v>
      </c>
      <c r="L298" s="11">
        <v>2.1777777777777776</v>
      </c>
      <c r="M298" s="13">
        <v>8.0</v>
      </c>
      <c r="N298" s="13">
        <v>0.0</v>
      </c>
      <c r="O298" s="13">
        <v>9.0</v>
      </c>
      <c r="P298" s="10">
        <v>0.0</v>
      </c>
      <c r="Q298" s="15">
        <v>0.8341332863519261</v>
      </c>
      <c r="R298" s="16">
        <v>3.973015873015873</v>
      </c>
      <c r="S298" s="13">
        <v>37.0</v>
      </c>
      <c r="T298" s="13">
        <v>5.0</v>
      </c>
      <c r="U298" s="13">
        <v>1.0</v>
      </c>
      <c r="V298" s="17">
        <f t="shared" si="1"/>
        <v>3</v>
      </c>
      <c r="W298" s="11">
        <f t="shared" si="2"/>
        <v>0.7</v>
      </c>
      <c r="X298" s="11">
        <f t="shared" si="3"/>
        <v>0.3</v>
      </c>
      <c r="Y298" s="11">
        <f t="shared" si="19"/>
        <v>3.973015873</v>
      </c>
      <c r="Z298" s="13">
        <v>3.0</v>
      </c>
      <c r="AA298" s="13">
        <v>0.0</v>
      </c>
      <c r="AB298" s="13">
        <v>8.0</v>
      </c>
      <c r="AC298" s="13">
        <v>1.0</v>
      </c>
      <c r="AD298" s="13">
        <v>11.0</v>
      </c>
      <c r="AE298" s="13">
        <v>1.0</v>
      </c>
      <c r="AF298" s="11">
        <f t="shared" si="5"/>
        <v>0.09090909091</v>
      </c>
      <c r="AG298" s="13">
        <v>8.0</v>
      </c>
      <c r="AH298" s="13">
        <v>4.0</v>
      </c>
      <c r="AI298" s="13">
        <v>5.0</v>
      </c>
      <c r="AJ298" s="13">
        <v>1.0</v>
      </c>
      <c r="AK298" s="13">
        <v>13.0</v>
      </c>
      <c r="AL298" s="13">
        <v>5.0</v>
      </c>
      <c r="AM298" s="18">
        <f t="shared" si="18"/>
        <v>0.3846153846</v>
      </c>
      <c r="AN298" s="19">
        <v>0.0</v>
      </c>
      <c r="AO298" s="19">
        <v>0.0</v>
      </c>
      <c r="AP298" s="13">
        <v>0.0</v>
      </c>
      <c r="AQ298" s="17">
        <f t="shared" si="23"/>
        <v>2</v>
      </c>
      <c r="AR298" s="11">
        <f t="shared" si="8"/>
        <v>0.2</v>
      </c>
      <c r="AS298" s="17">
        <f t="shared" si="24"/>
        <v>7</v>
      </c>
      <c r="AT298" s="11">
        <f t="shared" si="10"/>
        <v>0.7777777778</v>
      </c>
      <c r="AU298" s="13" t="s">
        <v>56</v>
      </c>
      <c r="AV298" s="13"/>
      <c r="AW298" s="13"/>
      <c r="AX298" s="13"/>
      <c r="AY298" s="13"/>
      <c r="AZ298" s="13">
        <v>4.0</v>
      </c>
      <c r="BA298" s="13">
        <v>9.0</v>
      </c>
      <c r="BB298" s="13"/>
    </row>
    <row r="299" ht="12.75" customHeight="1">
      <c r="A299" s="13" t="s">
        <v>334</v>
      </c>
      <c r="B299" s="43" t="s">
        <v>341</v>
      </c>
      <c r="C299" s="10">
        <v>2.0809523809523807</v>
      </c>
      <c r="D299" s="11">
        <v>9.808730158730159</v>
      </c>
      <c r="E299" s="11">
        <v>0.21215308681932193</v>
      </c>
      <c r="F299" s="13">
        <v>0.0</v>
      </c>
      <c r="G299" s="13">
        <v>5.0</v>
      </c>
      <c r="H299" s="13">
        <v>7.0</v>
      </c>
      <c r="I299" s="13">
        <v>65.0</v>
      </c>
      <c r="J299" s="13">
        <v>7.0</v>
      </c>
      <c r="K299" s="11">
        <v>0.698901098901099</v>
      </c>
      <c r="L299" s="11">
        <v>1.8181818181818181</v>
      </c>
      <c r="M299" s="13">
        <v>5.0</v>
      </c>
      <c r="N299" s="13">
        <v>0.0</v>
      </c>
      <c r="O299" s="13">
        <v>9.0</v>
      </c>
      <c r="P299" s="10">
        <v>0.0</v>
      </c>
      <c r="Q299" s="15">
        <v>0.9110541857204209</v>
      </c>
      <c r="R299" s="16">
        <v>3.899134199134199</v>
      </c>
      <c r="S299" s="13">
        <v>33.0</v>
      </c>
      <c r="T299" s="13">
        <v>7.0</v>
      </c>
      <c r="U299" s="13">
        <v>1.0</v>
      </c>
      <c r="V299" s="17">
        <f t="shared" si="1"/>
        <v>2</v>
      </c>
      <c r="W299" s="11">
        <f t="shared" si="2"/>
        <v>0.7142857143</v>
      </c>
      <c r="X299" s="11">
        <f t="shared" si="3"/>
        <v>0.2857142857</v>
      </c>
      <c r="Y299" s="11">
        <f t="shared" si="19"/>
        <v>3.899134199</v>
      </c>
      <c r="Z299" s="13">
        <v>2.0</v>
      </c>
      <c r="AA299" s="13">
        <v>1.0</v>
      </c>
      <c r="AB299" s="13">
        <v>6.0</v>
      </c>
      <c r="AC299" s="13">
        <v>0.0</v>
      </c>
      <c r="AD299" s="13">
        <v>8.0</v>
      </c>
      <c r="AE299" s="13">
        <v>1.0</v>
      </c>
      <c r="AF299" s="11">
        <f t="shared" si="5"/>
        <v>0.125</v>
      </c>
      <c r="AG299" s="13">
        <v>8.0</v>
      </c>
      <c r="AH299" s="13">
        <v>5.0</v>
      </c>
      <c r="AI299" s="13">
        <v>5.0</v>
      </c>
      <c r="AJ299" s="13">
        <v>2.0</v>
      </c>
      <c r="AK299" s="13">
        <v>13.0</v>
      </c>
      <c r="AL299" s="13">
        <v>7.0</v>
      </c>
      <c r="AM299" s="18">
        <f t="shared" si="18"/>
        <v>0.5384615385</v>
      </c>
      <c r="AN299" s="19">
        <v>0.0</v>
      </c>
      <c r="AO299" s="19">
        <v>0.0</v>
      </c>
      <c r="AP299" s="13">
        <v>0.0</v>
      </c>
      <c r="AQ299" s="17">
        <f t="shared" si="23"/>
        <v>2</v>
      </c>
      <c r="AR299" s="11">
        <f t="shared" si="8"/>
        <v>0.2857142857</v>
      </c>
      <c r="AS299" s="17">
        <f t="shared" si="24"/>
        <v>4</v>
      </c>
      <c r="AT299" s="11">
        <f t="shared" si="10"/>
        <v>0.5714285714</v>
      </c>
      <c r="AU299" s="13" t="s">
        <v>56</v>
      </c>
      <c r="AV299" s="13"/>
      <c r="AW299" s="13"/>
      <c r="AX299" s="13"/>
      <c r="AY299" s="13"/>
      <c r="AZ299" s="13"/>
      <c r="BA299" s="13">
        <v>5.0</v>
      </c>
      <c r="BB299" s="13"/>
    </row>
    <row r="300" ht="12.75" customHeight="1">
      <c r="A300" s="13" t="s">
        <v>334</v>
      </c>
      <c r="B300" s="9" t="s">
        <v>342</v>
      </c>
      <c r="C300" s="10">
        <v>0.7039682539682539</v>
      </c>
      <c r="D300" s="11">
        <v>5.8087301587301585</v>
      </c>
      <c r="E300" s="11">
        <v>0.12119141959284055</v>
      </c>
      <c r="F300" s="13">
        <v>1.0</v>
      </c>
      <c r="G300" s="13">
        <v>4.0</v>
      </c>
      <c r="H300" s="13">
        <v>5.0</v>
      </c>
      <c r="I300" s="13">
        <v>66.0</v>
      </c>
      <c r="J300" s="13">
        <v>7.0</v>
      </c>
      <c r="K300" s="11">
        <v>0.5606060606060607</v>
      </c>
      <c r="L300" s="11">
        <v>1.7777777777777777</v>
      </c>
      <c r="M300" s="13">
        <v>5.0</v>
      </c>
      <c r="N300" s="13">
        <v>0.0</v>
      </c>
      <c r="O300" s="13">
        <v>9.0</v>
      </c>
      <c r="P300" s="10">
        <v>0.0</v>
      </c>
      <c r="Q300" s="15">
        <v>0.6817974801989012</v>
      </c>
      <c r="R300" s="16">
        <v>2.481746031746032</v>
      </c>
      <c r="S300" s="13">
        <v>27.0</v>
      </c>
      <c r="T300" s="13">
        <v>9.0</v>
      </c>
      <c r="U300" s="13">
        <v>1.0</v>
      </c>
      <c r="V300" s="17">
        <f t="shared" si="1"/>
        <v>3</v>
      </c>
      <c r="W300" s="11">
        <f t="shared" si="2"/>
        <v>0.5714285714</v>
      </c>
      <c r="X300" s="11">
        <f t="shared" si="3"/>
        <v>0.4285714286</v>
      </c>
      <c r="Y300" s="11">
        <f t="shared" si="19"/>
        <v>2.481746032</v>
      </c>
      <c r="Z300" s="13">
        <v>0.0</v>
      </c>
      <c r="AA300" s="13">
        <v>0.0</v>
      </c>
      <c r="AB300" s="13">
        <v>4.0</v>
      </c>
      <c r="AC300" s="13">
        <v>0.0</v>
      </c>
      <c r="AD300" s="13">
        <v>4.0</v>
      </c>
      <c r="AE300" s="13">
        <v>0.0</v>
      </c>
      <c r="AF300" s="11">
        <f t="shared" si="5"/>
        <v>0</v>
      </c>
      <c r="AG300" s="13">
        <v>8.0</v>
      </c>
      <c r="AH300" s="13">
        <v>2.0</v>
      </c>
      <c r="AI300" s="13">
        <v>5.0</v>
      </c>
      <c r="AJ300" s="13">
        <v>3.0</v>
      </c>
      <c r="AK300" s="13">
        <v>13.0</v>
      </c>
      <c r="AL300" s="13">
        <v>5.0</v>
      </c>
      <c r="AM300" s="18">
        <f t="shared" si="18"/>
        <v>0.3846153846</v>
      </c>
      <c r="AN300" s="19">
        <v>0.0</v>
      </c>
      <c r="AO300" s="19">
        <v>0.0</v>
      </c>
      <c r="AP300" s="13">
        <v>0.0</v>
      </c>
      <c r="AQ300" s="17">
        <f t="shared" si="23"/>
        <v>2</v>
      </c>
      <c r="AR300" s="11">
        <f t="shared" si="8"/>
        <v>0.2857142857</v>
      </c>
      <c r="AS300" s="17">
        <f t="shared" si="24"/>
        <v>5</v>
      </c>
      <c r="AT300" s="11">
        <f t="shared" si="10"/>
        <v>0.7142857143</v>
      </c>
      <c r="AU300" s="13" t="s">
        <v>54</v>
      </c>
      <c r="AV300" s="13"/>
      <c r="AW300" s="13"/>
      <c r="AX300" s="13"/>
      <c r="AY300" s="13"/>
      <c r="AZ300" s="13"/>
      <c r="BA300" s="13">
        <f>H300+AZ300</f>
        <v>5</v>
      </c>
      <c r="BB300" s="13"/>
    </row>
    <row r="301" ht="12.75" customHeight="1">
      <c r="A301" s="13" t="s">
        <v>334</v>
      </c>
      <c r="B301" s="9" t="s">
        <v>343</v>
      </c>
      <c r="C301" s="10">
        <v>0.503968253968254</v>
      </c>
      <c r="D301" s="11">
        <v>1.2420634920634919</v>
      </c>
      <c r="E301" s="11">
        <v>0.4057507987220448</v>
      </c>
      <c r="F301" s="13">
        <v>1.0</v>
      </c>
      <c r="G301" s="13">
        <v>3.0</v>
      </c>
      <c r="H301" s="13">
        <v>1.0</v>
      </c>
      <c r="I301" s="13">
        <v>24.0</v>
      </c>
      <c r="J301" s="13">
        <v>3.0</v>
      </c>
      <c r="K301" s="11">
        <v>0.6916666666666667</v>
      </c>
      <c r="L301" s="11">
        <v>1.9090909090909092</v>
      </c>
      <c r="M301" s="13">
        <v>2.0</v>
      </c>
      <c r="N301" s="13">
        <v>0.0</v>
      </c>
      <c r="O301" s="13">
        <v>9.0</v>
      </c>
      <c r="P301" s="10">
        <v>0.0</v>
      </c>
      <c r="Q301" s="15">
        <v>1.0974174653887114</v>
      </c>
      <c r="R301" s="16">
        <v>2.413059163059163</v>
      </c>
      <c r="S301" s="13">
        <v>16.0</v>
      </c>
      <c r="T301" s="13">
        <v>13.0</v>
      </c>
      <c r="U301" s="13">
        <v>1.0</v>
      </c>
      <c r="V301" s="17">
        <f t="shared" si="1"/>
        <v>0</v>
      </c>
      <c r="W301" s="11">
        <f t="shared" si="2"/>
        <v>1</v>
      </c>
      <c r="X301" s="11">
        <f t="shared" si="3"/>
        <v>0</v>
      </c>
      <c r="Y301" s="11">
        <f t="shared" si="19"/>
        <v>2.413059163</v>
      </c>
      <c r="Z301" s="13">
        <v>0.0</v>
      </c>
      <c r="AA301" s="13">
        <v>0.0</v>
      </c>
      <c r="AB301" s="13">
        <v>0.0</v>
      </c>
      <c r="AC301" s="13">
        <v>0.0</v>
      </c>
      <c r="AD301" s="13">
        <v>0.0</v>
      </c>
      <c r="AE301" s="13">
        <v>0.0</v>
      </c>
      <c r="AF301" s="11" t="str">
        <f t="shared" si="5"/>
        <v>#DIV/0!</v>
      </c>
      <c r="AG301" s="13">
        <v>5.0</v>
      </c>
      <c r="AH301" s="13">
        <v>1.0</v>
      </c>
      <c r="AI301" s="13">
        <v>5.0</v>
      </c>
      <c r="AJ301" s="13">
        <v>3.0</v>
      </c>
      <c r="AK301" s="13">
        <v>10.0</v>
      </c>
      <c r="AL301" s="13">
        <v>4.0</v>
      </c>
      <c r="AM301" s="18">
        <f t="shared" si="18"/>
        <v>0.4</v>
      </c>
      <c r="AN301" s="19">
        <v>0.0</v>
      </c>
      <c r="AO301" s="19">
        <v>0.0</v>
      </c>
      <c r="AP301" s="13">
        <v>0.0</v>
      </c>
      <c r="AQ301" s="17">
        <f t="shared" si="23"/>
        <v>1</v>
      </c>
      <c r="AR301" s="11">
        <f t="shared" si="8"/>
        <v>0.3333333333</v>
      </c>
      <c r="AS301" s="17">
        <f t="shared" si="24"/>
        <v>2</v>
      </c>
      <c r="AT301" s="11">
        <f t="shared" si="10"/>
        <v>0.6666666667</v>
      </c>
      <c r="AU301" s="13" t="s">
        <v>54</v>
      </c>
      <c r="AV301" s="13"/>
      <c r="AW301" s="13"/>
      <c r="AX301" s="13"/>
      <c r="AY301" s="13"/>
      <c r="AZ301" s="13"/>
      <c r="BA301" s="13">
        <v>7.0</v>
      </c>
      <c r="BB301" s="13"/>
    </row>
    <row r="302" ht="12.75" customHeight="1">
      <c r="A302" s="13" t="s">
        <v>334</v>
      </c>
      <c r="B302" s="9" t="s">
        <v>344</v>
      </c>
      <c r="C302" s="10">
        <v>1.0313492063492062</v>
      </c>
      <c r="D302" s="11">
        <v>3.4837301587301583</v>
      </c>
      <c r="E302" s="11">
        <v>0.29604738580703954</v>
      </c>
      <c r="F302" s="13">
        <v>1.0</v>
      </c>
      <c r="G302" s="13">
        <v>2.0</v>
      </c>
      <c r="H302" s="13">
        <v>9.0</v>
      </c>
      <c r="I302" s="13">
        <v>40.0</v>
      </c>
      <c r="J302" s="13">
        <v>4.0</v>
      </c>
      <c r="K302" s="11">
        <v>0.44375</v>
      </c>
      <c r="L302" s="11">
        <v>1.0769230769230769</v>
      </c>
      <c r="M302" s="13">
        <v>2.0</v>
      </c>
      <c r="N302" s="13">
        <v>0.0</v>
      </c>
      <c r="O302" s="13">
        <v>9.0</v>
      </c>
      <c r="P302" s="10">
        <v>0.0</v>
      </c>
      <c r="Q302" s="15">
        <v>0.7397973858070395</v>
      </c>
      <c r="R302" s="16">
        <v>2.1082722832722833</v>
      </c>
      <c r="S302" s="13">
        <v>22.0</v>
      </c>
      <c r="T302" s="13">
        <v>11.0</v>
      </c>
      <c r="U302" s="13">
        <v>1.0</v>
      </c>
      <c r="V302" s="17">
        <f t="shared" si="1"/>
        <v>2</v>
      </c>
      <c r="W302" s="11">
        <f t="shared" si="2"/>
        <v>0.5</v>
      </c>
      <c r="X302" s="11">
        <f t="shared" si="3"/>
        <v>0.5</v>
      </c>
      <c r="Y302" s="11">
        <f t="shared" si="19"/>
        <v>2.108272283</v>
      </c>
      <c r="Z302" s="13">
        <v>0.0</v>
      </c>
      <c r="AA302" s="13">
        <v>0.0</v>
      </c>
      <c r="AB302" s="13">
        <v>2.0</v>
      </c>
      <c r="AC302" s="13">
        <v>0.0</v>
      </c>
      <c r="AD302" s="13">
        <v>2.0</v>
      </c>
      <c r="AE302" s="13">
        <v>0.0</v>
      </c>
      <c r="AF302" s="11">
        <f t="shared" si="5"/>
        <v>0</v>
      </c>
      <c r="AG302" s="13">
        <v>7.0</v>
      </c>
      <c r="AH302" s="13">
        <v>3.0</v>
      </c>
      <c r="AI302" s="13">
        <v>5.0</v>
      </c>
      <c r="AJ302" s="13">
        <v>4.0</v>
      </c>
      <c r="AK302" s="13">
        <v>12.0</v>
      </c>
      <c r="AL302" s="13">
        <v>7.0</v>
      </c>
      <c r="AM302" s="18">
        <f t="shared" si="18"/>
        <v>0.5833333333</v>
      </c>
      <c r="AN302" s="19">
        <v>0.0</v>
      </c>
      <c r="AO302" s="19">
        <v>0.0</v>
      </c>
      <c r="AP302" s="13">
        <v>0.0</v>
      </c>
      <c r="AQ302" s="17">
        <f t="shared" si="23"/>
        <v>2</v>
      </c>
      <c r="AR302" s="11">
        <f t="shared" si="8"/>
        <v>0.5</v>
      </c>
      <c r="AS302" s="17">
        <f t="shared" si="24"/>
        <v>2</v>
      </c>
      <c r="AT302" s="11">
        <f t="shared" si="10"/>
        <v>0.5</v>
      </c>
      <c r="AU302" s="13" t="s">
        <v>54</v>
      </c>
      <c r="AV302" s="13"/>
      <c r="AW302" s="13"/>
      <c r="AX302" s="13"/>
      <c r="AY302" s="13"/>
      <c r="AZ302" s="13"/>
      <c r="BA302" s="12">
        <v>5.0</v>
      </c>
      <c r="BB302" s="13"/>
    </row>
    <row r="303" ht="12.75" customHeight="1">
      <c r="A303" s="13" t="s">
        <v>334</v>
      </c>
      <c r="B303" s="9" t="s">
        <v>345</v>
      </c>
      <c r="C303" s="10">
        <v>0.3611111111111111</v>
      </c>
      <c r="D303" s="11">
        <v>2.4087301587301586</v>
      </c>
      <c r="E303" s="11">
        <v>0.1499176276771005</v>
      </c>
      <c r="F303" s="13">
        <v>1.0</v>
      </c>
      <c r="G303" s="13">
        <v>3.0</v>
      </c>
      <c r="H303" s="13">
        <v>10.0</v>
      </c>
      <c r="I303" s="13">
        <v>36.0</v>
      </c>
      <c r="J303" s="13">
        <v>4.0</v>
      </c>
      <c r="K303" s="11">
        <v>0.6805555555555556</v>
      </c>
      <c r="L303" s="11">
        <v>1.5</v>
      </c>
      <c r="M303" s="13">
        <v>3.0</v>
      </c>
      <c r="N303" s="13">
        <v>0.0</v>
      </c>
      <c r="O303" s="13">
        <v>9.0</v>
      </c>
      <c r="P303" s="10">
        <v>0.0</v>
      </c>
      <c r="Q303" s="15">
        <v>0.8304731832326561</v>
      </c>
      <c r="R303" s="16">
        <v>1.8611111111111112</v>
      </c>
      <c r="S303" s="13">
        <v>20.0</v>
      </c>
      <c r="T303" s="13">
        <v>12.0</v>
      </c>
      <c r="U303" s="13">
        <v>1.0</v>
      </c>
      <c r="V303" s="17">
        <f t="shared" si="1"/>
        <v>1</v>
      </c>
      <c r="W303" s="11">
        <f t="shared" si="2"/>
        <v>0.75</v>
      </c>
      <c r="X303" s="11">
        <f t="shared" si="3"/>
        <v>0.25</v>
      </c>
      <c r="Y303" s="11">
        <f t="shared" si="19"/>
        <v>1.861111111</v>
      </c>
      <c r="Z303" s="13">
        <v>0.0</v>
      </c>
      <c r="AA303" s="13">
        <v>0.0</v>
      </c>
      <c r="AB303" s="13">
        <v>1.0</v>
      </c>
      <c r="AC303" s="13">
        <v>0.0</v>
      </c>
      <c r="AD303" s="13">
        <v>1.0</v>
      </c>
      <c r="AE303" s="13">
        <v>0.0</v>
      </c>
      <c r="AF303" s="11">
        <f t="shared" si="5"/>
        <v>0</v>
      </c>
      <c r="AG303" s="13">
        <v>6.0</v>
      </c>
      <c r="AH303" s="13">
        <v>1.0</v>
      </c>
      <c r="AI303" s="13">
        <v>5.0</v>
      </c>
      <c r="AJ303" s="13">
        <v>2.0</v>
      </c>
      <c r="AK303" s="13">
        <v>11.0</v>
      </c>
      <c r="AL303" s="13">
        <v>3.0</v>
      </c>
      <c r="AM303" s="18">
        <f t="shared" si="18"/>
        <v>0.2727272727</v>
      </c>
      <c r="AN303" s="19">
        <v>0.0</v>
      </c>
      <c r="AO303" s="19">
        <v>0.0</v>
      </c>
      <c r="AP303" s="13">
        <v>0.0</v>
      </c>
      <c r="AQ303" s="17">
        <f t="shared" si="23"/>
        <v>1</v>
      </c>
      <c r="AR303" s="11">
        <f t="shared" si="8"/>
        <v>0.25</v>
      </c>
      <c r="AS303" s="17">
        <f t="shared" si="24"/>
        <v>3</v>
      </c>
      <c r="AT303" s="11">
        <f t="shared" si="10"/>
        <v>0.75</v>
      </c>
      <c r="AU303" s="13" t="s">
        <v>54</v>
      </c>
      <c r="AV303" s="13"/>
      <c r="AW303" s="13"/>
      <c r="AX303" s="13"/>
      <c r="AY303" s="13"/>
      <c r="AZ303" s="13"/>
      <c r="BA303" s="13">
        <v>8.0</v>
      </c>
      <c r="BB303" s="13"/>
    </row>
    <row r="304" ht="12.75" customHeight="1">
      <c r="A304" s="13" t="s">
        <v>334</v>
      </c>
      <c r="B304" s="9" t="s">
        <v>346</v>
      </c>
      <c r="C304" s="10">
        <v>0.5789682539682539</v>
      </c>
      <c r="D304" s="11">
        <v>11.683730158730159</v>
      </c>
      <c r="E304" s="11">
        <v>0.0495533743164759</v>
      </c>
      <c r="F304" s="13">
        <v>3.0</v>
      </c>
      <c r="G304" s="13">
        <v>7.0</v>
      </c>
      <c r="H304" s="13">
        <v>12.0</v>
      </c>
      <c r="I304" s="13">
        <v>87.0</v>
      </c>
      <c r="J304" s="13">
        <v>10.0</v>
      </c>
      <c r="K304" s="11">
        <v>0.6862068965517241</v>
      </c>
      <c r="L304" s="11">
        <v>1.225</v>
      </c>
      <c r="M304" s="13">
        <v>6.0</v>
      </c>
      <c r="N304" s="13">
        <v>0.0</v>
      </c>
      <c r="O304" s="13">
        <v>9.0</v>
      </c>
      <c r="P304" s="10">
        <v>0.0</v>
      </c>
      <c r="Q304" s="15">
        <v>0.7357602708682</v>
      </c>
      <c r="R304" s="16">
        <v>1.803968253968254</v>
      </c>
      <c r="S304" s="13">
        <v>36.0</v>
      </c>
      <c r="T304" s="13">
        <v>6.0</v>
      </c>
      <c r="U304" s="13">
        <v>1.0</v>
      </c>
      <c r="V304" s="17">
        <f t="shared" si="1"/>
        <v>3</v>
      </c>
      <c r="W304" s="11">
        <f t="shared" si="2"/>
        <v>0.7</v>
      </c>
      <c r="X304" s="11">
        <f t="shared" si="3"/>
        <v>0.3</v>
      </c>
      <c r="Y304" s="11">
        <f t="shared" si="19"/>
        <v>1.803968254</v>
      </c>
      <c r="Z304" s="13">
        <v>3.0</v>
      </c>
      <c r="AA304" s="13">
        <v>0.0</v>
      </c>
      <c r="AB304" s="13">
        <v>7.0</v>
      </c>
      <c r="AC304" s="13">
        <v>0.0</v>
      </c>
      <c r="AD304" s="13">
        <v>10.0</v>
      </c>
      <c r="AE304" s="13">
        <v>0.0</v>
      </c>
      <c r="AF304" s="11">
        <f t="shared" si="5"/>
        <v>0</v>
      </c>
      <c r="AG304" s="13">
        <v>8.0</v>
      </c>
      <c r="AH304" s="13">
        <v>2.0</v>
      </c>
      <c r="AI304" s="13">
        <v>5.0</v>
      </c>
      <c r="AJ304" s="13">
        <v>2.0</v>
      </c>
      <c r="AK304" s="13">
        <v>13.0</v>
      </c>
      <c r="AL304" s="13">
        <v>4.0</v>
      </c>
      <c r="AM304" s="18">
        <f t="shared" si="18"/>
        <v>0.3076923077</v>
      </c>
      <c r="AN304" s="19">
        <v>0.0</v>
      </c>
      <c r="AO304" s="19">
        <v>0.0</v>
      </c>
      <c r="AP304" s="13">
        <v>0.0</v>
      </c>
      <c r="AQ304" s="17">
        <f t="shared" si="23"/>
        <v>4</v>
      </c>
      <c r="AR304" s="11">
        <f t="shared" si="8"/>
        <v>0.4</v>
      </c>
      <c r="AS304" s="17">
        <f t="shared" si="24"/>
        <v>6</v>
      </c>
      <c r="AT304" s="11">
        <f t="shared" si="10"/>
        <v>0.6</v>
      </c>
      <c r="AU304" s="13" t="s">
        <v>54</v>
      </c>
      <c r="AV304" s="13"/>
      <c r="AW304" s="13"/>
      <c r="AX304" s="13"/>
      <c r="AZ304" s="12">
        <v>1.0</v>
      </c>
      <c r="BA304" s="12">
        <v>2.0</v>
      </c>
    </row>
    <row r="305" ht="12.75" customHeight="1">
      <c r="A305" s="13" t="s">
        <v>334</v>
      </c>
      <c r="B305" s="43" t="s">
        <v>347</v>
      </c>
      <c r="C305" s="10">
        <v>0.7952380952380953</v>
      </c>
      <c r="D305" s="11">
        <v>13.808730158730159</v>
      </c>
      <c r="E305" s="11">
        <v>0.0575895166388873</v>
      </c>
      <c r="F305" s="13">
        <v>0.0</v>
      </c>
      <c r="G305" s="13">
        <v>5.0</v>
      </c>
      <c r="H305" s="13">
        <v>9.0</v>
      </c>
      <c r="I305" s="13">
        <v>87.0</v>
      </c>
      <c r="J305" s="13">
        <v>11.0</v>
      </c>
      <c r="K305" s="11">
        <v>0.44514106583072094</v>
      </c>
      <c r="L305" s="11">
        <v>0.9790209790209791</v>
      </c>
      <c r="M305" s="13">
        <v>7.0</v>
      </c>
      <c r="N305" s="13">
        <v>0.0</v>
      </c>
      <c r="O305" s="13">
        <v>9.0</v>
      </c>
      <c r="P305" s="10">
        <v>0.0</v>
      </c>
      <c r="Q305" s="15">
        <v>0.5027305824696082</v>
      </c>
      <c r="R305" s="16">
        <v>1.7742590742590743</v>
      </c>
      <c r="S305" s="13">
        <v>38.0</v>
      </c>
      <c r="T305" s="13">
        <v>4.0</v>
      </c>
      <c r="U305" s="13">
        <v>1.0</v>
      </c>
      <c r="V305" s="17">
        <f t="shared" si="1"/>
        <v>6</v>
      </c>
      <c r="W305" s="11">
        <f t="shared" si="2"/>
        <v>0.4545454545</v>
      </c>
      <c r="X305" s="11">
        <f t="shared" si="3"/>
        <v>0.5454545455</v>
      </c>
      <c r="Y305" s="11">
        <f t="shared" si="19"/>
        <v>1.774259074</v>
      </c>
      <c r="Z305" s="13">
        <v>3.0</v>
      </c>
      <c r="AA305" s="13">
        <v>0.0</v>
      </c>
      <c r="AB305" s="13">
        <v>9.0</v>
      </c>
      <c r="AC305" s="13">
        <v>0.0</v>
      </c>
      <c r="AD305" s="13">
        <v>12.0</v>
      </c>
      <c r="AE305" s="13">
        <v>0.0</v>
      </c>
      <c r="AF305" s="11">
        <f t="shared" si="5"/>
        <v>0</v>
      </c>
      <c r="AG305" s="13">
        <v>8.0</v>
      </c>
      <c r="AH305" s="13">
        <v>4.0</v>
      </c>
      <c r="AI305" s="13">
        <v>5.0</v>
      </c>
      <c r="AJ305" s="13">
        <v>1.0</v>
      </c>
      <c r="AK305" s="13">
        <v>13.0</v>
      </c>
      <c r="AL305" s="13">
        <v>5.0</v>
      </c>
      <c r="AM305" s="18">
        <f t="shared" si="18"/>
        <v>0.3846153846</v>
      </c>
      <c r="AN305" s="19">
        <v>0.0</v>
      </c>
      <c r="AO305" s="19">
        <v>0.0</v>
      </c>
      <c r="AP305" s="13">
        <v>0.0</v>
      </c>
      <c r="AQ305" s="17">
        <f t="shared" si="23"/>
        <v>4</v>
      </c>
      <c r="AR305" s="11">
        <f t="shared" si="8"/>
        <v>0.3636363636</v>
      </c>
      <c r="AS305" s="17">
        <f t="shared" si="24"/>
        <v>7</v>
      </c>
      <c r="AT305" s="11">
        <f t="shared" si="10"/>
        <v>0.6363636364</v>
      </c>
      <c r="AU305" s="13" t="s">
        <v>56</v>
      </c>
      <c r="AV305" s="13"/>
      <c r="AW305" s="13"/>
      <c r="AX305" s="13"/>
      <c r="AY305" s="13"/>
      <c r="AZ305" s="13"/>
      <c r="BA305" s="13">
        <v>4.0</v>
      </c>
      <c r="BB305" s="13"/>
    </row>
    <row r="306" ht="12.75" customHeight="1">
      <c r="A306" s="13" t="s">
        <v>334</v>
      </c>
      <c r="B306" s="9" t="s">
        <v>348</v>
      </c>
      <c r="C306" s="10">
        <v>0.503968253968254</v>
      </c>
      <c r="D306" s="11">
        <v>0.7896825396825395</v>
      </c>
      <c r="E306" s="11">
        <v>0.6381909547738694</v>
      </c>
      <c r="F306" s="13">
        <v>1.0</v>
      </c>
      <c r="G306" s="13">
        <v>1.0</v>
      </c>
      <c r="H306" s="13">
        <v>8.0</v>
      </c>
      <c r="I306" s="13">
        <v>17.0</v>
      </c>
      <c r="J306" s="13">
        <v>2.0</v>
      </c>
      <c r="K306" s="11">
        <v>0.2647058823529412</v>
      </c>
      <c r="L306" s="11">
        <v>1.1666666666666667</v>
      </c>
      <c r="M306" s="13">
        <v>0.0</v>
      </c>
      <c r="N306" s="13">
        <v>0.0</v>
      </c>
      <c r="O306" s="13">
        <v>9.0</v>
      </c>
      <c r="P306" s="10">
        <v>0.0</v>
      </c>
      <c r="Q306" s="15">
        <v>0.9028968371268107</v>
      </c>
      <c r="R306" s="16">
        <v>1.6706349206349207</v>
      </c>
      <c r="S306" s="13">
        <v>11.0</v>
      </c>
      <c r="T306" s="13">
        <v>15.0</v>
      </c>
      <c r="U306" s="13">
        <v>1.0</v>
      </c>
      <c r="V306" s="17">
        <f t="shared" si="1"/>
        <v>1</v>
      </c>
      <c r="W306" s="11">
        <f t="shared" si="2"/>
        <v>0.5</v>
      </c>
      <c r="X306" s="11">
        <f t="shared" si="3"/>
        <v>0.5</v>
      </c>
      <c r="Y306" s="11">
        <f t="shared" si="19"/>
        <v>1.670634921</v>
      </c>
      <c r="Z306" s="13">
        <v>0.0</v>
      </c>
      <c r="AA306" s="13">
        <v>0.0</v>
      </c>
      <c r="AB306" s="13">
        <v>0.0</v>
      </c>
      <c r="AC306" s="13">
        <v>0.0</v>
      </c>
      <c r="AD306" s="13">
        <v>0.0</v>
      </c>
      <c r="AE306" s="13">
        <v>0.0</v>
      </c>
      <c r="AF306" s="11" t="str">
        <f t="shared" si="5"/>
        <v>#DIV/0!</v>
      </c>
      <c r="AG306" s="13">
        <v>3.0</v>
      </c>
      <c r="AH306" s="13">
        <v>1.0</v>
      </c>
      <c r="AI306" s="13">
        <v>4.0</v>
      </c>
      <c r="AJ306" s="13">
        <v>3.0</v>
      </c>
      <c r="AK306" s="13">
        <v>7.0</v>
      </c>
      <c r="AL306" s="13">
        <v>4.0</v>
      </c>
      <c r="AM306" s="18">
        <f t="shared" si="18"/>
        <v>0.5714285714</v>
      </c>
      <c r="AN306" s="19">
        <v>0.0</v>
      </c>
      <c r="AO306" s="19">
        <v>0.0</v>
      </c>
      <c r="AP306" s="13">
        <v>0.0</v>
      </c>
      <c r="AQ306" s="17">
        <f t="shared" si="23"/>
        <v>2</v>
      </c>
      <c r="AR306" s="11">
        <f t="shared" si="8"/>
        <v>1</v>
      </c>
      <c r="AS306" s="17">
        <f t="shared" si="24"/>
        <v>0</v>
      </c>
      <c r="AT306" s="11">
        <f t="shared" si="10"/>
        <v>0</v>
      </c>
      <c r="AU306" s="13" t="s">
        <v>54</v>
      </c>
      <c r="AV306" s="13"/>
      <c r="AW306" s="13"/>
      <c r="AX306" s="13"/>
      <c r="AY306" s="13"/>
      <c r="AZ306" s="13"/>
      <c r="BA306" s="13">
        <v>4.0</v>
      </c>
      <c r="BB306" s="13"/>
    </row>
    <row r="307" ht="12.75" customHeight="1">
      <c r="A307" s="13" t="s">
        <v>334</v>
      </c>
      <c r="B307" s="43" t="s">
        <v>349</v>
      </c>
      <c r="C307" s="10">
        <v>0.42857142857142855</v>
      </c>
      <c r="D307" s="11">
        <v>1.0753968253968251</v>
      </c>
      <c r="E307" s="11">
        <v>0.3985239852398525</v>
      </c>
      <c r="F307" s="13">
        <v>0.0</v>
      </c>
      <c r="G307" s="13">
        <v>0.0</v>
      </c>
      <c r="H307" s="13">
        <v>5.0</v>
      </c>
      <c r="I307" s="13">
        <v>15.0</v>
      </c>
      <c r="J307" s="13">
        <v>2.0</v>
      </c>
      <c r="K307" s="11">
        <v>-0.16666666666666666</v>
      </c>
      <c r="L307" s="11">
        <v>0.0</v>
      </c>
      <c r="M307" s="13">
        <v>1.0</v>
      </c>
      <c r="N307" s="13">
        <v>0.0</v>
      </c>
      <c r="O307" s="13">
        <v>9.0</v>
      </c>
      <c r="P307" s="10">
        <v>0.0</v>
      </c>
      <c r="Q307" s="15">
        <v>0.23185731857318584</v>
      </c>
      <c r="R307" s="16">
        <v>0.42857142857142855</v>
      </c>
      <c r="S307" s="13">
        <v>14.0</v>
      </c>
      <c r="T307" s="13">
        <v>14.0</v>
      </c>
      <c r="U307" s="13">
        <v>1.0</v>
      </c>
      <c r="V307" s="17">
        <f t="shared" si="1"/>
        <v>2</v>
      </c>
      <c r="W307" s="11">
        <f t="shared" si="2"/>
        <v>0</v>
      </c>
      <c r="X307" s="11">
        <f t="shared" si="3"/>
        <v>1</v>
      </c>
      <c r="Y307" s="11">
        <f t="shared" si="19"/>
        <v>0.4285714286</v>
      </c>
      <c r="Z307" s="13">
        <v>0.0</v>
      </c>
      <c r="AA307" s="13">
        <v>0.0</v>
      </c>
      <c r="AB307" s="13">
        <v>0.0</v>
      </c>
      <c r="AC307" s="13">
        <v>0.0</v>
      </c>
      <c r="AD307" s="13">
        <v>0.0</v>
      </c>
      <c r="AE307" s="13">
        <v>0.0</v>
      </c>
      <c r="AF307" s="11" t="str">
        <f t="shared" si="5"/>
        <v>#DIV/0!</v>
      </c>
      <c r="AG307" s="13">
        <v>4.0</v>
      </c>
      <c r="AH307" s="13">
        <v>2.0</v>
      </c>
      <c r="AI307" s="13">
        <v>5.0</v>
      </c>
      <c r="AJ307" s="13">
        <v>1.0</v>
      </c>
      <c r="AK307" s="13">
        <v>9.0</v>
      </c>
      <c r="AL307" s="13">
        <v>3.0</v>
      </c>
      <c r="AM307" s="18">
        <f t="shared" si="18"/>
        <v>0.3333333333</v>
      </c>
      <c r="AN307" s="19">
        <v>0.0</v>
      </c>
      <c r="AO307" s="19">
        <v>0.0</v>
      </c>
      <c r="AP307" s="13">
        <v>0.0</v>
      </c>
      <c r="AQ307" s="17">
        <f t="shared" si="23"/>
        <v>1</v>
      </c>
      <c r="AR307" s="11">
        <f t="shared" si="8"/>
        <v>0.5</v>
      </c>
      <c r="AS307" s="17">
        <f t="shared" si="24"/>
        <v>1</v>
      </c>
      <c r="AT307" s="11">
        <f t="shared" si="10"/>
        <v>0.5</v>
      </c>
      <c r="AU307" s="13" t="s">
        <v>56</v>
      </c>
      <c r="AV307" s="13"/>
      <c r="AW307" s="13"/>
      <c r="AX307" s="13"/>
      <c r="AY307" s="13"/>
      <c r="AZ307" s="13"/>
      <c r="BA307" s="13">
        <v>8.0</v>
      </c>
      <c r="BB307" s="13"/>
    </row>
    <row r="308" ht="12.75" customHeight="1">
      <c r="A308" s="13" t="s">
        <v>334</v>
      </c>
      <c r="B308" s="9" t="s">
        <v>350</v>
      </c>
      <c r="C308" s="10">
        <v>0.3611111111111111</v>
      </c>
      <c r="D308" s="11">
        <v>0.6468253968253967</v>
      </c>
      <c r="E308" s="11">
        <v>0.5582822085889572</v>
      </c>
      <c r="F308" s="13">
        <v>0.0</v>
      </c>
      <c r="G308" s="13">
        <v>0.0</v>
      </c>
      <c r="H308" s="13">
        <v>7.0</v>
      </c>
      <c r="I308" s="13">
        <v>9.0</v>
      </c>
      <c r="J308" s="13">
        <v>1.0</v>
      </c>
      <c r="K308" s="11">
        <v>-0.7777777777777778</v>
      </c>
      <c r="L308" s="11">
        <v>0.0</v>
      </c>
      <c r="M308" s="13">
        <v>0.0</v>
      </c>
      <c r="N308" s="13">
        <v>0.0</v>
      </c>
      <c r="O308" s="13">
        <v>9.0</v>
      </c>
      <c r="P308" s="10">
        <v>0.0</v>
      </c>
      <c r="Q308" s="15">
        <v>-0.21949556918882063</v>
      </c>
      <c r="R308" s="16">
        <v>0.3611111111111111</v>
      </c>
      <c r="S308" s="13">
        <v>8.0</v>
      </c>
      <c r="T308" s="13">
        <v>16.0</v>
      </c>
      <c r="U308" s="13">
        <v>1.0</v>
      </c>
      <c r="V308" s="17">
        <f t="shared" si="1"/>
        <v>1</v>
      </c>
      <c r="W308" s="11">
        <f t="shared" si="2"/>
        <v>0</v>
      </c>
      <c r="X308" s="11">
        <f t="shared" si="3"/>
        <v>1</v>
      </c>
      <c r="Y308" s="11">
        <f t="shared" si="19"/>
        <v>0.3611111111</v>
      </c>
      <c r="Z308" s="13">
        <v>0.0</v>
      </c>
      <c r="AA308" s="13">
        <v>0.0</v>
      </c>
      <c r="AB308" s="13">
        <v>0.0</v>
      </c>
      <c r="AC308" s="13">
        <v>0.0</v>
      </c>
      <c r="AD308" s="13">
        <v>0.0</v>
      </c>
      <c r="AE308" s="13">
        <v>0.0</v>
      </c>
      <c r="AF308" s="11" t="str">
        <f t="shared" si="5"/>
        <v>#DIV/0!</v>
      </c>
      <c r="AG308" s="13">
        <v>2.0</v>
      </c>
      <c r="AH308" s="13">
        <v>1.0</v>
      </c>
      <c r="AI308" s="13">
        <v>3.0</v>
      </c>
      <c r="AJ308" s="13">
        <v>2.0</v>
      </c>
      <c r="AK308" s="13">
        <v>5.0</v>
      </c>
      <c r="AL308" s="13">
        <v>3.0</v>
      </c>
      <c r="AM308" s="18">
        <f t="shared" si="18"/>
        <v>0.6</v>
      </c>
      <c r="AN308" s="19">
        <v>0.0</v>
      </c>
      <c r="AO308" s="19">
        <v>0.0</v>
      </c>
      <c r="AP308" s="13">
        <v>0.0</v>
      </c>
      <c r="AQ308" s="17">
        <f t="shared" si="23"/>
        <v>1</v>
      </c>
      <c r="AR308" s="11">
        <f t="shared" si="8"/>
        <v>1</v>
      </c>
      <c r="AS308" s="17">
        <f t="shared" si="24"/>
        <v>0</v>
      </c>
      <c r="AT308" s="11">
        <f t="shared" si="10"/>
        <v>0</v>
      </c>
      <c r="AU308" s="13" t="s">
        <v>54</v>
      </c>
      <c r="AV308" s="13"/>
      <c r="AW308" s="13"/>
      <c r="AX308" s="13"/>
      <c r="AY308" s="13"/>
      <c r="AZ308" s="13"/>
      <c r="BA308" s="13">
        <v>4.0</v>
      </c>
      <c r="BB308" s="13"/>
    </row>
    <row r="309" ht="12.75" customHeight="1">
      <c r="A309" s="13" t="s">
        <v>334</v>
      </c>
      <c r="B309" s="43" t="s">
        <v>351</v>
      </c>
      <c r="C309" s="10">
        <v>0.0</v>
      </c>
      <c r="D309" s="11">
        <v>0.1111111111111111</v>
      </c>
      <c r="E309" s="11">
        <v>0.0</v>
      </c>
      <c r="F309" s="13">
        <v>0.0</v>
      </c>
      <c r="G309" s="13">
        <v>0.0</v>
      </c>
      <c r="H309" s="13">
        <v>0.0</v>
      </c>
      <c r="I309" s="13">
        <v>0.0</v>
      </c>
      <c r="J309" s="13">
        <v>0.0</v>
      </c>
      <c r="K309" s="11">
        <v>-1.0</v>
      </c>
      <c r="L309" s="11">
        <v>0.0</v>
      </c>
      <c r="M309" s="13">
        <v>0.0</v>
      </c>
      <c r="N309" s="13">
        <v>0.0</v>
      </c>
      <c r="O309" s="13">
        <v>9.0</v>
      </c>
      <c r="P309" s="10">
        <v>0.0</v>
      </c>
      <c r="Q309" s="15">
        <v>-1.0</v>
      </c>
      <c r="R309" s="16">
        <v>0.0</v>
      </c>
      <c r="S309" s="13">
        <v>3.0</v>
      </c>
      <c r="T309" s="13">
        <v>18.0</v>
      </c>
      <c r="U309" s="13">
        <v>1.0</v>
      </c>
      <c r="V309" s="17">
        <f t="shared" si="1"/>
        <v>0</v>
      </c>
      <c r="W309" s="11" t="str">
        <f t="shared" si="2"/>
        <v>#DIV/0!</v>
      </c>
      <c r="X309" s="11" t="str">
        <f t="shared" si="3"/>
        <v>#DIV/0!</v>
      </c>
      <c r="Y309" s="11">
        <f t="shared" si="19"/>
        <v>0</v>
      </c>
      <c r="Z309" s="13">
        <v>0.0</v>
      </c>
      <c r="AA309" s="13">
        <v>0.0</v>
      </c>
      <c r="AB309" s="13">
        <v>0.0</v>
      </c>
      <c r="AC309" s="13">
        <v>0.0</v>
      </c>
      <c r="AD309" s="13">
        <v>0.0</v>
      </c>
      <c r="AE309" s="13">
        <v>0.0</v>
      </c>
      <c r="AF309" s="11" t="str">
        <f t="shared" si="5"/>
        <v>#DIV/0!</v>
      </c>
      <c r="AG309" s="13">
        <v>0.0</v>
      </c>
      <c r="AH309" s="13">
        <v>0.0</v>
      </c>
      <c r="AI309" s="13">
        <v>1.0</v>
      </c>
      <c r="AJ309" s="13">
        <v>0.0</v>
      </c>
      <c r="AK309" s="13">
        <v>1.0</v>
      </c>
      <c r="AL309" s="13">
        <v>0.0</v>
      </c>
      <c r="AM309" s="18">
        <f t="shared" si="18"/>
        <v>0</v>
      </c>
      <c r="AN309" s="19">
        <v>0.0</v>
      </c>
      <c r="AO309" s="19">
        <v>0.0</v>
      </c>
      <c r="AP309" s="13">
        <v>0.0</v>
      </c>
      <c r="AQ309" s="17">
        <f t="shared" si="23"/>
        <v>0</v>
      </c>
      <c r="AR309" s="11" t="str">
        <f t="shared" si="8"/>
        <v>#DIV/0!</v>
      </c>
      <c r="AS309" s="17">
        <f t="shared" si="24"/>
        <v>0</v>
      </c>
      <c r="AT309" s="11" t="str">
        <f t="shared" si="10"/>
        <v>#DIV/0!</v>
      </c>
      <c r="AU309" s="13" t="s">
        <v>56</v>
      </c>
      <c r="AV309" s="13"/>
      <c r="AW309" s="13"/>
      <c r="AX309" s="13"/>
      <c r="AY309" s="13"/>
      <c r="AZ309" s="13"/>
      <c r="BA309" s="13">
        <v>4.0</v>
      </c>
      <c r="BB309" s="13"/>
    </row>
    <row r="310" ht="12.75" customHeight="1">
      <c r="A310" s="25" t="s">
        <v>334</v>
      </c>
      <c r="B310" s="70" t="s">
        <v>352</v>
      </c>
      <c r="C310" s="27">
        <v>0.0</v>
      </c>
      <c r="D310" s="28">
        <v>0.3611111111111111</v>
      </c>
      <c r="E310" s="28">
        <v>0.0</v>
      </c>
      <c r="F310" s="25">
        <v>0.0</v>
      </c>
      <c r="G310" s="25">
        <v>0.0</v>
      </c>
      <c r="H310" s="25">
        <v>6.0</v>
      </c>
      <c r="I310" s="25">
        <v>8.0</v>
      </c>
      <c r="J310" s="25">
        <v>1.0</v>
      </c>
      <c r="K310" s="28">
        <v>-0.75</v>
      </c>
      <c r="L310" s="28">
        <v>0.0</v>
      </c>
      <c r="M310" s="25">
        <v>0.0</v>
      </c>
      <c r="N310" s="25">
        <v>0.0</v>
      </c>
      <c r="O310" s="25">
        <v>9.0</v>
      </c>
      <c r="P310" s="27">
        <v>0.0</v>
      </c>
      <c r="Q310" s="30">
        <v>-0.75</v>
      </c>
      <c r="R310" s="31">
        <v>0.0</v>
      </c>
      <c r="S310" s="25">
        <v>5.0</v>
      </c>
      <c r="T310" s="25">
        <v>17.0</v>
      </c>
      <c r="U310" s="25">
        <v>1.0</v>
      </c>
      <c r="V310" s="32">
        <f t="shared" si="1"/>
        <v>1</v>
      </c>
      <c r="W310" s="28">
        <f t="shared" si="2"/>
        <v>0</v>
      </c>
      <c r="X310" s="28">
        <f t="shared" si="3"/>
        <v>1</v>
      </c>
      <c r="Y310" s="28">
        <f t="shared" si="19"/>
        <v>0</v>
      </c>
      <c r="Z310" s="25">
        <v>0.0</v>
      </c>
      <c r="AA310" s="25">
        <v>0.0</v>
      </c>
      <c r="AB310" s="25">
        <v>0.0</v>
      </c>
      <c r="AC310" s="25">
        <v>0.0</v>
      </c>
      <c r="AD310" s="25">
        <v>0.0</v>
      </c>
      <c r="AE310" s="25">
        <v>0.0</v>
      </c>
      <c r="AF310" s="28" t="str">
        <f t="shared" si="5"/>
        <v>#DIV/0!</v>
      </c>
      <c r="AG310" s="25">
        <v>1.0</v>
      </c>
      <c r="AH310" s="25">
        <v>0.0</v>
      </c>
      <c r="AI310" s="25">
        <v>2.0</v>
      </c>
      <c r="AJ310" s="25">
        <v>0.0</v>
      </c>
      <c r="AK310" s="25">
        <v>3.0</v>
      </c>
      <c r="AL310" s="25">
        <v>0.0</v>
      </c>
      <c r="AM310" s="33">
        <f t="shared" si="18"/>
        <v>0</v>
      </c>
      <c r="AN310" s="34">
        <v>0.0</v>
      </c>
      <c r="AO310" s="34">
        <v>0.0</v>
      </c>
      <c r="AP310" s="25">
        <v>0.0</v>
      </c>
      <c r="AQ310" s="32">
        <f t="shared" si="23"/>
        <v>1</v>
      </c>
      <c r="AR310" s="28">
        <f t="shared" si="8"/>
        <v>1</v>
      </c>
      <c r="AS310" s="32">
        <f t="shared" si="24"/>
        <v>0</v>
      </c>
      <c r="AT310" s="28">
        <f t="shared" si="10"/>
        <v>0</v>
      </c>
      <c r="AU310" s="25" t="s">
        <v>56</v>
      </c>
      <c r="AV310" s="25"/>
      <c r="AW310" s="25"/>
      <c r="AX310" s="25"/>
      <c r="AY310" s="25"/>
      <c r="AZ310" s="25"/>
      <c r="BA310" s="25">
        <v>7.0</v>
      </c>
      <c r="BB310" s="25"/>
    </row>
    <row r="311" ht="12.75" customHeight="1">
      <c r="A311" s="22" t="s">
        <v>353</v>
      </c>
      <c r="B311" s="8" t="s">
        <v>354</v>
      </c>
      <c r="C311" s="10">
        <v>4.0511904761904765</v>
      </c>
      <c r="D311" s="11">
        <v>13.35952380952381</v>
      </c>
      <c r="E311" s="11">
        <v>0.3032436285867047</v>
      </c>
      <c r="F311" s="13">
        <v>1.0</v>
      </c>
      <c r="G311" s="13">
        <v>6.0</v>
      </c>
      <c r="H311" s="13">
        <v>0.0</v>
      </c>
      <c r="I311" s="13">
        <v>60.0</v>
      </c>
      <c r="J311" s="13">
        <v>8.0</v>
      </c>
      <c r="K311" s="11">
        <v>0.75</v>
      </c>
      <c r="L311" s="11">
        <v>5.25</v>
      </c>
      <c r="M311" s="13">
        <v>8.0</v>
      </c>
      <c r="N311" s="13">
        <v>1.0</v>
      </c>
      <c r="O311" s="13">
        <v>8.0</v>
      </c>
      <c r="P311" s="10">
        <v>0.125</v>
      </c>
      <c r="Q311" s="15">
        <v>1.1782436285867046</v>
      </c>
      <c r="R311" s="16">
        <v>10.051190476190477</v>
      </c>
      <c r="S311" s="13">
        <v>39.0</v>
      </c>
      <c r="T311" s="13">
        <v>2.0</v>
      </c>
      <c r="U311" s="13">
        <v>2.0</v>
      </c>
      <c r="V311" s="17">
        <f t="shared" si="1"/>
        <v>2</v>
      </c>
      <c r="W311" s="11">
        <f t="shared" si="2"/>
        <v>0.75</v>
      </c>
      <c r="X311" s="11">
        <f t="shared" si="3"/>
        <v>0.25</v>
      </c>
      <c r="Y311" s="11">
        <f t="shared" si="19"/>
        <v>9.301190476</v>
      </c>
      <c r="Z311" s="13">
        <v>3.0</v>
      </c>
      <c r="AA311" s="13">
        <v>1.0</v>
      </c>
      <c r="AB311" s="13">
        <v>8.0</v>
      </c>
      <c r="AC311" s="13">
        <v>2.0</v>
      </c>
      <c r="AD311" s="13">
        <v>11.0</v>
      </c>
      <c r="AE311" s="13">
        <v>3.0</v>
      </c>
      <c r="AF311" s="11">
        <f t="shared" si="5"/>
        <v>0.2727272727</v>
      </c>
      <c r="AG311" s="12">
        <v>5.0</v>
      </c>
      <c r="AH311" s="12">
        <v>1.0</v>
      </c>
      <c r="AI311" s="12">
        <v>6.0</v>
      </c>
      <c r="AJ311" s="12">
        <v>3.0</v>
      </c>
      <c r="AK311" s="12">
        <v>11.0</v>
      </c>
      <c r="AL311" s="12">
        <v>4.0</v>
      </c>
      <c r="AM311" s="18">
        <f t="shared" si="18"/>
        <v>0.3636363636</v>
      </c>
      <c r="AN311" s="12">
        <v>2.0</v>
      </c>
      <c r="AO311" s="19">
        <v>0.0</v>
      </c>
      <c r="AP311" s="13">
        <v>0.0</v>
      </c>
      <c r="AQ311" s="17">
        <f t="shared" si="23"/>
        <v>0</v>
      </c>
      <c r="AR311" s="11">
        <f t="shared" si="8"/>
        <v>0</v>
      </c>
      <c r="AS311" s="17">
        <f t="shared" si="24"/>
        <v>5</v>
      </c>
      <c r="AT311" s="11">
        <f t="shared" si="10"/>
        <v>0.8333333333</v>
      </c>
      <c r="AU311" s="13" t="s">
        <v>54</v>
      </c>
      <c r="AV311" s="13"/>
      <c r="AW311" s="13"/>
      <c r="AX311" s="13"/>
      <c r="BA311" s="12">
        <v>8.0</v>
      </c>
    </row>
    <row r="312" ht="12.75" customHeight="1">
      <c r="A312" s="8" t="s">
        <v>353</v>
      </c>
      <c r="B312" s="71" t="s">
        <v>355</v>
      </c>
      <c r="C312" s="10">
        <v>1.65</v>
      </c>
      <c r="D312" s="11">
        <v>13.35952380952381</v>
      </c>
      <c r="E312" s="11">
        <v>0.12350739618606309</v>
      </c>
      <c r="F312" s="13">
        <v>0.0</v>
      </c>
      <c r="G312" s="13">
        <v>11.0</v>
      </c>
      <c r="H312" s="13">
        <v>6.0</v>
      </c>
      <c r="I312" s="13">
        <v>89.0</v>
      </c>
      <c r="J312" s="13">
        <v>14.0</v>
      </c>
      <c r="K312" s="11">
        <v>0.7808988764044944</v>
      </c>
      <c r="L312" s="11">
        <v>2.2</v>
      </c>
      <c r="M312" s="13">
        <v>10.0</v>
      </c>
      <c r="N312" s="13">
        <v>6.0</v>
      </c>
      <c r="O312" s="13">
        <v>8.0</v>
      </c>
      <c r="P312" s="14">
        <v>0.75</v>
      </c>
      <c r="Q312" s="15">
        <v>1.6544062725905575</v>
      </c>
      <c r="R312" s="16">
        <v>8.35</v>
      </c>
      <c r="S312" s="13">
        <v>39.0</v>
      </c>
      <c r="T312" s="13">
        <v>1.0</v>
      </c>
      <c r="U312" s="13">
        <v>1.0</v>
      </c>
      <c r="V312" s="17">
        <f t="shared" si="1"/>
        <v>3</v>
      </c>
      <c r="W312" s="11">
        <f t="shared" si="2"/>
        <v>0.7857142857</v>
      </c>
      <c r="X312" s="11">
        <f t="shared" si="3"/>
        <v>0.2142857143</v>
      </c>
      <c r="Y312" s="11">
        <f t="shared" si="19"/>
        <v>3.85</v>
      </c>
      <c r="Z312" s="13">
        <v>3.0</v>
      </c>
      <c r="AA312" s="13">
        <v>0.0</v>
      </c>
      <c r="AB312" s="13">
        <v>8.0</v>
      </c>
      <c r="AC312" s="13">
        <v>1.0</v>
      </c>
      <c r="AD312" s="13">
        <v>11.0</v>
      </c>
      <c r="AE312" s="13">
        <v>1.0</v>
      </c>
      <c r="AF312" s="11">
        <f t="shared" si="5"/>
        <v>0.09090909091</v>
      </c>
      <c r="AG312" s="12">
        <v>5.0</v>
      </c>
      <c r="AH312" s="12">
        <v>3.0</v>
      </c>
      <c r="AI312" s="12">
        <v>6.0</v>
      </c>
      <c r="AJ312" s="12">
        <v>0.0</v>
      </c>
      <c r="AK312" s="12">
        <v>11.0</v>
      </c>
      <c r="AL312" s="12">
        <v>3.0</v>
      </c>
      <c r="AM312" s="18">
        <f t="shared" si="18"/>
        <v>0.2727272727</v>
      </c>
      <c r="AN312" s="12">
        <v>0.0</v>
      </c>
      <c r="AO312" s="19">
        <v>0.0</v>
      </c>
      <c r="AP312" s="13">
        <v>0.0</v>
      </c>
      <c r="AQ312" s="17">
        <f t="shared" si="23"/>
        <v>4</v>
      </c>
      <c r="AR312" s="11">
        <f t="shared" si="8"/>
        <v>0.2857142857</v>
      </c>
      <c r="AS312" s="17">
        <f t="shared" si="24"/>
        <v>9</v>
      </c>
      <c r="AT312" s="11">
        <f t="shared" si="10"/>
        <v>0.6923076923</v>
      </c>
      <c r="AU312" s="13" t="s">
        <v>56</v>
      </c>
      <c r="AV312" s="13"/>
      <c r="AW312" s="13"/>
      <c r="AX312" s="13"/>
      <c r="AY312" s="13"/>
      <c r="AZ312" s="13"/>
      <c r="BA312" s="12">
        <v>0.0</v>
      </c>
    </row>
    <row r="313" ht="12.75" customHeight="1">
      <c r="A313" s="13" t="s">
        <v>353</v>
      </c>
      <c r="B313" s="71" t="s">
        <v>356</v>
      </c>
      <c r="C313" s="10">
        <v>5.20952380952381</v>
      </c>
      <c r="D313" s="11">
        <v>13.35952380952381</v>
      </c>
      <c r="E313" s="11">
        <v>0.38994831580823386</v>
      </c>
      <c r="F313" s="13">
        <v>0.0</v>
      </c>
      <c r="G313" s="13">
        <v>9.0</v>
      </c>
      <c r="H313" s="13">
        <v>6.0</v>
      </c>
      <c r="I313" s="13">
        <v>78.0</v>
      </c>
      <c r="J313" s="13">
        <v>12.0</v>
      </c>
      <c r="K313" s="11">
        <v>0.7435897435897436</v>
      </c>
      <c r="L313" s="11">
        <v>2.1</v>
      </c>
      <c r="M313" s="13">
        <v>9.0</v>
      </c>
      <c r="N313" s="13">
        <v>0.0</v>
      </c>
      <c r="O313" s="13">
        <v>8.0</v>
      </c>
      <c r="P313" s="14">
        <v>0.0</v>
      </c>
      <c r="Q313" s="15">
        <v>1.1335380593979774</v>
      </c>
      <c r="R313" s="16">
        <v>7.30952380952381</v>
      </c>
      <c r="S313" s="13">
        <v>38.0</v>
      </c>
      <c r="T313" s="13">
        <v>4.0</v>
      </c>
      <c r="U313" s="13">
        <v>1.0</v>
      </c>
      <c r="V313" s="17">
        <f t="shared" si="1"/>
        <v>3</v>
      </c>
      <c r="W313" s="11">
        <f t="shared" si="2"/>
        <v>0.75</v>
      </c>
      <c r="X313" s="11">
        <f t="shared" si="3"/>
        <v>0.25</v>
      </c>
      <c r="Y313" s="11">
        <f t="shared" si="19"/>
        <v>7.30952381</v>
      </c>
      <c r="Z313" s="13">
        <v>3.0</v>
      </c>
      <c r="AA313" s="13">
        <v>2.0</v>
      </c>
      <c r="AB313" s="13">
        <v>8.0</v>
      </c>
      <c r="AC313" s="13">
        <v>2.0</v>
      </c>
      <c r="AD313" s="13">
        <v>11.0</v>
      </c>
      <c r="AE313" s="13">
        <v>4.0</v>
      </c>
      <c r="AF313" s="11">
        <f t="shared" si="5"/>
        <v>0.3636363636</v>
      </c>
      <c r="AG313" s="12">
        <v>5.0</v>
      </c>
      <c r="AH313" s="12">
        <v>4.0</v>
      </c>
      <c r="AI313" s="12">
        <v>6.0</v>
      </c>
      <c r="AJ313" s="12">
        <v>2.0</v>
      </c>
      <c r="AK313" s="12">
        <v>11.0</v>
      </c>
      <c r="AL313" s="12">
        <v>6.0</v>
      </c>
      <c r="AM313" s="18">
        <f t="shared" si="18"/>
        <v>0.5454545455</v>
      </c>
      <c r="AN313" s="12">
        <v>0.0</v>
      </c>
      <c r="AO313" s="19">
        <v>0.0</v>
      </c>
      <c r="AP313" s="13">
        <v>0.0</v>
      </c>
      <c r="AQ313" s="17">
        <f t="shared" si="23"/>
        <v>3</v>
      </c>
      <c r="AR313" s="11">
        <f t="shared" si="8"/>
        <v>0.25</v>
      </c>
      <c r="AS313" s="17">
        <f t="shared" si="24"/>
        <v>5</v>
      </c>
      <c r="AT313" s="11">
        <f t="shared" si="10"/>
        <v>0.5</v>
      </c>
      <c r="AU313" s="13" t="s">
        <v>54</v>
      </c>
      <c r="AV313" s="13"/>
      <c r="AW313" s="13"/>
      <c r="AX313" s="13"/>
      <c r="AY313" s="13"/>
      <c r="AZ313" s="13"/>
      <c r="BA313" s="13">
        <v>0.0</v>
      </c>
    </row>
    <row r="314" ht="12.75" customHeight="1">
      <c r="A314" s="22" t="s">
        <v>353</v>
      </c>
      <c r="B314" s="8" t="s">
        <v>357</v>
      </c>
      <c r="C314" s="10">
        <v>0.9928571428571429</v>
      </c>
      <c r="D314" s="11">
        <v>13.35952380952381</v>
      </c>
      <c r="E314" s="11">
        <v>0.07431830333273927</v>
      </c>
      <c r="F314" s="13">
        <v>2.0</v>
      </c>
      <c r="G314" s="13">
        <v>5.0</v>
      </c>
      <c r="H314" s="13">
        <v>0.0</v>
      </c>
      <c r="I314" s="13">
        <v>60.0</v>
      </c>
      <c r="J314" s="13">
        <v>8.0</v>
      </c>
      <c r="K314" s="11">
        <v>0.625</v>
      </c>
      <c r="L314" s="11">
        <v>4.375</v>
      </c>
      <c r="M314" s="13">
        <v>8.0</v>
      </c>
      <c r="N314" s="13">
        <v>1.0</v>
      </c>
      <c r="O314" s="13">
        <v>8.0</v>
      </c>
      <c r="P314" s="10">
        <v>0.125</v>
      </c>
      <c r="Q314" s="15">
        <v>0.8243183033327393</v>
      </c>
      <c r="R314" s="16">
        <v>6.117857142857143</v>
      </c>
      <c r="S314" s="13">
        <v>39.0</v>
      </c>
      <c r="T314" s="13">
        <v>2.0</v>
      </c>
      <c r="U314" s="13">
        <v>1.0</v>
      </c>
      <c r="V314" s="17">
        <f t="shared" si="1"/>
        <v>3</v>
      </c>
      <c r="W314" s="11">
        <f t="shared" si="2"/>
        <v>0.625</v>
      </c>
      <c r="X314" s="11">
        <f t="shared" si="3"/>
        <v>0.375</v>
      </c>
      <c r="Y314" s="11">
        <f t="shared" si="19"/>
        <v>5.367857143</v>
      </c>
      <c r="Z314" s="13">
        <v>3.0</v>
      </c>
      <c r="AA314" s="13">
        <v>0.0</v>
      </c>
      <c r="AB314" s="13">
        <v>8.0</v>
      </c>
      <c r="AC314" s="13">
        <v>0.0</v>
      </c>
      <c r="AD314" s="13">
        <v>11.0</v>
      </c>
      <c r="AE314" s="13">
        <v>0.0</v>
      </c>
      <c r="AF314" s="11">
        <f t="shared" si="5"/>
        <v>0</v>
      </c>
      <c r="AG314" s="12">
        <v>5.0</v>
      </c>
      <c r="AH314" s="12">
        <v>2.0</v>
      </c>
      <c r="AI314" s="12">
        <v>6.0</v>
      </c>
      <c r="AJ314" s="12">
        <v>3.0</v>
      </c>
      <c r="AK314" s="12">
        <v>11.0</v>
      </c>
      <c r="AL314" s="12">
        <v>5.0</v>
      </c>
      <c r="AM314" s="18">
        <f t="shared" si="18"/>
        <v>0.4545454545</v>
      </c>
      <c r="AN314" s="12">
        <v>1.0</v>
      </c>
      <c r="AO314" s="19">
        <v>0.0</v>
      </c>
      <c r="AP314" s="13">
        <v>0.0</v>
      </c>
      <c r="AQ314" s="17">
        <f t="shared" si="23"/>
        <v>0</v>
      </c>
      <c r="AR314" s="11">
        <f t="shared" si="8"/>
        <v>0</v>
      </c>
      <c r="AS314" s="17">
        <f t="shared" si="24"/>
        <v>8</v>
      </c>
      <c r="AT314" s="11">
        <f t="shared" si="10"/>
        <v>1</v>
      </c>
      <c r="AU314" s="13" t="s">
        <v>56</v>
      </c>
      <c r="AV314" s="13"/>
      <c r="AW314" s="13"/>
      <c r="AX314" s="13"/>
      <c r="AY314" s="13"/>
      <c r="AZ314" s="13"/>
      <c r="BA314" s="13">
        <v>10.0</v>
      </c>
      <c r="BB314" s="13"/>
    </row>
    <row r="315" ht="12.75" customHeight="1">
      <c r="A315" s="13" t="s">
        <v>353</v>
      </c>
      <c r="B315" s="50" t="s">
        <v>358</v>
      </c>
      <c r="C315" s="10">
        <v>3.3833333333333333</v>
      </c>
      <c r="D315" s="11">
        <v>9.35952380952381</v>
      </c>
      <c r="E315" s="11">
        <v>0.3614856270669041</v>
      </c>
      <c r="F315" s="13">
        <v>0.0</v>
      </c>
      <c r="G315" s="13">
        <v>5.0</v>
      </c>
      <c r="H315" s="13">
        <v>5.0</v>
      </c>
      <c r="I315" s="13">
        <v>62.0</v>
      </c>
      <c r="J315" s="13">
        <v>8.0</v>
      </c>
      <c r="K315" s="11">
        <v>0.6149193548387096</v>
      </c>
      <c r="L315" s="11">
        <v>1.9444444444444444</v>
      </c>
      <c r="M315" s="13">
        <v>7.0</v>
      </c>
      <c r="N315" s="13">
        <v>0.0</v>
      </c>
      <c r="O315" s="13">
        <v>8.0</v>
      </c>
      <c r="P315" s="14">
        <v>0.0</v>
      </c>
      <c r="Q315" s="15">
        <v>0.9764049819056138</v>
      </c>
      <c r="R315" s="16">
        <v>5.3277777777777775</v>
      </c>
      <c r="S315" s="13">
        <v>33.0</v>
      </c>
      <c r="T315" s="13">
        <v>6.0</v>
      </c>
      <c r="U315" s="13">
        <v>1.0</v>
      </c>
      <c r="V315" s="17">
        <f t="shared" si="1"/>
        <v>3</v>
      </c>
      <c r="W315" s="11">
        <f t="shared" si="2"/>
        <v>0.625</v>
      </c>
      <c r="X315" s="11">
        <f t="shared" si="3"/>
        <v>0.375</v>
      </c>
      <c r="Y315" s="11">
        <f t="shared" si="19"/>
        <v>5.327777778</v>
      </c>
      <c r="Z315" s="13">
        <v>1.0</v>
      </c>
      <c r="AA315" s="13">
        <v>0.0</v>
      </c>
      <c r="AB315" s="13">
        <v>6.0</v>
      </c>
      <c r="AC315" s="13">
        <v>2.0</v>
      </c>
      <c r="AD315" s="13">
        <v>7.0</v>
      </c>
      <c r="AE315" s="13">
        <v>2.0</v>
      </c>
      <c r="AF315" s="11">
        <f t="shared" si="5"/>
        <v>0.2857142857</v>
      </c>
      <c r="AG315" s="12">
        <v>5.0</v>
      </c>
      <c r="AH315" s="12">
        <v>3.0</v>
      </c>
      <c r="AI315" s="12">
        <v>6.0</v>
      </c>
      <c r="AJ315" s="12">
        <v>2.0</v>
      </c>
      <c r="AK315" s="12">
        <v>11.0</v>
      </c>
      <c r="AL315" s="12">
        <v>5.0</v>
      </c>
      <c r="AM315" s="18">
        <f t="shared" si="18"/>
        <v>0.4545454545</v>
      </c>
      <c r="AN315" s="12">
        <v>2.0</v>
      </c>
      <c r="AO315" s="19">
        <v>0.0</v>
      </c>
      <c r="AP315" s="13">
        <v>0.0</v>
      </c>
      <c r="AQ315" s="17">
        <f t="shared" si="23"/>
        <v>1</v>
      </c>
      <c r="AR315" s="11">
        <f t="shared" si="8"/>
        <v>0.125</v>
      </c>
      <c r="AS315" s="17">
        <f t="shared" si="24"/>
        <v>5</v>
      </c>
      <c r="AT315" s="11">
        <f t="shared" si="10"/>
        <v>0.8333333333</v>
      </c>
      <c r="AU315" s="13" t="s">
        <v>54</v>
      </c>
      <c r="AV315" s="13"/>
      <c r="AW315" s="13"/>
      <c r="AX315" s="13"/>
      <c r="AY315" s="13"/>
      <c r="AZ315" s="13"/>
      <c r="BA315" s="13">
        <v>7.0</v>
      </c>
      <c r="BB315" s="13"/>
    </row>
    <row r="316" ht="12.75" customHeight="1">
      <c r="A316" s="13" t="s">
        <v>353</v>
      </c>
      <c r="B316" s="50" t="s">
        <v>133</v>
      </c>
      <c r="C316" s="10">
        <v>2.333333333333333</v>
      </c>
      <c r="D316" s="11">
        <v>7.359523809523809</v>
      </c>
      <c r="E316" s="11">
        <v>0.3170494985441604</v>
      </c>
      <c r="F316" s="13">
        <v>0.0</v>
      </c>
      <c r="G316" s="13">
        <v>4.0</v>
      </c>
      <c r="H316" s="13">
        <v>9.0</v>
      </c>
      <c r="I316" s="13">
        <v>56.0</v>
      </c>
      <c r="J316" s="13">
        <v>7.0</v>
      </c>
      <c r="K316" s="11">
        <v>0.548469387755102</v>
      </c>
      <c r="L316" s="11">
        <v>1.2307692307692308</v>
      </c>
      <c r="M316" s="13">
        <v>3.0</v>
      </c>
      <c r="N316" s="13">
        <v>0.0</v>
      </c>
      <c r="O316" s="13">
        <v>8.0</v>
      </c>
      <c r="P316" s="14">
        <v>0.0</v>
      </c>
      <c r="Q316" s="15">
        <v>0.8655188862992624</v>
      </c>
      <c r="R316" s="16">
        <v>3.564102564102564</v>
      </c>
      <c r="S316" s="13">
        <v>30.0</v>
      </c>
      <c r="T316" s="13">
        <v>7.0</v>
      </c>
      <c r="U316" s="13">
        <v>3.0</v>
      </c>
      <c r="V316" s="17">
        <f t="shared" si="1"/>
        <v>3</v>
      </c>
      <c r="W316" s="11">
        <f t="shared" si="2"/>
        <v>0.5714285714</v>
      </c>
      <c r="X316" s="11">
        <f t="shared" si="3"/>
        <v>0.4285714286</v>
      </c>
      <c r="Y316" s="11">
        <f t="shared" si="19"/>
        <v>3.564102564</v>
      </c>
      <c r="Z316" s="13">
        <v>0.0</v>
      </c>
      <c r="AA316" s="13">
        <v>0.0</v>
      </c>
      <c r="AB316" s="13">
        <v>5.0</v>
      </c>
      <c r="AC316" s="13">
        <v>1.0</v>
      </c>
      <c r="AD316" s="13">
        <v>5.0</v>
      </c>
      <c r="AE316" s="13">
        <v>1.0</v>
      </c>
      <c r="AF316" s="11">
        <f t="shared" si="5"/>
        <v>0.2</v>
      </c>
      <c r="AG316" s="12">
        <v>5.0</v>
      </c>
      <c r="AH316" s="12">
        <v>3.0</v>
      </c>
      <c r="AI316" s="12">
        <v>6.0</v>
      </c>
      <c r="AJ316" s="12">
        <v>2.0</v>
      </c>
      <c r="AK316" s="12">
        <v>11.0</v>
      </c>
      <c r="AL316" s="12">
        <v>5.0</v>
      </c>
      <c r="AM316" s="18">
        <f t="shared" si="18"/>
        <v>0.4545454545</v>
      </c>
      <c r="AN316" s="12">
        <v>2.0</v>
      </c>
      <c r="AO316" s="19">
        <v>0.0</v>
      </c>
      <c r="AP316" s="13">
        <v>0.0</v>
      </c>
      <c r="AQ316" s="17">
        <f t="shared" si="23"/>
        <v>4</v>
      </c>
      <c r="AR316" s="11">
        <f t="shared" si="8"/>
        <v>0.5714285714</v>
      </c>
      <c r="AS316" s="17">
        <f t="shared" si="24"/>
        <v>2</v>
      </c>
      <c r="AT316" s="11">
        <f t="shared" si="10"/>
        <v>0.3333333333</v>
      </c>
      <c r="AU316" s="13" t="s">
        <v>54</v>
      </c>
      <c r="AV316" s="13"/>
      <c r="AW316" s="13"/>
      <c r="AX316" s="13"/>
      <c r="AY316" s="13"/>
      <c r="AZ316" s="13"/>
      <c r="BA316" s="13">
        <v>4.0</v>
      </c>
      <c r="BB316" s="13"/>
    </row>
    <row r="317" ht="12.75" customHeight="1">
      <c r="A317" s="13" t="s">
        <v>353</v>
      </c>
      <c r="B317" s="8" t="s">
        <v>359</v>
      </c>
      <c r="C317" s="10">
        <v>1.2511904761904762</v>
      </c>
      <c r="D317" s="11">
        <v>5.109523809523809</v>
      </c>
      <c r="E317" s="11">
        <v>0.24487418452935697</v>
      </c>
      <c r="F317" s="13">
        <v>1.0</v>
      </c>
      <c r="G317" s="13">
        <v>2.0</v>
      </c>
      <c r="H317" s="13">
        <v>5.0</v>
      </c>
      <c r="I317" s="13">
        <v>30.0</v>
      </c>
      <c r="J317" s="13">
        <v>3.0</v>
      </c>
      <c r="K317" s="11">
        <v>0.611111111111111</v>
      </c>
      <c r="L317" s="11">
        <v>2.074074074074074</v>
      </c>
      <c r="M317" s="13">
        <v>2.0</v>
      </c>
      <c r="N317" s="13">
        <v>0.0</v>
      </c>
      <c r="O317" s="13">
        <v>8.0</v>
      </c>
      <c r="P317" s="14">
        <v>0.0</v>
      </c>
      <c r="Q317" s="15">
        <v>0.855985295640468</v>
      </c>
      <c r="R317" s="16">
        <v>3.32526455026455</v>
      </c>
      <c r="S317" s="13">
        <v>25.0</v>
      </c>
      <c r="T317" s="13">
        <v>9.0</v>
      </c>
      <c r="U317" s="13">
        <v>1.0</v>
      </c>
      <c r="V317" s="17">
        <f t="shared" si="1"/>
        <v>1</v>
      </c>
      <c r="W317" s="11">
        <f t="shared" si="2"/>
        <v>0.6666666667</v>
      </c>
      <c r="X317" s="11">
        <f t="shared" si="3"/>
        <v>0.3333333333</v>
      </c>
      <c r="Y317" s="11">
        <f t="shared" si="19"/>
        <v>3.32526455</v>
      </c>
      <c r="Z317" s="13">
        <v>0.0</v>
      </c>
      <c r="AA317" s="13">
        <v>0.0</v>
      </c>
      <c r="AB317" s="13">
        <v>3.0</v>
      </c>
      <c r="AC317" s="13">
        <v>0.0</v>
      </c>
      <c r="AD317" s="13">
        <v>3.0</v>
      </c>
      <c r="AE317" s="13">
        <v>0.0</v>
      </c>
      <c r="AF317" s="11">
        <f t="shared" si="5"/>
        <v>0</v>
      </c>
      <c r="AG317" s="12">
        <v>4.0</v>
      </c>
      <c r="AH317" s="12">
        <v>1.0</v>
      </c>
      <c r="AI317" s="12">
        <v>6.0</v>
      </c>
      <c r="AJ317" s="12">
        <v>4.0</v>
      </c>
      <c r="AK317" s="12">
        <v>10.0</v>
      </c>
      <c r="AL317" s="12">
        <v>5.0</v>
      </c>
      <c r="AM317" s="18">
        <f t="shared" si="18"/>
        <v>0.5</v>
      </c>
      <c r="AN317" s="12">
        <v>2.0</v>
      </c>
      <c r="AO317" s="19">
        <v>0.0</v>
      </c>
      <c r="AP317" s="13">
        <v>0.0</v>
      </c>
      <c r="AQ317" s="17">
        <f t="shared" si="23"/>
        <v>1</v>
      </c>
      <c r="AR317" s="11">
        <f t="shared" si="8"/>
        <v>0.3333333333</v>
      </c>
      <c r="AS317" s="17">
        <f t="shared" si="24"/>
        <v>2</v>
      </c>
      <c r="AT317" s="11">
        <f t="shared" si="10"/>
        <v>0.6666666667</v>
      </c>
      <c r="AU317" s="13" t="s">
        <v>54</v>
      </c>
      <c r="AV317" s="13"/>
      <c r="AW317" s="13"/>
      <c r="AX317" s="13"/>
      <c r="BA317" s="12">
        <v>7.0</v>
      </c>
    </row>
    <row r="318" ht="12.75" customHeight="1">
      <c r="A318" s="13" t="s">
        <v>353</v>
      </c>
      <c r="B318" s="50" t="s">
        <v>360</v>
      </c>
      <c r="C318" s="10">
        <v>0.8833333333333333</v>
      </c>
      <c r="D318" s="11">
        <v>3.859523809523809</v>
      </c>
      <c r="E318" s="11">
        <v>0.22887106724244294</v>
      </c>
      <c r="F318" s="13">
        <v>0.0</v>
      </c>
      <c r="G318" s="13">
        <v>3.0</v>
      </c>
      <c r="H318" s="13">
        <v>5.0</v>
      </c>
      <c r="I318" s="13">
        <v>32.0</v>
      </c>
      <c r="J318" s="13">
        <v>4.0</v>
      </c>
      <c r="K318" s="11">
        <v>0.7109375</v>
      </c>
      <c r="L318" s="11">
        <v>2.3333333333333335</v>
      </c>
      <c r="M318" s="13">
        <v>3.0</v>
      </c>
      <c r="N318" s="13">
        <v>0.0</v>
      </c>
      <c r="O318" s="13">
        <v>8.0</v>
      </c>
      <c r="P318" s="14">
        <v>0.0</v>
      </c>
      <c r="Q318" s="15">
        <v>0.939808567242443</v>
      </c>
      <c r="R318" s="16">
        <v>3.216666666666667</v>
      </c>
      <c r="S318" s="13">
        <v>22.0</v>
      </c>
      <c r="T318" s="13">
        <v>10.0</v>
      </c>
      <c r="U318" s="13">
        <v>1.0</v>
      </c>
      <c r="V318" s="17">
        <f t="shared" si="1"/>
        <v>1</v>
      </c>
      <c r="W318" s="11">
        <f t="shared" si="2"/>
        <v>0.75</v>
      </c>
      <c r="X318" s="11">
        <f t="shared" si="3"/>
        <v>0.25</v>
      </c>
      <c r="Y318" s="11">
        <f t="shared" si="19"/>
        <v>3.216666667</v>
      </c>
      <c r="Z318" s="13">
        <v>0.0</v>
      </c>
      <c r="AA318" s="13">
        <v>0.0</v>
      </c>
      <c r="AB318" s="13">
        <v>2.0</v>
      </c>
      <c r="AC318" s="13">
        <v>0.0</v>
      </c>
      <c r="AD318" s="13">
        <v>2.0</v>
      </c>
      <c r="AE318" s="13">
        <v>0.0</v>
      </c>
      <c r="AF318" s="11">
        <f t="shared" si="5"/>
        <v>0</v>
      </c>
      <c r="AG318" s="12">
        <v>3.0</v>
      </c>
      <c r="AH318" s="12">
        <v>1.0</v>
      </c>
      <c r="AI318" s="12">
        <v>6.0</v>
      </c>
      <c r="AJ318" s="12">
        <v>2.0</v>
      </c>
      <c r="AK318" s="12">
        <v>9.0</v>
      </c>
      <c r="AL318" s="12">
        <v>3.0</v>
      </c>
      <c r="AM318" s="18">
        <f t="shared" si="18"/>
        <v>0.3333333333</v>
      </c>
      <c r="AN318" s="12">
        <v>2.0</v>
      </c>
      <c r="AO318" s="19">
        <v>0.0</v>
      </c>
      <c r="AP318" s="13">
        <v>0.0</v>
      </c>
      <c r="AQ318" s="17">
        <f t="shared" si="23"/>
        <v>1</v>
      </c>
      <c r="AR318" s="11">
        <f t="shared" si="8"/>
        <v>0.25</v>
      </c>
      <c r="AS318" s="17">
        <f t="shared" si="24"/>
        <v>3</v>
      </c>
      <c r="AT318" s="11">
        <f t="shared" si="10"/>
        <v>0.75</v>
      </c>
      <c r="AU318" s="13" t="s">
        <v>54</v>
      </c>
      <c r="AV318" s="13"/>
      <c r="AW318" s="13"/>
      <c r="AX318" s="13"/>
      <c r="AY318" s="13"/>
      <c r="AZ318" s="13"/>
      <c r="BA318" s="13">
        <v>0.0</v>
      </c>
      <c r="BB318" s="13"/>
    </row>
    <row r="319" ht="12.75" customHeight="1">
      <c r="A319" s="13" t="s">
        <v>353</v>
      </c>
      <c r="B319" s="71" t="s">
        <v>361</v>
      </c>
      <c r="C319" s="10">
        <v>0.0</v>
      </c>
      <c r="D319" s="11">
        <v>0.95</v>
      </c>
      <c r="E319" s="11">
        <v>0.0</v>
      </c>
      <c r="F319" s="13">
        <v>0.0</v>
      </c>
      <c r="G319" s="13">
        <v>3.0</v>
      </c>
      <c r="H319" s="13">
        <v>4.0</v>
      </c>
      <c r="I319" s="13">
        <v>18.0</v>
      </c>
      <c r="J319" s="13">
        <v>4.0</v>
      </c>
      <c r="K319" s="11">
        <v>0.6944444444444444</v>
      </c>
      <c r="L319" s="11">
        <v>2.625</v>
      </c>
      <c r="M319" s="13">
        <v>1.0</v>
      </c>
      <c r="N319" s="13">
        <v>0.0</v>
      </c>
      <c r="O319" s="13">
        <v>8.0</v>
      </c>
      <c r="P319" s="14">
        <v>0.0</v>
      </c>
      <c r="Q319" s="15">
        <v>0.6944444444444444</v>
      </c>
      <c r="R319" s="16">
        <v>2.625</v>
      </c>
      <c r="S319" s="13">
        <v>10.0</v>
      </c>
      <c r="T319" s="13">
        <v>15.0</v>
      </c>
      <c r="U319" s="13">
        <v>2.0</v>
      </c>
      <c r="V319" s="17">
        <f t="shared" si="1"/>
        <v>1</v>
      </c>
      <c r="W319" s="11">
        <f t="shared" si="2"/>
        <v>0.75</v>
      </c>
      <c r="X319" s="11">
        <f t="shared" si="3"/>
        <v>0.25</v>
      </c>
      <c r="Y319" s="11">
        <f t="shared" si="19"/>
        <v>2.625</v>
      </c>
      <c r="Z319" s="13">
        <v>0.0</v>
      </c>
      <c r="AA319" s="13">
        <v>0.0</v>
      </c>
      <c r="AB319" s="13">
        <v>0.0</v>
      </c>
      <c r="AC319" s="13">
        <v>0.0</v>
      </c>
      <c r="AD319" s="13">
        <v>0.0</v>
      </c>
      <c r="AE319" s="13">
        <v>0.0</v>
      </c>
      <c r="AF319" s="11" t="str">
        <f t="shared" si="5"/>
        <v>#DIV/0!</v>
      </c>
      <c r="AG319" s="12">
        <v>0.0</v>
      </c>
      <c r="AH319" s="12">
        <v>0.0</v>
      </c>
      <c r="AI319" s="12">
        <v>4.0</v>
      </c>
      <c r="AJ319" s="12">
        <v>0.0</v>
      </c>
      <c r="AK319" s="12">
        <v>4.0</v>
      </c>
      <c r="AL319" s="12">
        <v>0.0</v>
      </c>
      <c r="AM319" s="18">
        <f t="shared" si="18"/>
        <v>0</v>
      </c>
      <c r="AN319" s="12">
        <v>0.0</v>
      </c>
      <c r="AO319" s="19">
        <v>0.0</v>
      </c>
      <c r="AP319" s="13">
        <v>0.0</v>
      </c>
      <c r="AQ319" s="17">
        <f t="shared" si="23"/>
        <v>3</v>
      </c>
      <c r="AR319" s="11">
        <f t="shared" si="8"/>
        <v>0.75</v>
      </c>
      <c r="AS319" s="17">
        <f t="shared" si="24"/>
        <v>1</v>
      </c>
      <c r="AT319" s="11">
        <f t="shared" si="10"/>
        <v>0.25</v>
      </c>
      <c r="AU319" s="13" t="s">
        <v>54</v>
      </c>
      <c r="AV319" s="13"/>
      <c r="AW319" s="13"/>
      <c r="AX319" s="13"/>
      <c r="AY319" s="13"/>
      <c r="AZ319" s="13"/>
      <c r="BA319" s="13">
        <v>4.0</v>
      </c>
      <c r="BB319" s="13"/>
    </row>
    <row r="320" ht="12.75" customHeight="1">
      <c r="A320" s="13" t="s">
        <v>353</v>
      </c>
      <c r="B320" s="8" t="s">
        <v>362</v>
      </c>
      <c r="C320" s="10">
        <v>1.5011904761904762</v>
      </c>
      <c r="D320" s="11">
        <v>6.359523809523809</v>
      </c>
      <c r="E320" s="11">
        <v>0.23605391239236242</v>
      </c>
      <c r="F320" s="13">
        <v>0.0</v>
      </c>
      <c r="G320" s="13">
        <v>2.0</v>
      </c>
      <c r="H320" s="13">
        <v>9.0</v>
      </c>
      <c r="I320" s="13">
        <v>38.0</v>
      </c>
      <c r="J320" s="13">
        <v>4.0</v>
      </c>
      <c r="K320" s="11">
        <v>0.4407894736842105</v>
      </c>
      <c r="L320" s="11">
        <v>1.0769230769230769</v>
      </c>
      <c r="M320" s="13">
        <v>1.0</v>
      </c>
      <c r="N320" s="13">
        <v>0.0</v>
      </c>
      <c r="O320" s="13">
        <v>8.0</v>
      </c>
      <c r="P320" s="14">
        <v>0.0</v>
      </c>
      <c r="Q320" s="15">
        <v>0.6768433860765729</v>
      </c>
      <c r="R320" s="16">
        <v>2.5781135531135533</v>
      </c>
      <c r="S320" s="13">
        <v>27.0</v>
      </c>
      <c r="T320" s="13">
        <v>8.0</v>
      </c>
      <c r="U320" s="13">
        <v>1.0</v>
      </c>
      <c r="V320" s="17">
        <f t="shared" si="1"/>
        <v>2</v>
      </c>
      <c r="W320" s="11">
        <f t="shared" si="2"/>
        <v>0.5</v>
      </c>
      <c r="X320" s="11">
        <f t="shared" si="3"/>
        <v>0.5</v>
      </c>
      <c r="Y320" s="11">
        <f t="shared" si="19"/>
        <v>2.578113553</v>
      </c>
      <c r="Z320" s="13">
        <v>0.0</v>
      </c>
      <c r="AA320" s="13">
        <v>0.0</v>
      </c>
      <c r="AB320" s="13">
        <v>4.0</v>
      </c>
      <c r="AC320" s="13">
        <v>0.0</v>
      </c>
      <c r="AD320" s="13">
        <v>4.0</v>
      </c>
      <c r="AE320" s="13">
        <v>0.0</v>
      </c>
      <c r="AF320" s="11">
        <f t="shared" si="5"/>
        <v>0</v>
      </c>
      <c r="AG320" s="12">
        <v>5.0</v>
      </c>
      <c r="AH320" s="12">
        <v>2.0</v>
      </c>
      <c r="AI320" s="12">
        <v>6.0</v>
      </c>
      <c r="AJ320" s="12">
        <v>4.0</v>
      </c>
      <c r="AK320" s="12">
        <v>11.0</v>
      </c>
      <c r="AL320" s="12">
        <v>6.0</v>
      </c>
      <c r="AM320" s="18">
        <f t="shared" si="18"/>
        <v>0.5454545455</v>
      </c>
      <c r="AN320" s="12">
        <v>2.0</v>
      </c>
      <c r="AO320" s="19">
        <v>0.0</v>
      </c>
      <c r="AP320" s="13">
        <v>0.0</v>
      </c>
      <c r="AQ320" s="17">
        <f t="shared" si="23"/>
        <v>3</v>
      </c>
      <c r="AR320" s="11">
        <f t="shared" si="8"/>
        <v>0.75</v>
      </c>
      <c r="AS320" s="17">
        <f t="shared" si="24"/>
        <v>1</v>
      </c>
      <c r="AT320" s="11">
        <f t="shared" si="10"/>
        <v>0.25</v>
      </c>
      <c r="AU320" s="13" t="s">
        <v>54</v>
      </c>
      <c r="AV320" s="13"/>
      <c r="AW320" s="13"/>
      <c r="AX320" s="13"/>
      <c r="AY320" s="13"/>
      <c r="AZ320" s="13">
        <v>3.0</v>
      </c>
      <c r="BA320" s="12">
        <v>9.0</v>
      </c>
    </row>
    <row r="321" ht="12.75" customHeight="1">
      <c r="A321" s="13" t="s">
        <v>353</v>
      </c>
      <c r="B321" s="71" t="s">
        <v>363</v>
      </c>
      <c r="C321" s="10">
        <v>0.0</v>
      </c>
      <c r="D321" s="11">
        <v>0.6166666666666667</v>
      </c>
      <c r="E321" s="11">
        <v>0.0</v>
      </c>
      <c r="F321" s="13">
        <v>0.0</v>
      </c>
      <c r="G321" s="13">
        <v>2.0</v>
      </c>
      <c r="H321" s="13">
        <v>4.0</v>
      </c>
      <c r="I321" s="13">
        <v>15.0</v>
      </c>
      <c r="J321" s="13">
        <v>3.0</v>
      </c>
      <c r="K321" s="11">
        <v>0.5777777777777778</v>
      </c>
      <c r="L321" s="11">
        <v>2.3333333333333335</v>
      </c>
      <c r="M321" s="13">
        <v>1.0</v>
      </c>
      <c r="N321" s="13">
        <v>0.0</v>
      </c>
      <c r="O321" s="13">
        <v>8.0</v>
      </c>
      <c r="P321" s="14">
        <v>0.0</v>
      </c>
      <c r="Q321" s="15">
        <v>0.5777777777777778</v>
      </c>
      <c r="R321" s="16">
        <v>2.3333333333333335</v>
      </c>
      <c r="S321" s="13">
        <v>8.0</v>
      </c>
      <c r="T321" s="13">
        <v>16.0</v>
      </c>
      <c r="U321" s="13">
        <v>1.0</v>
      </c>
      <c r="V321" s="17">
        <f t="shared" si="1"/>
        <v>1</v>
      </c>
      <c r="W321" s="11">
        <f t="shared" si="2"/>
        <v>0.6666666667</v>
      </c>
      <c r="X321" s="11">
        <f t="shared" si="3"/>
        <v>0.3333333333</v>
      </c>
      <c r="Y321" s="11">
        <f t="shared" si="19"/>
        <v>2.333333333</v>
      </c>
      <c r="Z321" s="13">
        <v>0.0</v>
      </c>
      <c r="AA321" s="13">
        <v>0.0</v>
      </c>
      <c r="AB321" s="13">
        <v>0.0</v>
      </c>
      <c r="AC321" s="13">
        <v>0.0</v>
      </c>
      <c r="AD321" s="13">
        <v>0.0</v>
      </c>
      <c r="AE321" s="13">
        <v>0.0</v>
      </c>
      <c r="AF321" s="11" t="str">
        <f t="shared" si="5"/>
        <v>#DIV/0!</v>
      </c>
      <c r="AG321" s="12">
        <v>0.0</v>
      </c>
      <c r="AH321" s="12">
        <v>0.0</v>
      </c>
      <c r="AI321" s="12">
        <v>3.0</v>
      </c>
      <c r="AJ321" s="12">
        <v>0.0</v>
      </c>
      <c r="AK321" s="12">
        <v>3.0</v>
      </c>
      <c r="AL321" s="12">
        <v>0.0</v>
      </c>
      <c r="AM321" s="18">
        <f t="shared" si="18"/>
        <v>0</v>
      </c>
      <c r="AN321" s="12">
        <v>0.0</v>
      </c>
      <c r="AO321" s="19">
        <v>0.0</v>
      </c>
      <c r="AP321" s="13">
        <v>0.0</v>
      </c>
      <c r="AQ321" s="17">
        <f t="shared" si="23"/>
        <v>2</v>
      </c>
      <c r="AR321" s="11">
        <f t="shared" si="8"/>
        <v>0.6666666667</v>
      </c>
      <c r="AS321" s="17">
        <f t="shared" si="24"/>
        <v>1</v>
      </c>
      <c r="AT321" s="11">
        <f t="shared" si="10"/>
        <v>0.3333333333</v>
      </c>
      <c r="AU321" s="13" t="s">
        <v>56</v>
      </c>
      <c r="AV321" s="13"/>
      <c r="AW321" s="13"/>
      <c r="AX321" s="13"/>
      <c r="AY321" s="13"/>
      <c r="AZ321" s="13"/>
      <c r="BA321" s="13">
        <v>8.0</v>
      </c>
      <c r="BB321" s="13"/>
    </row>
    <row r="322" ht="12.75" customHeight="1">
      <c r="A322" s="13" t="s">
        <v>353</v>
      </c>
      <c r="B322" s="8" t="s">
        <v>364</v>
      </c>
      <c r="C322" s="10">
        <v>1.4761904761904763</v>
      </c>
      <c r="D322" s="11">
        <v>11.35952380952381</v>
      </c>
      <c r="E322" s="11">
        <v>0.1299517920771327</v>
      </c>
      <c r="F322" s="13">
        <v>6.0</v>
      </c>
      <c r="G322" s="13">
        <v>2.0</v>
      </c>
      <c r="H322" s="13">
        <v>6.0</v>
      </c>
      <c r="I322" s="13">
        <v>56.0</v>
      </c>
      <c r="J322" s="13">
        <v>7.0</v>
      </c>
      <c r="K322" s="11">
        <v>0.2704081632653061</v>
      </c>
      <c r="L322" s="11">
        <v>0.8</v>
      </c>
      <c r="M322" s="13">
        <v>3.0</v>
      </c>
      <c r="N322" s="13">
        <v>0.0</v>
      </c>
      <c r="O322" s="13">
        <v>8.0</v>
      </c>
      <c r="P322" s="14">
        <v>0.0</v>
      </c>
      <c r="Q322" s="15">
        <v>0.4003599553424388</v>
      </c>
      <c r="R322" s="16">
        <v>2.276190476190476</v>
      </c>
      <c r="S322" s="13">
        <v>36.0</v>
      </c>
      <c r="T322" s="13">
        <v>5.0</v>
      </c>
      <c r="U322" s="13">
        <v>1.0</v>
      </c>
      <c r="V322" s="17">
        <f t="shared" si="1"/>
        <v>5</v>
      </c>
      <c r="W322" s="11">
        <f t="shared" si="2"/>
        <v>0.2857142857</v>
      </c>
      <c r="X322" s="11">
        <f t="shared" si="3"/>
        <v>0.7142857143</v>
      </c>
      <c r="Y322" s="11">
        <f t="shared" si="19"/>
        <v>2.276190476</v>
      </c>
      <c r="Z322" s="13">
        <v>2.0</v>
      </c>
      <c r="AA322" s="13">
        <v>0.0</v>
      </c>
      <c r="AB322" s="13">
        <v>7.0</v>
      </c>
      <c r="AC322" s="13">
        <v>1.0</v>
      </c>
      <c r="AD322" s="13">
        <v>9.0</v>
      </c>
      <c r="AE322" s="13">
        <v>1.0</v>
      </c>
      <c r="AF322" s="11">
        <f t="shared" si="5"/>
        <v>0.1111111111</v>
      </c>
      <c r="AG322" s="12">
        <v>5.0</v>
      </c>
      <c r="AH322" s="12">
        <v>2.0</v>
      </c>
      <c r="AI322" s="12">
        <v>6.0</v>
      </c>
      <c r="AJ322" s="12">
        <v>0.0</v>
      </c>
      <c r="AK322" s="12">
        <v>11.0</v>
      </c>
      <c r="AL322" s="12">
        <v>2.0</v>
      </c>
      <c r="AM322" s="18">
        <f t="shared" si="18"/>
        <v>0.1818181818</v>
      </c>
      <c r="AN322" s="12">
        <v>1.0</v>
      </c>
      <c r="AO322" s="19">
        <v>0.0</v>
      </c>
      <c r="AP322" s="13">
        <v>0.0</v>
      </c>
      <c r="AQ322" s="17">
        <f t="shared" si="23"/>
        <v>4</v>
      </c>
      <c r="AR322" s="11">
        <f t="shared" si="8"/>
        <v>0.5714285714</v>
      </c>
      <c r="AS322" s="17">
        <f t="shared" si="24"/>
        <v>2</v>
      </c>
      <c r="AT322" s="11">
        <f t="shared" si="10"/>
        <v>0.3333333333</v>
      </c>
      <c r="AU322" s="13" t="s">
        <v>56</v>
      </c>
      <c r="AV322" s="13"/>
      <c r="AW322" s="13"/>
      <c r="AX322" s="13"/>
      <c r="BA322" s="12">
        <v>3.0</v>
      </c>
    </row>
    <row r="323" ht="12.75" customHeight="1">
      <c r="A323" s="13" t="s">
        <v>353</v>
      </c>
      <c r="B323" s="50" t="s">
        <v>365</v>
      </c>
      <c r="C323" s="10">
        <v>0.26666666666666666</v>
      </c>
      <c r="D323" s="11">
        <v>1.6595238095238094</v>
      </c>
      <c r="E323" s="11">
        <v>0.16068866571018653</v>
      </c>
      <c r="F323" s="13">
        <v>2.0</v>
      </c>
      <c r="G323" s="13">
        <v>1.0</v>
      </c>
      <c r="H323" s="13">
        <v>4.0</v>
      </c>
      <c r="I323" s="13">
        <v>11.0</v>
      </c>
      <c r="J323" s="13">
        <v>2.0</v>
      </c>
      <c r="K323" s="11">
        <v>0.3181818181818182</v>
      </c>
      <c r="L323" s="11">
        <v>1.75</v>
      </c>
      <c r="M323" s="13">
        <v>1.0</v>
      </c>
      <c r="N323" s="13">
        <v>0.0</v>
      </c>
      <c r="O323" s="13">
        <v>8.0</v>
      </c>
      <c r="P323" s="14">
        <v>0.0</v>
      </c>
      <c r="Q323" s="15">
        <v>0.4788704838920047</v>
      </c>
      <c r="R323" s="16">
        <v>2.0166666666666666</v>
      </c>
      <c r="S323" s="13">
        <v>16.0</v>
      </c>
      <c r="T323" s="13">
        <v>12.0</v>
      </c>
      <c r="U323" s="13">
        <v>1.0</v>
      </c>
      <c r="V323" s="17">
        <f t="shared" si="1"/>
        <v>1</v>
      </c>
      <c r="W323" s="11">
        <f t="shared" si="2"/>
        <v>0.5</v>
      </c>
      <c r="X323" s="11">
        <f t="shared" si="3"/>
        <v>0.5</v>
      </c>
      <c r="Y323" s="11">
        <f t="shared" si="19"/>
        <v>2.016666667</v>
      </c>
      <c r="Z323" s="13">
        <v>0.0</v>
      </c>
      <c r="AA323" s="13">
        <v>0.0</v>
      </c>
      <c r="AB323" s="13">
        <v>0.0</v>
      </c>
      <c r="AC323" s="13">
        <v>0.0</v>
      </c>
      <c r="AD323" s="13">
        <v>0.0</v>
      </c>
      <c r="AE323" s="13">
        <v>0.0</v>
      </c>
      <c r="AF323" s="11" t="str">
        <f t="shared" si="5"/>
        <v>#DIV/0!</v>
      </c>
      <c r="AG323" s="12">
        <v>2.0</v>
      </c>
      <c r="AH323" s="12">
        <v>0.0</v>
      </c>
      <c r="AI323" s="12">
        <v>6.0</v>
      </c>
      <c r="AJ323" s="12">
        <v>1.0</v>
      </c>
      <c r="AK323" s="12">
        <v>8.0</v>
      </c>
      <c r="AL323" s="12">
        <v>1.0</v>
      </c>
      <c r="AM323" s="18">
        <f t="shared" si="18"/>
        <v>0.125</v>
      </c>
      <c r="AN323" s="12">
        <v>1.0</v>
      </c>
      <c r="AO323" s="19">
        <v>0.0</v>
      </c>
      <c r="AP323" s="13">
        <v>0.0</v>
      </c>
      <c r="AQ323" s="17">
        <f t="shared" si="23"/>
        <v>1</v>
      </c>
      <c r="AR323" s="11">
        <f t="shared" si="8"/>
        <v>0.5</v>
      </c>
      <c r="AS323" s="17">
        <f t="shared" si="24"/>
        <v>1</v>
      </c>
      <c r="AT323" s="11">
        <f t="shared" si="10"/>
        <v>0.5</v>
      </c>
      <c r="AU323" s="13" t="s">
        <v>56</v>
      </c>
      <c r="AV323" s="13"/>
      <c r="AW323" s="13"/>
      <c r="AX323" s="13"/>
      <c r="BA323" s="12">
        <v>2.0</v>
      </c>
      <c r="BB323" s="13"/>
    </row>
    <row r="324" ht="12.75" customHeight="1">
      <c r="A324" s="13" t="s">
        <v>353</v>
      </c>
      <c r="B324" s="71" t="s">
        <v>366</v>
      </c>
      <c r="C324" s="10">
        <v>0.0</v>
      </c>
      <c r="D324" s="11">
        <v>0.3666666666666667</v>
      </c>
      <c r="E324" s="11">
        <v>0.0</v>
      </c>
      <c r="F324" s="13">
        <v>0.0</v>
      </c>
      <c r="G324" s="13">
        <v>1.0</v>
      </c>
      <c r="H324" s="13">
        <v>4.0</v>
      </c>
      <c r="I324" s="13">
        <v>11.0</v>
      </c>
      <c r="J324" s="13">
        <v>2.0</v>
      </c>
      <c r="K324" s="11">
        <v>0.3181818181818182</v>
      </c>
      <c r="L324" s="11">
        <v>1.75</v>
      </c>
      <c r="M324" s="13">
        <v>1.0</v>
      </c>
      <c r="N324" s="13">
        <v>0.0</v>
      </c>
      <c r="O324" s="13">
        <v>8.0</v>
      </c>
      <c r="P324" s="14">
        <v>0.0</v>
      </c>
      <c r="Q324" s="15">
        <v>0.3181818181818182</v>
      </c>
      <c r="R324" s="16">
        <v>1.75</v>
      </c>
      <c r="S324" s="13">
        <v>6.0</v>
      </c>
      <c r="T324" s="13">
        <v>17.0</v>
      </c>
      <c r="U324" s="13">
        <v>1.0</v>
      </c>
      <c r="V324" s="17">
        <f t="shared" si="1"/>
        <v>1</v>
      </c>
      <c r="W324" s="11">
        <f t="shared" si="2"/>
        <v>0.5</v>
      </c>
      <c r="X324" s="11">
        <f t="shared" si="3"/>
        <v>0.5</v>
      </c>
      <c r="Y324" s="11">
        <f t="shared" si="19"/>
        <v>1.75</v>
      </c>
      <c r="Z324" s="13">
        <v>0.0</v>
      </c>
      <c r="AA324" s="13">
        <v>0.0</v>
      </c>
      <c r="AB324" s="13">
        <v>0.0</v>
      </c>
      <c r="AC324" s="13">
        <v>0.0</v>
      </c>
      <c r="AD324" s="13">
        <v>0.0</v>
      </c>
      <c r="AE324" s="13">
        <v>0.0</v>
      </c>
      <c r="AF324" s="11" t="str">
        <f t="shared" si="5"/>
        <v>#DIV/0!</v>
      </c>
      <c r="AG324" s="12">
        <v>0.0</v>
      </c>
      <c r="AH324" s="12">
        <v>0.0</v>
      </c>
      <c r="AI324" s="12">
        <v>2.0</v>
      </c>
      <c r="AJ324" s="12">
        <v>0.0</v>
      </c>
      <c r="AK324" s="12">
        <v>2.0</v>
      </c>
      <c r="AL324" s="12">
        <v>0.0</v>
      </c>
      <c r="AM324" s="18">
        <f t="shared" si="18"/>
        <v>0</v>
      </c>
      <c r="AN324" s="12">
        <v>0.0</v>
      </c>
      <c r="AO324" s="19">
        <v>0.0</v>
      </c>
      <c r="AP324" s="13">
        <v>0.0</v>
      </c>
      <c r="AQ324" s="17">
        <f t="shared" si="23"/>
        <v>1</v>
      </c>
      <c r="AR324" s="11">
        <f t="shared" si="8"/>
        <v>0.5</v>
      </c>
      <c r="AS324" s="17">
        <f t="shared" si="24"/>
        <v>1</v>
      </c>
      <c r="AT324" s="11">
        <f t="shared" si="10"/>
        <v>0.5</v>
      </c>
      <c r="AU324" s="13" t="s">
        <v>56</v>
      </c>
      <c r="AV324" s="13"/>
      <c r="AW324" s="13"/>
      <c r="AX324" s="13"/>
      <c r="BA324" s="12">
        <v>1.0</v>
      </c>
    </row>
    <row r="325" ht="12.75" customHeight="1">
      <c r="A325" s="13" t="s">
        <v>353</v>
      </c>
      <c r="B325" s="8" t="s">
        <v>367</v>
      </c>
      <c r="C325" s="10">
        <v>0.9178571428571429</v>
      </c>
      <c r="D325" s="11">
        <v>2.6595238095238094</v>
      </c>
      <c r="E325" s="11">
        <v>0.34512085944494186</v>
      </c>
      <c r="F325" s="13">
        <v>2.0</v>
      </c>
      <c r="G325" s="13">
        <v>0.0</v>
      </c>
      <c r="H325" s="13">
        <v>4.0</v>
      </c>
      <c r="I325" s="13">
        <v>11.0</v>
      </c>
      <c r="J325" s="13">
        <v>1.0</v>
      </c>
      <c r="K325" s="11">
        <v>-0.36363636363636365</v>
      </c>
      <c r="L325" s="11">
        <v>0.0</v>
      </c>
      <c r="M325" s="13">
        <v>0.0</v>
      </c>
      <c r="N325" s="13">
        <v>0.0</v>
      </c>
      <c r="O325" s="13">
        <v>8.0</v>
      </c>
      <c r="P325" s="14">
        <v>0.0</v>
      </c>
      <c r="Q325" s="15">
        <v>-0.018515504191421783</v>
      </c>
      <c r="R325" s="16">
        <v>0.9178571428571429</v>
      </c>
      <c r="S325" s="13">
        <v>19.0</v>
      </c>
      <c r="T325" s="13">
        <v>11.0</v>
      </c>
      <c r="U325" s="13">
        <v>1.0</v>
      </c>
      <c r="V325" s="17">
        <f t="shared" si="1"/>
        <v>1</v>
      </c>
      <c r="W325" s="11">
        <f t="shared" si="2"/>
        <v>0</v>
      </c>
      <c r="X325" s="11">
        <f t="shared" si="3"/>
        <v>1</v>
      </c>
      <c r="Y325" s="11">
        <f t="shared" si="19"/>
        <v>0.9178571429</v>
      </c>
      <c r="Z325" s="13">
        <v>0.0</v>
      </c>
      <c r="AA325" s="13">
        <v>0.0</v>
      </c>
      <c r="AB325" s="13">
        <v>1.0</v>
      </c>
      <c r="AC325" s="13">
        <v>0.0</v>
      </c>
      <c r="AD325" s="13">
        <v>1.0</v>
      </c>
      <c r="AE325" s="13">
        <v>0.0</v>
      </c>
      <c r="AF325" s="11">
        <f t="shared" si="5"/>
        <v>0</v>
      </c>
      <c r="AG325" s="12">
        <v>2.0</v>
      </c>
      <c r="AH325" s="12">
        <v>1.0</v>
      </c>
      <c r="AI325" s="12">
        <v>6.0</v>
      </c>
      <c r="AJ325" s="12">
        <v>3.0</v>
      </c>
      <c r="AK325" s="12">
        <v>8.0</v>
      </c>
      <c r="AL325" s="12">
        <v>4.0</v>
      </c>
      <c r="AM325" s="18">
        <f t="shared" si="18"/>
        <v>0.5</v>
      </c>
      <c r="AN325" s="12">
        <v>2.0</v>
      </c>
      <c r="AO325" s="19">
        <v>0.0</v>
      </c>
      <c r="AP325" s="13">
        <v>0.0</v>
      </c>
      <c r="AQ325" s="17">
        <f t="shared" si="23"/>
        <v>1</v>
      </c>
      <c r="AR325" s="11">
        <f t="shared" si="8"/>
        <v>1</v>
      </c>
      <c r="AS325" s="17">
        <f t="shared" si="24"/>
        <v>0</v>
      </c>
      <c r="AT325" s="11">
        <f t="shared" si="10"/>
        <v>0</v>
      </c>
      <c r="AU325" s="13" t="s">
        <v>56</v>
      </c>
      <c r="AV325" s="13"/>
      <c r="AW325" s="13"/>
      <c r="AX325" s="13"/>
      <c r="AY325" s="13"/>
      <c r="AZ325" s="13"/>
      <c r="BA325" s="13">
        <v>5.0</v>
      </c>
      <c r="BB325" s="13"/>
    </row>
    <row r="326" ht="12.75" customHeight="1">
      <c r="A326" s="13" t="s">
        <v>353</v>
      </c>
      <c r="B326" s="50" t="s">
        <v>368</v>
      </c>
      <c r="C326" s="10">
        <v>0.5166666666666666</v>
      </c>
      <c r="D326" s="11">
        <v>1.0928571428571427</v>
      </c>
      <c r="E326" s="11">
        <v>0.4727668845315904</v>
      </c>
      <c r="F326" s="13">
        <v>1.0</v>
      </c>
      <c r="G326" s="13">
        <v>0.0</v>
      </c>
      <c r="H326" s="13">
        <v>0.0</v>
      </c>
      <c r="I326" s="13">
        <v>0.0</v>
      </c>
      <c r="J326" s="13">
        <v>0.0</v>
      </c>
      <c r="K326" s="11">
        <v>-1.0</v>
      </c>
      <c r="L326" s="11">
        <v>0.0</v>
      </c>
      <c r="M326" s="13">
        <v>0.0</v>
      </c>
      <c r="N326" s="13">
        <v>0.0</v>
      </c>
      <c r="O326" s="13">
        <v>8.0</v>
      </c>
      <c r="P326" s="14">
        <v>0.0</v>
      </c>
      <c r="Q326" s="15">
        <v>-0.5272331154684096</v>
      </c>
      <c r="R326" s="16">
        <v>0.5166666666666666</v>
      </c>
      <c r="S326" s="13">
        <v>12.0</v>
      </c>
      <c r="T326" s="13">
        <v>14.0</v>
      </c>
      <c r="U326" s="13">
        <v>1.0</v>
      </c>
      <c r="V326" s="17">
        <f t="shared" si="1"/>
        <v>0</v>
      </c>
      <c r="W326" s="11" t="str">
        <f t="shared" si="2"/>
        <v>#DIV/0!</v>
      </c>
      <c r="X326" s="11" t="str">
        <f t="shared" si="3"/>
        <v>#DIV/0!</v>
      </c>
      <c r="Y326" s="11">
        <f t="shared" si="19"/>
        <v>0.5166666667</v>
      </c>
      <c r="Z326" s="13">
        <v>0.0</v>
      </c>
      <c r="AA326" s="13">
        <v>0.0</v>
      </c>
      <c r="AB326" s="13">
        <v>0.0</v>
      </c>
      <c r="AC326" s="13">
        <v>0.0</v>
      </c>
      <c r="AD326" s="13">
        <v>0.0</v>
      </c>
      <c r="AE326" s="13">
        <v>0.0</v>
      </c>
      <c r="AF326" s="11" t="str">
        <f t="shared" si="5"/>
        <v>#DIV/0!</v>
      </c>
      <c r="AG326" s="12">
        <v>1.0</v>
      </c>
      <c r="AH326" s="12">
        <v>0.0</v>
      </c>
      <c r="AI326" s="12">
        <v>4.0</v>
      </c>
      <c r="AJ326" s="12">
        <v>2.0</v>
      </c>
      <c r="AK326" s="12">
        <v>5.0</v>
      </c>
      <c r="AL326" s="12">
        <v>2.0</v>
      </c>
      <c r="AM326" s="18">
        <f t="shared" si="18"/>
        <v>0.4</v>
      </c>
      <c r="AN326" s="12">
        <v>1.0</v>
      </c>
      <c r="AO326" s="19">
        <v>0.0</v>
      </c>
      <c r="AP326" s="13">
        <v>0.0</v>
      </c>
      <c r="AQ326" s="17">
        <f t="shared" si="23"/>
        <v>0</v>
      </c>
      <c r="AR326" s="11" t="str">
        <f t="shared" si="8"/>
        <v>#DIV/0!</v>
      </c>
      <c r="AS326" s="17">
        <f t="shared" si="24"/>
        <v>0</v>
      </c>
      <c r="AT326" s="11" t="str">
        <f t="shared" si="10"/>
        <v>#DIV/0!</v>
      </c>
      <c r="AU326" s="13" t="s">
        <v>56</v>
      </c>
      <c r="AV326" s="13"/>
      <c r="AW326" s="13"/>
      <c r="AX326" s="13"/>
      <c r="BA326" s="12">
        <v>4.0</v>
      </c>
    </row>
    <row r="327" ht="12.75" customHeight="1">
      <c r="A327" s="13" t="s">
        <v>353</v>
      </c>
      <c r="B327" s="50" t="s">
        <v>369</v>
      </c>
      <c r="C327" s="10">
        <v>0.16666666666666666</v>
      </c>
      <c r="D327" s="11">
        <v>1.2595238095238095</v>
      </c>
      <c r="E327" s="11">
        <v>0.1323251417769376</v>
      </c>
      <c r="F327" s="13">
        <v>3.0</v>
      </c>
      <c r="G327" s="13">
        <v>0.0</v>
      </c>
      <c r="H327" s="13">
        <v>5.0</v>
      </c>
      <c r="I327" s="13">
        <v>6.0</v>
      </c>
      <c r="J327" s="13">
        <v>1.0</v>
      </c>
      <c r="K327" s="11">
        <v>-0.8333333333333334</v>
      </c>
      <c r="L327" s="11">
        <v>0.0</v>
      </c>
      <c r="M327" s="13">
        <v>0.0</v>
      </c>
      <c r="N327" s="13">
        <v>0.0</v>
      </c>
      <c r="O327" s="13">
        <v>8.0</v>
      </c>
      <c r="P327" s="14">
        <v>0.0</v>
      </c>
      <c r="Q327" s="15">
        <v>-0.7010081915563957</v>
      </c>
      <c r="R327" s="16">
        <v>0.16666666666666666</v>
      </c>
      <c r="S327" s="13">
        <v>13.0</v>
      </c>
      <c r="T327" s="13">
        <v>13.0</v>
      </c>
      <c r="U327" s="13">
        <v>1.0</v>
      </c>
      <c r="V327" s="17">
        <f t="shared" si="1"/>
        <v>1</v>
      </c>
      <c r="W327" s="11">
        <f t="shared" si="2"/>
        <v>0</v>
      </c>
      <c r="X327" s="11">
        <f t="shared" si="3"/>
        <v>1</v>
      </c>
      <c r="Y327" s="11">
        <f t="shared" si="19"/>
        <v>0.1666666667</v>
      </c>
      <c r="Z327" s="13">
        <v>0.0</v>
      </c>
      <c r="AA327" s="13">
        <v>0.0</v>
      </c>
      <c r="AB327" s="13">
        <v>0.0</v>
      </c>
      <c r="AC327" s="13">
        <v>0.0</v>
      </c>
      <c r="AD327" s="13">
        <v>0.0</v>
      </c>
      <c r="AE327" s="13">
        <v>0.0</v>
      </c>
      <c r="AF327" s="11" t="str">
        <f t="shared" si="5"/>
        <v>#DIV/0!</v>
      </c>
      <c r="AG327" s="12">
        <v>1.0</v>
      </c>
      <c r="AH327" s="12">
        <v>0.0</v>
      </c>
      <c r="AI327" s="12">
        <v>5.0</v>
      </c>
      <c r="AJ327" s="12">
        <v>1.0</v>
      </c>
      <c r="AK327" s="12">
        <v>6.0</v>
      </c>
      <c r="AL327" s="12">
        <v>1.0</v>
      </c>
      <c r="AM327" s="18">
        <f t="shared" si="18"/>
        <v>0.1666666667</v>
      </c>
      <c r="AN327" s="12">
        <v>0.0</v>
      </c>
      <c r="AO327" s="19">
        <v>0.0</v>
      </c>
      <c r="AP327" s="13">
        <v>0.0</v>
      </c>
      <c r="AQ327" s="17">
        <f t="shared" si="23"/>
        <v>1</v>
      </c>
      <c r="AR327" s="11">
        <f t="shared" si="8"/>
        <v>1</v>
      </c>
      <c r="AS327" s="17">
        <f t="shared" si="24"/>
        <v>0</v>
      </c>
      <c r="AT327" s="11">
        <f t="shared" si="10"/>
        <v>0</v>
      </c>
      <c r="AU327" s="13" t="s">
        <v>56</v>
      </c>
      <c r="AV327" s="13"/>
      <c r="AW327" s="13"/>
      <c r="AX327" s="13"/>
      <c r="AY327" s="13"/>
      <c r="AZ327" s="13"/>
      <c r="BA327" s="12">
        <v>9.0</v>
      </c>
      <c r="BB327" s="13"/>
    </row>
    <row r="328" ht="12.75" customHeight="1">
      <c r="A328" s="25" t="s">
        <v>353</v>
      </c>
      <c r="B328" s="72" t="s">
        <v>370</v>
      </c>
      <c r="C328" s="27">
        <v>0.0</v>
      </c>
      <c r="D328" s="28">
        <v>0.16666666666666666</v>
      </c>
      <c r="E328" s="28">
        <v>0.0</v>
      </c>
      <c r="F328" s="25">
        <v>0.0</v>
      </c>
      <c r="G328" s="25">
        <v>0.0</v>
      </c>
      <c r="H328" s="25">
        <v>5.0</v>
      </c>
      <c r="I328" s="25">
        <v>6.0</v>
      </c>
      <c r="J328" s="25">
        <v>1.0</v>
      </c>
      <c r="K328" s="28">
        <v>-0.8333333333333334</v>
      </c>
      <c r="L328" s="28">
        <v>0.0</v>
      </c>
      <c r="M328" s="25">
        <v>0.0</v>
      </c>
      <c r="N328" s="25">
        <v>0.0</v>
      </c>
      <c r="O328" s="25">
        <v>8.0</v>
      </c>
      <c r="P328" s="29">
        <v>0.0</v>
      </c>
      <c r="Q328" s="30">
        <v>-0.8333333333333334</v>
      </c>
      <c r="R328" s="31">
        <v>0.0</v>
      </c>
      <c r="S328" s="25">
        <v>3.0</v>
      </c>
      <c r="T328" s="25">
        <v>18.0</v>
      </c>
      <c r="U328" s="25">
        <v>1.0</v>
      </c>
      <c r="V328" s="32">
        <f t="shared" si="1"/>
        <v>1</v>
      </c>
      <c r="W328" s="28">
        <f t="shared" si="2"/>
        <v>0</v>
      </c>
      <c r="X328" s="28">
        <f t="shared" si="3"/>
        <v>1</v>
      </c>
      <c r="Y328" s="28">
        <f t="shared" si="19"/>
        <v>0</v>
      </c>
      <c r="Z328" s="25">
        <v>0.0</v>
      </c>
      <c r="AA328" s="25">
        <v>0.0</v>
      </c>
      <c r="AB328" s="25">
        <v>0.0</v>
      </c>
      <c r="AC328" s="25">
        <v>0.0</v>
      </c>
      <c r="AD328" s="25">
        <v>0.0</v>
      </c>
      <c r="AE328" s="25">
        <v>0.0</v>
      </c>
      <c r="AF328" s="28" t="str">
        <f t="shared" si="5"/>
        <v>#DIV/0!</v>
      </c>
      <c r="AG328" s="25">
        <v>0.0</v>
      </c>
      <c r="AH328" s="25">
        <v>0.0</v>
      </c>
      <c r="AI328" s="25">
        <v>1.0</v>
      </c>
      <c r="AJ328" s="25">
        <v>0.0</v>
      </c>
      <c r="AK328" s="25">
        <v>1.0</v>
      </c>
      <c r="AL328" s="25">
        <v>0.0</v>
      </c>
      <c r="AM328" s="33">
        <f t="shared" si="18"/>
        <v>0</v>
      </c>
      <c r="AN328" s="25">
        <v>0.0</v>
      </c>
      <c r="AO328" s="34">
        <v>0.0</v>
      </c>
      <c r="AP328" s="25">
        <v>0.0</v>
      </c>
      <c r="AQ328" s="32">
        <f t="shared" si="23"/>
        <v>1</v>
      </c>
      <c r="AR328" s="28">
        <f t="shared" si="8"/>
        <v>1</v>
      </c>
      <c r="AS328" s="32">
        <f t="shared" si="24"/>
        <v>0</v>
      </c>
      <c r="AT328" s="28">
        <f t="shared" si="10"/>
        <v>0</v>
      </c>
      <c r="AU328" s="25" t="s">
        <v>54</v>
      </c>
      <c r="AV328" s="25"/>
      <c r="AW328" s="25"/>
      <c r="AX328" s="25"/>
      <c r="AY328" s="25"/>
      <c r="AZ328" s="25"/>
      <c r="BA328" s="25">
        <v>2.0</v>
      </c>
      <c r="BB328" s="25"/>
    </row>
    <row r="329" ht="12.75" customHeight="1">
      <c r="A329" s="8" t="s">
        <v>371</v>
      </c>
      <c r="B329" s="47" t="s">
        <v>329</v>
      </c>
      <c r="C329" s="10">
        <v>5.031746031746032</v>
      </c>
      <c r="D329" s="11">
        <v>11.732936507936508</v>
      </c>
      <c r="E329" s="11">
        <v>0.42885649541718807</v>
      </c>
      <c r="F329" s="13">
        <v>1.0</v>
      </c>
      <c r="G329" s="13">
        <v>8.0</v>
      </c>
      <c r="H329" s="13">
        <v>0.0</v>
      </c>
      <c r="I329" s="13">
        <v>99.0</v>
      </c>
      <c r="J329" s="13">
        <v>12.0</v>
      </c>
      <c r="K329" s="11">
        <v>0.6666666666666666</v>
      </c>
      <c r="L329" s="11">
        <v>4.666666666666667</v>
      </c>
      <c r="M329" s="13">
        <v>12.0</v>
      </c>
      <c r="N329" s="13">
        <v>8.0</v>
      </c>
      <c r="O329" s="13">
        <v>8.0</v>
      </c>
      <c r="P329" s="14">
        <v>1.0</v>
      </c>
      <c r="Q329" s="15">
        <v>2.095523162083855</v>
      </c>
      <c r="R329" s="16">
        <v>15.6984126984127</v>
      </c>
      <c r="S329" s="13">
        <v>39.0</v>
      </c>
      <c r="T329" s="12">
        <v>1.0</v>
      </c>
      <c r="U329" s="13">
        <v>2.0</v>
      </c>
      <c r="V329" s="17">
        <f t="shared" si="1"/>
        <v>4</v>
      </c>
      <c r="W329" s="11">
        <f t="shared" si="2"/>
        <v>0.6666666667</v>
      </c>
      <c r="X329" s="11">
        <f t="shared" si="3"/>
        <v>0.3333333333</v>
      </c>
      <c r="Y329" s="11">
        <f t="shared" si="19"/>
        <v>9.698412698</v>
      </c>
      <c r="Z329" s="13">
        <v>2.0</v>
      </c>
      <c r="AA329" s="13">
        <v>1.0</v>
      </c>
      <c r="AB329" s="13">
        <v>8.0</v>
      </c>
      <c r="AC329" s="13">
        <v>3.0</v>
      </c>
      <c r="AD329" s="13">
        <v>10.0</v>
      </c>
      <c r="AE329" s="13">
        <v>4.0</v>
      </c>
      <c r="AF329" s="11">
        <f t="shared" si="5"/>
        <v>0.4</v>
      </c>
      <c r="AG329" s="13">
        <v>6.0</v>
      </c>
      <c r="AH329" s="13">
        <v>4.0</v>
      </c>
      <c r="AI329" s="13">
        <v>6.0</v>
      </c>
      <c r="AJ329" s="13">
        <v>3.0</v>
      </c>
      <c r="AK329" s="13">
        <v>12.0</v>
      </c>
      <c r="AL329" s="13">
        <v>7.0</v>
      </c>
      <c r="AM329" s="18">
        <f t="shared" si="18"/>
        <v>0.5833333333</v>
      </c>
      <c r="AN329" s="19">
        <v>0.0</v>
      </c>
      <c r="AO329" s="19">
        <v>0.0</v>
      </c>
      <c r="AP329" s="13">
        <v>0.0</v>
      </c>
      <c r="AQ329" s="17">
        <f t="shared" si="23"/>
        <v>0</v>
      </c>
      <c r="AR329" s="11">
        <f t="shared" si="8"/>
        <v>0</v>
      </c>
      <c r="AS329" s="17">
        <f t="shared" si="24"/>
        <v>8</v>
      </c>
      <c r="AT329" s="11">
        <f t="shared" si="10"/>
        <v>0.8888888889</v>
      </c>
      <c r="AU329" s="13" t="s">
        <v>54</v>
      </c>
      <c r="AV329" s="13"/>
      <c r="AW329" s="13"/>
      <c r="AX329" s="13"/>
      <c r="BA329" s="12">
        <v>9.0</v>
      </c>
    </row>
    <row r="330" ht="12.75" customHeight="1">
      <c r="A330" s="22" t="s">
        <v>371</v>
      </c>
      <c r="B330" s="47" t="s">
        <v>323</v>
      </c>
      <c r="C330" s="10">
        <v>1.6472222222222221</v>
      </c>
      <c r="D330" s="11">
        <v>11.732936507936508</v>
      </c>
      <c r="E330" s="11">
        <v>0.14039300571583183</v>
      </c>
      <c r="F330" s="13">
        <v>2.0</v>
      </c>
      <c r="G330" s="13">
        <v>9.0</v>
      </c>
      <c r="H330" s="13">
        <v>2.0</v>
      </c>
      <c r="I330" s="13">
        <v>99.0</v>
      </c>
      <c r="J330" s="13">
        <v>12.0</v>
      </c>
      <c r="K330" s="11">
        <v>0.7483164983164983</v>
      </c>
      <c r="L330" s="11">
        <v>3.5</v>
      </c>
      <c r="M330" s="13">
        <v>10.0</v>
      </c>
      <c r="N330" s="13">
        <v>0.0</v>
      </c>
      <c r="O330" s="13">
        <v>8.0</v>
      </c>
      <c r="P330" s="14">
        <v>0.0</v>
      </c>
      <c r="Q330" s="15">
        <v>0.8887095040323301</v>
      </c>
      <c r="R330" s="16">
        <v>5.147222222222222</v>
      </c>
      <c r="S330" s="13">
        <v>39.0</v>
      </c>
      <c r="T330" s="12">
        <v>2.0</v>
      </c>
      <c r="U330" s="13">
        <v>2.0</v>
      </c>
      <c r="V330" s="17">
        <f t="shared" si="1"/>
        <v>3</v>
      </c>
      <c r="W330" s="11">
        <f t="shared" si="2"/>
        <v>0.75</v>
      </c>
      <c r="X330" s="11">
        <f t="shared" si="3"/>
        <v>0.25</v>
      </c>
      <c r="Y330" s="11">
        <f t="shared" si="19"/>
        <v>5.147222222</v>
      </c>
      <c r="Z330" s="13">
        <v>2.0</v>
      </c>
      <c r="AA330" s="13">
        <v>0.0</v>
      </c>
      <c r="AB330" s="13">
        <v>8.0</v>
      </c>
      <c r="AC330" s="13">
        <v>1.0</v>
      </c>
      <c r="AD330" s="13">
        <v>10.0</v>
      </c>
      <c r="AE330" s="13">
        <v>1.0</v>
      </c>
      <c r="AF330" s="11">
        <f t="shared" si="5"/>
        <v>0.1</v>
      </c>
      <c r="AG330" s="13">
        <v>6.0</v>
      </c>
      <c r="AH330" s="13">
        <v>3.0</v>
      </c>
      <c r="AI330" s="13">
        <v>6.0</v>
      </c>
      <c r="AJ330" s="13">
        <v>2.0</v>
      </c>
      <c r="AK330" s="13">
        <v>12.0</v>
      </c>
      <c r="AL330" s="13">
        <v>5.0</v>
      </c>
      <c r="AM330" s="18">
        <f t="shared" si="18"/>
        <v>0.4166666667</v>
      </c>
      <c r="AN330" s="19">
        <v>0.0</v>
      </c>
      <c r="AO330" s="19">
        <v>0.0</v>
      </c>
      <c r="AP330" s="13">
        <v>0.0</v>
      </c>
      <c r="AQ330" s="17">
        <f t="shared" si="23"/>
        <v>2</v>
      </c>
      <c r="AR330" s="11">
        <f t="shared" si="8"/>
        <v>0.1666666667</v>
      </c>
      <c r="AS330" s="17">
        <f t="shared" si="24"/>
        <v>9</v>
      </c>
      <c r="AT330" s="11">
        <f t="shared" si="10"/>
        <v>0.8181818182</v>
      </c>
      <c r="AU330" s="13" t="s">
        <v>56</v>
      </c>
      <c r="AV330" s="13"/>
      <c r="AW330" s="13"/>
      <c r="AX330" s="13"/>
      <c r="AY330" s="13"/>
      <c r="AZ330" s="13"/>
      <c r="BA330" s="13">
        <v>5.0</v>
      </c>
      <c r="BB330" s="13"/>
    </row>
    <row r="331" ht="12.75" customHeight="1">
      <c r="A331" s="13" t="s">
        <v>371</v>
      </c>
      <c r="B331" s="47" t="s">
        <v>289</v>
      </c>
      <c r="C331" s="10">
        <v>3.0662698412698415</v>
      </c>
      <c r="D331" s="11">
        <v>9.732936507936508</v>
      </c>
      <c r="E331" s="11">
        <v>0.3150405675378155</v>
      </c>
      <c r="F331" s="13">
        <v>1.0</v>
      </c>
      <c r="G331" s="13">
        <v>5.0</v>
      </c>
      <c r="H331" s="13">
        <v>5.0</v>
      </c>
      <c r="I331" s="13">
        <v>82.0</v>
      </c>
      <c r="J331" s="13">
        <v>9.0</v>
      </c>
      <c r="K331" s="11">
        <v>0.5487804878048781</v>
      </c>
      <c r="L331" s="11">
        <v>1.728395061728395</v>
      </c>
      <c r="M331" s="13">
        <v>7.0</v>
      </c>
      <c r="N331" s="13">
        <v>0.0</v>
      </c>
      <c r="O331" s="13">
        <v>8.0</v>
      </c>
      <c r="P331" s="14">
        <v>0.0</v>
      </c>
      <c r="Q331" s="15">
        <v>0.8638210553426936</v>
      </c>
      <c r="R331" s="16">
        <v>4.794664902998236</v>
      </c>
      <c r="S331" s="13">
        <v>36.0</v>
      </c>
      <c r="T331" s="12">
        <v>6.0</v>
      </c>
      <c r="U331" s="13">
        <v>2.0</v>
      </c>
      <c r="V331" s="17">
        <f t="shared" si="1"/>
        <v>4</v>
      </c>
      <c r="W331" s="11">
        <f t="shared" si="2"/>
        <v>0.5555555556</v>
      </c>
      <c r="X331" s="11">
        <f t="shared" si="3"/>
        <v>0.4444444444</v>
      </c>
      <c r="Y331" s="11">
        <f t="shared" si="19"/>
        <v>4.794664903</v>
      </c>
      <c r="Z331" s="13">
        <v>1.0</v>
      </c>
      <c r="AA331" s="13">
        <v>1.0</v>
      </c>
      <c r="AB331" s="13">
        <v>7.0</v>
      </c>
      <c r="AC331" s="13">
        <v>1.0</v>
      </c>
      <c r="AD331" s="13">
        <v>8.0</v>
      </c>
      <c r="AE331" s="13">
        <v>2.0</v>
      </c>
      <c r="AF331" s="11">
        <f t="shared" si="5"/>
        <v>0.25</v>
      </c>
      <c r="AG331" s="13">
        <v>6.0</v>
      </c>
      <c r="AH331" s="13">
        <v>3.0</v>
      </c>
      <c r="AI331" s="13">
        <v>6.0</v>
      </c>
      <c r="AJ331" s="13">
        <v>5.0</v>
      </c>
      <c r="AK331" s="13">
        <v>12.0</v>
      </c>
      <c r="AL331" s="13">
        <v>8.0</v>
      </c>
      <c r="AM331" s="18">
        <f t="shared" si="18"/>
        <v>0.6666666667</v>
      </c>
      <c r="AN331" s="19">
        <v>0.0</v>
      </c>
      <c r="AO331" s="19">
        <v>0.0</v>
      </c>
      <c r="AP331" s="13">
        <v>0.0</v>
      </c>
      <c r="AQ331" s="17">
        <f t="shared" si="23"/>
        <v>2</v>
      </c>
      <c r="AR331" s="11">
        <f t="shared" si="8"/>
        <v>0.2222222222</v>
      </c>
      <c r="AS331" s="17">
        <f t="shared" si="24"/>
        <v>5</v>
      </c>
      <c r="AT331" s="11">
        <f t="shared" si="10"/>
        <v>0.625</v>
      </c>
      <c r="AU331" s="13" t="s">
        <v>56</v>
      </c>
      <c r="AV331" s="13"/>
      <c r="AW331" s="13"/>
      <c r="AX331" s="13"/>
      <c r="AY331" s="13"/>
      <c r="AZ331" s="13"/>
      <c r="BA331" s="13">
        <v>4.0</v>
      </c>
      <c r="BB331" s="13"/>
    </row>
    <row r="332" ht="12.75" customHeight="1">
      <c r="A332" s="13" t="s">
        <v>371</v>
      </c>
      <c r="B332" s="47" t="s">
        <v>372</v>
      </c>
      <c r="C332" s="10">
        <v>2.466269841269841</v>
      </c>
      <c r="D332" s="11">
        <v>9.732936507936508</v>
      </c>
      <c r="E332" s="11">
        <v>0.25339421861621886</v>
      </c>
      <c r="F332" s="13">
        <v>1.0</v>
      </c>
      <c r="G332" s="13">
        <v>6.0</v>
      </c>
      <c r="H332" s="13">
        <v>2.0</v>
      </c>
      <c r="I332" s="13">
        <v>82.0</v>
      </c>
      <c r="J332" s="13">
        <v>9.0</v>
      </c>
      <c r="K332" s="11">
        <v>0.5919540229885057</v>
      </c>
      <c r="L332" s="11">
        <v>1.5272727272727273</v>
      </c>
      <c r="M332" s="13">
        <v>7.0</v>
      </c>
      <c r="N332" s="13">
        <v>0.0</v>
      </c>
      <c r="O332" s="13">
        <v>8.0</v>
      </c>
      <c r="P332" s="14">
        <v>0.0</v>
      </c>
      <c r="Q332" s="15">
        <v>0.8453482416047247</v>
      </c>
      <c r="R332" s="16">
        <v>3.9935425685425683</v>
      </c>
      <c r="S332" s="13">
        <v>36.0</v>
      </c>
      <c r="T332" s="13">
        <v>5.0</v>
      </c>
      <c r="U332" s="13">
        <v>2.0</v>
      </c>
      <c r="V332" s="17">
        <f t="shared" si="1"/>
        <v>3</v>
      </c>
      <c r="W332" s="11">
        <f t="shared" si="2"/>
        <v>0.6666666667</v>
      </c>
      <c r="X332" s="11">
        <f t="shared" si="3"/>
        <v>0.3333333333</v>
      </c>
      <c r="Y332" s="11">
        <f t="shared" si="19"/>
        <v>3.993542569</v>
      </c>
      <c r="Z332" s="13">
        <v>1.0</v>
      </c>
      <c r="AA332" s="13">
        <v>0.0</v>
      </c>
      <c r="AB332" s="13">
        <v>7.0</v>
      </c>
      <c r="AC332" s="13">
        <v>1.0</v>
      </c>
      <c r="AD332" s="13">
        <v>8.0</v>
      </c>
      <c r="AE332" s="13">
        <v>1.0</v>
      </c>
      <c r="AF332" s="11">
        <f t="shared" si="5"/>
        <v>0.125</v>
      </c>
      <c r="AG332" s="13">
        <v>6.0</v>
      </c>
      <c r="AH332" s="13">
        <v>5.0</v>
      </c>
      <c r="AI332" s="13">
        <v>6.0</v>
      </c>
      <c r="AJ332" s="13">
        <v>5.0</v>
      </c>
      <c r="AK332" s="13">
        <v>12.0</v>
      </c>
      <c r="AL332" s="13">
        <v>10.0</v>
      </c>
      <c r="AM332" s="18">
        <f t="shared" si="18"/>
        <v>0.8333333333</v>
      </c>
      <c r="AN332" s="19">
        <v>0.0</v>
      </c>
      <c r="AO332" s="19">
        <v>0.0</v>
      </c>
      <c r="AP332" s="13">
        <v>0.0</v>
      </c>
      <c r="AQ332" s="17">
        <f t="shared" si="23"/>
        <v>2</v>
      </c>
      <c r="AR332" s="11">
        <f t="shared" si="8"/>
        <v>0.2222222222</v>
      </c>
      <c r="AS332" s="17">
        <f t="shared" si="24"/>
        <v>6</v>
      </c>
      <c r="AT332" s="11">
        <f t="shared" si="10"/>
        <v>0.75</v>
      </c>
      <c r="AU332" s="13" t="s">
        <v>56</v>
      </c>
      <c r="AV332" s="13"/>
      <c r="AW332" s="13"/>
      <c r="AX332" s="13"/>
      <c r="AY332" s="13"/>
      <c r="AZ332" s="13"/>
      <c r="BA332" s="13">
        <v>6.0</v>
      </c>
      <c r="BB332" s="13"/>
    </row>
    <row r="333" ht="12.75" customHeight="1">
      <c r="A333" s="13" t="s">
        <v>371</v>
      </c>
      <c r="B333" s="47" t="s">
        <v>306</v>
      </c>
      <c r="C333" s="10">
        <v>2.066269841269841</v>
      </c>
      <c r="D333" s="11">
        <v>7.732936507936508</v>
      </c>
      <c r="E333" s="11">
        <v>0.26720377687689223</v>
      </c>
      <c r="F333" s="13">
        <v>1.0</v>
      </c>
      <c r="G333" s="13">
        <v>6.0</v>
      </c>
      <c r="H333" s="13">
        <v>13.0</v>
      </c>
      <c r="I333" s="13">
        <v>76.0</v>
      </c>
      <c r="J333" s="13">
        <v>8.0</v>
      </c>
      <c r="K333" s="11">
        <v>0.7286184210526315</v>
      </c>
      <c r="L333" s="11">
        <v>1.2352941176470589</v>
      </c>
      <c r="M333" s="13">
        <v>4.0</v>
      </c>
      <c r="N333" s="13">
        <v>0.0</v>
      </c>
      <c r="O333" s="13">
        <v>8.0</v>
      </c>
      <c r="P333" s="14">
        <v>0.0</v>
      </c>
      <c r="Q333" s="15">
        <v>0.9958221979295238</v>
      </c>
      <c r="R333" s="16">
        <v>3.3015639589169</v>
      </c>
      <c r="S333" s="13">
        <v>33.0</v>
      </c>
      <c r="T333" s="12">
        <v>7.0</v>
      </c>
      <c r="U333" s="13">
        <v>2.0</v>
      </c>
      <c r="V333" s="17">
        <f t="shared" si="1"/>
        <v>2</v>
      </c>
      <c r="W333" s="11">
        <f t="shared" si="2"/>
        <v>0.75</v>
      </c>
      <c r="X333" s="11">
        <f t="shared" si="3"/>
        <v>0.25</v>
      </c>
      <c r="Y333" s="11">
        <f t="shared" si="19"/>
        <v>3.301563959</v>
      </c>
      <c r="Z333" s="13">
        <v>0.0</v>
      </c>
      <c r="AA333" s="13">
        <v>0.0</v>
      </c>
      <c r="AB333" s="13">
        <v>6.0</v>
      </c>
      <c r="AC333" s="13">
        <v>1.0</v>
      </c>
      <c r="AD333" s="13">
        <v>6.0</v>
      </c>
      <c r="AE333" s="13">
        <v>1.0</v>
      </c>
      <c r="AF333" s="11">
        <f t="shared" si="5"/>
        <v>0.1666666667</v>
      </c>
      <c r="AG333" s="13">
        <v>6.0</v>
      </c>
      <c r="AH333" s="13">
        <v>3.0</v>
      </c>
      <c r="AI333" s="13">
        <v>6.0</v>
      </c>
      <c r="AJ333" s="13">
        <v>5.0</v>
      </c>
      <c r="AK333" s="13">
        <v>12.0</v>
      </c>
      <c r="AL333" s="13">
        <v>8.0</v>
      </c>
      <c r="AM333" s="18">
        <f t="shared" si="18"/>
        <v>0.6666666667</v>
      </c>
      <c r="AN333" s="19">
        <v>0.0</v>
      </c>
      <c r="AO333" s="19">
        <v>0.0</v>
      </c>
      <c r="AP333" s="13">
        <v>0.0</v>
      </c>
      <c r="AQ333" s="17">
        <f t="shared" si="23"/>
        <v>4</v>
      </c>
      <c r="AR333" s="11">
        <f t="shared" si="8"/>
        <v>0.5</v>
      </c>
      <c r="AS333" s="17">
        <f t="shared" si="24"/>
        <v>3</v>
      </c>
      <c r="AT333" s="11">
        <f t="shared" si="10"/>
        <v>0.4285714286</v>
      </c>
      <c r="AU333" s="13" t="s">
        <v>56</v>
      </c>
      <c r="AV333" s="13"/>
      <c r="AW333" s="13"/>
      <c r="AX333" s="13"/>
      <c r="AY333" s="13"/>
      <c r="AZ333" s="13"/>
      <c r="BA333" s="13">
        <v>6.0</v>
      </c>
      <c r="BB333" s="13"/>
    </row>
    <row r="334" ht="12.75" customHeight="1">
      <c r="A334" s="13" t="s">
        <v>371</v>
      </c>
      <c r="B334" s="47" t="s">
        <v>356</v>
      </c>
      <c r="C334" s="10">
        <v>1.2329365079365078</v>
      </c>
      <c r="D334" s="11">
        <v>5.732936507936508</v>
      </c>
      <c r="E334" s="11">
        <v>0.21506195057797461</v>
      </c>
      <c r="F334" s="13">
        <v>0.0</v>
      </c>
      <c r="G334" s="13">
        <v>3.0</v>
      </c>
      <c r="H334" s="13">
        <v>3.0</v>
      </c>
      <c r="I334" s="13">
        <v>61.0</v>
      </c>
      <c r="J334" s="13">
        <v>6.0</v>
      </c>
      <c r="K334" s="11">
        <v>0.49180327868852464</v>
      </c>
      <c r="L334" s="11">
        <v>2.0</v>
      </c>
      <c r="M334" s="13">
        <v>4.0</v>
      </c>
      <c r="N334" s="13">
        <v>0.0</v>
      </c>
      <c r="O334" s="13">
        <v>8.0</v>
      </c>
      <c r="P334" s="14">
        <v>0.0</v>
      </c>
      <c r="Q334" s="15">
        <v>0.7068652292664992</v>
      </c>
      <c r="R334" s="16">
        <v>3.2329365079365076</v>
      </c>
      <c r="S334" s="13">
        <v>30.0</v>
      </c>
      <c r="T334" s="13">
        <v>9.0</v>
      </c>
      <c r="U334" s="13">
        <v>2.0</v>
      </c>
      <c r="V334" s="17">
        <f t="shared" si="1"/>
        <v>3</v>
      </c>
      <c r="W334" s="11">
        <f t="shared" si="2"/>
        <v>0.5</v>
      </c>
      <c r="X334" s="11">
        <f t="shared" si="3"/>
        <v>0.5</v>
      </c>
      <c r="Y334" s="11">
        <f t="shared" si="19"/>
        <v>3.232936508</v>
      </c>
      <c r="Z334" s="13">
        <v>0.0</v>
      </c>
      <c r="AA334" s="13">
        <v>0.0</v>
      </c>
      <c r="AB334" s="13">
        <v>4.0</v>
      </c>
      <c r="AC334" s="13">
        <v>0.0</v>
      </c>
      <c r="AD334" s="13">
        <v>4.0</v>
      </c>
      <c r="AE334" s="13">
        <v>0.0</v>
      </c>
      <c r="AF334" s="11">
        <f t="shared" si="5"/>
        <v>0</v>
      </c>
      <c r="AG334" s="13">
        <v>6.0</v>
      </c>
      <c r="AH334" s="13">
        <v>4.0</v>
      </c>
      <c r="AI334" s="13">
        <v>6.0</v>
      </c>
      <c r="AJ334" s="13">
        <v>5.0</v>
      </c>
      <c r="AK334" s="13">
        <v>12.0</v>
      </c>
      <c r="AL334" s="13">
        <v>9.0</v>
      </c>
      <c r="AM334" s="18">
        <f t="shared" si="18"/>
        <v>0.75</v>
      </c>
      <c r="AN334" s="19">
        <v>0.0</v>
      </c>
      <c r="AO334" s="19">
        <v>0.0</v>
      </c>
      <c r="AP334" s="13">
        <v>0.0</v>
      </c>
      <c r="AQ334" s="17">
        <f t="shared" si="23"/>
        <v>2</v>
      </c>
      <c r="AR334" s="11">
        <f t="shared" si="8"/>
        <v>0.3333333333</v>
      </c>
      <c r="AS334" s="17">
        <f t="shared" si="24"/>
        <v>4</v>
      </c>
      <c r="AT334" s="11">
        <f t="shared" si="10"/>
        <v>0.6666666667</v>
      </c>
      <c r="AU334" s="13" t="s">
        <v>54</v>
      </c>
      <c r="AV334" s="13"/>
      <c r="AW334" s="13"/>
      <c r="AX334" s="13"/>
      <c r="AY334" s="13"/>
      <c r="AZ334" s="13"/>
      <c r="BA334" s="13">
        <v>12.0</v>
      </c>
      <c r="BB334" s="13"/>
    </row>
    <row r="335" ht="12.75" customHeight="1">
      <c r="A335" s="13" t="s">
        <v>371</v>
      </c>
      <c r="B335" s="47" t="s">
        <v>307</v>
      </c>
      <c r="C335" s="10">
        <v>0.9567460317460317</v>
      </c>
      <c r="D335" s="11">
        <v>4.732936507936508</v>
      </c>
      <c r="E335" s="11">
        <v>0.20214639054246664</v>
      </c>
      <c r="F335" s="13">
        <v>1.0</v>
      </c>
      <c r="G335" s="13">
        <v>5.0</v>
      </c>
      <c r="H335" s="13">
        <v>5.0</v>
      </c>
      <c r="I335" s="13">
        <v>65.0</v>
      </c>
      <c r="J335" s="13">
        <v>7.0</v>
      </c>
      <c r="K335" s="11">
        <v>0.7032967032967034</v>
      </c>
      <c r="L335" s="11">
        <v>2.2222222222222223</v>
      </c>
      <c r="M335" s="13">
        <v>5.0</v>
      </c>
      <c r="N335" s="13">
        <v>0.0</v>
      </c>
      <c r="O335" s="13">
        <v>8.0</v>
      </c>
      <c r="P335" s="14">
        <v>0.0</v>
      </c>
      <c r="Q335" s="15">
        <v>0.90544309383917</v>
      </c>
      <c r="R335" s="16">
        <v>3.1789682539682538</v>
      </c>
      <c r="S335" s="13">
        <v>28.0</v>
      </c>
      <c r="T335" s="12">
        <v>10.0</v>
      </c>
      <c r="U335" s="13">
        <v>2.0</v>
      </c>
      <c r="V335" s="17">
        <f t="shared" si="1"/>
        <v>2</v>
      </c>
      <c r="W335" s="11">
        <f t="shared" si="2"/>
        <v>0.7142857143</v>
      </c>
      <c r="X335" s="11">
        <f t="shared" si="3"/>
        <v>0.2857142857</v>
      </c>
      <c r="Y335" s="11">
        <f t="shared" si="19"/>
        <v>3.178968254</v>
      </c>
      <c r="Z335" s="13">
        <v>0.0</v>
      </c>
      <c r="AA335" s="13">
        <v>0.0</v>
      </c>
      <c r="AB335" s="13">
        <v>3.0</v>
      </c>
      <c r="AC335" s="13">
        <v>0.0</v>
      </c>
      <c r="AD335" s="13">
        <v>3.0</v>
      </c>
      <c r="AE335" s="13">
        <v>0.0</v>
      </c>
      <c r="AF335" s="11">
        <f t="shared" si="5"/>
        <v>0</v>
      </c>
      <c r="AG335" s="13">
        <v>6.0</v>
      </c>
      <c r="AH335" s="13">
        <v>4.0</v>
      </c>
      <c r="AI335" s="13">
        <v>6.0</v>
      </c>
      <c r="AJ335" s="13">
        <v>3.0</v>
      </c>
      <c r="AK335" s="13">
        <v>12.0</v>
      </c>
      <c r="AL335" s="13">
        <v>7.0</v>
      </c>
      <c r="AM335" s="18">
        <f t="shared" si="18"/>
        <v>0.5833333333</v>
      </c>
      <c r="AN335" s="19">
        <v>0.0</v>
      </c>
      <c r="AO335" s="19">
        <v>0.0</v>
      </c>
      <c r="AP335" s="13">
        <v>0.0</v>
      </c>
      <c r="AQ335" s="17">
        <f t="shared" si="23"/>
        <v>2</v>
      </c>
      <c r="AR335" s="11">
        <f t="shared" si="8"/>
        <v>0.2857142857</v>
      </c>
      <c r="AS335" s="17">
        <f t="shared" si="24"/>
        <v>5</v>
      </c>
      <c r="AT335" s="11">
        <f t="shared" si="10"/>
        <v>0.7142857143</v>
      </c>
      <c r="AU335" s="13" t="s">
        <v>54</v>
      </c>
      <c r="AV335" s="13"/>
      <c r="AW335" s="13"/>
      <c r="AX335" s="13"/>
      <c r="AY335" s="13"/>
      <c r="AZ335" s="13"/>
      <c r="BA335" s="13">
        <v>6.0</v>
      </c>
      <c r="BB335" s="13"/>
    </row>
    <row r="336" ht="12.75" customHeight="1">
      <c r="A336" s="22" t="s">
        <v>371</v>
      </c>
      <c r="B336" s="9" t="s">
        <v>373</v>
      </c>
      <c r="C336" s="10">
        <v>0.4095238095238095</v>
      </c>
      <c r="D336" s="11">
        <v>11.732936507936508</v>
      </c>
      <c r="E336" s="11">
        <v>0.03490377786045253</v>
      </c>
      <c r="F336" s="13">
        <v>2.0</v>
      </c>
      <c r="G336" s="13">
        <v>9.0</v>
      </c>
      <c r="H336" s="13">
        <v>6.0</v>
      </c>
      <c r="I336" s="13">
        <v>93.0</v>
      </c>
      <c r="J336" s="13">
        <v>11.0</v>
      </c>
      <c r="K336" s="11">
        <v>0.812316715542522</v>
      </c>
      <c r="L336" s="11">
        <v>2.290909090909091</v>
      </c>
      <c r="M336" s="13">
        <v>9.0</v>
      </c>
      <c r="N336" s="13">
        <v>0.0</v>
      </c>
      <c r="O336" s="13">
        <v>8.0</v>
      </c>
      <c r="P336" s="14">
        <v>0.0</v>
      </c>
      <c r="Q336" s="15">
        <v>0.8472204934029746</v>
      </c>
      <c r="R336" s="16">
        <v>2.7004329004329004</v>
      </c>
      <c r="S336" s="13">
        <v>39.0</v>
      </c>
      <c r="T336" s="13">
        <v>2.0</v>
      </c>
      <c r="U336" s="13">
        <v>1.0</v>
      </c>
      <c r="V336" s="17">
        <f t="shared" si="1"/>
        <v>2</v>
      </c>
      <c r="W336" s="11">
        <f t="shared" si="2"/>
        <v>0.8181818182</v>
      </c>
      <c r="X336" s="11">
        <f t="shared" si="3"/>
        <v>0.1818181818</v>
      </c>
      <c r="Y336" s="11">
        <f t="shared" si="19"/>
        <v>2.7004329</v>
      </c>
      <c r="Z336" s="13">
        <v>2.0</v>
      </c>
      <c r="AA336" s="13">
        <v>0.0</v>
      </c>
      <c r="AB336" s="13">
        <v>8.0</v>
      </c>
      <c r="AC336" s="13">
        <v>0.0</v>
      </c>
      <c r="AD336" s="13">
        <v>10.0</v>
      </c>
      <c r="AE336" s="13">
        <v>0.0</v>
      </c>
      <c r="AF336" s="11">
        <f t="shared" si="5"/>
        <v>0</v>
      </c>
      <c r="AG336" s="13">
        <v>6.0</v>
      </c>
      <c r="AH336" s="13">
        <v>1.0</v>
      </c>
      <c r="AI336" s="13">
        <v>6.0</v>
      </c>
      <c r="AJ336" s="13">
        <v>2.0</v>
      </c>
      <c r="AK336" s="13">
        <v>12.0</v>
      </c>
      <c r="AL336" s="13">
        <v>3.0</v>
      </c>
      <c r="AM336" s="18">
        <f t="shared" si="18"/>
        <v>0.25</v>
      </c>
      <c r="AN336" s="19">
        <v>0.0</v>
      </c>
      <c r="AO336" s="19">
        <v>0.0</v>
      </c>
      <c r="AP336" s="13">
        <v>0.0</v>
      </c>
      <c r="AQ336" s="17">
        <f t="shared" si="23"/>
        <v>2</v>
      </c>
      <c r="AR336" s="11">
        <f t="shared" si="8"/>
        <v>0.1818181818</v>
      </c>
      <c r="AS336" s="17">
        <f t="shared" si="24"/>
        <v>9</v>
      </c>
      <c r="AT336" s="11">
        <f t="shared" si="10"/>
        <v>0.8181818182</v>
      </c>
      <c r="AU336" s="13" t="s">
        <v>56</v>
      </c>
      <c r="AV336" s="13"/>
      <c r="AW336" s="13"/>
      <c r="AX336" s="13"/>
      <c r="AY336" s="13"/>
      <c r="AZ336" s="13"/>
      <c r="BA336" s="13">
        <f>H336+AZ336</f>
        <v>6</v>
      </c>
      <c r="BB336" s="13"/>
    </row>
    <row r="337" ht="12.75" customHeight="1">
      <c r="A337" s="13" t="s">
        <v>371</v>
      </c>
      <c r="B337" s="47" t="s">
        <v>207</v>
      </c>
      <c r="C337" s="10">
        <v>0.6138888888888888</v>
      </c>
      <c r="D337" s="11">
        <v>2.332936507936508</v>
      </c>
      <c r="E337" s="11">
        <v>0.2631399897941826</v>
      </c>
      <c r="F337" s="13">
        <v>1.0</v>
      </c>
      <c r="G337" s="13">
        <v>4.0</v>
      </c>
      <c r="H337" s="13">
        <v>7.0</v>
      </c>
      <c r="I337" s="13">
        <v>44.0</v>
      </c>
      <c r="J337" s="13">
        <v>5.0</v>
      </c>
      <c r="K337" s="11">
        <v>0.7681818181818182</v>
      </c>
      <c r="L337" s="11">
        <v>2.036363636363636</v>
      </c>
      <c r="M337" s="13">
        <v>4.0</v>
      </c>
      <c r="N337" s="13">
        <v>0.0</v>
      </c>
      <c r="O337" s="13">
        <v>8.0</v>
      </c>
      <c r="P337" s="14">
        <v>0.0</v>
      </c>
      <c r="Q337" s="15">
        <v>1.031321807976001</v>
      </c>
      <c r="R337" s="16">
        <v>2.650252525252525</v>
      </c>
      <c r="S337" s="13">
        <v>22.0</v>
      </c>
      <c r="T337" s="12">
        <v>12.0</v>
      </c>
      <c r="U337" s="13">
        <v>1.0</v>
      </c>
      <c r="V337" s="17">
        <f t="shared" si="1"/>
        <v>1</v>
      </c>
      <c r="W337" s="11">
        <f t="shared" si="2"/>
        <v>0.8</v>
      </c>
      <c r="X337" s="11">
        <f t="shared" si="3"/>
        <v>0.2</v>
      </c>
      <c r="Y337" s="11">
        <f t="shared" si="19"/>
        <v>2.650252525</v>
      </c>
      <c r="Z337" s="13">
        <v>0.0</v>
      </c>
      <c r="AA337" s="13">
        <v>0.0</v>
      </c>
      <c r="AB337" s="13">
        <v>5.0</v>
      </c>
      <c r="AC337" s="13">
        <v>1.0</v>
      </c>
      <c r="AD337" s="13">
        <v>5.0</v>
      </c>
      <c r="AE337" s="13">
        <v>1.0</v>
      </c>
      <c r="AF337" s="11">
        <f t="shared" si="5"/>
        <v>0.2</v>
      </c>
      <c r="AG337" s="13">
        <v>4.0</v>
      </c>
      <c r="AH337" s="13">
        <v>3.0</v>
      </c>
      <c r="AI337" s="13">
        <v>6.0</v>
      </c>
      <c r="AJ337" s="13">
        <v>2.0</v>
      </c>
      <c r="AK337" s="13">
        <v>10.0</v>
      </c>
      <c r="AL337" s="13">
        <v>5.0</v>
      </c>
      <c r="AM337" s="18">
        <f t="shared" si="18"/>
        <v>0.5</v>
      </c>
      <c r="AN337" s="19">
        <v>0.0</v>
      </c>
      <c r="AO337" s="19">
        <v>0.0</v>
      </c>
      <c r="AP337" s="13">
        <v>0.0</v>
      </c>
      <c r="AQ337" s="17">
        <f t="shared" si="23"/>
        <v>1</v>
      </c>
      <c r="AR337" s="11">
        <f t="shared" si="8"/>
        <v>0.2</v>
      </c>
      <c r="AS337" s="17">
        <f t="shared" si="24"/>
        <v>3</v>
      </c>
      <c r="AT337" s="11">
        <f t="shared" si="10"/>
        <v>0.75</v>
      </c>
      <c r="AU337" s="13" t="s">
        <v>56</v>
      </c>
      <c r="AV337" s="13"/>
      <c r="AW337" s="13"/>
      <c r="AX337" s="13"/>
      <c r="AY337" s="13"/>
      <c r="AZ337" s="13"/>
      <c r="BA337" s="13">
        <v>6.0</v>
      </c>
      <c r="BB337" s="13"/>
    </row>
    <row r="338" ht="12.75" customHeight="1">
      <c r="A338" s="13" t="s">
        <v>371</v>
      </c>
      <c r="B338" s="9" t="s">
        <v>374</v>
      </c>
      <c r="C338" s="10">
        <v>1.976190476190476</v>
      </c>
      <c r="D338" s="11">
        <v>6.732936507936508</v>
      </c>
      <c r="E338" s="11">
        <v>0.29351093298756403</v>
      </c>
      <c r="F338" s="13">
        <v>0.0</v>
      </c>
      <c r="G338" s="13">
        <v>2.0</v>
      </c>
      <c r="H338" s="13">
        <v>8.0</v>
      </c>
      <c r="I338" s="13">
        <v>76.0</v>
      </c>
      <c r="J338" s="13">
        <v>8.0</v>
      </c>
      <c r="K338" s="11">
        <v>0.2368421052631579</v>
      </c>
      <c r="L338" s="11">
        <v>0.5833333333333334</v>
      </c>
      <c r="M338" s="13">
        <v>4.0</v>
      </c>
      <c r="N338" s="13">
        <v>0.0</v>
      </c>
      <c r="O338" s="13">
        <v>8.0</v>
      </c>
      <c r="P338" s="14">
        <v>0.0</v>
      </c>
      <c r="Q338" s="15">
        <v>0.530353038250722</v>
      </c>
      <c r="R338" s="16">
        <v>2.5595238095238093</v>
      </c>
      <c r="S338" s="13">
        <v>31.0</v>
      </c>
      <c r="T338" s="12">
        <v>8.0</v>
      </c>
      <c r="U338" s="13">
        <v>2.0</v>
      </c>
      <c r="V338" s="17">
        <f t="shared" si="1"/>
        <v>6</v>
      </c>
      <c r="W338" s="11">
        <f t="shared" si="2"/>
        <v>0.25</v>
      </c>
      <c r="X338" s="11">
        <f t="shared" si="3"/>
        <v>0.75</v>
      </c>
      <c r="Y338" s="11">
        <f t="shared" si="19"/>
        <v>2.55952381</v>
      </c>
      <c r="Z338" s="13">
        <v>0.0</v>
      </c>
      <c r="AA338" s="13">
        <v>0.0</v>
      </c>
      <c r="AB338" s="13">
        <v>1.0</v>
      </c>
      <c r="AC338" s="13">
        <v>0.0</v>
      </c>
      <c r="AD338" s="13">
        <v>1.0</v>
      </c>
      <c r="AE338" s="13">
        <v>0.0</v>
      </c>
      <c r="AF338" s="11">
        <f t="shared" si="5"/>
        <v>0</v>
      </c>
      <c r="AG338" s="13">
        <v>6.0</v>
      </c>
      <c r="AH338" s="13">
        <v>3.0</v>
      </c>
      <c r="AI338" s="13">
        <v>6.0</v>
      </c>
      <c r="AJ338" s="13">
        <v>3.0</v>
      </c>
      <c r="AK338" s="13">
        <v>12.0</v>
      </c>
      <c r="AL338" s="13">
        <v>6.0</v>
      </c>
      <c r="AM338" s="18">
        <f t="shared" si="18"/>
        <v>0.5</v>
      </c>
      <c r="AN338" s="19">
        <v>0.0</v>
      </c>
      <c r="AO338" s="19">
        <v>0.0</v>
      </c>
      <c r="AP338" s="13">
        <v>0.0</v>
      </c>
      <c r="AQ338" s="17">
        <f t="shared" si="23"/>
        <v>4</v>
      </c>
      <c r="AR338" s="11">
        <f t="shared" si="8"/>
        <v>0.5</v>
      </c>
      <c r="AS338" s="17">
        <f t="shared" si="24"/>
        <v>4</v>
      </c>
      <c r="AT338" s="11">
        <f t="shared" si="10"/>
        <v>0.5</v>
      </c>
      <c r="AU338" s="13" t="s">
        <v>54</v>
      </c>
      <c r="AV338" s="13"/>
      <c r="AW338" s="13"/>
      <c r="AX338" s="13"/>
      <c r="AY338" s="13"/>
      <c r="AZ338" s="13"/>
      <c r="BA338" s="13">
        <v>5.0</v>
      </c>
      <c r="BB338" s="13"/>
    </row>
    <row r="339" ht="12.75" customHeight="1">
      <c r="A339" s="13" t="s">
        <v>371</v>
      </c>
      <c r="B339" s="9" t="s">
        <v>375</v>
      </c>
      <c r="C339" s="10">
        <v>0.1</v>
      </c>
      <c r="D339" s="11">
        <v>1.3329365079365079</v>
      </c>
      <c r="E339" s="11">
        <v>0.07502232807383151</v>
      </c>
      <c r="F339" s="13">
        <v>0.0</v>
      </c>
      <c r="G339" s="13">
        <v>3.0</v>
      </c>
      <c r="H339" s="13">
        <v>5.0</v>
      </c>
      <c r="I339" s="13">
        <v>39.0</v>
      </c>
      <c r="J339" s="13">
        <v>5.0</v>
      </c>
      <c r="K339" s="11">
        <v>0.5743589743589743</v>
      </c>
      <c r="L339" s="11">
        <v>1.8666666666666667</v>
      </c>
      <c r="M339" s="13">
        <v>3.0</v>
      </c>
      <c r="N339" s="13">
        <v>0.0</v>
      </c>
      <c r="O339" s="13">
        <v>8.0</v>
      </c>
      <c r="P339" s="14">
        <v>0.0</v>
      </c>
      <c r="Q339" s="15">
        <v>0.6493813024328058</v>
      </c>
      <c r="R339" s="16">
        <v>1.9666666666666668</v>
      </c>
      <c r="S339" s="13">
        <v>19.0</v>
      </c>
      <c r="T339" s="12">
        <v>13.0</v>
      </c>
      <c r="U339" s="13">
        <v>1.0</v>
      </c>
      <c r="V339" s="17">
        <f t="shared" si="1"/>
        <v>2</v>
      </c>
      <c r="W339" s="11">
        <f t="shared" si="2"/>
        <v>0.6</v>
      </c>
      <c r="X339" s="11">
        <f t="shared" si="3"/>
        <v>0.4</v>
      </c>
      <c r="Y339" s="11">
        <f t="shared" si="19"/>
        <v>1.966666667</v>
      </c>
      <c r="Z339" s="13">
        <v>0.0</v>
      </c>
      <c r="AA339" s="13">
        <v>0.0</v>
      </c>
      <c r="AB339" s="13">
        <v>0.0</v>
      </c>
      <c r="AC339" s="13">
        <v>0.0</v>
      </c>
      <c r="AD339" s="13">
        <v>0.0</v>
      </c>
      <c r="AE339" s="13">
        <v>0.0</v>
      </c>
      <c r="AF339" s="11" t="str">
        <f t="shared" si="5"/>
        <v>#DIV/0!</v>
      </c>
      <c r="AG339" s="13">
        <v>4.0</v>
      </c>
      <c r="AH339" s="13">
        <v>0.0</v>
      </c>
      <c r="AI339" s="13">
        <v>6.0</v>
      </c>
      <c r="AJ339" s="13">
        <v>1.0</v>
      </c>
      <c r="AK339" s="13">
        <v>10.0</v>
      </c>
      <c r="AL339" s="13">
        <v>1.0</v>
      </c>
      <c r="AM339" s="18">
        <f t="shared" si="18"/>
        <v>0.1</v>
      </c>
      <c r="AN339" s="19">
        <v>0.0</v>
      </c>
      <c r="AO339" s="19">
        <v>0.0</v>
      </c>
      <c r="AP339" s="13">
        <v>0.0</v>
      </c>
      <c r="AQ339" s="17">
        <f t="shared" si="23"/>
        <v>2</v>
      </c>
      <c r="AR339" s="11">
        <f t="shared" si="8"/>
        <v>0.4</v>
      </c>
      <c r="AS339" s="17">
        <f t="shared" si="24"/>
        <v>3</v>
      </c>
      <c r="AT339" s="11">
        <f t="shared" si="10"/>
        <v>0.6</v>
      </c>
      <c r="AU339" s="13" t="s">
        <v>56</v>
      </c>
      <c r="AV339" s="13"/>
      <c r="AW339" s="13"/>
      <c r="AX339" s="13"/>
      <c r="AY339" s="13"/>
      <c r="AZ339" s="13"/>
      <c r="BA339" s="12">
        <v>0.0</v>
      </c>
      <c r="BB339" s="13"/>
    </row>
    <row r="340" ht="12.75" customHeight="1">
      <c r="A340" s="13" t="s">
        <v>371</v>
      </c>
      <c r="B340" s="9" t="s">
        <v>376</v>
      </c>
      <c r="C340" s="10">
        <v>0.1</v>
      </c>
      <c r="D340" s="11">
        <v>0.6900793650793651</v>
      </c>
      <c r="E340" s="11">
        <v>0.14491086831512365</v>
      </c>
      <c r="F340" s="13">
        <v>1.0</v>
      </c>
      <c r="G340" s="13">
        <v>2.0</v>
      </c>
      <c r="H340" s="13">
        <v>6.0</v>
      </c>
      <c r="I340" s="13">
        <v>26.0</v>
      </c>
      <c r="J340" s="13">
        <v>3.0</v>
      </c>
      <c r="K340" s="11">
        <v>0.5897435897435898</v>
      </c>
      <c r="L340" s="11">
        <v>1.8666666666666667</v>
      </c>
      <c r="M340" s="13">
        <v>2.0</v>
      </c>
      <c r="N340" s="13">
        <v>0.0</v>
      </c>
      <c r="O340" s="13">
        <v>8.0</v>
      </c>
      <c r="P340" s="14">
        <v>0.0</v>
      </c>
      <c r="Q340" s="15">
        <v>0.7346544580587134</v>
      </c>
      <c r="R340" s="16">
        <v>1.9666666666666668</v>
      </c>
      <c r="S340" s="13">
        <v>10.0</v>
      </c>
      <c r="T340" s="12">
        <v>16.0</v>
      </c>
      <c r="U340" s="13">
        <v>1.0</v>
      </c>
      <c r="V340" s="17">
        <f t="shared" si="1"/>
        <v>1</v>
      </c>
      <c r="W340" s="11">
        <f t="shared" si="2"/>
        <v>0.6666666667</v>
      </c>
      <c r="X340" s="11">
        <f t="shared" si="3"/>
        <v>0.3333333333</v>
      </c>
      <c r="Y340" s="11">
        <f t="shared" si="19"/>
        <v>1.966666667</v>
      </c>
      <c r="Z340" s="13">
        <v>0.0</v>
      </c>
      <c r="AA340" s="13">
        <v>0.0</v>
      </c>
      <c r="AB340" s="13">
        <v>0.0</v>
      </c>
      <c r="AC340" s="13">
        <v>0.0</v>
      </c>
      <c r="AD340" s="13">
        <v>0.0</v>
      </c>
      <c r="AE340" s="13">
        <v>0.0</v>
      </c>
      <c r="AF340" s="11" t="str">
        <f t="shared" si="5"/>
        <v>#DIV/0!</v>
      </c>
      <c r="AG340" s="13">
        <v>2.0</v>
      </c>
      <c r="AH340" s="13">
        <v>0.0</v>
      </c>
      <c r="AI340" s="13">
        <v>4.0</v>
      </c>
      <c r="AJ340" s="13">
        <v>1.0</v>
      </c>
      <c r="AK340" s="13">
        <v>6.0</v>
      </c>
      <c r="AL340" s="13">
        <v>1.0</v>
      </c>
      <c r="AM340" s="18">
        <f t="shared" si="18"/>
        <v>0.1666666667</v>
      </c>
      <c r="AN340" s="19">
        <v>0.0</v>
      </c>
      <c r="AO340" s="19">
        <v>0.0</v>
      </c>
      <c r="AP340" s="13">
        <v>0.0</v>
      </c>
      <c r="AQ340" s="17">
        <f t="shared" si="23"/>
        <v>1</v>
      </c>
      <c r="AR340" s="11">
        <f t="shared" si="8"/>
        <v>0.3333333333</v>
      </c>
      <c r="AS340" s="17">
        <f t="shared" si="24"/>
        <v>2</v>
      </c>
      <c r="AT340" s="11">
        <f t="shared" si="10"/>
        <v>0.6666666667</v>
      </c>
      <c r="AU340" s="13" t="s">
        <v>56</v>
      </c>
      <c r="AV340" s="13"/>
      <c r="AW340" s="13"/>
      <c r="AX340" s="13"/>
      <c r="AY340" s="13"/>
      <c r="AZ340" s="13"/>
      <c r="BA340" s="13">
        <v>9.0</v>
      </c>
      <c r="BB340" s="13"/>
    </row>
    <row r="341" ht="12.75" customHeight="1">
      <c r="A341" s="13" t="s">
        <v>371</v>
      </c>
      <c r="B341" s="9" t="s">
        <v>377</v>
      </c>
      <c r="C341" s="10">
        <v>0.1</v>
      </c>
      <c r="D341" s="11">
        <v>0.9996031746031746</v>
      </c>
      <c r="E341" s="11">
        <v>0.1000396982929734</v>
      </c>
      <c r="F341" s="13">
        <v>0.0</v>
      </c>
      <c r="G341" s="13">
        <v>2.0</v>
      </c>
      <c r="H341" s="13">
        <v>4.0</v>
      </c>
      <c r="I341" s="13">
        <v>33.0</v>
      </c>
      <c r="J341" s="13">
        <v>4.0</v>
      </c>
      <c r="K341" s="11">
        <v>0.4696969696969697</v>
      </c>
      <c r="L341" s="11">
        <v>1.75</v>
      </c>
      <c r="M341" s="13">
        <v>3.0</v>
      </c>
      <c r="N341" s="13">
        <v>0.0</v>
      </c>
      <c r="O341" s="13">
        <v>8.0</v>
      </c>
      <c r="P341" s="14">
        <v>0.0</v>
      </c>
      <c r="Q341" s="15">
        <v>0.5697366679899432</v>
      </c>
      <c r="R341" s="16">
        <v>1.85</v>
      </c>
      <c r="S341" s="13">
        <v>16.0</v>
      </c>
      <c r="T341" s="12">
        <v>14.0</v>
      </c>
      <c r="U341" s="13">
        <v>1.0</v>
      </c>
      <c r="V341" s="17">
        <f t="shared" si="1"/>
        <v>2</v>
      </c>
      <c r="W341" s="11">
        <f t="shared" si="2"/>
        <v>0.5</v>
      </c>
      <c r="X341" s="11">
        <f t="shared" si="3"/>
        <v>0.5</v>
      </c>
      <c r="Y341" s="11">
        <f t="shared" si="19"/>
        <v>1.85</v>
      </c>
      <c r="Z341" s="13">
        <v>0.0</v>
      </c>
      <c r="AA341" s="13">
        <v>0.0</v>
      </c>
      <c r="AB341" s="13">
        <v>0.0</v>
      </c>
      <c r="AC341" s="13">
        <v>0.0</v>
      </c>
      <c r="AD341" s="13">
        <v>0.0</v>
      </c>
      <c r="AE341" s="13">
        <v>0.0</v>
      </c>
      <c r="AF341" s="11" t="str">
        <f t="shared" si="5"/>
        <v>#DIV/0!</v>
      </c>
      <c r="AG341" s="13">
        <v>3.0</v>
      </c>
      <c r="AH341" s="13">
        <v>0.0</v>
      </c>
      <c r="AI341" s="13">
        <v>5.0</v>
      </c>
      <c r="AJ341" s="13">
        <v>1.0</v>
      </c>
      <c r="AK341" s="13">
        <v>8.0</v>
      </c>
      <c r="AL341" s="13">
        <v>1.0</v>
      </c>
      <c r="AM341" s="18">
        <f t="shared" si="18"/>
        <v>0.125</v>
      </c>
      <c r="AN341" s="19">
        <v>0.0</v>
      </c>
      <c r="AO341" s="19">
        <v>0.0</v>
      </c>
      <c r="AP341" s="13">
        <v>0.0</v>
      </c>
      <c r="AQ341" s="17">
        <f t="shared" si="23"/>
        <v>1</v>
      </c>
      <c r="AR341" s="11">
        <f t="shared" si="8"/>
        <v>0.25</v>
      </c>
      <c r="AS341" s="17">
        <f t="shared" si="24"/>
        <v>3</v>
      </c>
      <c r="AT341" s="11">
        <f t="shared" si="10"/>
        <v>0.75</v>
      </c>
      <c r="AU341" s="13" t="s">
        <v>54</v>
      </c>
      <c r="AV341" s="13"/>
      <c r="AW341" s="13"/>
      <c r="AX341" s="13"/>
      <c r="BA341" s="12">
        <v>8.0</v>
      </c>
      <c r="BB341" s="13"/>
    </row>
    <row r="342" ht="12.75" customHeight="1">
      <c r="A342" s="13" t="s">
        <v>371</v>
      </c>
      <c r="B342" s="9" t="s">
        <v>378</v>
      </c>
      <c r="C342" s="10">
        <v>0.30000000000000004</v>
      </c>
      <c r="D342" s="11">
        <v>3.5329365079365083</v>
      </c>
      <c r="E342" s="11">
        <v>0.08491519712456476</v>
      </c>
      <c r="F342" s="13">
        <v>0.0</v>
      </c>
      <c r="G342" s="13">
        <v>3.0</v>
      </c>
      <c r="H342" s="13">
        <v>10.0</v>
      </c>
      <c r="I342" s="13">
        <v>62.0</v>
      </c>
      <c r="J342" s="13">
        <v>7.0</v>
      </c>
      <c r="K342" s="11">
        <v>0.4055299539170507</v>
      </c>
      <c r="L342" s="11">
        <v>0.8571428571428571</v>
      </c>
      <c r="M342" s="13">
        <v>5.0</v>
      </c>
      <c r="N342" s="13">
        <v>0.0</v>
      </c>
      <c r="O342" s="13">
        <v>8.0</v>
      </c>
      <c r="P342" s="14">
        <v>0.0</v>
      </c>
      <c r="Q342" s="15">
        <v>0.49044515104161546</v>
      </c>
      <c r="R342" s="16">
        <v>1.157142857142857</v>
      </c>
      <c r="S342" s="13">
        <v>25.0</v>
      </c>
      <c r="T342" s="12">
        <v>11.0</v>
      </c>
      <c r="U342" s="13">
        <v>1.0</v>
      </c>
      <c r="V342" s="17">
        <f t="shared" si="1"/>
        <v>4</v>
      </c>
      <c r="W342" s="11">
        <f t="shared" si="2"/>
        <v>0.4285714286</v>
      </c>
      <c r="X342" s="11">
        <f t="shared" si="3"/>
        <v>0.5714285714</v>
      </c>
      <c r="Y342" s="11">
        <f t="shared" si="19"/>
        <v>1.157142857</v>
      </c>
      <c r="Z342" s="13">
        <v>0.0</v>
      </c>
      <c r="AA342" s="13">
        <v>0.0</v>
      </c>
      <c r="AB342" s="13">
        <v>2.0</v>
      </c>
      <c r="AC342" s="13">
        <v>0.0</v>
      </c>
      <c r="AD342" s="13">
        <v>2.0</v>
      </c>
      <c r="AE342" s="13">
        <v>0.0</v>
      </c>
      <c r="AF342" s="11">
        <f t="shared" si="5"/>
        <v>0</v>
      </c>
      <c r="AG342" s="13">
        <v>5.0</v>
      </c>
      <c r="AH342" s="13">
        <v>1.0</v>
      </c>
      <c r="AI342" s="13">
        <v>6.0</v>
      </c>
      <c r="AJ342" s="13">
        <v>1.0</v>
      </c>
      <c r="AK342" s="13">
        <v>11.0</v>
      </c>
      <c r="AL342" s="13">
        <v>2.0</v>
      </c>
      <c r="AM342" s="18">
        <f t="shared" si="18"/>
        <v>0.1818181818</v>
      </c>
      <c r="AN342" s="19">
        <v>0.0</v>
      </c>
      <c r="AO342" s="19">
        <v>0.0</v>
      </c>
      <c r="AP342" s="13">
        <v>0.0</v>
      </c>
      <c r="AQ342" s="17">
        <f t="shared" si="23"/>
        <v>2</v>
      </c>
      <c r="AR342" s="11">
        <f t="shared" si="8"/>
        <v>0.2857142857</v>
      </c>
      <c r="AS342" s="17">
        <f t="shared" si="24"/>
        <v>5</v>
      </c>
      <c r="AT342" s="11">
        <f t="shared" si="10"/>
        <v>0.7142857143</v>
      </c>
      <c r="AU342" s="13" t="s">
        <v>54</v>
      </c>
      <c r="AV342" s="13"/>
      <c r="AW342" s="13"/>
      <c r="AX342" s="13"/>
      <c r="AY342" s="13"/>
      <c r="AZ342" s="13"/>
      <c r="BA342" s="13">
        <v>11.0</v>
      </c>
      <c r="BB342" s="13"/>
    </row>
    <row r="343" ht="12.75" customHeight="1">
      <c r="A343" s="13" t="s">
        <v>371</v>
      </c>
      <c r="B343" s="9" t="s">
        <v>379</v>
      </c>
      <c r="C343" s="10">
        <v>0.7761904761904761</v>
      </c>
      <c r="D343" s="11">
        <v>11.732936507936508</v>
      </c>
      <c r="E343" s="11">
        <v>0.06615483478202049</v>
      </c>
      <c r="F343" s="13">
        <v>0.0</v>
      </c>
      <c r="G343" s="13">
        <v>2.0</v>
      </c>
      <c r="H343" s="13">
        <v>12.0</v>
      </c>
      <c r="I343" s="13">
        <v>93.0</v>
      </c>
      <c r="J343" s="13">
        <v>11.0</v>
      </c>
      <c r="K343" s="11">
        <v>0.17008797653958946</v>
      </c>
      <c r="L343" s="11">
        <v>0.3181818181818182</v>
      </c>
      <c r="M343" s="13">
        <v>5.0</v>
      </c>
      <c r="N343" s="13">
        <v>0.0</v>
      </c>
      <c r="O343" s="13">
        <v>8.0</v>
      </c>
      <c r="P343" s="14">
        <v>0.0</v>
      </c>
      <c r="Q343" s="15">
        <v>0.23624281132160996</v>
      </c>
      <c r="R343" s="16">
        <v>1.0943722943722942</v>
      </c>
      <c r="S343" s="13">
        <v>38.0</v>
      </c>
      <c r="T343" s="12">
        <v>4.0</v>
      </c>
      <c r="U343" s="13">
        <v>1.0</v>
      </c>
      <c r="V343" s="17">
        <f t="shared" si="1"/>
        <v>9</v>
      </c>
      <c r="W343" s="11">
        <f t="shared" si="2"/>
        <v>0.1818181818</v>
      </c>
      <c r="X343" s="11">
        <f t="shared" si="3"/>
        <v>0.8181818182</v>
      </c>
      <c r="Y343" s="11">
        <f t="shared" si="19"/>
        <v>1.094372294</v>
      </c>
      <c r="Z343" s="13">
        <v>2.0</v>
      </c>
      <c r="AA343" s="13">
        <v>0.0</v>
      </c>
      <c r="AB343" s="13">
        <v>8.0</v>
      </c>
      <c r="AC343" s="13">
        <v>0.0</v>
      </c>
      <c r="AD343" s="13">
        <v>10.0</v>
      </c>
      <c r="AE343" s="13">
        <v>0.0</v>
      </c>
      <c r="AF343" s="11">
        <f t="shared" si="5"/>
        <v>0</v>
      </c>
      <c r="AG343" s="13">
        <v>6.0</v>
      </c>
      <c r="AH343" s="13">
        <v>2.0</v>
      </c>
      <c r="AI343" s="13">
        <v>6.0</v>
      </c>
      <c r="AJ343" s="13">
        <v>3.0</v>
      </c>
      <c r="AK343" s="13">
        <v>12.0</v>
      </c>
      <c r="AL343" s="13">
        <v>5.0</v>
      </c>
      <c r="AM343" s="18">
        <f t="shared" si="18"/>
        <v>0.4166666667</v>
      </c>
      <c r="AN343" s="19">
        <v>0.0</v>
      </c>
      <c r="AO343" s="19">
        <v>0.0</v>
      </c>
      <c r="AP343" s="13">
        <v>0.0</v>
      </c>
      <c r="AQ343" s="17">
        <f t="shared" si="23"/>
        <v>6</v>
      </c>
      <c r="AR343" s="11">
        <f t="shared" si="8"/>
        <v>0.5454545455</v>
      </c>
      <c r="AS343" s="17">
        <f t="shared" si="24"/>
        <v>5</v>
      </c>
      <c r="AT343" s="11">
        <f t="shared" si="10"/>
        <v>0.4545454545</v>
      </c>
      <c r="AU343" s="13" t="s">
        <v>54</v>
      </c>
      <c r="AV343" s="13"/>
      <c r="AW343" s="13"/>
      <c r="AX343" s="13"/>
      <c r="BA343" s="12">
        <v>2.0</v>
      </c>
    </row>
    <row r="344" ht="12.75" customHeight="1">
      <c r="A344" s="13" t="s">
        <v>371</v>
      </c>
      <c r="B344" s="47" t="s">
        <v>320</v>
      </c>
      <c r="C344" s="10">
        <v>0.7567460317460316</v>
      </c>
      <c r="D344" s="11">
        <v>0.8567460317460317</v>
      </c>
      <c r="E344" s="11">
        <v>0.8832792959703565</v>
      </c>
      <c r="F344" s="13">
        <v>0.0</v>
      </c>
      <c r="G344" s="13">
        <v>0.0</v>
      </c>
      <c r="H344" s="13">
        <v>8.0</v>
      </c>
      <c r="I344" s="13">
        <v>19.0</v>
      </c>
      <c r="J344" s="13">
        <v>2.0</v>
      </c>
      <c r="K344" s="11">
        <v>-0.21052631578947367</v>
      </c>
      <c r="L344" s="11">
        <v>0.0</v>
      </c>
      <c r="M344" s="13">
        <v>1.0</v>
      </c>
      <c r="N344" s="13">
        <v>0.0</v>
      </c>
      <c r="O344" s="13">
        <v>8.0</v>
      </c>
      <c r="P344" s="14">
        <v>0.0</v>
      </c>
      <c r="Q344" s="15">
        <v>0.6727529801808828</v>
      </c>
      <c r="R344" s="16">
        <v>0.7567460317460316</v>
      </c>
      <c r="S344" s="13">
        <v>13.0</v>
      </c>
      <c r="T344" s="12">
        <v>15.0</v>
      </c>
      <c r="U344" s="13">
        <v>2.0</v>
      </c>
      <c r="V344" s="17">
        <f t="shared" si="1"/>
        <v>2</v>
      </c>
      <c r="W344" s="11">
        <f t="shared" si="2"/>
        <v>0</v>
      </c>
      <c r="X344" s="11">
        <f t="shared" si="3"/>
        <v>1</v>
      </c>
      <c r="Y344" s="11">
        <f t="shared" si="19"/>
        <v>0.7567460317</v>
      </c>
      <c r="Z344" s="13">
        <v>0.0</v>
      </c>
      <c r="AA344" s="13">
        <v>0.0</v>
      </c>
      <c r="AB344" s="13">
        <v>0.0</v>
      </c>
      <c r="AC344" s="13">
        <v>0.0</v>
      </c>
      <c r="AD344" s="13">
        <v>0.0</v>
      </c>
      <c r="AE344" s="13">
        <v>0.0</v>
      </c>
      <c r="AF344" s="11" t="str">
        <f t="shared" si="5"/>
        <v>#DIV/0!</v>
      </c>
      <c r="AG344" s="13">
        <v>3.0</v>
      </c>
      <c r="AH344" s="13">
        <v>3.0</v>
      </c>
      <c r="AI344" s="13">
        <v>4.0</v>
      </c>
      <c r="AJ344" s="13">
        <v>3.0</v>
      </c>
      <c r="AK344" s="13">
        <v>7.0</v>
      </c>
      <c r="AL344" s="13">
        <v>6.0</v>
      </c>
      <c r="AM344" s="18">
        <f t="shared" si="18"/>
        <v>0.8571428571</v>
      </c>
      <c r="AN344" s="19">
        <v>0.0</v>
      </c>
      <c r="AO344" s="19">
        <v>0.0</v>
      </c>
      <c r="AP344" s="13">
        <v>0.0</v>
      </c>
      <c r="AQ344" s="17">
        <f t="shared" si="23"/>
        <v>1</v>
      </c>
      <c r="AR344" s="11">
        <f t="shared" si="8"/>
        <v>0.5</v>
      </c>
      <c r="AS344" s="17">
        <f t="shared" si="24"/>
        <v>1</v>
      </c>
      <c r="AT344" s="11">
        <f t="shared" si="10"/>
        <v>0.5</v>
      </c>
      <c r="AU344" s="13" t="s">
        <v>54</v>
      </c>
      <c r="AV344" s="13"/>
      <c r="AW344" s="13"/>
      <c r="AX344" s="13"/>
      <c r="AY344" s="13"/>
      <c r="AZ344" s="13"/>
      <c r="BA344" s="13">
        <v>3.0</v>
      </c>
      <c r="BB344" s="13"/>
    </row>
    <row r="345" ht="12.75" customHeight="1">
      <c r="A345" s="13" t="s">
        <v>371</v>
      </c>
      <c r="B345" s="9" t="s">
        <v>380</v>
      </c>
      <c r="C345" s="10">
        <v>0.1</v>
      </c>
      <c r="D345" s="11">
        <v>0.5472222222222223</v>
      </c>
      <c r="E345" s="11">
        <v>0.18274111675126903</v>
      </c>
      <c r="F345" s="13">
        <v>0.0</v>
      </c>
      <c r="G345" s="13">
        <v>1.0</v>
      </c>
      <c r="H345" s="13">
        <v>7.0</v>
      </c>
      <c r="I345" s="13">
        <v>19.0</v>
      </c>
      <c r="J345" s="13">
        <v>2.0</v>
      </c>
      <c r="K345" s="11">
        <v>0.14814814814814814</v>
      </c>
      <c r="L345" s="11">
        <v>0.49122807017543857</v>
      </c>
      <c r="M345" s="13">
        <v>0.0</v>
      </c>
      <c r="N345" s="13">
        <v>0.0</v>
      </c>
      <c r="O345" s="13">
        <v>8.0</v>
      </c>
      <c r="P345" s="14">
        <v>0.0</v>
      </c>
      <c r="Q345" s="15">
        <v>0.33088926489941717</v>
      </c>
      <c r="R345" s="16">
        <v>0.5912280701754385</v>
      </c>
      <c r="S345" s="13">
        <v>10.0</v>
      </c>
      <c r="T345" s="12">
        <v>17.0</v>
      </c>
      <c r="U345" s="13">
        <v>1.0</v>
      </c>
      <c r="V345" s="17">
        <f t="shared" si="1"/>
        <v>1</v>
      </c>
      <c r="W345" s="11">
        <f t="shared" si="2"/>
        <v>0.5</v>
      </c>
      <c r="X345" s="11">
        <f t="shared" si="3"/>
        <v>0.5</v>
      </c>
      <c r="Y345" s="11">
        <f t="shared" si="19"/>
        <v>0.5912280702</v>
      </c>
      <c r="Z345" s="13">
        <v>0.0</v>
      </c>
      <c r="AA345" s="13">
        <v>0.0</v>
      </c>
      <c r="AB345" s="13">
        <v>0.0</v>
      </c>
      <c r="AC345" s="13">
        <v>0.0</v>
      </c>
      <c r="AD345" s="13">
        <v>0.0</v>
      </c>
      <c r="AE345" s="13">
        <v>0.0</v>
      </c>
      <c r="AF345" s="11" t="str">
        <f t="shared" si="5"/>
        <v>#DIV/0!</v>
      </c>
      <c r="AG345" s="13">
        <v>2.0</v>
      </c>
      <c r="AH345" s="13">
        <v>0.0</v>
      </c>
      <c r="AI345" s="13">
        <v>3.0</v>
      </c>
      <c r="AJ345" s="13">
        <v>1.0</v>
      </c>
      <c r="AK345" s="13">
        <v>5.0</v>
      </c>
      <c r="AL345" s="13">
        <v>1.0</v>
      </c>
      <c r="AM345" s="18">
        <f t="shared" si="18"/>
        <v>0.2</v>
      </c>
      <c r="AN345" s="19">
        <v>0.0</v>
      </c>
      <c r="AO345" s="19">
        <v>0.0</v>
      </c>
      <c r="AP345" s="13">
        <v>0.0</v>
      </c>
      <c r="AQ345" s="17">
        <f t="shared" si="23"/>
        <v>2</v>
      </c>
      <c r="AR345" s="11">
        <f t="shared" si="8"/>
        <v>1</v>
      </c>
      <c r="AS345" s="17">
        <f t="shared" si="24"/>
        <v>0</v>
      </c>
      <c r="AT345" s="11">
        <f t="shared" si="10"/>
        <v>0</v>
      </c>
      <c r="AU345" s="13" t="s">
        <v>54</v>
      </c>
      <c r="AY345" s="13"/>
      <c r="AZ345" s="13"/>
      <c r="BA345" s="13">
        <v>5.0</v>
      </c>
      <c r="BB345" s="13"/>
    </row>
    <row r="346" ht="12.75" customHeight="1">
      <c r="A346" s="13" t="s">
        <v>371</v>
      </c>
      <c r="B346" s="47" t="s">
        <v>316</v>
      </c>
      <c r="C346" s="10">
        <v>0.1</v>
      </c>
      <c r="D346" s="11">
        <v>0.2</v>
      </c>
      <c r="E346" s="11">
        <v>0.5</v>
      </c>
      <c r="F346" s="13">
        <v>0.0</v>
      </c>
      <c r="G346" s="13">
        <v>0.0</v>
      </c>
      <c r="H346" s="13">
        <v>6.0</v>
      </c>
      <c r="I346" s="13">
        <v>10.0</v>
      </c>
      <c r="J346" s="13">
        <v>1.0</v>
      </c>
      <c r="K346" s="11">
        <v>-0.6</v>
      </c>
      <c r="L346" s="11">
        <v>0.0</v>
      </c>
      <c r="M346" s="13">
        <v>0.0</v>
      </c>
      <c r="N346" s="13">
        <v>0.0</v>
      </c>
      <c r="O346" s="13">
        <v>8.0</v>
      </c>
      <c r="P346" s="14">
        <v>0.0</v>
      </c>
      <c r="Q346" s="15">
        <v>-0.09999999999999998</v>
      </c>
      <c r="R346" s="16">
        <v>0.1</v>
      </c>
      <c r="S346" s="13">
        <v>3.0</v>
      </c>
      <c r="T346" s="13">
        <v>20.0</v>
      </c>
      <c r="U346" s="13">
        <v>2.0</v>
      </c>
      <c r="V346" s="17">
        <f t="shared" si="1"/>
        <v>1</v>
      </c>
      <c r="W346" s="11">
        <f t="shared" si="2"/>
        <v>0</v>
      </c>
      <c r="X346" s="11">
        <f t="shared" si="3"/>
        <v>1</v>
      </c>
      <c r="Y346" s="11">
        <f t="shared" si="19"/>
        <v>0.1</v>
      </c>
      <c r="Z346" s="13">
        <v>0.0</v>
      </c>
      <c r="AA346" s="13">
        <v>0.0</v>
      </c>
      <c r="AB346" s="13">
        <v>0.0</v>
      </c>
      <c r="AC346" s="13">
        <v>0.0</v>
      </c>
      <c r="AD346" s="13">
        <v>0.0</v>
      </c>
      <c r="AE346" s="13">
        <v>0.0</v>
      </c>
      <c r="AF346" s="11" t="str">
        <f t="shared" si="5"/>
        <v>#DIV/0!</v>
      </c>
      <c r="AG346" s="13">
        <v>1.0</v>
      </c>
      <c r="AH346" s="13">
        <v>1.0</v>
      </c>
      <c r="AI346" s="13">
        <v>1.0</v>
      </c>
      <c r="AJ346" s="13">
        <v>0.0</v>
      </c>
      <c r="AK346" s="13">
        <v>2.0</v>
      </c>
      <c r="AL346" s="13">
        <v>1.0</v>
      </c>
      <c r="AM346" s="18">
        <f t="shared" si="18"/>
        <v>0.5</v>
      </c>
      <c r="AN346" s="19">
        <v>0.0</v>
      </c>
      <c r="AO346" s="19">
        <v>0.0</v>
      </c>
      <c r="AP346" s="13">
        <v>0.0</v>
      </c>
      <c r="AQ346" s="17">
        <f t="shared" si="23"/>
        <v>1</v>
      </c>
      <c r="AR346" s="11">
        <f t="shared" si="8"/>
        <v>1</v>
      </c>
      <c r="AS346" s="17">
        <f t="shared" si="24"/>
        <v>0</v>
      </c>
      <c r="AT346" s="11">
        <f t="shared" si="10"/>
        <v>0</v>
      </c>
      <c r="AU346" s="13" t="s">
        <v>56</v>
      </c>
      <c r="AY346" s="13"/>
      <c r="AZ346" s="13"/>
      <c r="BA346" s="13">
        <v>6.0</v>
      </c>
      <c r="BB346" s="13"/>
    </row>
    <row r="347" ht="12.75" customHeight="1">
      <c r="A347" s="13" t="s">
        <v>371</v>
      </c>
      <c r="B347" s="9" t="s">
        <v>381</v>
      </c>
      <c r="C347" s="10">
        <v>0.1</v>
      </c>
      <c r="D347" s="11">
        <v>0.3111111111111111</v>
      </c>
      <c r="E347" s="11">
        <v>0.32142857142857145</v>
      </c>
      <c r="F347" s="13">
        <v>0.0</v>
      </c>
      <c r="G347" s="13">
        <v>0.0</v>
      </c>
      <c r="H347" s="13">
        <v>6.0</v>
      </c>
      <c r="I347" s="13">
        <v>10.0</v>
      </c>
      <c r="J347" s="13">
        <v>1.0</v>
      </c>
      <c r="K347" s="11">
        <v>-0.6</v>
      </c>
      <c r="L347" s="11">
        <v>0.0</v>
      </c>
      <c r="M347" s="13">
        <v>0.0</v>
      </c>
      <c r="N347" s="13">
        <v>0.0</v>
      </c>
      <c r="O347" s="13">
        <v>8.0</v>
      </c>
      <c r="P347" s="14">
        <v>0.0</v>
      </c>
      <c r="Q347" s="15">
        <v>-0.2785714285714285</v>
      </c>
      <c r="R347" s="16">
        <v>0.1</v>
      </c>
      <c r="S347" s="13">
        <v>5.0</v>
      </c>
      <c r="T347" s="12">
        <v>19.0</v>
      </c>
      <c r="U347" s="13">
        <v>1.0</v>
      </c>
      <c r="V347" s="17">
        <f t="shared" si="1"/>
        <v>1</v>
      </c>
      <c r="W347" s="11">
        <f t="shared" si="2"/>
        <v>0</v>
      </c>
      <c r="X347" s="11">
        <f t="shared" si="3"/>
        <v>1</v>
      </c>
      <c r="Y347" s="11">
        <f t="shared" si="19"/>
        <v>0.1</v>
      </c>
      <c r="Z347" s="13">
        <v>0.0</v>
      </c>
      <c r="AA347" s="13">
        <v>0.0</v>
      </c>
      <c r="AB347" s="13">
        <v>0.0</v>
      </c>
      <c r="AC347" s="13">
        <v>0.0</v>
      </c>
      <c r="AD347" s="13">
        <v>0.0</v>
      </c>
      <c r="AE347" s="13">
        <v>0.0</v>
      </c>
      <c r="AF347" s="11" t="str">
        <f t="shared" si="5"/>
        <v>#DIV/0!</v>
      </c>
      <c r="AG347" s="13">
        <v>1.0</v>
      </c>
      <c r="AH347" s="13">
        <v>0.0</v>
      </c>
      <c r="AI347" s="13">
        <v>2.0</v>
      </c>
      <c r="AJ347" s="13">
        <v>1.0</v>
      </c>
      <c r="AK347" s="13">
        <v>3.0</v>
      </c>
      <c r="AL347" s="13">
        <v>1.0</v>
      </c>
      <c r="AM347" s="18">
        <f t="shared" si="18"/>
        <v>0.3333333333</v>
      </c>
      <c r="AN347" s="19">
        <v>0.0</v>
      </c>
      <c r="AO347" s="19">
        <v>0.0</v>
      </c>
      <c r="AP347" s="13">
        <v>0.0</v>
      </c>
      <c r="AQ347" s="17">
        <f t="shared" si="23"/>
        <v>1</v>
      </c>
      <c r="AR347" s="11">
        <f t="shared" si="8"/>
        <v>1</v>
      </c>
      <c r="AS347" s="17">
        <f t="shared" si="24"/>
        <v>0</v>
      </c>
      <c r="AT347" s="11">
        <f t="shared" si="10"/>
        <v>0</v>
      </c>
      <c r="AU347" s="13" t="s">
        <v>56</v>
      </c>
      <c r="AY347" s="13"/>
      <c r="AZ347" s="13"/>
      <c r="BA347" s="13">
        <v>7.0</v>
      </c>
      <c r="BB347" s="13"/>
    </row>
    <row r="348" ht="12.75" customHeight="1">
      <c r="A348" s="25" t="s">
        <v>371</v>
      </c>
      <c r="B348" s="26" t="s">
        <v>382</v>
      </c>
      <c r="C348" s="27">
        <v>0.1</v>
      </c>
      <c r="D348" s="28">
        <v>0.4222222222222222</v>
      </c>
      <c r="E348" s="28">
        <v>0.2368421052631579</v>
      </c>
      <c r="F348" s="25">
        <v>0.0</v>
      </c>
      <c r="G348" s="25">
        <v>0.0</v>
      </c>
      <c r="H348" s="25">
        <v>3.0</v>
      </c>
      <c r="I348" s="25">
        <v>19.0</v>
      </c>
      <c r="J348" s="25">
        <v>2.0</v>
      </c>
      <c r="K348" s="28">
        <v>-0.07894736842105263</v>
      </c>
      <c r="L348" s="28">
        <v>0.0</v>
      </c>
      <c r="M348" s="25">
        <v>1.0</v>
      </c>
      <c r="N348" s="25">
        <v>0.0</v>
      </c>
      <c r="O348" s="25">
        <v>8.0</v>
      </c>
      <c r="P348" s="29">
        <v>0.0</v>
      </c>
      <c r="Q348" s="30">
        <v>0.15789473684210528</v>
      </c>
      <c r="R348" s="31">
        <v>0.1</v>
      </c>
      <c r="S348" s="25">
        <v>7.0</v>
      </c>
      <c r="T348" s="25">
        <v>18.0</v>
      </c>
      <c r="U348" s="25">
        <v>1.0</v>
      </c>
      <c r="V348" s="32">
        <f t="shared" si="1"/>
        <v>2</v>
      </c>
      <c r="W348" s="28">
        <f t="shared" si="2"/>
        <v>0</v>
      </c>
      <c r="X348" s="28">
        <f t="shared" si="3"/>
        <v>1</v>
      </c>
      <c r="Y348" s="28">
        <f t="shared" si="19"/>
        <v>0.1</v>
      </c>
      <c r="Z348" s="25">
        <v>0.0</v>
      </c>
      <c r="AA348" s="25">
        <v>0.0</v>
      </c>
      <c r="AB348" s="25">
        <v>0.0</v>
      </c>
      <c r="AC348" s="25">
        <v>0.0</v>
      </c>
      <c r="AD348" s="25">
        <v>0.0</v>
      </c>
      <c r="AE348" s="25">
        <v>0.0</v>
      </c>
      <c r="AF348" s="28" t="str">
        <f t="shared" si="5"/>
        <v>#DIV/0!</v>
      </c>
      <c r="AG348" s="25">
        <v>1.0</v>
      </c>
      <c r="AH348" s="25">
        <v>0.0</v>
      </c>
      <c r="AI348" s="25">
        <v>3.0</v>
      </c>
      <c r="AJ348" s="25">
        <v>1.0</v>
      </c>
      <c r="AK348" s="25">
        <v>4.0</v>
      </c>
      <c r="AL348" s="25">
        <v>1.0</v>
      </c>
      <c r="AM348" s="33">
        <f t="shared" si="18"/>
        <v>0.25</v>
      </c>
      <c r="AN348" s="34">
        <v>0.0</v>
      </c>
      <c r="AO348" s="34">
        <v>0.0</v>
      </c>
      <c r="AP348" s="25">
        <v>0.0</v>
      </c>
      <c r="AQ348" s="32">
        <f t="shared" si="23"/>
        <v>1</v>
      </c>
      <c r="AR348" s="28">
        <f t="shared" si="8"/>
        <v>0.5</v>
      </c>
      <c r="AS348" s="32">
        <f t="shared" si="24"/>
        <v>1</v>
      </c>
      <c r="AT348" s="28">
        <f t="shared" si="10"/>
        <v>0.5</v>
      </c>
      <c r="AU348" s="25" t="s">
        <v>56</v>
      </c>
      <c r="AV348" s="25"/>
      <c r="AW348" s="25"/>
      <c r="AX348" s="25"/>
      <c r="AY348" s="25"/>
      <c r="AZ348" s="25"/>
      <c r="BA348" s="25">
        <v>8.0</v>
      </c>
      <c r="BB348" s="25"/>
    </row>
    <row r="349" ht="12.75" customHeight="1">
      <c r="A349" s="8" t="s">
        <v>383</v>
      </c>
      <c r="B349" s="8" t="s">
        <v>227</v>
      </c>
      <c r="C349" s="10">
        <v>2.912301587301587</v>
      </c>
      <c r="D349" s="11">
        <v>10.112301587301587</v>
      </c>
      <c r="E349" s="11">
        <v>0.28799591884785936</v>
      </c>
      <c r="F349" s="13">
        <v>0.0</v>
      </c>
      <c r="G349" s="13">
        <v>9.0</v>
      </c>
      <c r="H349" s="13">
        <v>2.0</v>
      </c>
      <c r="I349" s="13">
        <v>83.0</v>
      </c>
      <c r="J349" s="13">
        <v>11.0</v>
      </c>
      <c r="K349" s="11">
        <v>0.8159912376779846</v>
      </c>
      <c r="L349" s="11">
        <v>3.8181818181818183</v>
      </c>
      <c r="M349" s="13">
        <v>9.0</v>
      </c>
      <c r="N349" s="13">
        <v>7.0</v>
      </c>
      <c r="O349" s="13">
        <v>8.0</v>
      </c>
      <c r="P349" s="14">
        <v>0.875</v>
      </c>
      <c r="Q349" s="15">
        <v>1.978987156525844</v>
      </c>
      <c r="R349" s="16">
        <v>11.980483405483405</v>
      </c>
      <c r="S349" s="13">
        <v>39.5</v>
      </c>
      <c r="T349" s="13">
        <v>1.0</v>
      </c>
      <c r="U349" s="13">
        <v>3.0</v>
      </c>
      <c r="V349" s="17">
        <f t="shared" si="1"/>
        <v>2</v>
      </c>
      <c r="W349" s="11">
        <f t="shared" si="2"/>
        <v>0.8181818182</v>
      </c>
      <c r="X349" s="11">
        <f t="shared" si="3"/>
        <v>0.1818181818</v>
      </c>
      <c r="Y349" s="11">
        <f t="shared" si="19"/>
        <v>6.730483405</v>
      </c>
      <c r="Z349" s="12">
        <v>0.0</v>
      </c>
      <c r="AA349" s="12">
        <v>0.0</v>
      </c>
      <c r="AB349" s="12">
        <v>9.0</v>
      </c>
      <c r="AC349" s="12">
        <v>2.0</v>
      </c>
      <c r="AD349" s="13">
        <v>9.0</v>
      </c>
      <c r="AE349" s="13">
        <v>2.0</v>
      </c>
      <c r="AF349" s="11">
        <f t="shared" si="5"/>
        <v>0.2222222222</v>
      </c>
      <c r="AG349" s="13">
        <v>0.0</v>
      </c>
      <c r="AH349" s="13">
        <v>0.0</v>
      </c>
      <c r="AI349" s="13">
        <v>7.0</v>
      </c>
      <c r="AJ349" s="13">
        <v>6.0</v>
      </c>
      <c r="AK349" s="13">
        <v>7.0</v>
      </c>
      <c r="AL349" s="13">
        <v>6.0</v>
      </c>
      <c r="AM349" s="18">
        <f t="shared" si="18"/>
        <v>0.8571428571</v>
      </c>
      <c r="AN349" s="19">
        <v>0.0</v>
      </c>
      <c r="AO349" s="19">
        <v>0.0</v>
      </c>
      <c r="AP349" s="13">
        <v>0.0</v>
      </c>
      <c r="AQ349" s="17">
        <f t="shared" si="23"/>
        <v>2</v>
      </c>
      <c r="AR349" s="11">
        <f t="shared" si="8"/>
        <v>0.1818181818</v>
      </c>
      <c r="AS349" s="17">
        <f t="shared" si="24"/>
        <v>7</v>
      </c>
      <c r="AT349" s="11">
        <f t="shared" si="10"/>
        <v>0.7777777778</v>
      </c>
      <c r="AU349" s="13" t="s">
        <v>54</v>
      </c>
      <c r="AV349" s="13"/>
      <c r="AW349" s="13"/>
      <c r="AX349" s="13"/>
      <c r="AY349" s="13"/>
      <c r="AZ349" s="13"/>
      <c r="BA349" s="13">
        <v>11.0</v>
      </c>
      <c r="BB349" s="13"/>
    </row>
    <row r="350" ht="12.75" customHeight="1">
      <c r="A350" s="22" t="s">
        <v>383</v>
      </c>
      <c r="B350" s="8" t="s">
        <v>349</v>
      </c>
      <c r="C350" s="10">
        <v>3.4027777777777777</v>
      </c>
      <c r="D350" s="11">
        <v>10.11230158763492</v>
      </c>
      <c r="E350" s="11">
        <v>0.33649884235440647</v>
      </c>
      <c r="F350" s="13">
        <v>2.0</v>
      </c>
      <c r="G350" s="13">
        <v>12.0</v>
      </c>
      <c r="H350" s="13">
        <v>4.0</v>
      </c>
      <c r="I350" s="13">
        <v>94.0</v>
      </c>
      <c r="J350" s="13">
        <v>13.0</v>
      </c>
      <c r="K350" s="11">
        <v>0.9198036006546645</v>
      </c>
      <c r="L350" s="11">
        <v>3.230769230769231</v>
      </c>
      <c r="M350" s="13">
        <v>10.0</v>
      </c>
      <c r="N350" s="13">
        <v>1.0</v>
      </c>
      <c r="O350" s="13">
        <v>8.0</v>
      </c>
      <c r="P350" s="14">
        <v>0.125</v>
      </c>
      <c r="Q350" s="15">
        <v>1.381302443009071</v>
      </c>
      <c r="R350" s="16">
        <v>7.3835470085470085</v>
      </c>
      <c r="S350" s="13">
        <v>39.5</v>
      </c>
      <c r="T350" s="13">
        <v>2.0</v>
      </c>
      <c r="U350" s="13">
        <v>2.0</v>
      </c>
      <c r="V350" s="17">
        <f t="shared" si="1"/>
        <v>1</v>
      </c>
      <c r="W350" s="11">
        <f t="shared" si="2"/>
        <v>0.9230769231</v>
      </c>
      <c r="X350" s="11">
        <f t="shared" si="3"/>
        <v>0.07692307692</v>
      </c>
      <c r="Y350" s="11">
        <f t="shared" si="19"/>
        <v>6.633547009</v>
      </c>
      <c r="Z350" s="12">
        <v>0.0</v>
      </c>
      <c r="AA350" s="12">
        <v>0.0</v>
      </c>
      <c r="AB350" s="12">
        <v>9.0</v>
      </c>
      <c r="AC350" s="12">
        <v>3.0</v>
      </c>
      <c r="AD350" s="13">
        <v>9.0</v>
      </c>
      <c r="AE350" s="13">
        <v>3.0</v>
      </c>
      <c r="AF350" s="11">
        <f t="shared" si="5"/>
        <v>0.3333333333</v>
      </c>
      <c r="AG350" s="13">
        <v>0.0</v>
      </c>
      <c r="AH350" s="13">
        <v>0.0</v>
      </c>
      <c r="AI350" s="13">
        <v>7.0</v>
      </c>
      <c r="AJ350" s="13">
        <v>3.0</v>
      </c>
      <c r="AK350" s="13">
        <v>7.0</v>
      </c>
      <c r="AL350" s="13">
        <v>3.0</v>
      </c>
      <c r="AM350" s="18">
        <f t="shared" si="18"/>
        <v>0.4285714286</v>
      </c>
      <c r="AN350" s="19">
        <v>0.0</v>
      </c>
      <c r="AO350" s="19">
        <v>0.0</v>
      </c>
      <c r="AP350" s="13">
        <v>0.0</v>
      </c>
      <c r="AQ350" s="17">
        <f t="shared" si="23"/>
        <v>3</v>
      </c>
      <c r="AR350" s="11">
        <f t="shared" si="8"/>
        <v>0.2307692308</v>
      </c>
      <c r="AS350" s="17">
        <f t="shared" si="24"/>
        <v>7</v>
      </c>
      <c r="AT350" s="11">
        <f t="shared" si="10"/>
        <v>0.7</v>
      </c>
      <c r="AU350" s="13" t="s">
        <v>56</v>
      </c>
      <c r="AY350" s="13"/>
      <c r="AZ350" s="13"/>
      <c r="BA350" s="13">
        <v>6.0</v>
      </c>
      <c r="BB350" s="13"/>
    </row>
    <row r="351" ht="12.75" customHeight="1">
      <c r="A351" s="22" t="s">
        <v>383</v>
      </c>
      <c r="B351" s="8" t="s">
        <v>61</v>
      </c>
      <c r="C351" s="10">
        <v>1.9123015873015872</v>
      </c>
      <c r="D351" s="11">
        <v>10.112301587301587</v>
      </c>
      <c r="E351" s="11">
        <v>0.18910646313228424</v>
      </c>
      <c r="F351" s="13">
        <v>0.0</v>
      </c>
      <c r="G351" s="13">
        <v>10.0</v>
      </c>
      <c r="H351" s="13">
        <v>4.0</v>
      </c>
      <c r="I351" s="13">
        <v>83.0</v>
      </c>
      <c r="J351" s="13">
        <v>11.0</v>
      </c>
      <c r="K351" s="11">
        <v>0.904709748083242</v>
      </c>
      <c r="L351" s="11">
        <v>3.1818181818181817</v>
      </c>
      <c r="M351" s="13">
        <v>6.0</v>
      </c>
      <c r="N351" s="13">
        <v>0.0</v>
      </c>
      <c r="O351" s="13">
        <v>8.0</v>
      </c>
      <c r="P351" s="14">
        <v>0.0</v>
      </c>
      <c r="Q351" s="15">
        <v>1.0938162112155263</v>
      </c>
      <c r="R351" s="16">
        <v>5.094119769119769</v>
      </c>
      <c r="S351" s="13">
        <v>39.5</v>
      </c>
      <c r="T351" s="13">
        <v>3.0</v>
      </c>
      <c r="U351" s="13">
        <v>2.0</v>
      </c>
      <c r="V351" s="17">
        <f t="shared" si="1"/>
        <v>1</v>
      </c>
      <c r="W351" s="11">
        <f t="shared" si="2"/>
        <v>0.9090909091</v>
      </c>
      <c r="X351" s="11">
        <f t="shared" si="3"/>
        <v>0.09090909091</v>
      </c>
      <c r="Y351" s="11">
        <f t="shared" si="19"/>
        <v>5.094119769</v>
      </c>
      <c r="Z351" s="12">
        <v>0.0</v>
      </c>
      <c r="AA351" s="12">
        <v>0.0</v>
      </c>
      <c r="AB351" s="12">
        <v>9.0</v>
      </c>
      <c r="AC351" s="12">
        <v>1.0</v>
      </c>
      <c r="AD351" s="13">
        <v>9.0</v>
      </c>
      <c r="AE351" s="13">
        <v>1.0</v>
      </c>
      <c r="AF351" s="11">
        <f t="shared" si="5"/>
        <v>0.1111111111</v>
      </c>
      <c r="AG351" s="13">
        <v>0.0</v>
      </c>
      <c r="AH351" s="13">
        <v>0.0</v>
      </c>
      <c r="AI351" s="13">
        <v>7.0</v>
      </c>
      <c r="AJ351" s="13">
        <v>6.0</v>
      </c>
      <c r="AK351" s="13">
        <v>7.0</v>
      </c>
      <c r="AL351" s="13">
        <v>6.0</v>
      </c>
      <c r="AM351" s="18">
        <f t="shared" si="18"/>
        <v>0.8571428571</v>
      </c>
      <c r="AN351" s="19">
        <v>0.0</v>
      </c>
      <c r="AO351" s="19">
        <v>0.0</v>
      </c>
      <c r="AP351" s="13">
        <v>0.0</v>
      </c>
      <c r="AQ351" s="17">
        <f t="shared" si="23"/>
        <v>5</v>
      </c>
      <c r="AR351" s="11">
        <f t="shared" si="8"/>
        <v>0.4545454545</v>
      </c>
      <c r="AS351" s="17">
        <f t="shared" si="24"/>
        <v>5</v>
      </c>
      <c r="AT351" s="11">
        <f t="shared" si="10"/>
        <v>0.5</v>
      </c>
      <c r="AU351" s="13" t="s">
        <v>54</v>
      </c>
      <c r="AY351" s="13"/>
      <c r="AZ351" s="13"/>
      <c r="BA351" s="13">
        <v>2.0</v>
      </c>
      <c r="BB351" s="13"/>
    </row>
    <row r="352" ht="12.75" customHeight="1">
      <c r="A352" s="13" t="s">
        <v>383</v>
      </c>
      <c r="B352" s="8" t="s">
        <v>384</v>
      </c>
      <c r="C352" s="10">
        <v>3.2956349206349205</v>
      </c>
      <c r="D352" s="11">
        <v>8.74563492063492</v>
      </c>
      <c r="E352" s="11">
        <v>0.37683197967239895</v>
      </c>
      <c r="F352" s="13">
        <v>1.0</v>
      </c>
      <c r="G352" s="13">
        <v>4.0</v>
      </c>
      <c r="H352" s="13">
        <v>19.0</v>
      </c>
      <c r="I352" s="13">
        <v>56.0</v>
      </c>
      <c r="J352" s="13">
        <v>6.0</v>
      </c>
      <c r="K352" s="11">
        <v>0.6101190476190476</v>
      </c>
      <c r="L352" s="11">
        <v>0.8115942028985508</v>
      </c>
      <c r="M352" s="13">
        <v>1.0</v>
      </c>
      <c r="N352" s="13">
        <v>0.0</v>
      </c>
      <c r="O352" s="13">
        <v>8.0</v>
      </c>
      <c r="P352" s="14">
        <v>0.0</v>
      </c>
      <c r="Q352" s="15">
        <v>0.9869510272914466</v>
      </c>
      <c r="R352" s="16">
        <v>4.107229123533472</v>
      </c>
      <c r="S352" s="13">
        <v>36.5</v>
      </c>
      <c r="T352" s="13">
        <v>6.0</v>
      </c>
      <c r="U352" s="13">
        <v>2.0</v>
      </c>
      <c r="V352" s="17">
        <f t="shared" si="1"/>
        <v>2</v>
      </c>
      <c r="W352" s="11">
        <f t="shared" si="2"/>
        <v>0.6666666667</v>
      </c>
      <c r="X352" s="11">
        <f t="shared" si="3"/>
        <v>0.3333333333</v>
      </c>
      <c r="Y352" s="11">
        <f t="shared" si="19"/>
        <v>4.107229124</v>
      </c>
      <c r="Z352" s="12">
        <v>0.0</v>
      </c>
      <c r="AA352" s="12">
        <v>0.0</v>
      </c>
      <c r="AB352" s="12">
        <v>4.0</v>
      </c>
      <c r="AC352" s="12">
        <v>0.0</v>
      </c>
      <c r="AD352" s="13">
        <v>4.0</v>
      </c>
      <c r="AE352" s="13">
        <v>0.0</v>
      </c>
      <c r="AF352" s="11">
        <f t="shared" si="5"/>
        <v>0</v>
      </c>
      <c r="AG352" s="13">
        <v>0.0</v>
      </c>
      <c r="AH352" s="13">
        <v>0.0</v>
      </c>
      <c r="AI352" s="13">
        <v>5.0</v>
      </c>
      <c r="AJ352" s="13">
        <v>4.0</v>
      </c>
      <c r="AK352" s="13">
        <v>5.0</v>
      </c>
      <c r="AL352" s="13">
        <v>4.0</v>
      </c>
      <c r="AM352" s="18">
        <f t="shared" si="18"/>
        <v>0.8</v>
      </c>
      <c r="AN352" s="19">
        <v>0.0</v>
      </c>
      <c r="AO352" s="19">
        <v>0.0</v>
      </c>
      <c r="AP352" s="13">
        <v>16.0</v>
      </c>
      <c r="AQ352" s="17">
        <f t="shared" si="23"/>
        <v>5</v>
      </c>
      <c r="AR352" s="11">
        <f t="shared" si="8"/>
        <v>0.8333333333</v>
      </c>
      <c r="AS352" s="17">
        <f t="shared" si="24"/>
        <v>1</v>
      </c>
      <c r="AT352" s="11">
        <f t="shared" si="10"/>
        <v>0.1666666667</v>
      </c>
      <c r="AU352" s="13" t="s">
        <v>56</v>
      </c>
      <c r="AY352" s="13"/>
      <c r="AZ352" s="13"/>
      <c r="BA352" s="13">
        <v>9.0</v>
      </c>
      <c r="BB352" s="13"/>
    </row>
    <row r="353" ht="12.75" customHeight="1">
      <c r="A353" s="13" t="s">
        <v>383</v>
      </c>
      <c r="B353" s="50" t="s">
        <v>385</v>
      </c>
      <c r="C353" s="10">
        <v>0.5666666666666667</v>
      </c>
      <c r="D353" s="11">
        <v>6.612301587634921</v>
      </c>
      <c r="E353" s="11">
        <v>0.08569885374350435</v>
      </c>
      <c r="F353" s="13">
        <v>0.0</v>
      </c>
      <c r="G353" s="13">
        <v>9.0</v>
      </c>
      <c r="H353" s="13">
        <v>4.0</v>
      </c>
      <c r="I353" s="13">
        <v>85.0</v>
      </c>
      <c r="J353" s="13">
        <v>10.0</v>
      </c>
      <c r="K353" s="11">
        <v>0.8952941176470588</v>
      </c>
      <c r="L353" s="11">
        <v>3.15</v>
      </c>
      <c r="M353" s="13">
        <v>8.0</v>
      </c>
      <c r="N353" s="13">
        <v>0.0</v>
      </c>
      <c r="O353" s="13">
        <v>8.0</v>
      </c>
      <c r="P353" s="14">
        <v>0.0</v>
      </c>
      <c r="Q353" s="15">
        <v>0.9809929713905632</v>
      </c>
      <c r="R353" s="16">
        <v>3.716666666666667</v>
      </c>
      <c r="S353" s="13">
        <v>30.5</v>
      </c>
      <c r="T353" s="13">
        <v>9.0</v>
      </c>
      <c r="U353" s="13">
        <v>1.0</v>
      </c>
      <c r="V353" s="17">
        <f t="shared" si="1"/>
        <v>1</v>
      </c>
      <c r="W353" s="11">
        <f t="shared" si="2"/>
        <v>0.9</v>
      </c>
      <c r="X353" s="11">
        <f t="shared" si="3"/>
        <v>0.1</v>
      </c>
      <c r="Y353" s="11">
        <f t="shared" si="19"/>
        <v>3.716666667</v>
      </c>
      <c r="Z353" s="12">
        <v>0.0</v>
      </c>
      <c r="AA353" s="12">
        <v>0.0</v>
      </c>
      <c r="AB353" s="12">
        <v>5.0</v>
      </c>
      <c r="AC353" s="12">
        <v>0.0</v>
      </c>
      <c r="AD353" s="13">
        <v>5.0</v>
      </c>
      <c r="AE353" s="13">
        <v>0.0</v>
      </c>
      <c r="AF353" s="11">
        <f t="shared" si="5"/>
        <v>0</v>
      </c>
      <c r="AG353" s="13">
        <v>0.0</v>
      </c>
      <c r="AH353" s="13">
        <v>0.0</v>
      </c>
      <c r="AI353" s="13">
        <v>7.0</v>
      </c>
      <c r="AJ353" s="13">
        <v>3.0</v>
      </c>
      <c r="AK353" s="13">
        <v>7.0</v>
      </c>
      <c r="AL353" s="13">
        <v>3.0</v>
      </c>
      <c r="AM353" s="18">
        <f t="shared" si="18"/>
        <v>0.4285714286</v>
      </c>
      <c r="AN353" s="19">
        <v>0.0</v>
      </c>
      <c r="AO353" s="19">
        <v>0.0</v>
      </c>
      <c r="AP353" s="13">
        <v>1.0</v>
      </c>
      <c r="AQ353" s="17">
        <f t="shared" si="23"/>
        <v>2</v>
      </c>
      <c r="AR353" s="11">
        <f t="shared" si="8"/>
        <v>0.2</v>
      </c>
      <c r="AS353" s="17">
        <f t="shared" si="24"/>
        <v>8</v>
      </c>
      <c r="AT353" s="11">
        <f t="shared" si="10"/>
        <v>0.8</v>
      </c>
      <c r="AU353" s="13" t="s">
        <v>54</v>
      </c>
      <c r="AY353" s="13"/>
      <c r="AZ353" s="13"/>
      <c r="BA353" s="13">
        <v>7.0</v>
      </c>
      <c r="BB353" s="13"/>
    </row>
    <row r="354" ht="12.75" customHeight="1">
      <c r="A354" s="13" t="s">
        <v>383</v>
      </c>
      <c r="B354" s="50" t="s">
        <v>386</v>
      </c>
      <c r="C354" s="10">
        <v>1.75</v>
      </c>
      <c r="D354" s="11">
        <v>3.378968253968254</v>
      </c>
      <c r="E354" s="11">
        <v>0.5179095713446858</v>
      </c>
      <c r="F354" s="13">
        <v>0.0</v>
      </c>
      <c r="G354" s="13">
        <v>3.0</v>
      </c>
      <c r="H354" s="13">
        <v>8.0</v>
      </c>
      <c r="I354" s="13">
        <v>34.0</v>
      </c>
      <c r="J354" s="13">
        <v>4.0</v>
      </c>
      <c r="K354" s="11">
        <v>0.6911764705882353</v>
      </c>
      <c r="L354" s="11">
        <v>1.75</v>
      </c>
      <c r="M354" s="13">
        <v>2.0</v>
      </c>
      <c r="N354" s="13">
        <v>0.0</v>
      </c>
      <c r="O354" s="13">
        <v>8.0</v>
      </c>
      <c r="P354" s="14">
        <v>0.0</v>
      </c>
      <c r="Q354" s="15">
        <v>1.2090860419329212</v>
      </c>
      <c r="R354" s="16">
        <v>3.5</v>
      </c>
      <c r="S354" s="13">
        <v>19.5</v>
      </c>
      <c r="T354" s="13">
        <v>13.0</v>
      </c>
      <c r="U354" s="13">
        <v>1.0</v>
      </c>
      <c r="V354" s="17">
        <f t="shared" si="1"/>
        <v>1</v>
      </c>
      <c r="W354" s="11">
        <f t="shared" si="2"/>
        <v>0.75</v>
      </c>
      <c r="X354" s="11">
        <f t="shared" si="3"/>
        <v>0.25</v>
      </c>
      <c r="Y354" s="11">
        <f t="shared" si="19"/>
        <v>3.5</v>
      </c>
      <c r="Z354" s="12">
        <v>0.0</v>
      </c>
      <c r="AA354" s="12">
        <v>0.0</v>
      </c>
      <c r="AB354" s="12">
        <v>0.0</v>
      </c>
      <c r="AC354" s="12">
        <v>0.0</v>
      </c>
      <c r="AD354" s="13">
        <v>0.0</v>
      </c>
      <c r="AE354" s="13">
        <v>0.0</v>
      </c>
      <c r="AF354" s="11" t="str">
        <f t="shared" si="5"/>
        <v>#DIV/0!</v>
      </c>
      <c r="AG354" s="13">
        <v>0.0</v>
      </c>
      <c r="AH354" s="13">
        <v>0.0</v>
      </c>
      <c r="AI354" s="13">
        <v>3.0</v>
      </c>
      <c r="AJ354" s="13">
        <v>0.0</v>
      </c>
      <c r="AK354" s="13">
        <v>3.0</v>
      </c>
      <c r="AL354" s="13">
        <v>0.0</v>
      </c>
      <c r="AM354" s="18">
        <f t="shared" si="18"/>
        <v>0</v>
      </c>
      <c r="AN354" s="19">
        <v>0.0</v>
      </c>
      <c r="AO354" s="19">
        <v>0.0</v>
      </c>
      <c r="AP354" s="13">
        <v>11.0</v>
      </c>
      <c r="AQ354" s="17">
        <f t="shared" si="23"/>
        <v>2</v>
      </c>
      <c r="AR354" s="11">
        <f t="shared" si="8"/>
        <v>0.5</v>
      </c>
      <c r="AS354" s="17">
        <f t="shared" si="24"/>
        <v>2</v>
      </c>
      <c r="AT354" s="11">
        <f t="shared" si="10"/>
        <v>0.5</v>
      </c>
      <c r="AU354" s="13" t="s">
        <v>54</v>
      </c>
      <c r="AY354" s="13"/>
      <c r="AZ354" s="13"/>
      <c r="BA354" s="13">
        <v>5.0</v>
      </c>
      <c r="BB354" s="13"/>
    </row>
    <row r="355" ht="12.75" customHeight="1">
      <c r="A355" s="13" t="s">
        <v>383</v>
      </c>
      <c r="B355" s="50" t="s">
        <v>387</v>
      </c>
      <c r="C355" s="10">
        <v>1.2</v>
      </c>
      <c r="D355" s="11">
        <v>7.612301587634921</v>
      </c>
      <c r="E355" s="11">
        <v>0.15763957670164117</v>
      </c>
      <c r="F355" s="13">
        <v>0.0</v>
      </c>
      <c r="G355" s="13">
        <v>7.0</v>
      </c>
      <c r="H355" s="13">
        <v>4.0</v>
      </c>
      <c r="I355" s="13">
        <v>102.0</v>
      </c>
      <c r="J355" s="13">
        <v>13.0</v>
      </c>
      <c r="K355" s="11">
        <v>0.5354449472096531</v>
      </c>
      <c r="L355" s="11">
        <v>1.8846153846153846</v>
      </c>
      <c r="M355" s="13">
        <v>9.0</v>
      </c>
      <c r="N355" s="13">
        <v>0.0</v>
      </c>
      <c r="O355" s="13">
        <v>8.0</v>
      </c>
      <c r="P355" s="14">
        <v>0.0</v>
      </c>
      <c r="Q355" s="15">
        <v>0.6930845239112943</v>
      </c>
      <c r="R355" s="16">
        <v>3.0846153846153843</v>
      </c>
      <c r="S355" s="13">
        <v>33.5</v>
      </c>
      <c r="T355" s="13">
        <v>8.0</v>
      </c>
      <c r="U355" s="13">
        <v>1.0</v>
      </c>
      <c r="V355" s="17">
        <f t="shared" si="1"/>
        <v>6</v>
      </c>
      <c r="W355" s="11">
        <f t="shared" si="2"/>
        <v>0.5384615385</v>
      </c>
      <c r="X355" s="11">
        <f t="shared" si="3"/>
        <v>0.4615384615</v>
      </c>
      <c r="Y355" s="11">
        <f t="shared" si="19"/>
        <v>3.084615385</v>
      </c>
      <c r="Z355" s="12">
        <v>0.0</v>
      </c>
      <c r="AA355" s="12">
        <v>0.0</v>
      </c>
      <c r="AB355" s="12">
        <v>6.0</v>
      </c>
      <c r="AC355" s="12">
        <v>1.0</v>
      </c>
      <c r="AD355" s="13">
        <v>6.0</v>
      </c>
      <c r="AE355" s="13">
        <v>1.0</v>
      </c>
      <c r="AF355" s="11">
        <f t="shared" si="5"/>
        <v>0.1666666667</v>
      </c>
      <c r="AG355" s="13">
        <v>0.0</v>
      </c>
      <c r="AH355" s="13">
        <v>0.0</v>
      </c>
      <c r="AI355" s="13">
        <v>7.0</v>
      </c>
      <c r="AJ355" s="13">
        <v>1.0</v>
      </c>
      <c r="AK355" s="13">
        <v>7.0</v>
      </c>
      <c r="AL355" s="13">
        <v>1.0</v>
      </c>
      <c r="AM355" s="18">
        <f t="shared" si="18"/>
        <v>0.1428571429</v>
      </c>
      <c r="AN355" s="19">
        <v>0.0</v>
      </c>
      <c r="AO355" s="19">
        <v>0.0</v>
      </c>
      <c r="AP355" s="13">
        <v>1.0</v>
      </c>
      <c r="AQ355" s="17">
        <f t="shared" si="23"/>
        <v>4</v>
      </c>
      <c r="AR355" s="11">
        <f t="shared" si="8"/>
        <v>0.3076923077</v>
      </c>
      <c r="AS355" s="17">
        <f t="shared" si="24"/>
        <v>8</v>
      </c>
      <c r="AT355" s="11">
        <f t="shared" si="10"/>
        <v>0.6666666667</v>
      </c>
      <c r="AU355" s="13" t="s">
        <v>56</v>
      </c>
      <c r="AY355" s="13"/>
      <c r="AZ355" s="13"/>
      <c r="BA355" s="13">
        <v>6.0</v>
      </c>
      <c r="BB355" s="13"/>
    </row>
    <row r="356" ht="12.75" customHeight="1">
      <c r="A356" s="13" t="s">
        <v>383</v>
      </c>
      <c r="B356" s="50" t="s">
        <v>388</v>
      </c>
      <c r="C356" s="10">
        <v>0.25</v>
      </c>
      <c r="D356" s="11">
        <v>1.5456349206349205</v>
      </c>
      <c r="E356" s="11">
        <v>0.16174582798459566</v>
      </c>
      <c r="F356" s="13">
        <v>0.0</v>
      </c>
      <c r="G356" s="13">
        <v>4.0</v>
      </c>
      <c r="H356" s="13">
        <v>4.0</v>
      </c>
      <c r="I356" s="13">
        <v>40.0</v>
      </c>
      <c r="J356" s="13">
        <v>5.0</v>
      </c>
      <c r="K356" s="11">
        <v>0.78</v>
      </c>
      <c r="L356" s="11">
        <v>2.8</v>
      </c>
      <c r="M356" s="13">
        <v>3.0</v>
      </c>
      <c r="N356" s="13">
        <v>0.0</v>
      </c>
      <c r="O356" s="13">
        <v>8.0</v>
      </c>
      <c r="P356" s="14">
        <v>0.0</v>
      </c>
      <c r="Q356" s="15">
        <v>0.9417458279845957</v>
      </c>
      <c r="R356" s="16">
        <v>3.05</v>
      </c>
      <c r="S356" s="13">
        <v>14.5</v>
      </c>
      <c r="T356" s="13">
        <v>15.0</v>
      </c>
      <c r="U356" s="13">
        <v>1.0</v>
      </c>
      <c r="V356" s="17">
        <f t="shared" si="1"/>
        <v>1</v>
      </c>
      <c r="W356" s="11">
        <f t="shared" si="2"/>
        <v>0.8</v>
      </c>
      <c r="X356" s="11">
        <f t="shared" si="3"/>
        <v>0.2</v>
      </c>
      <c r="Y356" s="11">
        <f t="shared" si="19"/>
        <v>3.05</v>
      </c>
      <c r="Z356" s="12">
        <v>0.0</v>
      </c>
      <c r="AA356" s="12">
        <v>0.0</v>
      </c>
      <c r="AB356" s="12">
        <v>0.0</v>
      </c>
      <c r="AC356" s="12">
        <v>0.0</v>
      </c>
      <c r="AD356" s="13">
        <v>0.0</v>
      </c>
      <c r="AE356" s="13">
        <v>0.0</v>
      </c>
      <c r="AF356" s="11" t="str">
        <f t="shared" si="5"/>
        <v>#DIV/0!</v>
      </c>
      <c r="AG356" s="13">
        <v>0.0</v>
      </c>
      <c r="AH356" s="13">
        <v>0.0</v>
      </c>
      <c r="AI356" s="13">
        <v>4.0</v>
      </c>
      <c r="AJ356" s="13">
        <v>0.0</v>
      </c>
      <c r="AK356" s="13">
        <v>4.0</v>
      </c>
      <c r="AL356" s="13">
        <v>0.0</v>
      </c>
      <c r="AM356" s="18">
        <f t="shared" si="18"/>
        <v>0</v>
      </c>
      <c r="AN356" s="19">
        <v>0.0</v>
      </c>
      <c r="AO356" s="19">
        <v>0.0</v>
      </c>
      <c r="AP356" s="13">
        <v>4.0</v>
      </c>
      <c r="AQ356" s="17">
        <f t="shared" si="23"/>
        <v>2</v>
      </c>
      <c r="AR356" s="11">
        <f t="shared" si="8"/>
        <v>0.4</v>
      </c>
      <c r="AS356" s="17">
        <f t="shared" si="24"/>
        <v>3</v>
      </c>
      <c r="AT356" s="11">
        <f t="shared" si="10"/>
        <v>0.6</v>
      </c>
      <c r="AU356" s="13" t="s">
        <v>54</v>
      </c>
      <c r="AY356" s="13"/>
      <c r="AZ356" s="13"/>
      <c r="BA356" s="13">
        <v>9.0</v>
      </c>
      <c r="BB356" s="13"/>
    </row>
    <row r="357" ht="12.75" customHeight="1">
      <c r="A357" s="13" t="s">
        <v>383</v>
      </c>
      <c r="B357" s="50" t="s">
        <v>389</v>
      </c>
      <c r="C357" s="10">
        <v>1.7</v>
      </c>
      <c r="D357" s="11">
        <v>4.112301587634921</v>
      </c>
      <c r="E357" s="11">
        <v>0.4133938048492472</v>
      </c>
      <c r="F357" s="13">
        <v>0.0</v>
      </c>
      <c r="G357" s="13">
        <v>6.0</v>
      </c>
      <c r="H357" s="13">
        <v>10.0</v>
      </c>
      <c r="I357" s="13">
        <v>72.0</v>
      </c>
      <c r="J357" s="13">
        <v>9.0</v>
      </c>
      <c r="K357" s="11">
        <v>0.6512345679012346</v>
      </c>
      <c r="L357" s="11">
        <v>1.3333333333333333</v>
      </c>
      <c r="M357" s="13">
        <v>6.0</v>
      </c>
      <c r="N357" s="13">
        <v>0.0</v>
      </c>
      <c r="O357" s="13">
        <v>8.0</v>
      </c>
      <c r="P357" s="14">
        <v>0.0</v>
      </c>
      <c r="Q357" s="15">
        <v>1.0646283727504817</v>
      </c>
      <c r="R357" s="16">
        <v>3.033333333333333</v>
      </c>
      <c r="S357" s="13">
        <v>27.5</v>
      </c>
      <c r="T357" s="13">
        <v>10.0</v>
      </c>
      <c r="U357" s="13">
        <v>1.0</v>
      </c>
      <c r="V357" s="17">
        <f t="shared" si="1"/>
        <v>3</v>
      </c>
      <c r="W357" s="11">
        <f t="shared" si="2"/>
        <v>0.6666666667</v>
      </c>
      <c r="X357" s="11">
        <f t="shared" si="3"/>
        <v>0.3333333333</v>
      </c>
      <c r="Y357" s="11">
        <f t="shared" si="19"/>
        <v>3.033333333</v>
      </c>
      <c r="Z357" s="12">
        <v>0.0</v>
      </c>
      <c r="AA357" s="12">
        <v>0.0</v>
      </c>
      <c r="AB357" s="12">
        <v>2.0</v>
      </c>
      <c r="AC357" s="12">
        <v>1.0</v>
      </c>
      <c r="AD357" s="13">
        <v>2.0</v>
      </c>
      <c r="AE357" s="13">
        <v>1.0</v>
      </c>
      <c r="AF357" s="11">
        <f t="shared" si="5"/>
        <v>0.5</v>
      </c>
      <c r="AG357" s="13">
        <v>0.0</v>
      </c>
      <c r="AH357" s="13">
        <v>0.0</v>
      </c>
      <c r="AI357" s="13">
        <v>7.0</v>
      </c>
      <c r="AJ357" s="13">
        <v>1.0</v>
      </c>
      <c r="AK357" s="13">
        <v>7.0</v>
      </c>
      <c r="AL357" s="13">
        <v>1.0</v>
      </c>
      <c r="AM357" s="18">
        <f t="shared" si="18"/>
        <v>0.1428571429</v>
      </c>
      <c r="AN357" s="19">
        <v>0.0</v>
      </c>
      <c r="AO357" s="19">
        <v>0.0</v>
      </c>
      <c r="AP357" s="13">
        <v>5.0</v>
      </c>
      <c r="AQ357" s="17">
        <f t="shared" si="23"/>
        <v>3</v>
      </c>
      <c r="AR357" s="11">
        <f t="shared" si="8"/>
        <v>0.3333333333</v>
      </c>
      <c r="AS357" s="17">
        <f t="shared" si="24"/>
        <v>5</v>
      </c>
      <c r="AT357" s="11">
        <f t="shared" si="10"/>
        <v>0.625</v>
      </c>
      <c r="AU357" s="13" t="s">
        <v>54</v>
      </c>
      <c r="AV357" s="13"/>
      <c r="AW357" s="13"/>
      <c r="AX357" s="13"/>
      <c r="AY357" s="13"/>
      <c r="AZ357" s="13"/>
      <c r="BA357" s="13">
        <v>2.0</v>
      </c>
    </row>
    <row r="358" ht="12.75" customHeight="1">
      <c r="A358" s="13" t="s">
        <v>383</v>
      </c>
      <c r="B358" s="8" t="s">
        <v>258</v>
      </c>
      <c r="C358" s="10">
        <v>1.878968253968254</v>
      </c>
      <c r="D358" s="11">
        <v>8.61230158763492</v>
      </c>
      <c r="E358" s="11">
        <v>0.218172602857519</v>
      </c>
      <c r="F358" s="13">
        <v>1.0</v>
      </c>
      <c r="G358" s="13">
        <v>5.0</v>
      </c>
      <c r="H358" s="13">
        <v>10.0</v>
      </c>
      <c r="I358" s="13">
        <v>68.0</v>
      </c>
      <c r="J358" s="13">
        <v>9.0</v>
      </c>
      <c r="K358" s="11">
        <v>0.5392156862745098</v>
      </c>
      <c r="L358" s="11">
        <v>1.1111111111111112</v>
      </c>
      <c r="M358" s="13">
        <v>6.0</v>
      </c>
      <c r="N358" s="13">
        <v>0.0</v>
      </c>
      <c r="O358" s="13">
        <v>8.0</v>
      </c>
      <c r="P358" s="14">
        <v>0.0</v>
      </c>
      <c r="Q358" s="15">
        <v>0.7573882891320287</v>
      </c>
      <c r="R358" s="16">
        <v>2.990079365079365</v>
      </c>
      <c r="S358" s="13">
        <v>38.5</v>
      </c>
      <c r="T358" s="13">
        <v>4.0</v>
      </c>
      <c r="U358" s="13">
        <v>3.0</v>
      </c>
      <c r="V358" s="17">
        <f t="shared" si="1"/>
        <v>4</v>
      </c>
      <c r="W358" s="11">
        <f t="shared" si="2"/>
        <v>0.5555555556</v>
      </c>
      <c r="X358" s="11">
        <f t="shared" si="3"/>
        <v>0.4444444444</v>
      </c>
      <c r="Y358" s="11">
        <f t="shared" si="19"/>
        <v>2.990079365</v>
      </c>
      <c r="Z358" s="12">
        <v>0.0</v>
      </c>
      <c r="AA358" s="12">
        <v>0.0</v>
      </c>
      <c r="AB358" s="12">
        <v>5.0</v>
      </c>
      <c r="AC358" s="12">
        <v>0.0</v>
      </c>
      <c r="AD358" s="13">
        <v>5.0</v>
      </c>
      <c r="AE358" s="13">
        <v>0.0</v>
      </c>
      <c r="AF358" s="11">
        <f t="shared" si="5"/>
        <v>0</v>
      </c>
      <c r="AG358" s="13">
        <v>0.0</v>
      </c>
      <c r="AH358" s="13">
        <v>0.0</v>
      </c>
      <c r="AI358" s="13">
        <v>7.0</v>
      </c>
      <c r="AJ358" s="13">
        <v>3.0</v>
      </c>
      <c r="AK358" s="13">
        <v>7.0</v>
      </c>
      <c r="AL358" s="13">
        <v>3.0</v>
      </c>
      <c r="AM358" s="18">
        <f t="shared" si="18"/>
        <v>0.4285714286</v>
      </c>
      <c r="AN358" s="19">
        <v>0.0</v>
      </c>
      <c r="AO358" s="19">
        <v>0.0</v>
      </c>
      <c r="AP358" s="13">
        <v>12.0</v>
      </c>
      <c r="AQ358" s="17">
        <f t="shared" si="23"/>
        <v>3</v>
      </c>
      <c r="AR358" s="11">
        <f t="shared" si="8"/>
        <v>0.3333333333</v>
      </c>
      <c r="AS358" s="17">
        <f t="shared" si="24"/>
        <v>6</v>
      </c>
      <c r="AT358" s="11">
        <f t="shared" si="10"/>
        <v>0.6666666667</v>
      </c>
      <c r="AU358" s="13" t="s">
        <v>56</v>
      </c>
      <c r="AV358" s="20">
        <v>22641.0</v>
      </c>
      <c r="AW358" s="13"/>
      <c r="AX358" s="13"/>
      <c r="AY358" s="13"/>
      <c r="AZ358" s="13"/>
      <c r="BA358" s="13">
        <v>3.0</v>
      </c>
    </row>
    <row r="359" ht="12.75" customHeight="1">
      <c r="A359" s="13" t="s">
        <v>383</v>
      </c>
      <c r="B359" s="50" t="s">
        <v>390</v>
      </c>
      <c r="C359" s="10">
        <v>0.5666666666666667</v>
      </c>
      <c r="D359" s="11">
        <v>8.61230158763492</v>
      </c>
      <c r="E359" s="11">
        <v>0.06579735520180298</v>
      </c>
      <c r="F359" s="13">
        <v>0.0</v>
      </c>
      <c r="G359" s="13">
        <v>8.0</v>
      </c>
      <c r="H359" s="13">
        <v>6.0</v>
      </c>
      <c r="I359" s="13">
        <v>96.0</v>
      </c>
      <c r="J359" s="13">
        <v>12.0</v>
      </c>
      <c r="K359" s="11">
        <v>0.6614583333333334</v>
      </c>
      <c r="L359" s="11">
        <v>1.8666666666666667</v>
      </c>
      <c r="M359" s="13">
        <v>9.0</v>
      </c>
      <c r="N359" s="13">
        <v>0.0</v>
      </c>
      <c r="O359" s="13">
        <v>8.0</v>
      </c>
      <c r="P359" s="14">
        <v>0.0</v>
      </c>
      <c r="Q359" s="15">
        <v>0.7272556885351363</v>
      </c>
      <c r="R359" s="16">
        <v>2.4333333333333336</v>
      </c>
      <c r="S359" s="13">
        <v>36.5</v>
      </c>
      <c r="T359" s="13">
        <v>7.0</v>
      </c>
      <c r="U359" s="13">
        <v>1.0</v>
      </c>
      <c r="V359" s="17">
        <f t="shared" si="1"/>
        <v>4</v>
      </c>
      <c r="W359" s="11">
        <f t="shared" si="2"/>
        <v>0.6666666667</v>
      </c>
      <c r="X359" s="11">
        <f t="shared" si="3"/>
        <v>0.3333333333</v>
      </c>
      <c r="Y359" s="11">
        <f t="shared" si="19"/>
        <v>2.433333333</v>
      </c>
      <c r="Z359" s="12">
        <v>0.0</v>
      </c>
      <c r="AA359" s="12">
        <v>0.0</v>
      </c>
      <c r="AB359" s="12">
        <v>7.0</v>
      </c>
      <c r="AC359" s="12">
        <v>0.0</v>
      </c>
      <c r="AD359" s="13">
        <v>7.0</v>
      </c>
      <c r="AE359" s="13">
        <v>0.0</v>
      </c>
      <c r="AF359" s="11">
        <f t="shared" si="5"/>
        <v>0</v>
      </c>
      <c r="AG359" s="13">
        <v>0.0</v>
      </c>
      <c r="AH359" s="13">
        <v>0.0</v>
      </c>
      <c r="AI359" s="13">
        <v>7.0</v>
      </c>
      <c r="AJ359" s="13">
        <v>3.0</v>
      </c>
      <c r="AK359" s="13">
        <v>7.0</v>
      </c>
      <c r="AL359" s="13">
        <v>3.0</v>
      </c>
      <c r="AM359" s="18">
        <f t="shared" si="18"/>
        <v>0.4285714286</v>
      </c>
      <c r="AN359" s="19">
        <v>0.0</v>
      </c>
      <c r="AO359" s="19">
        <v>0.0</v>
      </c>
      <c r="AP359" s="13">
        <v>1.0</v>
      </c>
      <c r="AQ359" s="17">
        <f t="shared" si="23"/>
        <v>3</v>
      </c>
      <c r="AR359" s="11">
        <f t="shared" si="8"/>
        <v>0.25</v>
      </c>
      <c r="AS359" s="17">
        <f t="shared" si="24"/>
        <v>9</v>
      </c>
      <c r="AT359" s="11">
        <f t="shared" si="10"/>
        <v>0.75</v>
      </c>
      <c r="AU359" s="13" t="s">
        <v>54</v>
      </c>
      <c r="AV359" s="13"/>
      <c r="AW359" s="13"/>
      <c r="AX359" s="13"/>
      <c r="AY359" s="13"/>
      <c r="AZ359" s="13"/>
      <c r="BA359" s="12">
        <v>6.0</v>
      </c>
    </row>
    <row r="360" ht="12.75" customHeight="1">
      <c r="A360" s="13" t="s">
        <v>383</v>
      </c>
      <c r="B360" s="50" t="s">
        <v>391</v>
      </c>
      <c r="C360" s="10">
        <v>1.3666666666666667</v>
      </c>
      <c r="D360" s="11">
        <v>9.11230158763492</v>
      </c>
      <c r="E360" s="11">
        <v>0.14998040325192774</v>
      </c>
      <c r="F360" s="13">
        <v>0.0</v>
      </c>
      <c r="G360" s="13">
        <v>8.0</v>
      </c>
      <c r="H360" s="13">
        <v>13.0</v>
      </c>
      <c r="I360" s="13">
        <v>101.0</v>
      </c>
      <c r="J360" s="13">
        <v>13.0</v>
      </c>
      <c r="K360" s="11">
        <v>0.6054836252856055</v>
      </c>
      <c r="L360" s="11">
        <v>1.0135746606334841</v>
      </c>
      <c r="M360" s="13">
        <v>6.0</v>
      </c>
      <c r="N360" s="13">
        <v>0.0</v>
      </c>
      <c r="O360" s="13">
        <v>8.0</v>
      </c>
      <c r="P360" s="14">
        <v>0.0</v>
      </c>
      <c r="Q360" s="15">
        <v>0.7554640285375332</v>
      </c>
      <c r="R360" s="16">
        <v>2.380241327300151</v>
      </c>
      <c r="S360" s="13">
        <v>37.5</v>
      </c>
      <c r="T360" s="13">
        <v>5.0</v>
      </c>
      <c r="U360" s="13">
        <v>1.0</v>
      </c>
      <c r="V360" s="17">
        <f t="shared" si="1"/>
        <v>5</v>
      </c>
      <c r="W360" s="11">
        <f t="shared" si="2"/>
        <v>0.6153846154</v>
      </c>
      <c r="X360" s="11">
        <f t="shared" si="3"/>
        <v>0.3846153846</v>
      </c>
      <c r="Y360" s="11">
        <f t="shared" si="19"/>
        <v>2.380241327</v>
      </c>
      <c r="Z360" s="12">
        <v>0.0</v>
      </c>
      <c r="AA360" s="12">
        <v>0.0</v>
      </c>
      <c r="AB360" s="12">
        <v>8.0</v>
      </c>
      <c r="AC360" s="12">
        <v>1.0</v>
      </c>
      <c r="AD360" s="13">
        <v>8.0</v>
      </c>
      <c r="AE360" s="13">
        <v>1.0</v>
      </c>
      <c r="AF360" s="11">
        <f t="shared" si="5"/>
        <v>0.125</v>
      </c>
      <c r="AG360" s="13">
        <v>0.0</v>
      </c>
      <c r="AH360" s="13">
        <v>0.0</v>
      </c>
      <c r="AI360" s="13">
        <v>7.0</v>
      </c>
      <c r="AJ360" s="13">
        <v>2.0</v>
      </c>
      <c r="AK360" s="13">
        <v>7.0</v>
      </c>
      <c r="AL360" s="13">
        <v>2.0</v>
      </c>
      <c r="AM360" s="18">
        <f t="shared" si="18"/>
        <v>0.2857142857</v>
      </c>
      <c r="AN360" s="19">
        <v>0.0</v>
      </c>
      <c r="AO360" s="19">
        <v>0.0</v>
      </c>
      <c r="AP360" s="13">
        <v>0.0</v>
      </c>
      <c r="AQ360" s="17">
        <f t="shared" si="23"/>
        <v>7</v>
      </c>
      <c r="AR360" s="11">
        <f t="shared" si="8"/>
        <v>0.5384615385</v>
      </c>
      <c r="AS360" s="17">
        <f t="shared" si="24"/>
        <v>5</v>
      </c>
      <c r="AT360" s="11">
        <f t="shared" si="10"/>
        <v>0.4166666667</v>
      </c>
      <c r="AU360" s="13" t="s">
        <v>56</v>
      </c>
      <c r="AV360" s="13"/>
      <c r="AW360" s="13"/>
      <c r="AX360" s="13"/>
      <c r="AY360" s="13"/>
      <c r="AZ360" s="13"/>
      <c r="BA360" s="13">
        <v>6.0</v>
      </c>
      <c r="BB360" s="13"/>
    </row>
    <row r="361" ht="12.75" customHeight="1">
      <c r="A361" s="13" t="s">
        <v>383</v>
      </c>
      <c r="B361" s="8" t="s">
        <v>341</v>
      </c>
      <c r="C361" s="10">
        <v>0.25396825396825395</v>
      </c>
      <c r="D361" s="11">
        <v>1.4123015873015872</v>
      </c>
      <c r="E361" s="11">
        <v>0.1798257937622928</v>
      </c>
      <c r="F361" s="13">
        <v>2.0</v>
      </c>
      <c r="G361" s="13">
        <v>2.0</v>
      </c>
      <c r="H361" s="13">
        <v>5.0</v>
      </c>
      <c r="I361" s="13">
        <v>24.0</v>
      </c>
      <c r="J361" s="13">
        <v>3.0</v>
      </c>
      <c r="K361" s="11">
        <v>0.5972222222222222</v>
      </c>
      <c r="L361" s="11">
        <v>2.074074074074074</v>
      </c>
      <c r="M361" s="13">
        <v>2.0</v>
      </c>
      <c r="N361" s="13">
        <v>0.0</v>
      </c>
      <c r="O361" s="13">
        <v>8.0</v>
      </c>
      <c r="P361" s="14">
        <v>0.0</v>
      </c>
      <c r="Q361" s="15">
        <v>0.777048015984515</v>
      </c>
      <c r="R361" s="16">
        <v>2.328042328042328</v>
      </c>
      <c r="S361" s="13">
        <v>17.5</v>
      </c>
      <c r="T361" s="13">
        <v>14.0</v>
      </c>
      <c r="U361" s="13">
        <v>2.0</v>
      </c>
      <c r="V361" s="17">
        <f t="shared" si="1"/>
        <v>1</v>
      </c>
      <c r="W361" s="11">
        <f t="shared" si="2"/>
        <v>0.6666666667</v>
      </c>
      <c r="X361" s="11">
        <f t="shared" si="3"/>
        <v>0.3333333333</v>
      </c>
      <c r="Y361" s="11">
        <f t="shared" si="19"/>
        <v>2.328042328</v>
      </c>
      <c r="Z361" s="12">
        <v>0.0</v>
      </c>
      <c r="AA361" s="12">
        <v>0.0</v>
      </c>
      <c r="AB361" s="12">
        <v>0.0</v>
      </c>
      <c r="AC361" s="12">
        <v>0.0</v>
      </c>
      <c r="AD361" s="13">
        <v>0.0</v>
      </c>
      <c r="AE361" s="13">
        <v>0.0</v>
      </c>
      <c r="AF361" s="11" t="str">
        <f t="shared" si="5"/>
        <v>#DIV/0!</v>
      </c>
      <c r="AG361" s="13">
        <v>0.0</v>
      </c>
      <c r="AH361" s="13">
        <v>0.0</v>
      </c>
      <c r="AI361" s="13">
        <v>6.0</v>
      </c>
      <c r="AJ361" s="13">
        <v>2.0</v>
      </c>
      <c r="AK361" s="13">
        <v>6.0</v>
      </c>
      <c r="AL361" s="13">
        <v>2.0</v>
      </c>
      <c r="AM361" s="18">
        <f t="shared" si="18"/>
        <v>0.3333333333</v>
      </c>
      <c r="AN361" s="19">
        <v>0.0</v>
      </c>
      <c r="AO361" s="19">
        <v>0.0</v>
      </c>
      <c r="AP361" s="13">
        <v>1.0</v>
      </c>
      <c r="AQ361" s="17">
        <f t="shared" si="23"/>
        <v>1</v>
      </c>
      <c r="AR361" s="11">
        <f t="shared" si="8"/>
        <v>0.3333333333</v>
      </c>
      <c r="AS361" s="17">
        <f t="shared" si="24"/>
        <v>2</v>
      </c>
      <c r="AT361" s="11">
        <f t="shared" si="10"/>
        <v>0.6666666667</v>
      </c>
      <c r="AU361" s="13" t="s">
        <v>56</v>
      </c>
      <c r="AV361" s="13"/>
      <c r="AW361" s="13"/>
      <c r="AX361" s="13"/>
      <c r="AY361" s="13"/>
      <c r="AZ361" s="13">
        <v>4.0</v>
      </c>
      <c r="BA361" s="13">
        <f>H361+AZ361</f>
        <v>9</v>
      </c>
      <c r="BB361" s="13"/>
    </row>
    <row r="362" ht="12.75" customHeight="1">
      <c r="A362" s="13" t="s">
        <v>383</v>
      </c>
      <c r="B362" s="8" t="s">
        <v>110</v>
      </c>
      <c r="C362" s="10">
        <v>0.9123015873015872</v>
      </c>
      <c r="D362" s="11">
        <v>2.6123015873015873</v>
      </c>
      <c r="E362" s="11">
        <v>0.34923287255050883</v>
      </c>
      <c r="F362" s="13">
        <v>0.0</v>
      </c>
      <c r="G362" s="13">
        <v>1.0</v>
      </c>
      <c r="H362" s="13">
        <v>7.0</v>
      </c>
      <c r="I362" s="13">
        <v>29.0</v>
      </c>
      <c r="J362" s="13">
        <v>3.0</v>
      </c>
      <c r="K362" s="11">
        <v>0.2528735632183908</v>
      </c>
      <c r="L362" s="11">
        <v>0.8484848484848485</v>
      </c>
      <c r="M362" s="13">
        <v>2.0</v>
      </c>
      <c r="N362" s="13">
        <v>0.0</v>
      </c>
      <c r="O362" s="13">
        <v>8.0</v>
      </c>
      <c r="P362" s="14">
        <v>0.0</v>
      </c>
      <c r="Q362" s="15">
        <v>0.6021064357688997</v>
      </c>
      <c r="R362" s="16">
        <v>1.7607864357864358</v>
      </c>
      <c r="S362" s="13">
        <v>25.5</v>
      </c>
      <c r="T362" s="13">
        <v>11.0</v>
      </c>
      <c r="U362" s="13">
        <v>2.0</v>
      </c>
      <c r="V362" s="17">
        <f t="shared" si="1"/>
        <v>2</v>
      </c>
      <c r="W362" s="11">
        <f t="shared" si="2"/>
        <v>0.3333333333</v>
      </c>
      <c r="X362" s="11">
        <f t="shared" si="3"/>
        <v>0.6666666667</v>
      </c>
      <c r="Y362" s="11">
        <f t="shared" si="19"/>
        <v>1.760786436</v>
      </c>
      <c r="Z362" s="12">
        <v>0.0</v>
      </c>
      <c r="AA362" s="12">
        <v>0.0</v>
      </c>
      <c r="AB362" s="12">
        <v>1.0</v>
      </c>
      <c r="AC362" s="12">
        <v>0.0</v>
      </c>
      <c r="AD362" s="13">
        <v>1.0</v>
      </c>
      <c r="AE362" s="13">
        <v>0.0</v>
      </c>
      <c r="AF362" s="11">
        <f t="shared" si="5"/>
        <v>0</v>
      </c>
      <c r="AG362" s="13">
        <v>0.0</v>
      </c>
      <c r="AH362" s="13">
        <v>0.0</v>
      </c>
      <c r="AI362" s="13">
        <v>7.0</v>
      </c>
      <c r="AJ362" s="13">
        <v>6.0</v>
      </c>
      <c r="AK362" s="13">
        <v>7.0</v>
      </c>
      <c r="AL362" s="13">
        <v>6.0</v>
      </c>
      <c r="AM362" s="18">
        <f t="shared" si="18"/>
        <v>0.8571428571</v>
      </c>
      <c r="AN362" s="19">
        <v>0.0</v>
      </c>
      <c r="AO362" s="19">
        <v>0.0</v>
      </c>
      <c r="AP362" s="13">
        <v>4.0</v>
      </c>
      <c r="AQ362" s="17">
        <f t="shared" si="23"/>
        <v>1</v>
      </c>
      <c r="AR362" s="11">
        <f t="shared" si="8"/>
        <v>0.3333333333</v>
      </c>
      <c r="AS362" s="17">
        <f t="shared" si="24"/>
        <v>2</v>
      </c>
      <c r="AT362" s="11">
        <f t="shared" si="10"/>
        <v>0.6666666667</v>
      </c>
      <c r="AU362" s="13" t="s">
        <v>54</v>
      </c>
      <c r="BA362" s="12">
        <v>2.0</v>
      </c>
    </row>
    <row r="363" ht="12.75" customHeight="1">
      <c r="A363" s="13" t="s">
        <v>383</v>
      </c>
      <c r="B363" s="50" t="s">
        <v>392</v>
      </c>
      <c r="C363" s="10">
        <v>0.5456349206349206</v>
      </c>
      <c r="D363" s="11">
        <v>2.1123015876349207</v>
      </c>
      <c r="E363" s="11">
        <v>0.258312981360702</v>
      </c>
      <c r="F363" s="13">
        <v>1.0</v>
      </c>
      <c r="G363" s="13">
        <v>2.0</v>
      </c>
      <c r="H363" s="13">
        <v>11.0</v>
      </c>
      <c r="I363" s="13">
        <v>29.0</v>
      </c>
      <c r="J363" s="13">
        <v>4.0</v>
      </c>
      <c r="K363" s="11">
        <v>0.4051724137931034</v>
      </c>
      <c r="L363" s="11">
        <v>0.9333333333333333</v>
      </c>
      <c r="M363" s="13">
        <v>1.0</v>
      </c>
      <c r="N363" s="13">
        <v>0.0</v>
      </c>
      <c r="O363" s="13">
        <v>8.0</v>
      </c>
      <c r="P363" s="14">
        <v>0.0</v>
      </c>
      <c r="Q363" s="15">
        <v>0.6634853951538054</v>
      </c>
      <c r="R363" s="16">
        <v>1.478968253968254</v>
      </c>
      <c r="S363" s="13">
        <v>19.5</v>
      </c>
      <c r="T363" s="13">
        <v>12.0</v>
      </c>
      <c r="U363" s="13">
        <v>1.0</v>
      </c>
      <c r="V363" s="17">
        <f t="shared" si="1"/>
        <v>2</v>
      </c>
      <c r="W363" s="11">
        <f t="shared" si="2"/>
        <v>0.5</v>
      </c>
      <c r="X363" s="11">
        <f t="shared" si="3"/>
        <v>0.5</v>
      </c>
      <c r="Y363" s="11">
        <f t="shared" si="19"/>
        <v>1.478968254</v>
      </c>
      <c r="Z363" s="12">
        <v>0.0</v>
      </c>
      <c r="AA363" s="12">
        <v>0.0</v>
      </c>
      <c r="AB363" s="12">
        <v>0.0</v>
      </c>
      <c r="AC363" s="12">
        <v>0.0</v>
      </c>
      <c r="AD363" s="13">
        <v>0.0</v>
      </c>
      <c r="AE363" s="13">
        <v>0.0</v>
      </c>
      <c r="AF363" s="11" t="str">
        <f t="shared" si="5"/>
        <v>#DIV/0!</v>
      </c>
      <c r="AG363" s="13">
        <v>0.0</v>
      </c>
      <c r="AH363" s="13">
        <v>0.0</v>
      </c>
      <c r="AI363" s="13">
        <v>7.0</v>
      </c>
      <c r="AJ363" s="13">
        <v>4.0</v>
      </c>
      <c r="AK363" s="13">
        <v>7.0</v>
      </c>
      <c r="AL363" s="13">
        <v>4.0</v>
      </c>
      <c r="AM363" s="18">
        <f t="shared" si="18"/>
        <v>0.5714285714</v>
      </c>
      <c r="AN363" s="19">
        <v>0.0</v>
      </c>
      <c r="AO363" s="19">
        <v>0.0</v>
      </c>
      <c r="AP363" s="13">
        <v>1.0</v>
      </c>
      <c r="AQ363" s="17">
        <f t="shared" si="23"/>
        <v>3</v>
      </c>
      <c r="AR363" s="11">
        <f t="shared" si="8"/>
        <v>0.75</v>
      </c>
      <c r="AS363" s="17">
        <f t="shared" si="24"/>
        <v>1</v>
      </c>
      <c r="AT363" s="11">
        <f t="shared" si="10"/>
        <v>0.25</v>
      </c>
      <c r="AU363" s="13" t="s">
        <v>56</v>
      </c>
      <c r="AY363" s="13"/>
      <c r="AZ363" s="13"/>
      <c r="BA363" s="13">
        <v>4.0</v>
      </c>
      <c r="BB363" s="13"/>
    </row>
    <row r="364" ht="12.75" customHeight="1">
      <c r="A364" s="13" t="s">
        <v>383</v>
      </c>
      <c r="B364" s="8" t="s">
        <v>343</v>
      </c>
      <c r="C364" s="10">
        <v>0.2361111111111111</v>
      </c>
      <c r="D364" s="11">
        <v>0.2361111111111111</v>
      </c>
      <c r="E364" s="11">
        <v>1.0</v>
      </c>
      <c r="F364" s="13">
        <v>0.0</v>
      </c>
      <c r="G364" s="13">
        <v>1.0</v>
      </c>
      <c r="H364" s="13">
        <v>0.0</v>
      </c>
      <c r="I364" s="13">
        <v>10.0</v>
      </c>
      <c r="J364" s="13">
        <v>1.0</v>
      </c>
      <c r="K364" s="11">
        <v>0.26315789473684215</v>
      </c>
      <c r="L364" s="11">
        <v>1.0769230769230769</v>
      </c>
      <c r="M364" s="13">
        <v>1.0</v>
      </c>
      <c r="N364" s="13">
        <v>0.0</v>
      </c>
      <c r="O364" s="13">
        <v>8.0</v>
      </c>
      <c r="P364" s="14">
        <v>0.0</v>
      </c>
      <c r="Q364" s="15">
        <v>1.263157894736842</v>
      </c>
      <c r="R364" s="16">
        <v>1.313034188034188</v>
      </c>
      <c r="S364" s="13">
        <v>7.5</v>
      </c>
      <c r="T364" s="13">
        <v>19.0</v>
      </c>
      <c r="U364" s="13">
        <v>2.0</v>
      </c>
      <c r="V364" s="17">
        <f t="shared" si="1"/>
        <v>0</v>
      </c>
      <c r="W364" s="11">
        <f t="shared" si="2"/>
        <v>1</v>
      </c>
      <c r="X364" s="11">
        <f t="shared" si="3"/>
        <v>0</v>
      </c>
      <c r="Y364" s="11">
        <f t="shared" si="19"/>
        <v>1.313034188</v>
      </c>
      <c r="Z364" s="12">
        <v>0.0</v>
      </c>
      <c r="AA364" s="12">
        <v>0.0</v>
      </c>
      <c r="AB364" s="12">
        <v>0.0</v>
      </c>
      <c r="AC364" s="12">
        <v>0.0</v>
      </c>
      <c r="AD364" s="13">
        <v>0.0</v>
      </c>
      <c r="AE364" s="13">
        <v>0.0</v>
      </c>
      <c r="AF364" s="11" t="str">
        <f t="shared" si="5"/>
        <v>#DIV/0!</v>
      </c>
      <c r="AG364" s="13">
        <v>0.0</v>
      </c>
      <c r="AH364" s="13">
        <v>0.0</v>
      </c>
      <c r="AI364" s="13">
        <v>2.0</v>
      </c>
      <c r="AJ364" s="13">
        <v>2.0</v>
      </c>
      <c r="AK364" s="13">
        <v>2.0</v>
      </c>
      <c r="AL364" s="13">
        <v>2.0</v>
      </c>
      <c r="AM364" s="18">
        <f t="shared" si="18"/>
        <v>1</v>
      </c>
      <c r="AN364" s="19">
        <v>0.0</v>
      </c>
      <c r="AO364" s="19">
        <v>0.0</v>
      </c>
      <c r="AP364" s="13">
        <v>0.0</v>
      </c>
      <c r="AQ364" s="17">
        <f t="shared" si="23"/>
        <v>0</v>
      </c>
      <c r="AR364" s="11">
        <f t="shared" si="8"/>
        <v>0</v>
      </c>
      <c r="AS364" s="17">
        <f t="shared" si="24"/>
        <v>1</v>
      </c>
      <c r="AT364" s="11">
        <f t="shared" si="10"/>
        <v>1</v>
      </c>
      <c r="AU364" s="13" t="s">
        <v>54</v>
      </c>
      <c r="BA364" s="12">
        <v>8.0</v>
      </c>
      <c r="BB364" s="13"/>
    </row>
    <row r="365" ht="12.75" customHeight="1">
      <c r="A365" s="13" t="s">
        <v>383</v>
      </c>
      <c r="B365" s="8" t="s">
        <v>393</v>
      </c>
      <c r="C365" s="10">
        <v>1.25</v>
      </c>
      <c r="D365" s="11">
        <v>2.0</v>
      </c>
      <c r="E365" s="11">
        <v>0.625</v>
      </c>
      <c r="F365" s="13">
        <v>0.0</v>
      </c>
      <c r="G365" s="13">
        <v>0.0</v>
      </c>
      <c r="H365" s="13">
        <v>6.0</v>
      </c>
      <c r="I365" s="13">
        <v>10.0</v>
      </c>
      <c r="J365" s="13">
        <v>1.0</v>
      </c>
      <c r="K365" s="11">
        <v>-0.6</v>
      </c>
      <c r="L365" s="11">
        <v>0.0</v>
      </c>
      <c r="M365" s="13">
        <v>0.0</v>
      </c>
      <c r="N365" s="13">
        <v>0.0</v>
      </c>
      <c r="O365" s="13">
        <v>8.0</v>
      </c>
      <c r="P365" s="14">
        <v>0.0</v>
      </c>
      <c r="Q365" s="15">
        <v>0.025000000000000022</v>
      </c>
      <c r="R365" s="16">
        <v>1.25</v>
      </c>
      <c r="S365" s="13">
        <v>11.5</v>
      </c>
      <c r="T365" s="13">
        <v>16.0</v>
      </c>
      <c r="U365" s="13">
        <v>3.0</v>
      </c>
      <c r="V365" s="17">
        <f t="shared" si="1"/>
        <v>1</v>
      </c>
      <c r="W365" s="11">
        <f t="shared" si="2"/>
        <v>0</v>
      </c>
      <c r="X365" s="11">
        <f t="shared" si="3"/>
        <v>1</v>
      </c>
      <c r="Y365" s="11">
        <f t="shared" si="19"/>
        <v>1.25</v>
      </c>
      <c r="Z365" s="12">
        <v>0.0</v>
      </c>
      <c r="AA365" s="12">
        <v>0.0</v>
      </c>
      <c r="AB365" s="12">
        <v>0.0</v>
      </c>
      <c r="AC365" s="12">
        <v>0.0</v>
      </c>
      <c r="AD365" s="13">
        <v>0.0</v>
      </c>
      <c r="AE365" s="13">
        <v>0.0</v>
      </c>
      <c r="AF365" s="11" t="str">
        <f t="shared" si="5"/>
        <v>#DIV/0!</v>
      </c>
      <c r="AG365" s="13">
        <v>0.0</v>
      </c>
      <c r="AH365" s="13">
        <v>0.0</v>
      </c>
      <c r="AI365" s="13">
        <v>0.0</v>
      </c>
      <c r="AJ365" s="13">
        <v>0.0</v>
      </c>
      <c r="AK365" s="13">
        <v>0.0</v>
      </c>
      <c r="AL365" s="13">
        <v>0.0</v>
      </c>
      <c r="AM365" s="18" t="str">
        <f t="shared" si="18"/>
        <v>#DIV/0!</v>
      </c>
      <c r="AN365" s="19">
        <v>0.0</v>
      </c>
      <c r="AO365" s="19">
        <v>0.0</v>
      </c>
      <c r="AP365" s="13">
        <v>10.0</v>
      </c>
      <c r="AQ365" s="17">
        <f t="shared" si="23"/>
        <v>1</v>
      </c>
      <c r="AR365" s="11">
        <f t="shared" si="8"/>
        <v>1</v>
      </c>
      <c r="AS365" s="17">
        <f t="shared" si="24"/>
        <v>0</v>
      </c>
      <c r="AT365" s="11">
        <f t="shared" si="10"/>
        <v>0</v>
      </c>
      <c r="AU365" s="13" t="s">
        <v>56</v>
      </c>
      <c r="AV365" s="13"/>
      <c r="AW365" s="13"/>
      <c r="AX365" s="13"/>
      <c r="AY365" s="13"/>
      <c r="AZ365" s="13"/>
      <c r="BA365" s="13">
        <v>3.0</v>
      </c>
      <c r="BB365" s="13"/>
    </row>
    <row r="366" ht="12.75" customHeight="1">
      <c r="A366" s="13" t="s">
        <v>383</v>
      </c>
      <c r="B366" s="50" t="s">
        <v>394</v>
      </c>
      <c r="C366" s="10">
        <v>0.0</v>
      </c>
      <c r="D366" s="11">
        <v>0.7361111111111112</v>
      </c>
      <c r="E366" s="11">
        <v>0.0</v>
      </c>
      <c r="F366" s="13">
        <v>0.0</v>
      </c>
      <c r="G366" s="13">
        <v>1.0</v>
      </c>
      <c r="H366" s="13">
        <v>5.0</v>
      </c>
      <c r="I366" s="13">
        <v>27.0</v>
      </c>
      <c r="J366" s="13">
        <v>3.0</v>
      </c>
      <c r="K366" s="11">
        <v>0.271604938271605</v>
      </c>
      <c r="L366" s="11">
        <v>1.037037037037037</v>
      </c>
      <c r="M366" s="13">
        <v>2.0</v>
      </c>
      <c r="N366" s="13">
        <v>0.0</v>
      </c>
      <c r="O366" s="13">
        <v>8.0</v>
      </c>
      <c r="P366" s="14">
        <v>0.0</v>
      </c>
      <c r="Q366" s="15">
        <v>0.271604938271605</v>
      </c>
      <c r="R366" s="16">
        <v>1.037037037037037</v>
      </c>
      <c r="S366" s="13">
        <v>7.5</v>
      </c>
      <c r="T366" s="13">
        <v>18.0</v>
      </c>
      <c r="U366" s="13">
        <v>1.0</v>
      </c>
      <c r="V366" s="17">
        <f t="shared" si="1"/>
        <v>2</v>
      </c>
      <c r="W366" s="11">
        <f t="shared" si="2"/>
        <v>0.3333333333</v>
      </c>
      <c r="X366" s="11">
        <f t="shared" si="3"/>
        <v>0.6666666667</v>
      </c>
      <c r="Y366" s="11">
        <f t="shared" si="19"/>
        <v>1.037037037</v>
      </c>
      <c r="Z366" s="12">
        <v>0.0</v>
      </c>
      <c r="AA366" s="12">
        <v>0.0</v>
      </c>
      <c r="AB366" s="12">
        <v>0.0</v>
      </c>
      <c r="AC366" s="12">
        <v>0.0</v>
      </c>
      <c r="AD366" s="13">
        <v>0.0</v>
      </c>
      <c r="AE366" s="13">
        <v>0.0</v>
      </c>
      <c r="AF366" s="11" t="str">
        <f t="shared" si="5"/>
        <v>#DIV/0!</v>
      </c>
      <c r="AG366" s="13">
        <v>0.0</v>
      </c>
      <c r="AH366" s="13">
        <v>0.0</v>
      </c>
      <c r="AI366" s="13">
        <v>2.0</v>
      </c>
      <c r="AJ366" s="13">
        <v>0.0</v>
      </c>
      <c r="AK366" s="13">
        <v>2.0</v>
      </c>
      <c r="AL366" s="13">
        <v>0.0</v>
      </c>
      <c r="AM366" s="18">
        <f t="shared" si="18"/>
        <v>0</v>
      </c>
      <c r="AN366" s="19">
        <v>0.0</v>
      </c>
      <c r="AO366" s="19">
        <v>0.0</v>
      </c>
      <c r="AP366" s="13">
        <v>1.0</v>
      </c>
      <c r="AQ366" s="17">
        <f t="shared" si="23"/>
        <v>1</v>
      </c>
      <c r="AR366" s="11">
        <f t="shared" si="8"/>
        <v>0.3333333333</v>
      </c>
      <c r="AS366" s="17">
        <f t="shared" si="24"/>
        <v>2</v>
      </c>
      <c r="AT366" s="11">
        <f t="shared" si="10"/>
        <v>0.6666666667</v>
      </c>
      <c r="AU366" s="13" t="s">
        <v>56</v>
      </c>
      <c r="AY366" s="13"/>
      <c r="AZ366" s="13"/>
      <c r="BA366" s="13">
        <v>8.0</v>
      </c>
      <c r="BB366" s="13"/>
    </row>
    <row r="367" ht="12.75" customHeight="1">
      <c r="A367" s="13" t="s">
        <v>383</v>
      </c>
      <c r="B367" s="50" t="s">
        <v>395</v>
      </c>
      <c r="C367" s="10">
        <v>0.5</v>
      </c>
      <c r="D367" s="11">
        <v>1.6111111111111112</v>
      </c>
      <c r="E367" s="11">
        <v>0.3103448275862069</v>
      </c>
      <c r="F367" s="13">
        <v>0.0</v>
      </c>
      <c r="G367" s="13">
        <v>0.0</v>
      </c>
      <c r="H367" s="13">
        <v>10.0</v>
      </c>
      <c r="I367" s="13">
        <v>19.0</v>
      </c>
      <c r="J367" s="13">
        <v>2.0</v>
      </c>
      <c r="K367" s="11">
        <v>-0.2631578947368421</v>
      </c>
      <c r="L367" s="11">
        <v>0.0</v>
      </c>
      <c r="M367" s="13">
        <v>0.0</v>
      </c>
      <c r="N367" s="13">
        <v>0.0</v>
      </c>
      <c r="O367" s="13">
        <v>8.0</v>
      </c>
      <c r="P367" s="14">
        <v>0.0</v>
      </c>
      <c r="Q367" s="15">
        <v>0.047186932849364815</v>
      </c>
      <c r="R367" s="16">
        <v>0.5</v>
      </c>
      <c r="S367" s="13">
        <v>9.5</v>
      </c>
      <c r="T367" s="13">
        <v>17.0</v>
      </c>
      <c r="U367" s="13">
        <v>1.0</v>
      </c>
      <c r="V367" s="17">
        <f t="shared" si="1"/>
        <v>2</v>
      </c>
      <c r="W367" s="11">
        <f t="shared" si="2"/>
        <v>0</v>
      </c>
      <c r="X367" s="11">
        <f t="shared" si="3"/>
        <v>1</v>
      </c>
      <c r="Y367" s="11">
        <f t="shared" si="19"/>
        <v>0.5</v>
      </c>
      <c r="Z367" s="12">
        <v>0.0</v>
      </c>
      <c r="AA367" s="12">
        <v>0.0</v>
      </c>
      <c r="AB367" s="12">
        <v>0.0</v>
      </c>
      <c r="AC367" s="12">
        <v>0.0</v>
      </c>
      <c r="AD367" s="13">
        <v>0.0</v>
      </c>
      <c r="AE367" s="13">
        <v>0.0</v>
      </c>
      <c r="AF367" s="11" t="str">
        <f t="shared" si="5"/>
        <v>#DIV/0!</v>
      </c>
      <c r="AG367" s="13">
        <v>0.0</v>
      </c>
      <c r="AH367" s="13">
        <v>0.0</v>
      </c>
      <c r="AI367" s="13">
        <v>1.0</v>
      </c>
      <c r="AJ367" s="13">
        <v>0.0</v>
      </c>
      <c r="AK367" s="13">
        <v>1.0</v>
      </c>
      <c r="AL367" s="13">
        <v>0.0</v>
      </c>
      <c r="AM367" s="18">
        <f t="shared" si="18"/>
        <v>0</v>
      </c>
      <c r="AN367" s="19">
        <v>0.0</v>
      </c>
      <c r="AO367" s="19">
        <v>0.0</v>
      </c>
      <c r="AP367" s="13">
        <v>6.0</v>
      </c>
      <c r="AQ367" s="17">
        <f t="shared" si="23"/>
        <v>2</v>
      </c>
      <c r="AR367" s="11">
        <f t="shared" si="8"/>
        <v>1</v>
      </c>
      <c r="AS367" s="17">
        <f t="shared" si="24"/>
        <v>0</v>
      </c>
      <c r="AT367" s="11">
        <f t="shared" si="10"/>
        <v>0</v>
      </c>
      <c r="AU367" s="13" t="s">
        <v>56</v>
      </c>
      <c r="AY367" s="13"/>
      <c r="AZ367" s="13"/>
      <c r="BA367" s="13">
        <v>8.0</v>
      </c>
    </row>
    <row r="368" ht="12.75" customHeight="1">
      <c r="A368" s="25" t="s">
        <v>383</v>
      </c>
      <c r="B368" s="44" t="s">
        <v>277</v>
      </c>
      <c r="C368" s="27">
        <v>0.0</v>
      </c>
      <c r="D368" s="28">
        <v>0.5</v>
      </c>
      <c r="E368" s="28">
        <v>0.0</v>
      </c>
      <c r="F368" s="25">
        <v>0.0</v>
      </c>
      <c r="G368" s="25">
        <v>0.0</v>
      </c>
      <c r="H368" s="25">
        <v>0.0</v>
      </c>
      <c r="I368" s="25">
        <v>10.0</v>
      </c>
      <c r="J368" s="25">
        <v>1.0</v>
      </c>
      <c r="K368" s="28">
        <v>0.0</v>
      </c>
      <c r="L368" s="28">
        <v>0.0</v>
      </c>
      <c r="M368" s="25">
        <v>1.0</v>
      </c>
      <c r="N368" s="25">
        <v>0.0</v>
      </c>
      <c r="O368" s="25">
        <v>8.0</v>
      </c>
      <c r="P368" s="29">
        <v>0.0</v>
      </c>
      <c r="Q368" s="30">
        <v>0.0</v>
      </c>
      <c r="R368" s="31">
        <v>0.0</v>
      </c>
      <c r="S368" s="25">
        <v>4.5</v>
      </c>
      <c r="T368" s="25">
        <v>20.0</v>
      </c>
      <c r="U368" s="25">
        <v>4.0</v>
      </c>
      <c r="V368" s="32">
        <f t="shared" si="1"/>
        <v>1</v>
      </c>
      <c r="W368" s="28">
        <f t="shared" si="2"/>
        <v>0</v>
      </c>
      <c r="X368" s="28">
        <f t="shared" si="3"/>
        <v>1</v>
      </c>
      <c r="Y368" s="28">
        <f t="shared" si="19"/>
        <v>0</v>
      </c>
      <c r="Z368" s="25">
        <v>0.0</v>
      </c>
      <c r="AA368" s="25">
        <v>0.0</v>
      </c>
      <c r="AB368" s="25">
        <v>0.0</v>
      </c>
      <c r="AC368" s="25">
        <v>0.0</v>
      </c>
      <c r="AD368" s="25">
        <v>0.0</v>
      </c>
      <c r="AE368" s="25">
        <v>0.0</v>
      </c>
      <c r="AF368" s="28" t="str">
        <f t="shared" si="5"/>
        <v>#DIV/0!</v>
      </c>
      <c r="AG368" s="25">
        <v>0.0</v>
      </c>
      <c r="AH368" s="25">
        <v>0.0</v>
      </c>
      <c r="AI368" s="25">
        <v>0.0</v>
      </c>
      <c r="AJ368" s="25">
        <v>0.0</v>
      </c>
      <c r="AK368" s="25">
        <v>0.0</v>
      </c>
      <c r="AL368" s="25">
        <v>0.0</v>
      </c>
      <c r="AM368" s="33" t="str">
        <f t="shared" si="18"/>
        <v>#DIV/0!</v>
      </c>
      <c r="AN368" s="34">
        <v>0.0</v>
      </c>
      <c r="AO368" s="34">
        <v>0.0</v>
      </c>
      <c r="AP368" s="25">
        <v>4.0</v>
      </c>
      <c r="AQ368" s="32">
        <f t="shared" si="23"/>
        <v>0</v>
      </c>
      <c r="AR368" s="28">
        <f t="shared" si="8"/>
        <v>0</v>
      </c>
      <c r="AS368" s="32">
        <f t="shared" si="24"/>
        <v>1</v>
      </c>
      <c r="AT368" s="28">
        <f t="shared" si="10"/>
        <v>1</v>
      </c>
      <c r="AU368" s="25" t="s">
        <v>54</v>
      </c>
      <c r="AV368" s="35">
        <v>23403.0</v>
      </c>
      <c r="AW368" s="25"/>
      <c r="AX368" s="25"/>
      <c r="AY368" s="25"/>
      <c r="AZ368" s="25"/>
      <c r="BA368" s="25">
        <v>4.0</v>
      </c>
      <c r="BB368" s="25"/>
    </row>
    <row r="369" ht="12.75" customHeight="1">
      <c r="A369" s="8" t="s">
        <v>396</v>
      </c>
      <c r="B369" s="37" t="s">
        <v>397</v>
      </c>
      <c r="C369" s="10">
        <v>2.28452380952381</v>
      </c>
      <c r="D369" s="11">
        <v>12.942857142857143</v>
      </c>
      <c r="E369" s="11">
        <v>0.17650846210448862</v>
      </c>
      <c r="F369" s="13">
        <v>2.0</v>
      </c>
      <c r="G369" s="13">
        <v>10.0</v>
      </c>
      <c r="H369" s="13">
        <v>5.0</v>
      </c>
      <c r="I369" s="13">
        <v>70.0</v>
      </c>
      <c r="J369" s="13">
        <v>10.0</v>
      </c>
      <c r="K369" s="11">
        <v>0.9928571428571429</v>
      </c>
      <c r="L369" s="11">
        <v>3.111111111111111</v>
      </c>
      <c r="M369" s="13">
        <v>7.0</v>
      </c>
      <c r="N369" s="13">
        <v>8.0</v>
      </c>
      <c r="O369" s="13">
        <v>9.0</v>
      </c>
      <c r="P369" s="14">
        <v>0.8888888888888888</v>
      </c>
      <c r="Q369" s="15">
        <v>2.0582544938505203</v>
      </c>
      <c r="R369" s="16">
        <v>10.728968253968254</v>
      </c>
      <c r="S369" s="13">
        <v>39.0</v>
      </c>
      <c r="T369" s="13">
        <v>1.0</v>
      </c>
      <c r="U369" s="13">
        <v>1.0</v>
      </c>
      <c r="V369" s="17">
        <f t="shared" si="1"/>
        <v>0</v>
      </c>
      <c r="W369" s="11">
        <f t="shared" si="2"/>
        <v>1</v>
      </c>
      <c r="X369" s="11">
        <f t="shared" si="3"/>
        <v>0</v>
      </c>
      <c r="Y369" s="11">
        <f t="shared" si="19"/>
        <v>5.395634921</v>
      </c>
      <c r="Z369" s="12">
        <v>1.0</v>
      </c>
      <c r="AA369" s="12">
        <v>1.0</v>
      </c>
      <c r="AB369" s="12">
        <v>9.0</v>
      </c>
      <c r="AC369" s="12">
        <v>0.0</v>
      </c>
      <c r="AD369" s="12">
        <v>10.0</v>
      </c>
      <c r="AE369" s="12">
        <v>1.0</v>
      </c>
      <c r="AF369" s="11">
        <f t="shared" si="5"/>
        <v>0.1</v>
      </c>
      <c r="AG369" s="13">
        <v>7.0</v>
      </c>
      <c r="AH369" s="13">
        <v>3.0</v>
      </c>
      <c r="AI369" s="13">
        <v>6.0</v>
      </c>
      <c r="AJ369" s="13">
        <v>2.0</v>
      </c>
      <c r="AK369" s="13">
        <v>13.0</v>
      </c>
      <c r="AL369" s="13">
        <v>5.0</v>
      </c>
      <c r="AM369" s="18">
        <f t="shared" si="18"/>
        <v>0.3846153846</v>
      </c>
      <c r="AN369" s="13">
        <v>2.0</v>
      </c>
      <c r="AO369" s="19">
        <v>0.0</v>
      </c>
      <c r="AP369" s="13">
        <v>0.0</v>
      </c>
      <c r="AQ369" s="19">
        <v>0.0</v>
      </c>
      <c r="AR369" s="11">
        <f t="shared" si="8"/>
        <v>0</v>
      </c>
      <c r="AS369" s="17">
        <f t="shared" si="24"/>
        <v>6</v>
      </c>
      <c r="AT369" s="11">
        <f t="shared" si="10"/>
        <v>0.6</v>
      </c>
      <c r="AU369" s="13" t="s">
        <v>54</v>
      </c>
      <c r="AY369" s="13"/>
      <c r="AZ369" s="13"/>
      <c r="BA369" s="13">
        <v>5.0</v>
      </c>
      <c r="BB369" s="13"/>
    </row>
    <row r="370" ht="12.75" customHeight="1">
      <c r="A370" s="22" t="s">
        <v>396</v>
      </c>
      <c r="B370" s="37" t="s">
        <v>398</v>
      </c>
      <c r="C370" s="10">
        <v>3.53452380952381</v>
      </c>
      <c r="D370" s="11">
        <v>12.942857142857143</v>
      </c>
      <c r="E370" s="11">
        <v>0.2730868285504047</v>
      </c>
      <c r="F370" s="13">
        <v>1.0</v>
      </c>
      <c r="G370" s="13">
        <v>9.0</v>
      </c>
      <c r="H370" s="13">
        <v>4.0</v>
      </c>
      <c r="I370" s="13">
        <v>70.0</v>
      </c>
      <c r="J370" s="13">
        <v>10.0</v>
      </c>
      <c r="K370" s="11">
        <v>0.8942857142857144</v>
      </c>
      <c r="L370" s="11">
        <v>3.15</v>
      </c>
      <c r="M370" s="13">
        <v>7.0</v>
      </c>
      <c r="N370" s="13">
        <v>1.0</v>
      </c>
      <c r="O370" s="13">
        <v>9.0</v>
      </c>
      <c r="P370" s="14">
        <v>0.1111111111111111</v>
      </c>
      <c r="Q370" s="15">
        <v>1.2784836539472302</v>
      </c>
      <c r="R370" s="16">
        <v>7.351190476190477</v>
      </c>
      <c r="S370" s="13">
        <v>39.0</v>
      </c>
      <c r="T370" s="13">
        <v>2.0</v>
      </c>
      <c r="U370" s="13">
        <v>1.0</v>
      </c>
      <c r="V370" s="17">
        <f t="shared" si="1"/>
        <v>1</v>
      </c>
      <c r="W370" s="11">
        <f t="shared" si="2"/>
        <v>0.9</v>
      </c>
      <c r="X370" s="11">
        <f t="shared" si="3"/>
        <v>0.1</v>
      </c>
      <c r="Y370" s="11">
        <f t="shared" si="19"/>
        <v>6.68452381</v>
      </c>
      <c r="Z370" s="12">
        <v>1.0</v>
      </c>
      <c r="AA370" s="12">
        <v>0.0</v>
      </c>
      <c r="AB370" s="12">
        <v>9.0</v>
      </c>
      <c r="AC370" s="12">
        <v>2.0</v>
      </c>
      <c r="AD370" s="12">
        <v>10.0</v>
      </c>
      <c r="AE370" s="12">
        <v>2.0</v>
      </c>
      <c r="AF370" s="11">
        <f t="shared" si="5"/>
        <v>0.2</v>
      </c>
      <c r="AG370" s="13">
        <v>7.0</v>
      </c>
      <c r="AH370" s="13">
        <v>3.0</v>
      </c>
      <c r="AI370" s="13">
        <v>6.0</v>
      </c>
      <c r="AJ370" s="13">
        <v>3.0</v>
      </c>
      <c r="AK370" s="13">
        <v>13.0</v>
      </c>
      <c r="AL370" s="13">
        <v>6.0</v>
      </c>
      <c r="AM370" s="18">
        <f t="shared" si="18"/>
        <v>0.4615384615</v>
      </c>
      <c r="AN370" s="13">
        <v>2.0</v>
      </c>
      <c r="AO370" s="19">
        <v>0.0</v>
      </c>
      <c r="AP370" s="13">
        <v>0.0</v>
      </c>
      <c r="AQ370" s="17">
        <f t="shared" ref="AQ370:AQ386" si="25">J370-M370</f>
        <v>3</v>
      </c>
      <c r="AR370" s="11">
        <f t="shared" si="8"/>
        <v>0.3</v>
      </c>
      <c r="AS370" s="17">
        <f t="shared" si="24"/>
        <v>5</v>
      </c>
      <c r="AT370" s="11">
        <f t="shared" si="10"/>
        <v>0.625</v>
      </c>
      <c r="AU370" s="13" t="s">
        <v>54</v>
      </c>
      <c r="AY370" s="13"/>
      <c r="AZ370" s="13"/>
      <c r="BA370" s="13">
        <v>8.0</v>
      </c>
      <c r="BB370" s="13"/>
    </row>
    <row r="371" ht="12.75" customHeight="1">
      <c r="A371" s="13" t="s">
        <v>396</v>
      </c>
      <c r="B371" s="73" t="s">
        <v>399</v>
      </c>
      <c r="C371" s="10">
        <v>3.5416666666666665</v>
      </c>
      <c r="D371" s="11">
        <v>8.942857142857143</v>
      </c>
      <c r="E371" s="11">
        <v>0.3960330138445154</v>
      </c>
      <c r="F371" s="13">
        <v>1.0</v>
      </c>
      <c r="G371" s="13">
        <v>6.0</v>
      </c>
      <c r="H371" s="13">
        <v>4.0</v>
      </c>
      <c r="I371" s="13">
        <v>73.0</v>
      </c>
      <c r="J371" s="13">
        <v>10.0</v>
      </c>
      <c r="K371" s="11">
        <v>0.5945205479452055</v>
      </c>
      <c r="L371" s="11">
        <v>2.1</v>
      </c>
      <c r="M371" s="13">
        <v>8.0</v>
      </c>
      <c r="N371" s="13">
        <v>0.0</v>
      </c>
      <c r="O371" s="13">
        <v>9.0</v>
      </c>
      <c r="P371" s="14">
        <v>0.0</v>
      </c>
      <c r="Q371" s="15">
        <v>0.9905535617897209</v>
      </c>
      <c r="R371" s="16">
        <v>5.641666666666667</v>
      </c>
      <c r="S371" s="13">
        <v>33.0</v>
      </c>
      <c r="T371" s="13">
        <v>6.0</v>
      </c>
      <c r="U371" s="13">
        <v>1.0</v>
      </c>
      <c r="V371" s="17">
        <f t="shared" si="1"/>
        <v>4</v>
      </c>
      <c r="W371" s="11">
        <f t="shared" si="2"/>
        <v>0.6</v>
      </c>
      <c r="X371" s="11">
        <f t="shared" si="3"/>
        <v>0.4</v>
      </c>
      <c r="Y371" s="11">
        <f t="shared" si="19"/>
        <v>5.641666667</v>
      </c>
      <c r="Z371" s="12">
        <v>0.0</v>
      </c>
      <c r="AA371" s="12">
        <v>0.0</v>
      </c>
      <c r="AB371" s="12">
        <v>6.0</v>
      </c>
      <c r="AC371" s="12">
        <v>3.0</v>
      </c>
      <c r="AD371" s="12">
        <v>6.0</v>
      </c>
      <c r="AE371" s="12">
        <v>3.0</v>
      </c>
      <c r="AF371" s="11">
        <f t="shared" si="5"/>
        <v>0.5</v>
      </c>
      <c r="AG371" s="13">
        <v>7.0</v>
      </c>
      <c r="AH371" s="13">
        <v>1.0</v>
      </c>
      <c r="AI371" s="13">
        <v>6.0</v>
      </c>
      <c r="AJ371" s="13">
        <v>1.0</v>
      </c>
      <c r="AK371" s="13">
        <v>13.0</v>
      </c>
      <c r="AL371" s="13">
        <v>2.0</v>
      </c>
      <c r="AM371" s="18">
        <f t="shared" si="18"/>
        <v>0.1538461538</v>
      </c>
      <c r="AN371" s="13">
        <v>1.0</v>
      </c>
      <c r="AO371" s="19">
        <v>0.0</v>
      </c>
      <c r="AP371" s="13">
        <v>0.0</v>
      </c>
      <c r="AQ371" s="17">
        <f t="shared" si="25"/>
        <v>2</v>
      </c>
      <c r="AR371" s="11">
        <f t="shared" si="8"/>
        <v>0.2</v>
      </c>
      <c r="AS371" s="17">
        <f t="shared" si="24"/>
        <v>5</v>
      </c>
      <c r="AT371" s="11">
        <f t="shared" si="10"/>
        <v>0.7142857143</v>
      </c>
      <c r="AU371" s="13" t="s">
        <v>56</v>
      </c>
      <c r="AV371" s="13"/>
      <c r="AW371" s="13"/>
      <c r="AX371" s="13"/>
      <c r="AY371" s="13"/>
      <c r="AZ371" s="13">
        <v>6.0</v>
      </c>
      <c r="BA371" s="13">
        <v>13.0</v>
      </c>
      <c r="BB371" s="13"/>
    </row>
    <row r="372" ht="12.75" customHeight="1">
      <c r="A372" s="13" t="s">
        <v>396</v>
      </c>
      <c r="B372" s="73" t="s">
        <v>400</v>
      </c>
      <c r="C372" s="10">
        <v>4.408333333333333</v>
      </c>
      <c r="D372" s="11">
        <v>11.942857142857143</v>
      </c>
      <c r="E372" s="11">
        <v>0.3691188197767145</v>
      </c>
      <c r="F372" s="13">
        <v>0.0</v>
      </c>
      <c r="G372" s="13">
        <v>6.0</v>
      </c>
      <c r="H372" s="13">
        <v>8.0</v>
      </c>
      <c r="I372" s="13">
        <v>82.0</v>
      </c>
      <c r="J372" s="13">
        <v>12.0</v>
      </c>
      <c r="K372" s="11">
        <v>0.491869918699187</v>
      </c>
      <c r="L372" s="11">
        <v>1.1666666666666667</v>
      </c>
      <c r="M372" s="13">
        <v>7.0</v>
      </c>
      <c r="N372" s="13">
        <v>0.0</v>
      </c>
      <c r="O372" s="13">
        <v>9.0</v>
      </c>
      <c r="P372" s="14">
        <v>0.0</v>
      </c>
      <c r="Q372" s="15">
        <v>0.8609887384759015</v>
      </c>
      <c r="R372" s="16">
        <v>5.575</v>
      </c>
      <c r="S372" s="13">
        <v>37.0</v>
      </c>
      <c r="T372" s="13">
        <v>4.0</v>
      </c>
      <c r="U372" s="13">
        <v>1.0</v>
      </c>
      <c r="V372" s="17">
        <f t="shared" si="1"/>
        <v>6</v>
      </c>
      <c r="W372" s="11">
        <f t="shared" si="2"/>
        <v>0.5</v>
      </c>
      <c r="X372" s="11">
        <f t="shared" si="3"/>
        <v>0.5</v>
      </c>
      <c r="Y372" s="11">
        <f t="shared" si="19"/>
        <v>5.575</v>
      </c>
      <c r="Z372" s="12">
        <v>1.0</v>
      </c>
      <c r="AA372" s="12">
        <v>0.0</v>
      </c>
      <c r="AB372" s="12">
        <v>8.0</v>
      </c>
      <c r="AC372" s="12">
        <v>3.0</v>
      </c>
      <c r="AD372" s="12">
        <v>9.0</v>
      </c>
      <c r="AE372" s="12">
        <v>3.0</v>
      </c>
      <c r="AF372" s="11">
        <f t="shared" si="5"/>
        <v>0.3333333333</v>
      </c>
      <c r="AG372" s="13">
        <v>7.0</v>
      </c>
      <c r="AH372" s="13">
        <v>4.0</v>
      </c>
      <c r="AI372" s="13">
        <v>6.0</v>
      </c>
      <c r="AJ372" s="13">
        <v>1.0</v>
      </c>
      <c r="AK372" s="13">
        <v>13.0</v>
      </c>
      <c r="AL372" s="13">
        <v>5.0</v>
      </c>
      <c r="AM372" s="18">
        <f t="shared" si="18"/>
        <v>0.3846153846</v>
      </c>
      <c r="AN372" s="13">
        <v>1.0</v>
      </c>
      <c r="AO372" s="19">
        <v>0.0</v>
      </c>
      <c r="AP372" s="13">
        <v>0.0</v>
      </c>
      <c r="AQ372" s="17">
        <f t="shared" si="25"/>
        <v>5</v>
      </c>
      <c r="AR372" s="11">
        <f t="shared" si="8"/>
        <v>0.4166666667</v>
      </c>
      <c r="AS372" s="17">
        <f t="shared" si="24"/>
        <v>4</v>
      </c>
      <c r="AT372" s="11">
        <f t="shared" si="10"/>
        <v>0.4444444444</v>
      </c>
      <c r="AU372" s="13" t="s">
        <v>54</v>
      </c>
      <c r="AV372" s="13"/>
      <c r="AW372" s="13"/>
      <c r="AX372" s="13"/>
      <c r="AY372" s="13"/>
      <c r="AZ372" s="13"/>
      <c r="BA372" s="13">
        <v>4.0</v>
      </c>
      <c r="BB372" s="13"/>
    </row>
    <row r="373" ht="12.75" customHeight="1">
      <c r="A373" s="13" t="s">
        <v>396</v>
      </c>
      <c r="B373" s="73" t="s">
        <v>401</v>
      </c>
      <c r="C373" s="10">
        <v>1.625</v>
      </c>
      <c r="D373" s="11">
        <v>12.942857142857143</v>
      </c>
      <c r="E373" s="11">
        <v>0.12555187637969095</v>
      </c>
      <c r="F373" s="13">
        <v>1.0</v>
      </c>
      <c r="G373" s="13">
        <v>9.0</v>
      </c>
      <c r="H373" s="13">
        <v>2.0</v>
      </c>
      <c r="I373" s="13">
        <v>85.0</v>
      </c>
      <c r="J373" s="13">
        <v>13.0</v>
      </c>
      <c r="K373" s="11">
        <v>0.6904977375565611</v>
      </c>
      <c r="L373" s="11">
        <v>3.230769230769231</v>
      </c>
      <c r="M373" s="13">
        <v>10.0</v>
      </c>
      <c r="N373" s="13">
        <v>0.0</v>
      </c>
      <c r="O373" s="13">
        <v>9.0</v>
      </c>
      <c r="P373" s="14">
        <v>0.0</v>
      </c>
      <c r="Q373" s="15">
        <v>0.8160496139362521</v>
      </c>
      <c r="R373" s="16">
        <v>4.855769230769231</v>
      </c>
      <c r="S373" s="13">
        <v>38.0</v>
      </c>
      <c r="T373" s="13">
        <v>3.0</v>
      </c>
      <c r="U373" s="13">
        <v>1.0</v>
      </c>
      <c r="V373" s="17">
        <f t="shared" si="1"/>
        <v>4</v>
      </c>
      <c r="W373" s="11">
        <f t="shared" si="2"/>
        <v>0.6923076923</v>
      </c>
      <c r="X373" s="11">
        <f t="shared" si="3"/>
        <v>0.3076923077</v>
      </c>
      <c r="Y373" s="11">
        <f t="shared" si="19"/>
        <v>4.855769231</v>
      </c>
      <c r="Z373" s="12">
        <v>1.0</v>
      </c>
      <c r="AA373" s="12">
        <v>0.0</v>
      </c>
      <c r="AB373" s="12">
        <v>9.0</v>
      </c>
      <c r="AC373" s="12">
        <v>1.0</v>
      </c>
      <c r="AD373" s="12">
        <v>10.0</v>
      </c>
      <c r="AE373" s="12">
        <v>1.0</v>
      </c>
      <c r="AF373" s="11">
        <f t="shared" si="5"/>
        <v>0.1</v>
      </c>
      <c r="AG373" s="13">
        <v>7.0</v>
      </c>
      <c r="AH373" s="13">
        <v>1.0</v>
      </c>
      <c r="AI373" s="13">
        <v>6.0</v>
      </c>
      <c r="AJ373" s="13">
        <v>1.0</v>
      </c>
      <c r="AK373" s="13">
        <v>13.0</v>
      </c>
      <c r="AL373" s="13">
        <v>2.0</v>
      </c>
      <c r="AM373" s="18">
        <f t="shared" si="18"/>
        <v>0.1538461538</v>
      </c>
      <c r="AN373" s="13">
        <v>1.0</v>
      </c>
      <c r="AO373" s="19">
        <v>0.0</v>
      </c>
      <c r="AP373" s="13">
        <v>0.0</v>
      </c>
      <c r="AQ373" s="17">
        <f t="shared" si="25"/>
        <v>3</v>
      </c>
      <c r="AR373" s="11">
        <f t="shared" si="8"/>
        <v>0.2307692308</v>
      </c>
      <c r="AS373" s="17">
        <f t="shared" si="24"/>
        <v>9</v>
      </c>
      <c r="AT373" s="11">
        <f t="shared" si="10"/>
        <v>0.75</v>
      </c>
      <c r="AU373" s="13" t="s">
        <v>56</v>
      </c>
      <c r="AV373" s="13"/>
      <c r="AW373" s="13"/>
      <c r="AX373" s="13"/>
      <c r="AY373" s="13"/>
      <c r="AZ373" s="13"/>
      <c r="BA373" s="13">
        <v>5.0</v>
      </c>
      <c r="BB373" s="13"/>
    </row>
    <row r="374" ht="12.75" customHeight="1">
      <c r="A374" s="13" t="s">
        <v>396</v>
      </c>
      <c r="B374" s="74" t="s">
        <v>402</v>
      </c>
      <c r="C374" s="10">
        <v>1.7595238095238093</v>
      </c>
      <c r="D374" s="11">
        <v>7.609523809523809</v>
      </c>
      <c r="E374" s="11">
        <v>0.23122653316645805</v>
      </c>
      <c r="F374" s="13">
        <v>1.0</v>
      </c>
      <c r="G374" s="13">
        <v>5.0</v>
      </c>
      <c r="H374" s="13">
        <v>9.0</v>
      </c>
      <c r="I374" s="13">
        <v>58.0</v>
      </c>
      <c r="J374" s="13">
        <v>7.0</v>
      </c>
      <c r="K374" s="11">
        <v>0.6921182266009852</v>
      </c>
      <c r="L374" s="11">
        <v>1.5384615384615385</v>
      </c>
      <c r="M374" s="13">
        <v>4.0</v>
      </c>
      <c r="N374" s="13">
        <v>0.0</v>
      </c>
      <c r="O374" s="13">
        <v>9.0</v>
      </c>
      <c r="P374" s="14">
        <v>0.0</v>
      </c>
      <c r="Q374" s="15">
        <v>0.9233447597674432</v>
      </c>
      <c r="R374" s="16">
        <v>3.297985347985348</v>
      </c>
      <c r="S374" s="13">
        <v>30.0</v>
      </c>
      <c r="T374" s="13">
        <v>7.0</v>
      </c>
      <c r="U374" s="13">
        <v>1.0</v>
      </c>
      <c r="V374" s="17">
        <f t="shared" si="1"/>
        <v>2</v>
      </c>
      <c r="W374" s="11">
        <f t="shared" si="2"/>
        <v>0.7142857143</v>
      </c>
      <c r="X374" s="11">
        <f t="shared" si="3"/>
        <v>0.2857142857</v>
      </c>
      <c r="Y374" s="11">
        <f t="shared" si="19"/>
        <v>3.297985348</v>
      </c>
      <c r="Z374" s="12">
        <v>0.0</v>
      </c>
      <c r="AA374" s="12">
        <v>0.0</v>
      </c>
      <c r="AB374" s="12">
        <v>5.0</v>
      </c>
      <c r="AC374" s="12">
        <v>0.0</v>
      </c>
      <c r="AD374" s="12">
        <v>5.0</v>
      </c>
      <c r="AE374" s="12">
        <v>0.0</v>
      </c>
      <c r="AF374" s="11">
        <f t="shared" si="5"/>
        <v>0</v>
      </c>
      <c r="AG374" s="13">
        <v>6.0</v>
      </c>
      <c r="AH374" s="13">
        <v>5.0</v>
      </c>
      <c r="AI374" s="13">
        <v>6.0</v>
      </c>
      <c r="AJ374" s="13">
        <v>3.0</v>
      </c>
      <c r="AK374" s="13">
        <v>12.0</v>
      </c>
      <c r="AL374" s="13">
        <v>8.0</v>
      </c>
      <c r="AM374" s="18">
        <f t="shared" si="18"/>
        <v>0.6666666667</v>
      </c>
      <c r="AN374" s="13">
        <v>1.0</v>
      </c>
      <c r="AO374" s="19">
        <v>0.0</v>
      </c>
      <c r="AP374" s="13">
        <v>0.0</v>
      </c>
      <c r="AQ374" s="17">
        <f t="shared" si="25"/>
        <v>3</v>
      </c>
      <c r="AR374" s="11">
        <f t="shared" si="8"/>
        <v>0.4285714286</v>
      </c>
      <c r="AS374" s="17">
        <f t="shared" si="24"/>
        <v>4</v>
      </c>
      <c r="AT374" s="11">
        <f t="shared" si="10"/>
        <v>0.5714285714</v>
      </c>
      <c r="AU374" s="13" t="s">
        <v>56</v>
      </c>
      <c r="AV374" s="13"/>
      <c r="AW374" s="13"/>
      <c r="AX374" s="13"/>
      <c r="AY374" s="13"/>
      <c r="AZ374" s="13"/>
      <c r="BA374" s="13">
        <v>8.0</v>
      </c>
      <c r="BB374" s="13"/>
    </row>
    <row r="375" ht="12.75" customHeight="1">
      <c r="A375" s="13" t="s">
        <v>396</v>
      </c>
      <c r="B375" s="37" t="s">
        <v>403</v>
      </c>
      <c r="C375" s="10">
        <v>1.3261904761904764</v>
      </c>
      <c r="D375" s="11">
        <v>10.942857142857143</v>
      </c>
      <c r="E375" s="11">
        <v>0.12119234116623152</v>
      </c>
      <c r="F375" s="13">
        <v>1.0</v>
      </c>
      <c r="G375" s="13">
        <v>5.0</v>
      </c>
      <c r="H375" s="13">
        <v>5.0</v>
      </c>
      <c r="I375" s="13">
        <v>63.0</v>
      </c>
      <c r="J375" s="13">
        <v>8.0</v>
      </c>
      <c r="K375" s="11">
        <v>0.6150793650793651</v>
      </c>
      <c r="L375" s="11">
        <v>1.9444444444444444</v>
      </c>
      <c r="M375" s="13">
        <v>5.0</v>
      </c>
      <c r="N375" s="13">
        <v>0.0</v>
      </c>
      <c r="O375" s="13">
        <v>9.0</v>
      </c>
      <c r="P375" s="14">
        <v>0.0</v>
      </c>
      <c r="Q375" s="15">
        <v>0.7362717062455967</v>
      </c>
      <c r="R375" s="16">
        <v>3.2706349206349206</v>
      </c>
      <c r="S375" s="13">
        <v>36.0</v>
      </c>
      <c r="T375" s="13">
        <v>5.0</v>
      </c>
      <c r="U375" s="13">
        <v>1.0</v>
      </c>
      <c r="V375" s="17">
        <f t="shared" si="1"/>
        <v>3</v>
      </c>
      <c r="W375" s="11">
        <f t="shared" si="2"/>
        <v>0.625</v>
      </c>
      <c r="X375" s="11">
        <f t="shared" si="3"/>
        <v>0.375</v>
      </c>
      <c r="Y375" s="11">
        <f t="shared" si="19"/>
        <v>3.270634921</v>
      </c>
      <c r="Z375" s="12">
        <v>1.0</v>
      </c>
      <c r="AA375" s="12">
        <v>0.0</v>
      </c>
      <c r="AB375" s="12">
        <v>7.0</v>
      </c>
      <c r="AC375" s="12">
        <v>0.0</v>
      </c>
      <c r="AD375" s="12">
        <v>8.0</v>
      </c>
      <c r="AE375" s="12">
        <v>0.0</v>
      </c>
      <c r="AF375" s="11">
        <f t="shared" si="5"/>
        <v>0</v>
      </c>
      <c r="AG375" s="13">
        <v>7.0</v>
      </c>
      <c r="AH375" s="13">
        <v>2.0</v>
      </c>
      <c r="AI375" s="13">
        <v>6.0</v>
      </c>
      <c r="AJ375" s="13">
        <v>3.0</v>
      </c>
      <c r="AK375" s="13">
        <v>13.0</v>
      </c>
      <c r="AL375" s="13">
        <v>5.0</v>
      </c>
      <c r="AM375" s="18">
        <f t="shared" si="18"/>
        <v>0.3846153846</v>
      </c>
      <c r="AN375" s="13">
        <v>3.0</v>
      </c>
      <c r="AO375" s="19">
        <v>0.0</v>
      </c>
      <c r="AP375" s="13">
        <v>0.0</v>
      </c>
      <c r="AQ375" s="17">
        <f t="shared" si="25"/>
        <v>3</v>
      </c>
      <c r="AR375" s="11">
        <f t="shared" si="8"/>
        <v>0.375</v>
      </c>
      <c r="AS375" s="17">
        <f t="shared" si="24"/>
        <v>5</v>
      </c>
      <c r="AT375" s="11">
        <f t="shared" si="10"/>
        <v>0.625</v>
      </c>
      <c r="AU375" s="13" t="s">
        <v>56</v>
      </c>
      <c r="AV375" s="13"/>
      <c r="AW375" s="13"/>
      <c r="AX375" s="13"/>
      <c r="AY375" s="13"/>
      <c r="AZ375" s="13"/>
      <c r="BA375" s="13">
        <v>6.0</v>
      </c>
      <c r="BB375" s="13"/>
    </row>
    <row r="376" ht="12.75" customHeight="1">
      <c r="A376" s="13" t="s">
        <v>396</v>
      </c>
      <c r="B376" s="74" t="s">
        <v>404</v>
      </c>
      <c r="C376" s="10">
        <v>1.5095238095238093</v>
      </c>
      <c r="D376" s="11">
        <v>5.359523809523809</v>
      </c>
      <c r="E376" s="11">
        <v>0.28165259884495775</v>
      </c>
      <c r="F376" s="13">
        <v>0.0</v>
      </c>
      <c r="G376" s="13">
        <v>3.0</v>
      </c>
      <c r="H376" s="13">
        <v>8.0</v>
      </c>
      <c r="I376" s="13">
        <v>43.0</v>
      </c>
      <c r="J376" s="13">
        <v>5.0</v>
      </c>
      <c r="K376" s="11">
        <v>0.5627906976744186</v>
      </c>
      <c r="L376" s="11">
        <v>1.4</v>
      </c>
      <c r="M376" s="13">
        <v>2.0</v>
      </c>
      <c r="N376" s="13">
        <v>0.0</v>
      </c>
      <c r="O376" s="13">
        <v>9.0</v>
      </c>
      <c r="P376" s="14">
        <v>0.0</v>
      </c>
      <c r="Q376" s="15">
        <v>0.8444432965193763</v>
      </c>
      <c r="R376" s="16">
        <v>2.909523809523809</v>
      </c>
      <c r="S376" s="13">
        <v>25.0</v>
      </c>
      <c r="T376" s="13">
        <v>9.0</v>
      </c>
      <c r="U376" s="13">
        <v>1.0</v>
      </c>
      <c r="V376" s="17">
        <f t="shared" si="1"/>
        <v>2</v>
      </c>
      <c r="W376" s="11">
        <f t="shared" si="2"/>
        <v>0.6</v>
      </c>
      <c r="X376" s="11">
        <f t="shared" si="3"/>
        <v>0.4</v>
      </c>
      <c r="Y376" s="11">
        <f t="shared" si="19"/>
        <v>2.90952381</v>
      </c>
      <c r="Z376" s="12">
        <v>0.0</v>
      </c>
      <c r="AA376" s="12">
        <v>0.0</v>
      </c>
      <c r="AB376" s="12">
        <v>3.0</v>
      </c>
      <c r="AC376" s="12">
        <v>0.0</v>
      </c>
      <c r="AD376" s="12">
        <v>3.0</v>
      </c>
      <c r="AE376" s="12">
        <v>0.0</v>
      </c>
      <c r="AF376" s="11">
        <f t="shared" si="5"/>
        <v>0</v>
      </c>
      <c r="AG376" s="13">
        <v>5.0</v>
      </c>
      <c r="AH376" s="13">
        <v>4.0</v>
      </c>
      <c r="AI376" s="13">
        <v>6.0</v>
      </c>
      <c r="AJ376" s="13">
        <v>3.0</v>
      </c>
      <c r="AK376" s="13">
        <v>11.0</v>
      </c>
      <c r="AL376" s="13">
        <v>7.0</v>
      </c>
      <c r="AM376" s="18">
        <f t="shared" si="18"/>
        <v>0.6363636364</v>
      </c>
      <c r="AN376" s="13">
        <v>1.0</v>
      </c>
      <c r="AO376" s="19">
        <v>0.0</v>
      </c>
      <c r="AP376" s="13">
        <v>0.0</v>
      </c>
      <c r="AQ376" s="17">
        <f t="shared" si="25"/>
        <v>3</v>
      </c>
      <c r="AR376" s="11">
        <f t="shared" si="8"/>
        <v>0.6</v>
      </c>
      <c r="AS376" s="17">
        <f t="shared" si="24"/>
        <v>2</v>
      </c>
      <c r="AT376" s="11">
        <f t="shared" si="10"/>
        <v>0.4</v>
      </c>
      <c r="AU376" s="13" t="s">
        <v>54</v>
      </c>
      <c r="AY376" s="13"/>
      <c r="AZ376" s="13"/>
      <c r="BA376" s="13">
        <v>4.0</v>
      </c>
      <c r="BB376" s="13"/>
    </row>
    <row r="377" ht="12.75" customHeight="1">
      <c r="A377" s="13" t="s">
        <v>396</v>
      </c>
      <c r="B377" s="74" t="s">
        <v>405</v>
      </c>
      <c r="C377" s="10">
        <v>1.7166666666666666</v>
      </c>
      <c r="D377" s="11">
        <v>6.609523809523809</v>
      </c>
      <c r="E377" s="11">
        <v>0.25972622478386165</v>
      </c>
      <c r="F377" s="13">
        <v>0.0</v>
      </c>
      <c r="G377" s="13">
        <v>2.0</v>
      </c>
      <c r="H377" s="13">
        <v>9.0</v>
      </c>
      <c r="I377" s="13">
        <v>51.0</v>
      </c>
      <c r="J377" s="13">
        <v>6.0</v>
      </c>
      <c r="K377" s="11">
        <v>0.30392156862745096</v>
      </c>
      <c r="L377" s="11">
        <v>0.717948717948718</v>
      </c>
      <c r="M377" s="13">
        <v>2.0</v>
      </c>
      <c r="N377" s="13">
        <v>0.0</v>
      </c>
      <c r="O377" s="13">
        <v>9.0</v>
      </c>
      <c r="P377" s="14">
        <v>0.0</v>
      </c>
      <c r="Q377" s="15">
        <v>0.5636477934113127</v>
      </c>
      <c r="R377" s="16">
        <v>2.4346153846153844</v>
      </c>
      <c r="S377" s="13">
        <v>28.0</v>
      </c>
      <c r="T377" s="13">
        <v>8.0</v>
      </c>
      <c r="U377" s="13">
        <v>1.0</v>
      </c>
      <c r="V377" s="17">
        <f t="shared" si="1"/>
        <v>4</v>
      </c>
      <c r="W377" s="11">
        <f t="shared" si="2"/>
        <v>0.3333333333</v>
      </c>
      <c r="X377" s="11">
        <f t="shared" si="3"/>
        <v>0.6666666667</v>
      </c>
      <c r="Y377" s="11">
        <f t="shared" si="19"/>
        <v>2.434615385</v>
      </c>
      <c r="Z377" s="12">
        <v>0.0</v>
      </c>
      <c r="AA377" s="12">
        <v>0.0</v>
      </c>
      <c r="AB377" s="12">
        <v>4.0</v>
      </c>
      <c r="AC377" s="12">
        <v>0.0</v>
      </c>
      <c r="AD377" s="12">
        <v>4.0</v>
      </c>
      <c r="AE377" s="12">
        <v>0.0</v>
      </c>
      <c r="AF377" s="11">
        <f t="shared" si="5"/>
        <v>0</v>
      </c>
      <c r="AG377" s="13">
        <v>6.0</v>
      </c>
      <c r="AH377" s="13">
        <v>4.0</v>
      </c>
      <c r="AI377" s="13">
        <v>6.0</v>
      </c>
      <c r="AJ377" s="13">
        <v>3.0</v>
      </c>
      <c r="AK377" s="13">
        <v>12.0</v>
      </c>
      <c r="AL377" s="13">
        <v>7.0</v>
      </c>
      <c r="AM377" s="18">
        <f t="shared" si="18"/>
        <v>0.5833333333</v>
      </c>
      <c r="AN377" s="13">
        <v>1.0</v>
      </c>
      <c r="AO377" s="19">
        <v>0.0</v>
      </c>
      <c r="AP377" s="13">
        <v>0.0</v>
      </c>
      <c r="AQ377" s="17">
        <f t="shared" si="25"/>
        <v>4</v>
      </c>
      <c r="AR377" s="11">
        <f t="shared" si="8"/>
        <v>0.6666666667</v>
      </c>
      <c r="AS377" s="17">
        <f t="shared" si="24"/>
        <v>2</v>
      </c>
      <c r="AT377" s="11">
        <f t="shared" si="10"/>
        <v>0.3333333333</v>
      </c>
      <c r="AU377" s="13" t="s">
        <v>54</v>
      </c>
      <c r="AV377" s="13"/>
      <c r="AW377" s="13"/>
      <c r="AX377" s="13"/>
      <c r="AY377" s="13"/>
      <c r="AZ377" s="13"/>
      <c r="BA377" s="12">
        <v>5.0</v>
      </c>
    </row>
    <row r="378" ht="12.75" customHeight="1">
      <c r="A378" s="13" t="s">
        <v>396</v>
      </c>
      <c r="B378" s="37" t="s">
        <v>406</v>
      </c>
      <c r="C378" s="10">
        <v>0.825</v>
      </c>
      <c r="D378" s="11">
        <v>2.8261904761904764</v>
      </c>
      <c r="E378" s="11">
        <v>0.2919123841617523</v>
      </c>
      <c r="F378" s="13">
        <v>1.0</v>
      </c>
      <c r="G378" s="13">
        <v>1.0</v>
      </c>
      <c r="H378" s="13">
        <v>6.0</v>
      </c>
      <c r="I378" s="13">
        <v>18.0</v>
      </c>
      <c r="J378" s="13">
        <v>2.0</v>
      </c>
      <c r="K378" s="11">
        <v>0.33333333333333337</v>
      </c>
      <c r="L378" s="11">
        <v>1.4</v>
      </c>
      <c r="M378" s="13">
        <v>1.0</v>
      </c>
      <c r="N378" s="13">
        <v>0.0</v>
      </c>
      <c r="O378" s="13">
        <v>9.0</v>
      </c>
      <c r="P378" s="14">
        <v>0.0</v>
      </c>
      <c r="Q378" s="15">
        <v>0.6252457174950856</v>
      </c>
      <c r="R378" s="16">
        <v>2.2249999999999996</v>
      </c>
      <c r="S378" s="13">
        <v>19.0</v>
      </c>
      <c r="T378" s="13">
        <v>11.0</v>
      </c>
      <c r="U378" s="13">
        <v>1.0</v>
      </c>
      <c r="V378" s="17">
        <f t="shared" si="1"/>
        <v>1</v>
      </c>
      <c r="W378" s="11">
        <f t="shared" si="2"/>
        <v>0.5</v>
      </c>
      <c r="X378" s="11">
        <f t="shared" si="3"/>
        <v>0.5</v>
      </c>
      <c r="Y378" s="11">
        <f t="shared" si="19"/>
        <v>2.225</v>
      </c>
      <c r="Z378" s="12">
        <v>0.0</v>
      </c>
      <c r="AA378" s="12">
        <v>0.0</v>
      </c>
      <c r="AB378" s="12">
        <v>1.0</v>
      </c>
      <c r="AC378" s="12">
        <v>0.0</v>
      </c>
      <c r="AD378" s="12">
        <v>1.0</v>
      </c>
      <c r="AE378" s="12">
        <v>0.0</v>
      </c>
      <c r="AF378" s="11">
        <f t="shared" si="5"/>
        <v>0</v>
      </c>
      <c r="AG378" s="13">
        <v>3.0</v>
      </c>
      <c r="AH378" s="13">
        <v>0.0</v>
      </c>
      <c r="AI378" s="13">
        <v>6.0</v>
      </c>
      <c r="AJ378" s="13">
        <v>3.0</v>
      </c>
      <c r="AK378" s="13">
        <v>9.0</v>
      </c>
      <c r="AL378" s="13">
        <v>3.0</v>
      </c>
      <c r="AM378" s="18">
        <f t="shared" si="18"/>
        <v>0.3333333333</v>
      </c>
      <c r="AN378" s="13">
        <v>2.0</v>
      </c>
      <c r="AO378" s="19">
        <v>0.0</v>
      </c>
      <c r="AP378" s="13">
        <v>0.0</v>
      </c>
      <c r="AQ378" s="17">
        <f t="shared" si="25"/>
        <v>1</v>
      </c>
      <c r="AR378" s="11">
        <f t="shared" si="8"/>
        <v>0.5</v>
      </c>
      <c r="AS378" s="17">
        <f t="shared" si="24"/>
        <v>1</v>
      </c>
      <c r="AT378" s="11">
        <f t="shared" si="10"/>
        <v>0.5</v>
      </c>
      <c r="AU378" s="13" t="s">
        <v>56</v>
      </c>
      <c r="AV378" s="13"/>
      <c r="AW378" s="13"/>
      <c r="AX378" s="13"/>
      <c r="AY378" s="13"/>
      <c r="AZ378" s="13"/>
      <c r="BA378" s="12">
        <v>6.0</v>
      </c>
    </row>
    <row r="379" ht="12.75" customHeight="1">
      <c r="A379" s="13" t="s">
        <v>396</v>
      </c>
      <c r="B379" s="73" t="s">
        <v>407</v>
      </c>
      <c r="C379" s="10">
        <v>0.0</v>
      </c>
      <c r="D379" s="11">
        <v>0.3666666666666667</v>
      </c>
      <c r="E379" s="11">
        <v>0.0</v>
      </c>
      <c r="F379" s="13">
        <v>0.0</v>
      </c>
      <c r="G379" s="13">
        <v>1.0</v>
      </c>
      <c r="H379" s="13">
        <v>3.0</v>
      </c>
      <c r="I379" s="13">
        <v>11.0</v>
      </c>
      <c r="J379" s="13">
        <v>2.0</v>
      </c>
      <c r="K379" s="11">
        <v>0.36363636363636365</v>
      </c>
      <c r="L379" s="11">
        <v>2.0</v>
      </c>
      <c r="M379" s="13">
        <v>1.0</v>
      </c>
      <c r="N379" s="13">
        <v>0.0</v>
      </c>
      <c r="O379" s="13">
        <v>9.0</v>
      </c>
      <c r="P379" s="14">
        <v>0.0</v>
      </c>
      <c r="Q379" s="15">
        <v>0.36363636363636365</v>
      </c>
      <c r="R379" s="16">
        <v>2.0</v>
      </c>
      <c r="S379" s="13">
        <v>6.0</v>
      </c>
      <c r="T379" s="13">
        <v>17.0</v>
      </c>
      <c r="U379" s="13">
        <v>1.0</v>
      </c>
      <c r="V379" s="17">
        <f t="shared" si="1"/>
        <v>1</v>
      </c>
      <c r="W379" s="11">
        <f t="shared" si="2"/>
        <v>0.5</v>
      </c>
      <c r="X379" s="11">
        <f t="shared" si="3"/>
        <v>0.5</v>
      </c>
      <c r="Y379" s="11">
        <f t="shared" si="19"/>
        <v>2</v>
      </c>
      <c r="Z379" s="12">
        <v>0.0</v>
      </c>
      <c r="AA379" s="12">
        <v>0.0</v>
      </c>
      <c r="AB379" s="12">
        <v>0.0</v>
      </c>
      <c r="AC379" s="12">
        <v>0.0</v>
      </c>
      <c r="AD379" s="12">
        <v>0.0</v>
      </c>
      <c r="AE379" s="12">
        <v>0.0</v>
      </c>
      <c r="AF379" s="11" t="str">
        <f t="shared" si="5"/>
        <v>#DIV/0!</v>
      </c>
      <c r="AG379" s="13">
        <v>0.0</v>
      </c>
      <c r="AH379" s="13">
        <v>0.0</v>
      </c>
      <c r="AI379" s="13">
        <v>2.0</v>
      </c>
      <c r="AJ379" s="13">
        <v>0.0</v>
      </c>
      <c r="AK379" s="13">
        <v>2.0</v>
      </c>
      <c r="AL379" s="13">
        <v>0.0</v>
      </c>
      <c r="AM379" s="18">
        <f t="shared" si="18"/>
        <v>0</v>
      </c>
      <c r="AN379" s="13">
        <v>0.0</v>
      </c>
      <c r="AO379" s="19">
        <v>0.0</v>
      </c>
      <c r="AP379" s="13">
        <v>0.0</v>
      </c>
      <c r="AQ379" s="17">
        <f t="shared" si="25"/>
        <v>1</v>
      </c>
      <c r="AR379" s="11">
        <f t="shared" si="8"/>
        <v>0.5</v>
      </c>
      <c r="AS379" s="17">
        <f t="shared" si="24"/>
        <v>1</v>
      </c>
      <c r="AT379" s="11">
        <f t="shared" si="10"/>
        <v>0.5</v>
      </c>
      <c r="AU379" s="13" t="s">
        <v>54</v>
      </c>
      <c r="AY379" s="13"/>
      <c r="AZ379" s="13"/>
      <c r="BA379" s="12">
        <v>6.0</v>
      </c>
      <c r="BB379" s="13"/>
    </row>
    <row r="380" ht="12.75" customHeight="1">
      <c r="A380" s="13" t="s">
        <v>396</v>
      </c>
      <c r="B380" s="74" t="s">
        <v>408</v>
      </c>
      <c r="C380" s="10">
        <v>0.6833333333333332</v>
      </c>
      <c r="D380" s="11">
        <v>1.8261904761904764</v>
      </c>
      <c r="E380" s="11">
        <v>0.3741851368970012</v>
      </c>
      <c r="F380" s="13">
        <v>3.0</v>
      </c>
      <c r="G380" s="13">
        <v>1.0</v>
      </c>
      <c r="H380" s="13">
        <v>8.0</v>
      </c>
      <c r="I380" s="13">
        <v>13.0</v>
      </c>
      <c r="J380" s="13">
        <v>2.0</v>
      </c>
      <c r="K380" s="11">
        <v>0.1923076923076923</v>
      </c>
      <c r="L380" s="11">
        <v>1.1666666666666667</v>
      </c>
      <c r="M380" s="13">
        <v>0.0</v>
      </c>
      <c r="N380" s="13">
        <v>0.0</v>
      </c>
      <c r="O380" s="13">
        <v>9.0</v>
      </c>
      <c r="P380" s="14">
        <v>0.0</v>
      </c>
      <c r="Q380" s="15">
        <v>0.5664928292046936</v>
      </c>
      <c r="R380" s="16">
        <v>1.85</v>
      </c>
      <c r="S380" s="13">
        <v>16.0</v>
      </c>
      <c r="T380" s="13">
        <v>12.0</v>
      </c>
      <c r="U380" s="13">
        <v>1.0</v>
      </c>
      <c r="V380" s="17">
        <f t="shared" si="1"/>
        <v>1</v>
      </c>
      <c r="W380" s="11">
        <f t="shared" si="2"/>
        <v>0.5</v>
      </c>
      <c r="X380" s="11">
        <f t="shared" si="3"/>
        <v>0.5</v>
      </c>
      <c r="Y380" s="11">
        <f t="shared" si="19"/>
        <v>1.85</v>
      </c>
      <c r="Z380" s="12">
        <v>0.0</v>
      </c>
      <c r="AA380" s="12">
        <v>0.0</v>
      </c>
      <c r="AB380" s="12">
        <v>0.0</v>
      </c>
      <c r="AC380" s="12">
        <v>0.0</v>
      </c>
      <c r="AD380" s="12">
        <v>0.0</v>
      </c>
      <c r="AE380" s="12">
        <v>0.0</v>
      </c>
      <c r="AF380" s="11" t="str">
        <f t="shared" si="5"/>
        <v>#DIV/0!</v>
      </c>
      <c r="AG380" s="13">
        <v>3.0</v>
      </c>
      <c r="AH380" s="13">
        <v>1.0</v>
      </c>
      <c r="AI380" s="13">
        <v>6.0</v>
      </c>
      <c r="AJ380" s="13">
        <v>2.0</v>
      </c>
      <c r="AK380" s="13">
        <v>9.0</v>
      </c>
      <c r="AL380" s="13">
        <v>3.0</v>
      </c>
      <c r="AM380" s="18">
        <f t="shared" si="18"/>
        <v>0.3333333333</v>
      </c>
      <c r="AN380" s="13">
        <v>1.0</v>
      </c>
      <c r="AO380" s="19">
        <v>0.0</v>
      </c>
      <c r="AP380" s="13">
        <v>0.0</v>
      </c>
      <c r="AQ380" s="17">
        <f t="shared" si="25"/>
        <v>2</v>
      </c>
      <c r="AR380" s="11">
        <f t="shared" si="8"/>
        <v>1</v>
      </c>
      <c r="AS380" s="17">
        <f t="shared" si="24"/>
        <v>0</v>
      </c>
      <c r="AT380" s="11">
        <f t="shared" si="10"/>
        <v>0</v>
      </c>
      <c r="AU380" s="13" t="s">
        <v>56</v>
      </c>
      <c r="AY380" s="13"/>
      <c r="AZ380" s="13"/>
      <c r="BA380" s="13">
        <v>8.0</v>
      </c>
    </row>
    <row r="381" ht="12.75" customHeight="1">
      <c r="A381" s="13" t="s">
        <v>396</v>
      </c>
      <c r="B381" s="73" t="s">
        <v>409</v>
      </c>
      <c r="C381" s="10">
        <v>0.125</v>
      </c>
      <c r="D381" s="11">
        <v>1.1166666666666667</v>
      </c>
      <c r="E381" s="11">
        <v>0.11194029850746269</v>
      </c>
      <c r="F381" s="13">
        <v>0.0</v>
      </c>
      <c r="G381" s="13">
        <v>2.0</v>
      </c>
      <c r="H381" s="13">
        <v>7.0</v>
      </c>
      <c r="I381" s="13">
        <v>15.0</v>
      </c>
      <c r="J381" s="13">
        <v>3.0</v>
      </c>
      <c r="K381" s="11">
        <v>0.5111111111111111</v>
      </c>
      <c r="L381" s="11">
        <v>1.696969696969697</v>
      </c>
      <c r="M381" s="13">
        <v>0.0</v>
      </c>
      <c r="N381" s="13">
        <v>0.0</v>
      </c>
      <c r="O381" s="13">
        <v>9.0</v>
      </c>
      <c r="P381" s="14">
        <v>0.0</v>
      </c>
      <c r="Q381" s="15">
        <v>0.6230514096185737</v>
      </c>
      <c r="R381" s="16">
        <v>1.821969696969697</v>
      </c>
      <c r="S381" s="13">
        <v>11.0</v>
      </c>
      <c r="T381" s="13">
        <v>15.0</v>
      </c>
      <c r="U381" s="13">
        <v>1.0</v>
      </c>
      <c r="V381" s="17">
        <f t="shared" si="1"/>
        <v>1</v>
      </c>
      <c r="W381" s="11">
        <f t="shared" si="2"/>
        <v>0.6666666667</v>
      </c>
      <c r="X381" s="11">
        <f t="shared" si="3"/>
        <v>0.3333333333</v>
      </c>
      <c r="Y381" s="11">
        <f t="shared" si="19"/>
        <v>1.821969697</v>
      </c>
      <c r="Z381" s="12">
        <v>0.0</v>
      </c>
      <c r="AA381" s="12">
        <v>0.0</v>
      </c>
      <c r="AB381" s="12">
        <v>0.0</v>
      </c>
      <c r="AC381" s="12">
        <v>0.0</v>
      </c>
      <c r="AD381" s="12">
        <v>0.0</v>
      </c>
      <c r="AE381" s="12">
        <v>0.0</v>
      </c>
      <c r="AF381" s="11" t="str">
        <f t="shared" si="5"/>
        <v>#DIV/0!</v>
      </c>
      <c r="AG381" s="13">
        <v>1.0</v>
      </c>
      <c r="AH381" s="13">
        <v>0.0</v>
      </c>
      <c r="AI381" s="13">
        <v>4.0</v>
      </c>
      <c r="AJ381" s="13">
        <v>0.0</v>
      </c>
      <c r="AK381" s="13">
        <v>5.0</v>
      </c>
      <c r="AL381" s="13">
        <v>0.0</v>
      </c>
      <c r="AM381" s="18">
        <f t="shared" si="18"/>
        <v>0</v>
      </c>
      <c r="AN381" s="13">
        <v>1.0</v>
      </c>
      <c r="AO381" s="19">
        <v>0.0</v>
      </c>
      <c r="AP381" s="13">
        <v>0.0</v>
      </c>
      <c r="AQ381" s="17">
        <f t="shared" si="25"/>
        <v>3</v>
      </c>
      <c r="AR381" s="11">
        <f t="shared" si="8"/>
        <v>1</v>
      </c>
      <c r="AS381" s="17">
        <f t="shared" si="24"/>
        <v>0</v>
      </c>
      <c r="AT381" s="11">
        <f t="shared" si="10"/>
        <v>0</v>
      </c>
      <c r="AU381" s="13" t="s">
        <v>56</v>
      </c>
      <c r="AV381" s="13"/>
      <c r="AW381" s="13"/>
      <c r="AX381" s="13"/>
      <c r="AY381" s="13"/>
      <c r="AZ381" s="13"/>
      <c r="BA381" s="13">
        <v>7.0</v>
      </c>
      <c r="BB381" s="13"/>
    </row>
    <row r="382" ht="12.75" customHeight="1">
      <c r="A382" s="13" t="s">
        <v>396</v>
      </c>
      <c r="B382" s="74" t="s">
        <v>410</v>
      </c>
      <c r="C382" s="10">
        <v>0.7166666666666666</v>
      </c>
      <c r="D382" s="11">
        <v>4.026190476190476</v>
      </c>
      <c r="E382" s="11">
        <v>0.17800118273211116</v>
      </c>
      <c r="F382" s="13">
        <v>3.0</v>
      </c>
      <c r="G382" s="13">
        <v>1.0</v>
      </c>
      <c r="H382" s="13">
        <v>8.0</v>
      </c>
      <c r="I382" s="13">
        <v>34.0</v>
      </c>
      <c r="J382" s="13">
        <v>4.0</v>
      </c>
      <c r="K382" s="11">
        <v>0.19117647058823528</v>
      </c>
      <c r="L382" s="11">
        <v>0.5833333333333334</v>
      </c>
      <c r="M382" s="13">
        <v>2.0</v>
      </c>
      <c r="N382" s="13">
        <v>0.0</v>
      </c>
      <c r="O382" s="13">
        <v>9.0</v>
      </c>
      <c r="P382" s="14">
        <v>0.0</v>
      </c>
      <c r="Q382" s="15">
        <v>0.36917765332034647</v>
      </c>
      <c r="R382" s="16">
        <v>1.2999999999999998</v>
      </c>
      <c r="S382" s="13">
        <v>22.0</v>
      </c>
      <c r="T382" s="13">
        <v>10.0</v>
      </c>
      <c r="U382" s="13">
        <v>1.0</v>
      </c>
      <c r="V382" s="17">
        <f t="shared" si="1"/>
        <v>3</v>
      </c>
      <c r="W382" s="11">
        <f t="shared" si="2"/>
        <v>0.25</v>
      </c>
      <c r="X382" s="11">
        <f t="shared" si="3"/>
        <v>0.75</v>
      </c>
      <c r="Y382" s="11">
        <f t="shared" si="19"/>
        <v>1.3</v>
      </c>
      <c r="Z382" s="12">
        <v>0.0</v>
      </c>
      <c r="AA382" s="12">
        <v>0.0</v>
      </c>
      <c r="AB382" s="12">
        <v>2.0</v>
      </c>
      <c r="AC382" s="12">
        <v>0.0</v>
      </c>
      <c r="AD382" s="12">
        <v>2.0</v>
      </c>
      <c r="AE382" s="12">
        <v>0.0</v>
      </c>
      <c r="AF382" s="11">
        <f t="shared" si="5"/>
        <v>0</v>
      </c>
      <c r="AG382" s="13">
        <v>4.0</v>
      </c>
      <c r="AH382" s="13">
        <v>1.0</v>
      </c>
      <c r="AI382" s="13">
        <v>6.0</v>
      </c>
      <c r="AJ382" s="13">
        <v>2.0</v>
      </c>
      <c r="AK382" s="13">
        <v>10.0</v>
      </c>
      <c r="AL382" s="13">
        <v>3.0</v>
      </c>
      <c r="AM382" s="18">
        <f t="shared" si="18"/>
        <v>0.3</v>
      </c>
      <c r="AN382" s="13">
        <v>1.0</v>
      </c>
      <c r="AO382" s="19">
        <v>0.0</v>
      </c>
      <c r="AP382" s="13">
        <v>0.0</v>
      </c>
      <c r="AQ382" s="17">
        <f t="shared" si="25"/>
        <v>2</v>
      </c>
      <c r="AR382" s="11">
        <f t="shared" si="8"/>
        <v>0.5</v>
      </c>
      <c r="AS382" s="17">
        <f t="shared" si="24"/>
        <v>2</v>
      </c>
      <c r="AT382" s="11">
        <f t="shared" si="10"/>
        <v>0.5</v>
      </c>
      <c r="AU382" s="13" t="s">
        <v>56</v>
      </c>
      <c r="AV382" s="13"/>
      <c r="AW382" s="13"/>
      <c r="AX382" s="13"/>
      <c r="AY382" s="13"/>
      <c r="AZ382" s="13"/>
      <c r="BA382" s="13">
        <v>7.0</v>
      </c>
      <c r="BB382" s="13"/>
    </row>
    <row r="383" ht="12.75" customHeight="1">
      <c r="A383" s="13" t="s">
        <v>396</v>
      </c>
      <c r="B383" s="37" t="s">
        <v>411</v>
      </c>
      <c r="C383" s="10">
        <v>0.726190476190476</v>
      </c>
      <c r="D383" s="11">
        <v>1.4261904761904762</v>
      </c>
      <c r="E383" s="11">
        <v>0.5091819699499164</v>
      </c>
      <c r="F383" s="13">
        <v>1.0</v>
      </c>
      <c r="G383" s="13">
        <v>0.0</v>
      </c>
      <c r="H383" s="13">
        <v>4.0</v>
      </c>
      <c r="I383" s="13">
        <v>7.0</v>
      </c>
      <c r="J383" s="13">
        <v>1.0</v>
      </c>
      <c r="K383" s="11">
        <v>-0.5714285714285714</v>
      </c>
      <c r="L383" s="11">
        <v>0.0</v>
      </c>
      <c r="M383" s="13">
        <v>0.0</v>
      </c>
      <c r="N383" s="13">
        <v>0.0</v>
      </c>
      <c r="O383" s="13">
        <v>9.0</v>
      </c>
      <c r="P383" s="14">
        <v>0.0</v>
      </c>
      <c r="Q383" s="15">
        <v>-0.06224660147865502</v>
      </c>
      <c r="R383" s="16">
        <v>0.726190476190476</v>
      </c>
      <c r="S383" s="13">
        <v>14.0</v>
      </c>
      <c r="T383" s="13">
        <v>14.0</v>
      </c>
      <c r="U383" s="13">
        <v>1.0</v>
      </c>
      <c r="V383" s="17">
        <f t="shared" si="1"/>
        <v>1</v>
      </c>
      <c r="W383" s="11">
        <f t="shared" si="2"/>
        <v>0</v>
      </c>
      <c r="X383" s="11">
        <f t="shared" si="3"/>
        <v>1</v>
      </c>
      <c r="Y383" s="11">
        <f t="shared" si="19"/>
        <v>0.7261904762</v>
      </c>
      <c r="Z383" s="12">
        <v>0.0</v>
      </c>
      <c r="AA383" s="12">
        <v>0.0</v>
      </c>
      <c r="AB383" s="12">
        <v>0.0</v>
      </c>
      <c r="AC383" s="12">
        <v>0.0</v>
      </c>
      <c r="AD383" s="12">
        <v>0.0</v>
      </c>
      <c r="AE383" s="12">
        <v>0.0</v>
      </c>
      <c r="AF383" s="11" t="str">
        <f t="shared" si="5"/>
        <v>#DIV/0!</v>
      </c>
      <c r="AG383" s="13">
        <v>2.0</v>
      </c>
      <c r="AH383" s="13">
        <v>1.0</v>
      </c>
      <c r="AI383" s="13">
        <v>5.0</v>
      </c>
      <c r="AJ383" s="13">
        <v>1.0</v>
      </c>
      <c r="AK383" s="13">
        <v>7.0</v>
      </c>
      <c r="AL383" s="13">
        <v>2.0</v>
      </c>
      <c r="AM383" s="18">
        <f t="shared" si="18"/>
        <v>0.2857142857</v>
      </c>
      <c r="AN383" s="13">
        <v>3.0</v>
      </c>
      <c r="AO383" s="19">
        <v>0.0</v>
      </c>
      <c r="AP383" s="13">
        <v>0.0</v>
      </c>
      <c r="AQ383" s="17">
        <f t="shared" si="25"/>
        <v>1</v>
      </c>
      <c r="AR383" s="11">
        <f t="shared" si="8"/>
        <v>1</v>
      </c>
      <c r="AS383" s="17">
        <f t="shared" si="24"/>
        <v>0</v>
      </c>
      <c r="AT383" s="11">
        <f t="shared" si="10"/>
        <v>0</v>
      </c>
      <c r="AU383" s="13" t="s">
        <v>54</v>
      </c>
      <c r="AY383" s="13"/>
      <c r="AZ383" s="13"/>
      <c r="BA383" s="13">
        <v>5.0</v>
      </c>
      <c r="BB383" s="13"/>
    </row>
    <row r="384" ht="12.75" customHeight="1">
      <c r="A384" s="13" t="s">
        <v>396</v>
      </c>
      <c r="B384" s="37" t="s">
        <v>412</v>
      </c>
      <c r="C384" s="10">
        <v>0.5511904761904762</v>
      </c>
      <c r="D384" s="11">
        <v>1.4261904761904762</v>
      </c>
      <c r="E384" s="11">
        <v>0.38647746243739567</v>
      </c>
      <c r="F384" s="13">
        <v>2.0</v>
      </c>
      <c r="G384" s="13">
        <v>0.0</v>
      </c>
      <c r="H384" s="13">
        <v>0.0</v>
      </c>
      <c r="I384" s="13">
        <v>7.0</v>
      </c>
      <c r="J384" s="13">
        <v>1.0</v>
      </c>
      <c r="K384" s="11">
        <v>-0.46153846153846156</v>
      </c>
      <c r="L384" s="11">
        <v>0.0</v>
      </c>
      <c r="M384" s="13">
        <v>1.0</v>
      </c>
      <c r="N384" s="13">
        <v>0.0</v>
      </c>
      <c r="O384" s="13">
        <v>9.0</v>
      </c>
      <c r="P384" s="14">
        <v>0.0</v>
      </c>
      <c r="Q384" s="15">
        <v>-0.0750609991010659</v>
      </c>
      <c r="R384" s="16">
        <v>0.5511904761904762</v>
      </c>
      <c r="S384" s="13">
        <v>14.0</v>
      </c>
      <c r="T384" s="13">
        <v>13.0</v>
      </c>
      <c r="U384" s="13">
        <v>1.0</v>
      </c>
      <c r="V384" s="17">
        <f t="shared" si="1"/>
        <v>1</v>
      </c>
      <c r="W384" s="11">
        <f t="shared" si="2"/>
        <v>0</v>
      </c>
      <c r="X384" s="11">
        <f t="shared" si="3"/>
        <v>1</v>
      </c>
      <c r="Y384" s="11">
        <f t="shared" si="19"/>
        <v>0.5511904762</v>
      </c>
      <c r="Z384" s="12">
        <v>0.0</v>
      </c>
      <c r="AA384" s="12">
        <v>0.0</v>
      </c>
      <c r="AB384" s="12">
        <v>0.0</v>
      </c>
      <c r="AC384" s="12">
        <v>0.0</v>
      </c>
      <c r="AD384" s="12">
        <v>0.0</v>
      </c>
      <c r="AE384" s="12">
        <v>0.0</v>
      </c>
      <c r="AF384" s="11" t="str">
        <f t="shared" si="5"/>
        <v>#DIV/0!</v>
      </c>
      <c r="AG384" s="13">
        <v>2.0</v>
      </c>
      <c r="AH384" s="13">
        <v>1.0</v>
      </c>
      <c r="AI384" s="13">
        <v>5.0</v>
      </c>
      <c r="AJ384" s="13">
        <v>1.0</v>
      </c>
      <c r="AK384" s="13">
        <v>7.0</v>
      </c>
      <c r="AL384" s="13">
        <v>2.0</v>
      </c>
      <c r="AM384" s="18">
        <f t="shared" si="18"/>
        <v>0.2857142857</v>
      </c>
      <c r="AN384" s="13">
        <v>2.0</v>
      </c>
      <c r="AO384" s="19">
        <v>0.0</v>
      </c>
      <c r="AP384" s="13">
        <v>0.0</v>
      </c>
      <c r="AQ384" s="17">
        <f t="shared" si="25"/>
        <v>0</v>
      </c>
      <c r="AR384" s="11">
        <f t="shared" si="8"/>
        <v>0</v>
      </c>
      <c r="AS384" s="17">
        <f t="shared" si="24"/>
        <v>1</v>
      </c>
      <c r="AT384" s="11">
        <f t="shared" si="10"/>
        <v>1</v>
      </c>
      <c r="AU384" s="13" t="s">
        <v>56</v>
      </c>
      <c r="AY384" s="13"/>
      <c r="AZ384" s="13"/>
      <c r="BA384" s="13">
        <v>4.0</v>
      </c>
      <c r="BB384" s="13"/>
    </row>
    <row r="385" ht="12.75" customHeight="1">
      <c r="A385" s="13" t="s">
        <v>396</v>
      </c>
      <c r="B385" s="74" t="s">
        <v>413</v>
      </c>
      <c r="C385" s="10">
        <v>0.16666666666666666</v>
      </c>
      <c r="D385" s="11">
        <v>0.6166666666666667</v>
      </c>
      <c r="E385" s="11">
        <v>0.27027027027027023</v>
      </c>
      <c r="F385" s="13">
        <v>1.0</v>
      </c>
      <c r="G385" s="13">
        <v>0.0</v>
      </c>
      <c r="H385" s="13">
        <v>2.0</v>
      </c>
      <c r="I385" s="13">
        <v>6.0</v>
      </c>
      <c r="J385" s="13">
        <v>1.0</v>
      </c>
      <c r="K385" s="11">
        <v>-0.3333333333333333</v>
      </c>
      <c r="L385" s="11">
        <v>0.0</v>
      </c>
      <c r="M385" s="13">
        <v>0.0</v>
      </c>
      <c r="N385" s="13">
        <v>0.0</v>
      </c>
      <c r="O385" s="13">
        <v>9.0</v>
      </c>
      <c r="P385" s="14">
        <v>0.0</v>
      </c>
      <c r="Q385" s="15">
        <v>-0.06306306306306309</v>
      </c>
      <c r="R385" s="16">
        <v>0.16666666666666666</v>
      </c>
      <c r="S385" s="13">
        <v>8.0</v>
      </c>
      <c r="T385" s="13">
        <v>16.0</v>
      </c>
      <c r="U385" s="13">
        <v>1.0</v>
      </c>
      <c r="V385" s="17">
        <f t="shared" si="1"/>
        <v>1</v>
      </c>
      <c r="W385" s="11">
        <f t="shared" si="2"/>
        <v>0</v>
      </c>
      <c r="X385" s="11">
        <f t="shared" si="3"/>
        <v>1</v>
      </c>
      <c r="Y385" s="11">
        <f t="shared" si="19"/>
        <v>0.1666666667</v>
      </c>
      <c r="Z385" s="12">
        <v>0.0</v>
      </c>
      <c r="AA385" s="12">
        <v>0.0</v>
      </c>
      <c r="AB385" s="12">
        <v>0.0</v>
      </c>
      <c r="AC385" s="12">
        <v>0.0</v>
      </c>
      <c r="AD385" s="12">
        <v>0.0</v>
      </c>
      <c r="AE385" s="12">
        <v>0.0</v>
      </c>
      <c r="AF385" s="11" t="str">
        <f t="shared" si="5"/>
        <v>#DIV/0!</v>
      </c>
      <c r="AG385" s="13">
        <v>0.0</v>
      </c>
      <c r="AH385" s="13">
        <v>0.0</v>
      </c>
      <c r="AI385" s="13">
        <v>3.0</v>
      </c>
      <c r="AJ385" s="13">
        <v>1.0</v>
      </c>
      <c r="AK385" s="13">
        <v>3.0</v>
      </c>
      <c r="AL385" s="13">
        <v>1.0</v>
      </c>
      <c r="AM385" s="18">
        <f t="shared" si="18"/>
        <v>0.3333333333</v>
      </c>
      <c r="AN385" s="13">
        <v>0.0</v>
      </c>
      <c r="AO385" s="19">
        <v>0.0</v>
      </c>
      <c r="AP385" s="13">
        <v>0.0</v>
      </c>
      <c r="AQ385" s="17">
        <f t="shared" si="25"/>
        <v>1</v>
      </c>
      <c r="AR385" s="11">
        <f t="shared" si="8"/>
        <v>1</v>
      </c>
      <c r="AS385" s="17">
        <f t="shared" si="24"/>
        <v>0</v>
      </c>
      <c r="AT385" s="11">
        <f t="shared" si="10"/>
        <v>0</v>
      </c>
      <c r="AU385" s="13" t="s">
        <v>54</v>
      </c>
      <c r="AY385" s="13"/>
      <c r="AZ385" s="13"/>
      <c r="BA385" s="13">
        <v>5.0</v>
      </c>
      <c r="BB385" s="13"/>
    </row>
    <row r="386" ht="12.75" customHeight="1">
      <c r="A386" s="25" t="s">
        <v>396</v>
      </c>
      <c r="B386" s="75" t="s">
        <v>414</v>
      </c>
      <c r="C386" s="27">
        <v>0.0</v>
      </c>
      <c r="D386" s="28">
        <v>0.16666666666666666</v>
      </c>
      <c r="E386" s="28">
        <v>0.0</v>
      </c>
      <c r="F386" s="25">
        <v>0.0</v>
      </c>
      <c r="G386" s="25">
        <v>0.0</v>
      </c>
      <c r="H386" s="25">
        <v>4.0</v>
      </c>
      <c r="I386" s="25">
        <v>6.0</v>
      </c>
      <c r="J386" s="25">
        <v>1.0</v>
      </c>
      <c r="K386" s="28">
        <v>-0.6666666666666666</v>
      </c>
      <c r="L386" s="28">
        <v>0.0</v>
      </c>
      <c r="M386" s="25">
        <v>0.0</v>
      </c>
      <c r="N386" s="25">
        <v>0.0</v>
      </c>
      <c r="O386" s="25">
        <v>9.0</v>
      </c>
      <c r="P386" s="29">
        <v>0.0</v>
      </c>
      <c r="Q386" s="30">
        <v>-0.6666666666666666</v>
      </c>
      <c r="R386" s="31">
        <v>0.0</v>
      </c>
      <c r="S386" s="25">
        <v>3.0</v>
      </c>
      <c r="T386" s="25">
        <v>18.0</v>
      </c>
      <c r="U386" s="25">
        <v>1.0</v>
      </c>
      <c r="V386" s="32">
        <f t="shared" si="1"/>
        <v>1</v>
      </c>
      <c r="W386" s="28">
        <f t="shared" si="2"/>
        <v>0</v>
      </c>
      <c r="X386" s="28">
        <f t="shared" si="3"/>
        <v>1</v>
      </c>
      <c r="Y386" s="28">
        <f t="shared" si="19"/>
        <v>0</v>
      </c>
      <c r="Z386" s="25">
        <v>0.0</v>
      </c>
      <c r="AA386" s="25">
        <v>0.0</v>
      </c>
      <c r="AB386" s="25">
        <v>0.0</v>
      </c>
      <c r="AC386" s="25">
        <v>0.0</v>
      </c>
      <c r="AD386" s="25">
        <v>0.0</v>
      </c>
      <c r="AE386" s="25">
        <v>0.0</v>
      </c>
      <c r="AF386" s="28" t="str">
        <f t="shared" si="5"/>
        <v>#DIV/0!</v>
      </c>
      <c r="AG386" s="25">
        <v>0.0</v>
      </c>
      <c r="AH386" s="25">
        <v>0.0</v>
      </c>
      <c r="AI386" s="25">
        <v>1.0</v>
      </c>
      <c r="AJ386" s="25">
        <v>0.0</v>
      </c>
      <c r="AK386" s="25">
        <v>1.0</v>
      </c>
      <c r="AL386" s="25">
        <v>0.0</v>
      </c>
      <c r="AM386" s="33">
        <f t="shared" si="18"/>
        <v>0</v>
      </c>
      <c r="AN386" s="25">
        <v>0.0</v>
      </c>
      <c r="AO386" s="34">
        <v>0.0</v>
      </c>
      <c r="AP386" s="25">
        <v>0.0</v>
      </c>
      <c r="AQ386" s="32">
        <f t="shared" si="25"/>
        <v>1</v>
      </c>
      <c r="AR386" s="28">
        <f t="shared" si="8"/>
        <v>1</v>
      </c>
      <c r="AS386" s="32">
        <f t="shared" si="24"/>
        <v>0</v>
      </c>
      <c r="AT386" s="28">
        <f t="shared" si="10"/>
        <v>0</v>
      </c>
      <c r="AU386" s="25" t="s">
        <v>54</v>
      </c>
      <c r="AV386" s="25"/>
      <c r="AW386" s="25"/>
      <c r="AX386" s="25"/>
      <c r="AY386" s="25"/>
      <c r="AZ386" s="25"/>
      <c r="BA386" s="25">
        <v>10.0</v>
      </c>
      <c r="BB386" s="25"/>
    </row>
    <row r="387" ht="12.75" customHeight="1">
      <c r="A387" s="8" t="s">
        <v>415</v>
      </c>
      <c r="B387" s="76" t="s">
        <v>416</v>
      </c>
      <c r="C387" s="10">
        <v>3.0706349206349204</v>
      </c>
      <c r="D387" s="11">
        <v>13.820634920634921</v>
      </c>
      <c r="E387" s="11">
        <v>0.22217755828643618</v>
      </c>
      <c r="F387" s="13">
        <v>0.0</v>
      </c>
      <c r="G387" s="13">
        <v>7.0</v>
      </c>
      <c r="H387" s="13">
        <v>0.0</v>
      </c>
      <c r="I387" s="13">
        <v>69.0</v>
      </c>
      <c r="J387" s="13">
        <v>9.0</v>
      </c>
      <c r="K387" s="11">
        <v>0.7777777777777778</v>
      </c>
      <c r="L387" s="11">
        <v>5.444444444444445</v>
      </c>
      <c r="M387" s="12">
        <v>9.0</v>
      </c>
      <c r="N387" s="13">
        <v>5.0</v>
      </c>
      <c r="O387" s="13">
        <v>8.0</v>
      </c>
      <c r="P387" s="14">
        <v>0.625</v>
      </c>
      <c r="Q387" s="15">
        <v>1.624955336064214</v>
      </c>
      <c r="R387" s="16">
        <v>12.265079365079366</v>
      </c>
      <c r="S387" s="13">
        <v>39.5</v>
      </c>
      <c r="T387" s="13">
        <v>1.0</v>
      </c>
      <c r="U387" s="13">
        <v>1.0</v>
      </c>
      <c r="V387" s="17">
        <f t="shared" si="1"/>
        <v>2</v>
      </c>
      <c r="W387" s="11">
        <f t="shared" si="2"/>
        <v>0.7777777778</v>
      </c>
      <c r="X387" s="11">
        <f t="shared" si="3"/>
        <v>0.2222222222</v>
      </c>
      <c r="Y387" s="11">
        <f t="shared" si="19"/>
        <v>8.515079365</v>
      </c>
      <c r="Z387" s="12">
        <v>3.0</v>
      </c>
      <c r="AA387" s="12">
        <v>1.0</v>
      </c>
      <c r="AB387" s="12">
        <v>9.0</v>
      </c>
      <c r="AC387" s="12">
        <v>1.0</v>
      </c>
      <c r="AD387" s="12">
        <v>12.0</v>
      </c>
      <c r="AE387" s="12">
        <v>2.0</v>
      </c>
      <c r="AF387" s="11">
        <f t="shared" si="5"/>
        <v>0.1666666667</v>
      </c>
      <c r="AG387" s="12">
        <v>4.0</v>
      </c>
      <c r="AH387" s="12">
        <v>2.0</v>
      </c>
      <c r="AI387" s="12">
        <v>6.0</v>
      </c>
      <c r="AJ387" s="12">
        <v>5.0</v>
      </c>
      <c r="AK387" s="12">
        <v>10.0</v>
      </c>
      <c r="AL387" s="12">
        <v>7.0</v>
      </c>
      <c r="AM387" s="18">
        <f t="shared" si="18"/>
        <v>0.7</v>
      </c>
      <c r="AN387" s="19">
        <v>0.0</v>
      </c>
      <c r="AO387" s="19">
        <v>0.0</v>
      </c>
      <c r="AP387" s="12">
        <v>3.0</v>
      </c>
      <c r="AQ387" s="19">
        <v>0.0</v>
      </c>
      <c r="AR387" s="11">
        <f t="shared" si="8"/>
        <v>0</v>
      </c>
      <c r="AS387" s="17">
        <f t="shared" si="24"/>
        <v>7</v>
      </c>
      <c r="AT387" s="11">
        <f t="shared" si="10"/>
        <v>0.875</v>
      </c>
      <c r="AU387" s="13" t="s">
        <v>56</v>
      </c>
      <c r="AY387" s="13"/>
      <c r="AZ387" s="13">
        <v>2.0</v>
      </c>
      <c r="BA387" s="13">
        <v>7.0</v>
      </c>
      <c r="BB387" s="13"/>
    </row>
    <row r="388" ht="12.75" customHeight="1">
      <c r="A388" s="22" t="s">
        <v>415</v>
      </c>
      <c r="B388" s="37" t="s">
        <v>417</v>
      </c>
      <c r="C388" s="10">
        <v>1.4166666666666665</v>
      </c>
      <c r="D388" s="11">
        <v>14.36230158730159</v>
      </c>
      <c r="E388" s="11">
        <v>0.09863785814936588</v>
      </c>
      <c r="F388" s="13">
        <v>0.0</v>
      </c>
      <c r="G388" s="13">
        <v>9.0</v>
      </c>
      <c r="H388" s="13">
        <v>2.0</v>
      </c>
      <c r="I388" s="13">
        <v>97.0</v>
      </c>
      <c r="J388" s="13">
        <v>13.0</v>
      </c>
      <c r="K388" s="11">
        <v>0.6907216494845361</v>
      </c>
      <c r="L388" s="11">
        <v>3.230769230769231</v>
      </c>
      <c r="M388" s="12">
        <v>10.0</v>
      </c>
      <c r="N388" s="13">
        <v>2.0</v>
      </c>
      <c r="O388" s="13">
        <v>8.0</v>
      </c>
      <c r="P388" s="14">
        <v>0.25</v>
      </c>
      <c r="Q388" s="15">
        <v>1.039359507633902</v>
      </c>
      <c r="R388" s="16">
        <v>6.147435897435898</v>
      </c>
      <c r="S388" s="13">
        <v>39.5</v>
      </c>
      <c r="T388" s="13">
        <v>2.0</v>
      </c>
      <c r="U388" s="13">
        <v>1.0</v>
      </c>
      <c r="V388" s="17">
        <f t="shared" si="1"/>
        <v>4</v>
      </c>
      <c r="W388" s="11">
        <f t="shared" si="2"/>
        <v>0.6923076923</v>
      </c>
      <c r="X388" s="11">
        <f t="shared" si="3"/>
        <v>0.3076923077</v>
      </c>
      <c r="Y388" s="11">
        <f t="shared" si="19"/>
        <v>4.647435897</v>
      </c>
      <c r="Z388" s="12">
        <v>3.0</v>
      </c>
      <c r="AA388" s="12">
        <v>0.0</v>
      </c>
      <c r="AB388" s="12">
        <v>9.0</v>
      </c>
      <c r="AC388" s="12">
        <v>1.0</v>
      </c>
      <c r="AD388" s="12">
        <v>12.0</v>
      </c>
      <c r="AE388" s="12">
        <v>1.0</v>
      </c>
      <c r="AF388" s="11">
        <f t="shared" si="5"/>
        <v>0.08333333333</v>
      </c>
      <c r="AG388" s="12">
        <v>4.0</v>
      </c>
      <c r="AH388" s="12">
        <v>1.0</v>
      </c>
      <c r="AI388" s="12">
        <v>6.0</v>
      </c>
      <c r="AJ388" s="12">
        <v>1.0</v>
      </c>
      <c r="AK388" s="12">
        <v>10.0</v>
      </c>
      <c r="AL388" s="12">
        <v>2.0</v>
      </c>
      <c r="AM388" s="18">
        <f t="shared" si="18"/>
        <v>0.2</v>
      </c>
      <c r="AN388" s="19">
        <v>0.0</v>
      </c>
      <c r="AO388" s="19">
        <v>0.0</v>
      </c>
      <c r="AP388" s="12">
        <v>2.0</v>
      </c>
      <c r="AQ388" s="17">
        <f t="shared" ref="AQ388:AQ470" si="26">J388-M388</f>
        <v>3</v>
      </c>
      <c r="AR388" s="11">
        <f t="shared" si="8"/>
        <v>0.2307692308</v>
      </c>
      <c r="AS388" s="17">
        <f t="shared" si="24"/>
        <v>9</v>
      </c>
      <c r="AT388" s="11">
        <f t="shared" si="10"/>
        <v>0.75</v>
      </c>
      <c r="AU388" s="13" t="s">
        <v>56</v>
      </c>
      <c r="AY388" s="13"/>
      <c r="AZ388" s="13">
        <v>12.0</v>
      </c>
      <c r="BA388" s="13">
        <v>18.0</v>
      </c>
      <c r="BB388" s="13"/>
    </row>
    <row r="389" ht="12.75" customHeight="1">
      <c r="A389" s="13" t="s">
        <v>415</v>
      </c>
      <c r="B389" s="76" t="s">
        <v>418</v>
      </c>
      <c r="C389" s="10">
        <v>4.769444444444444</v>
      </c>
      <c r="D389" s="11">
        <v>14.320634920634921</v>
      </c>
      <c r="E389" s="11">
        <v>0.33304699623143424</v>
      </c>
      <c r="F389" s="13">
        <v>2.0</v>
      </c>
      <c r="G389" s="13">
        <v>4.0</v>
      </c>
      <c r="H389" s="13">
        <v>13.0</v>
      </c>
      <c r="I389" s="13">
        <v>82.0</v>
      </c>
      <c r="J389" s="13">
        <v>11.0</v>
      </c>
      <c r="K389" s="11">
        <v>0.34922394678492236</v>
      </c>
      <c r="L389" s="11">
        <v>0.5989304812834224</v>
      </c>
      <c r="M389" s="12">
        <v>4.0</v>
      </c>
      <c r="N389" s="13">
        <v>0.0</v>
      </c>
      <c r="O389" s="13">
        <v>8.0</v>
      </c>
      <c r="P389" s="14">
        <v>0.0</v>
      </c>
      <c r="Q389" s="15">
        <v>0.6822709430163566</v>
      </c>
      <c r="R389" s="16">
        <v>5.368374925727866</v>
      </c>
      <c r="S389" s="13">
        <v>38.5</v>
      </c>
      <c r="T389" s="13">
        <v>4.0</v>
      </c>
      <c r="U389" s="13">
        <v>1.0</v>
      </c>
      <c r="V389" s="17">
        <f t="shared" si="1"/>
        <v>7</v>
      </c>
      <c r="W389" s="11">
        <f t="shared" si="2"/>
        <v>0.3636363636</v>
      </c>
      <c r="X389" s="11">
        <f t="shared" si="3"/>
        <v>0.6363636364</v>
      </c>
      <c r="Y389" s="11">
        <f t="shared" si="19"/>
        <v>5.368374926</v>
      </c>
      <c r="Z389" s="12">
        <v>3.0</v>
      </c>
      <c r="AA389" s="12">
        <v>1.0</v>
      </c>
      <c r="AB389" s="12">
        <v>9.0</v>
      </c>
      <c r="AC389" s="12">
        <v>3.0</v>
      </c>
      <c r="AD389" s="12">
        <v>12.0</v>
      </c>
      <c r="AE389" s="12">
        <v>4.0</v>
      </c>
      <c r="AF389" s="11">
        <f t="shared" si="5"/>
        <v>0.3333333333</v>
      </c>
      <c r="AG389" s="12">
        <v>4.0</v>
      </c>
      <c r="AH389" s="12">
        <v>2.0</v>
      </c>
      <c r="AI389" s="12">
        <v>6.0</v>
      </c>
      <c r="AJ389" s="12">
        <v>2.0</v>
      </c>
      <c r="AK389" s="12">
        <v>10.0</v>
      </c>
      <c r="AL389" s="12">
        <v>4.0</v>
      </c>
      <c r="AM389" s="18">
        <f t="shared" si="18"/>
        <v>0.4</v>
      </c>
      <c r="AN389" s="19">
        <v>0.0</v>
      </c>
      <c r="AO389" s="19">
        <v>0.0</v>
      </c>
      <c r="AP389" s="12">
        <v>3.0</v>
      </c>
      <c r="AQ389" s="17">
        <f t="shared" si="26"/>
        <v>7</v>
      </c>
      <c r="AR389" s="11">
        <f t="shared" si="8"/>
        <v>0.6363636364</v>
      </c>
      <c r="AS389" s="17">
        <f t="shared" si="24"/>
        <v>0</v>
      </c>
      <c r="AT389" s="11">
        <f t="shared" si="10"/>
        <v>0</v>
      </c>
      <c r="AU389" s="13" t="s">
        <v>54</v>
      </c>
      <c r="AY389" s="13"/>
      <c r="AZ389" s="13"/>
      <c r="BA389" s="13">
        <v>10.0</v>
      </c>
      <c r="BB389" s="13"/>
    </row>
    <row r="390" ht="12.75" customHeight="1">
      <c r="A390" s="13" t="s">
        <v>415</v>
      </c>
      <c r="B390" s="76" t="s">
        <v>419</v>
      </c>
      <c r="C390" s="10">
        <v>2.4444444444444446</v>
      </c>
      <c r="D390" s="11">
        <v>11.320634920634921</v>
      </c>
      <c r="E390" s="11">
        <v>0.21592821088053843</v>
      </c>
      <c r="F390" s="13">
        <v>1.0</v>
      </c>
      <c r="G390" s="13">
        <v>5.0</v>
      </c>
      <c r="H390" s="13">
        <v>2.0</v>
      </c>
      <c r="I390" s="13">
        <v>73.0</v>
      </c>
      <c r="J390" s="13">
        <v>9.0</v>
      </c>
      <c r="K390" s="11">
        <v>0.5525114155251142</v>
      </c>
      <c r="L390" s="11">
        <v>2.5925925925925926</v>
      </c>
      <c r="M390" s="12">
        <v>7.0</v>
      </c>
      <c r="N390" s="13">
        <v>0.0</v>
      </c>
      <c r="O390" s="13">
        <v>8.0</v>
      </c>
      <c r="P390" s="14">
        <v>0.0</v>
      </c>
      <c r="Q390" s="15">
        <v>0.7684396264056526</v>
      </c>
      <c r="R390" s="16">
        <v>5.037037037037037</v>
      </c>
      <c r="S390" s="13">
        <v>35.5</v>
      </c>
      <c r="T390" s="13">
        <v>6.0</v>
      </c>
      <c r="U390" s="13">
        <v>1.0</v>
      </c>
      <c r="V390" s="17">
        <f t="shared" si="1"/>
        <v>4</v>
      </c>
      <c r="W390" s="11">
        <f t="shared" si="2"/>
        <v>0.5555555556</v>
      </c>
      <c r="X390" s="11">
        <f t="shared" si="3"/>
        <v>0.4444444444</v>
      </c>
      <c r="Y390" s="11">
        <f t="shared" si="19"/>
        <v>5.037037037</v>
      </c>
      <c r="Z390" s="12">
        <v>2.0</v>
      </c>
      <c r="AA390" s="12">
        <v>0.0</v>
      </c>
      <c r="AB390" s="12">
        <v>7.0</v>
      </c>
      <c r="AC390" s="12">
        <v>1.0</v>
      </c>
      <c r="AD390" s="12">
        <v>9.0</v>
      </c>
      <c r="AE390" s="12">
        <v>1.0</v>
      </c>
      <c r="AF390" s="11">
        <f t="shared" si="5"/>
        <v>0.1111111111</v>
      </c>
      <c r="AG390" s="12">
        <v>4.0</v>
      </c>
      <c r="AH390" s="12">
        <v>2.0</v>
      </c>
      <c r="AI390" s="12">
        <v>6.0</v>
      </c>
      <c r="AJ390" s="12">
        <v>3.0</v>
      </c>
      <c r="AK390" s="12">
        <v>10.0</v>
      </c>
      <c r="AL390" s="12">
        <v>5.0</v>
      </c>
      <c r="AM390" s="18">
        <f t="shared" si="18"/>
        <v>0.5</v>
      </c>
      <c r="AN390" s="19">
        <v>0.0</v>
      </c>
      <c r="AO390" s="19">
        <v>0.0</v>
      </c>
      <c r="AP390" s="12">
        <v>4.0</v>
      </c>
      <c r="AQ390" s="17">
        <f t="shared" si="26"/>
        <v>2</v>
      </c>
      <c r="AR390" s="11">
        <f t="shared" si="8"/>
        <v>0.2222222222</v>
      </c>
      <c r="AS390" s="17">
        <f t="shared" si="24"/>
        <v>6</v>
      </c>
      <c r="AT390" s="11">
        <f t="shared" si="10"/>
        <v>0.75</v>
      </c>
      <c r="AU390" s="13" t="s">
        <v>54</v>
      </c>
      <c r="AY390" s="13"/>
      <c r="AZ390" s="13"/>
      <c r="BA390" s="13">
        <v>2.0</v>
      </c>
      <c r="BB390" s="13"/>
    </row>
    <row r="391" ht="12.75" customHeight="1">
      <c r="A391" s="13" t="s">
        <v>415</v>
      </c>
      <c r="B391" s="76" t="s">
        <v>420</v>
      </c>
      <c r="C391" s="10">
        <v>2.570634920634921</v>
      </c>
      <c r="D391" s="11">
        <v>4.737301587301587</v>
      </c>
      <c r="E391" s="11">
        <v>0.5426369576143408</v>
      </c>
      <c r="F391" s="13">
        <v>1.0</v>
      </c>
      <c r="G391" s="13">
        <v>2.0</v>
      </c>
      <c r="H391" s="13">
        <v>5.0</v>
      </c>
      <c r="I391" s="13">
        <v>30.0</v>
      </c>
      <c r="J391" s="13">
        <v>3.0</v>
      </c>
      <c r="K391" s="11">
        <v>0.611111111111111</v>
      </c>
      <c r="L391" s="11">
        <v>2.074074074074074</v>
      </c>
      <c r="M391" s="12">
        <v>2.0</v>
      </c>
      <c r="N391" s="13">
        <v>0.0</v>
      </c>
      <c r="O391" s="13">
        <v>8.0</v>
      </c>
      <c r="P391" s="14">
        <v>0.0</v>
      </c>
      <c r="Q391" s="15">
        <v>1.1537480687254518</v>
      </c>
      <c r="R391" s="16">
        <v>4.644708994708995</v>
      </c>
      <c r="S391" s="13">
        <v>24.5</v>
      </c>
      <c r="T391" s="13">
        <v>10.0</v>
      </c>
      <c r="U391" s="13">
        <v>1.0</v>
      </c>
      <c r="V391" s="17">
        <f t="shared" si="1"/>
        <v>1</v>
      </c>
      <c r="W391" s="11">
        <f t="shared" si="2"/>
        <v>0.6666666667</v>
      </c>
      <c r="X391" s="11">
        <f t="shared" si="3"/>
        <v>0.3333333333</v>
      </c>
      <c r="Y391" s="11">
        <f t="shared" si="19"/>
        <v>4.644708995</v>
      </c>
      <c r="Z391" s="12">
        <v>0.0</v>
      </c>
      <c r="AA391" s="12">
        <v>0.0</v>
      </c>
      <c r="AB391" s="12">
        <v>3.0</v>
      </c>
      <c r="AC391" s="12">
        <v>1.0</v>
      </c>
      <c r="AD391" s="12">
        <v>3.0</v>
      </c>
      <c r="AE391" s="12">
        <v>1.0</v>
      </c>
      <c r="AF391" s="11">
        <f t="shared" si="5"/>
        <v>0.3333333333</v>
      </c>
      <c r="AG391" s="12">
        <v>2.0</v>
      </c>
      <c r="AH391" s="12">
        <v>2.0</v>
      </c>
      <c r="AI391" s="12">
        <v>6.0</v>
      </c>
      <c r="AJ391" s="12">
        <v>5.0</v>
      </c>
      <c r="AK391" s="12">
        <v>8.0</v>
      </c>
      <c r="AL391" s="12">
        <v>7.0</v>
      </c>
      <c r="AM391" s="18">
        <f t="shared" si="18"/>
        <v>0.875</v>
      </c>
      <c r="AN391" s="19">
        <v>0.0</v>
      </c>
      <c r="AO391" s="19">
        <v>0.0</v>
      </c>
      <c r="AP391" s="12">
        <v>3.0</v>
      </c>
      <c r="AQ391" s="17">
        <f t="shared" si="26"/>
        <v>1</v>
      </c>
      <c r="AR391" s="11">
        <f t="shared" si="8"/>
        <v>0.3333333333</v>
      </c>
      <c r="AS391" s="17">
        <f t="shared" si="24"/>
        <v>1</v>
      </c>
      <c r="AT391" s="11">
        <f t="shared" si="10"/>
        <v>0.5</v>
      </c>
      <c r="AU391" s="13" t="s">
        <v>54</v>
      </c>
      <c r="BA391" s="12">
        <v>5.0</v>
      </c>
      <c r="BB391" s="13"/>
    </row>
    <row r="392" ht="12.75" customHeight="1">
      <c r="A392" s="22" t="s">
        <v>415</v>
      </c>
      <c r="B392" s="76" t="s">
        <v>421</v>
      </c>
      <c r="C392" s="10">
        <v>0.6944444444444444</v>
      </c>
      <c r="D392" s="11">
        <v>13.820634920634921</v>
      </c>
      <c r="E392" s="11">
        <v>0.05024692775927414</v>
      </c>
      <c r="F392" s="13">
        <v>4.0</v>
      </c>
      <c r="G392" s="13">
        <v>7.0</v>
      </c>
      <c r="H392" s="13">
        <v>3.0</v>
      </c>
      <c r="I392" s="13">
        <v>82.0</v>
      </c>
      <c r="J392" s="13">
        <v>11.0</v>
      </c>
      <c r="K392" s="11">
        <v>0.6330376940133038</v>
      </c>
      <c r="L392" s="11">
        <v>2.5454545454545454</v>
      </c>
      <c r="M392" s="12">
        <v>8.0</v>
      </c>
      <c r="N392" s="13">
        <v>1.0</v>
      </c>
      <c r="O392" s="13">
        <v>8.0</v>
      </c>
      <c r="P392" s="14">
        <v>0.125</v>
      </c>
      <c r="Q392" s="15">
        <v>0.8082846217725779</v>
      </c>
      <c r="R392" s="16">
        <v>3.9898989898989896</v>
      </c>
      <c r="S392" s="13">
        <v>39.5</v>
      </c>
      <c r="T392" s="13">
        <v>3.0</v>
      </c>
      <c r="U392" s="13">
        <v>1.0</v>
      </c>
      <c r="V392" s="17">
        <f t="shared" si="1"/>
        <v>4</v>
      </c>
      <c r="W392" s="11">
        <f t="shared" si="2"/>
        <v>0.6363636364</v>
      </c>
      <c r="X392" s="11">
        <f t="shared" si="3"/>
        <v>0.3636363636</v>
      </c>
      <c r="Y392" s="11">
        <f t="shared" si="19"/>
        <v>3.23989899</v>
      </c>
      <c r="Z392" s="12">
        <v>3.0</v>
      </c>
      <c r="AA392" s="12">
        <v>0.0</v>
      </c>
      <c r="AB392" s="12">
        <v>9.0</v>
      </c>
      <c r="AC392" s="12">
        <v>0.0</v>
      </c>
      <c r="AD392" s="12">
        <v>12.0</v>
      </c>
      <c r="AE392" s="12">
        <v>0.0</v>
      </c>
      <c r="AF392" s="11">
        <f t="shared" si="5"/>
        <v>0</v>
      </c>
      <c r="AG392" s="12">
        <v>4.0</v>
      </c>
      <c r="AH392" s="12">
        <v>1.0</v>
      </c>
      <c r="AI392" s="12">
        <v>6.0</v>
      </c>
      <c r="AJ392" s="12">
        <v>3.0</v>
      </c>
      <c r="AK392" s="12">
        <v>10.0</v>
      </c>
      <c r="AL392" s="12">
        <v>4.0</v>
      </c>
      <c r="AM392" s="18">
        <f t="shared" si="18"/>
        <v>0.4</v>
      </c>
      <c r="AN392" s="19">
        <v>0.0</v>
      </c>
      <c r="AO392" s="19">
        <v>0.0</v>
      </c>
      <c r="AP392" s="12">
        <v>0.0</v>
      </c>
      <c r="AQ392" s="17">
        <f t="shared" si="26"/>
        <v>3</v>
      </c>
      <c r="AR392" s="11">
        <f t="shared" si="8"/>
        <v>0.2727272727</v>
      </c>
      <c r="AS392" s="17">
        <f t="shared" si="24"/>
        <v>8</v>
      </c>
      <c r="AT392" s="11">
        <f t="shared" si="10"/>
        <v>0.7272727273</v>
      </c>
      <c r="AU392" s="13" t="s">
        <v>56</v>
      </c>
      <c r="AY392" s="13"/>
      <c r="AZ392" s="13"/>
      <c r="BA392" s="13">
        <v>0.0</v>
      </c>
      <c r="BB392" s="13"/>
    </row>
    <row r="393" ht="12.75" customHeight="1">
      <c r="A393" s="13" t="s">
        <v>415</v>
      </c>
      <c r="B393" s="37" t="s">
        <v>422</v>
      </c>
      <c r="C393" s="10">
        <v>1.1761904761904762</v>
      </c>
      <c r="D393" s="11">
        <v>6.028968253968254</v>
      </c>
      <c r="E393" s="11">
        <v>0.19508984400710852</v>
      </c>
      <c r="F393" s="13">
        <v>0.0</v>
      </c>
      <c r="G393" s="13">
        <v>3.0</v>
      </c>
      <c r="H393" s="13">
        <v>2.0</v>
      </c>
      <c r="I393" s="13">
        <v>54.0</v>
      </c>
      <c r="J393" s="13">
        <v>6.0</v>
      </c>
      <c r="K393" s="11">
        <v>0.49382716049382713</v>
      </c>
      <c r="L393" s="11">
        <v>2.3333333333333335</v>
      </c>
      <c r="M393" s="12">
        <v>4.0</v>
      </c>
      <c r="N393" s="13">
        <v>0.0</v>
      </c>
      <c r="O393" s="13">
        <v>8.0</v>
      </c>
      <c r="P393" s="14">
        <v>0.0</v>
      </c>
      <c r="Q393" s="15">
        <v>0.6889170045009356</v>
      </c>
      <c r="R393" s="16">
        <v>3.5095238095238095</v>
      </c>
      <c r="S393" s="13">
        <v>26.5</v>
      </c>
      <c r="T393" s="13">
        <v>9.0</v>
      </c>
      <c r="U393" s="13">
        <v>1.0</v>
      </c>
      <c r="V393" s="17">
        <f t="shared" si="1"/>
        <v>3</v>
      </c>
      <c r="W393" s="11">
        <f t="shared" si="2"/>
        <v>0.5</v>
      </c>
      <c r="X393" s="11">
        <f t="shared" si="3"/>
        <v>0.5</v>
      </c>
      <c r="Y393" s="11">
        <f t="shared" si="19"/>
        <v>3.50952381</v>
      </c>
      <c r="Z393" s="12">
        <v>0.0</v>
      </c>
      <c r="AA393" s="12">
        <v>0.0</v>
      </c>
      <c r="AB393" s="12">
        <v>4.0</v>
      </c>
      <c r="AC393" s="12">
        <v>0.0</v>
      </c>
      <c r="AD393" s="12">
        <v>4.0</v>
      </c>
      <c r="AE393" s="12">
        <v>0.0</v>
      </c>
      <c r="AF393" s="11">
        <f t="shared" si="5"/>
        <v>0</v>
      </c>
      <c r="AG393" s="12">
        <v>3.0</v>
      </c>
      <c r="AH393" s="12">
        <v>1.0</v>
      </c>
      <c r="AI393" s="12">
        <v>6.0</v>
      </c>
      <c r="AJ393" s="12">
        <v>3.0</v>
      </c>
      <c r="AK393" s="12">
        <v>9.0</v>
      </c>
      <c r="AL393" s="12">
        <v>4.0</v>
      </c>
      <c r="AM393" s="18">
        <f t="shared" si="18"/>
        <v>0.4444444444</v>
      </c>
      <c r="AN393" s="19">
        <v>0.0</v>
      </c>
      <c r="AO393" s="19">
        <v>0.0</v>
      </c>
      <c r="AP393" s="12">
        <v>1.0</v>
      </c>
      <c r="AQ393" s="17">
        <f t="shared" si="26"/>
        <v>2</v>
      </c>
      <c r="AR393" s="11">
        <f t="shared" si="8"/>
        <v>0.3333333333</v>
      </c>
      <c r="AS393" s="17">
        <f t="shared" si="24"/>
        <v>4</v>
      </c>
      <c r="AT393" s="11">
        <f t="shared" si="10"/>
        <v>0.6666666667</v>
      </c>
      <c r="AU393" s="13" t="s">
        <v>54</v>
      </c>
      <c r="AY393" s="13"/>
      <c r="AZ393" s="13"/>
      <c r="BA393" s="12">
        <v>0.0</v>
      </c>
      <c r="BB393" s="13"/>
    </row>
    <row r="394" ht="12.75" customHeight="1">
      <c r="A394" s="13" t="s">
        <v>415</v>
      </c>
      <c r="B394" s="76" t="s">
        <v>423</v>
      </c>
      <c r="C394" s="10">
        <v>2.8206349206349204</v>
      </c>
      <c r="D394" s="11">
        <v>7.987301587301587</v>
      </c>
      <c r="E394" s="11">
        <v>0.3531399046104928</v>
      </c>
      <c r="F394" s="13">
        <v>0.0</v>
      </c>
      <c r="G394" s="13">
        <v>1.0</v>
      </c>
      <c r="H394" s="13">
        <v>10.0</v>
      </c>
      <c r="I394" s="13">
        <v>47.0</v>
      </c>
      <c r="J394" s="13">
        <v>5.0</v>
      </c>
      <c r="K394" s="11">
        <v>0.1574468085106383</v>
      </c>
      <c r="L394" s="11">
        <v>0.4</v>
      </c>
      <c r="M394" s="12">
        <v>3.0</v>
      </c>
      <c r="N394" s="13">
        <v>0.0</v>
      </c>
      <c r="O394" s="13">
        <v>8.0</v>
      </c>
      <c r="P394" s="14">
        <v>0.0</v>
      </c>
      <c r="Q394" s="15">
        <v>0.5105867131211311</v>
      </c>
      <c r="R394" s="16">
        <v>3.2206349206349203</v>
      </c>
      <c r="S394" s="13">
        <v>29.5</v>
      </c>
      <c r="T394" s="13">
        <v>8.0</v>
      </c>
      <c r="U394" s="13">
        <v>1.0</v>
      </c>
      <c r="V394" s="17">
        <f t="shared" si="1"/>
        <v>4</v>
      </c>
      <c r="W394" s="11">
        <f t="shared" si="2"/>
        <v>0.2</v>
      </c>
      <c r="X394" s="11">
        <f t="shared" si="3"/>
        <v>0.8</v>
      </c>
      <c r="Y394" s="11">
        <f t="shared" si="19"/>
        <v>3.220634921</v>
      </c>
      <c r="Z394" s="12">
        <v>1.0</v>
      </c>
      <c r="AA394" s="12">
        <v>0.0</v>
      </c>
      <c r="AB394" s="12">
        <v>5.0</v>
      </c>
      <c r="AC394" s="12">
        <v>1.0</v>
      </c>
      <c r="AD394" s="12">
        <v>6.0</v>
      </c>
      <c r="AE394" s="12">
        <v>1.0</v>
      </c>
      <c r="AF394" s="11">
        <f t="shared" si="5"/>
        <v>0.1666666667</v>
      </c>
      <c r="AG394" s="12">
        <v>3.0</v>
      </c>
      <c r="AH394" s="12">
        <v>3.0</v>
      </c>
      <c r="AI394" s="12">
        <v>6.0</v>
      </c>
      <c r="AJ394" s="12">
        <v>5.0</v>
      </c>
      <c r="AK394" s="12">
        <v>9.0</v>
      </c>
      <c r="AL394" s="12">
        <v>8.0</v>
      </c>
      <c r="AM394" s="18">
        <f t="shared" si="18"/>
        <v>0.8888888889</v>
      </c>
      <c r="AN394" s="19">
        <v>0.0</v>
      </c>
      <c r="AO394" s="19">
        <v>0.0</v>
      </c>
      <c r="AP394" s="12">
        <v>0.0</v>
      </c>
      <c r="AQ394" s="17">
        <f t="shared" si="26"/>
        <v>2</v>
      </c>
      <c r="AR394" s="11">
        <f t="shared" si="8"/>
        <v>0.4</v>
      </c>
      <c r="AS394" s="17">
        <f t="shared" si="24"/>
        <v>2</v>
      </c>
      <c r="AT394" s="11">
        <f t="shared" si="10"/>
        <v>0.5</v>
      </c>
      <c r="AU394" s="13" t="s">
        <v>54</v>
      </c>
      <c r="AV394" s="13"/>
      <c r="AW394" s="13"/>
      <c r="AX394" s="13"/>
      <c r="AY394" s="13"/>
      <c r="AZ394" s="13"/>
      <c r="BA394" s="13">
        <v>5.0</v>
      </c>
      <c r="BB394" s="13"/>
    </row>
    <row r="395" ht="12.75" customHeight="1">
      <c r="A395" s="13" t="s">
        <v>415</v>
      </c>
      <c r="B395" s="37" t="s">
        <v>424</v>
      </c>
      <c r="C395" s="10">
        <v>0.9261904761904762</v>
      </c>
      <c r="D395" s="11">
        <v>9.528968253968255</v>
      </c>
      <c r="E395" s="11">
        <v>0.09719735143463956</v>
      </c>
      <c r="F395" s="13">
        <v>0.0</v>
      </c>
      <c r="G395" s="13">
        <v>4.0</v>
      </c>
      <c r="H395" s="13">
        <v>4.0</v>
      </c>
      <c r="I395" s="13">
        <v>69.0</v>
      </c>
      <c r="J395" s="13">
        <v>8.0</v>
      </c>
      <c r="K395" s="11">
        <v>0.4927536231884058</v>
      </c>
      <c r="L395" s="11">
        <v>1.75</v>
      </c>
      <c r="M395" s="12">
        <v>6.0</v>
      </c>
      <c r="N395" s="13">
        <v>0.0</v>
      </c>
      <c r="O395" s="13">
        <v>8.0</v>
      </c>
      <c r="P395" s="14">
        <v>0.0</v>
      </c>
      <c r="Q395" s="15">
        <v>0.5899509746230454</v>
      </c>
      <c r="R395" s="16">
        <v>2.6761904761904765</v>
      </c>
      <c r="S395" s="13">
        <v>32.5</v>
      </c>
      <c r="T395" s="13">
        <v>7.0</v>
      </c>
      <c r="U395" s="13">
        <v>1.0</v>
      </c>
      <c r="V395" s="17">
        <f t="shared" si="1"/>
        <v>4</v>
      </c>
      <c r="W395" s="11">
        <f t="shared" si="2"/>
        <v>0.5</v>
      </c>
      <c r="X395" s="11">
        <f t="shared" si="3"/>
        <v>0.5</v>
      </c>
      <c r="Y395" s="11">
        <f t="shared" si="19"/>
        <v>2.676190476</v>
      </c>
      <c r="Z395" s="12">
        <v>2.0</v>
      </c>
      <c r="AA395" s="12">
        <v>0.0</v>
      </c>
      <c r="AB395" s="12">
        <v>6.0</v>
      </c>
      <c r="AC395" s="12">
        <v>0.0</v>
      </c>
      <c r="AD395" s="12">
        <v>8.0</v>
      </c>
      <c r="AE395" s="12">
        <v>0.0</v>
      </c>
      <c r="AF395" s="11">
        <f t="shared" si="5"/>
        <v>0</v>
      </c>
      <c r="AG395" s="12">
        <v>3.0</v>
      </c>
      <c r="AH395" s="12">
        <v>2.0</v>
      </c>
      <c r="AI395" s="12">
        <v>6.0</v>
      </c>
      <c r="AJ395" s="12">
        <v>3.0</v>
      </c>
      <c r="AK395" s="12">
        <v>9.0</v>
      </c>
      <c r="AL395" s="12">
        <v>5.0</v>
      </c>
      <c r="AM395" s="18">
        <f t="shared" si="18"/>
        <v>0.5555555556</v>
      </c>
      <c r="AN395" s="19">
        <v>0.0</v>
      </c>
      <c r="AO395" s="19">
        <v>0.0</v>
      </c>
      <c r="AP395" s="12">
        <v>2.0</v>
      </c>
      <c r="AQ395" s="17">
        <f t="shared" si="26"/>
        <v>2</v>
      </c>
      <c r="AR395" s="11">
        <f t="shared" si="8"/>
        <v>0.25</v>
      </c>
      <c r="AS395" s="17">
        <f t="shared" si="24"/>
        <v>6</v>
      </c>
      <c r="AT395" s="11">
        <f t="shared" si="10"/>
        <v>0.75</v>
      </c>
      <c r="AU395" s="13" t="s">
        <v>54</v>
      </c>
      <c r="AV395" s="13"/>
      <c r="AW395" s="13"/>
      <c r="AX395" s="13"/>
      <c r="AY395" s="13"/>
      <c r="AZ395" s="13"/>
      <c r="BA395" s="13">
        <v>10.0</v>
      </c>
      <c r="BB395" s="13"/>
    </row>
    <row r="396" ht="12.75" customHeight="1">
      <c r="A396" s="13" t="s">
        <v>415</v>
      </c>
      <c r="B396" s="37" t="s">
        <v>425</v>
      </c>
      <c r="C396" s="10">
        <v>1.3666666666666667</v>
      </c>
      <c r="D396" s="11">
        <v>13.36230158730159</v>
      </c>
      <c r="E396" s="11">
        <v>0.10227778932676031</v>
      </c>
      <c r="F396" s="13">
        <v>0.0</v>
      </c>
      <c r="G396" s="13">
        <v>8.0</v>
      </c>
      <c r="H396" s="13">
        <v>16.0</v>
      </c>
      <c r="I396" s="13">
        <v>93.0</v>
      </c>
      <c r="J396" s="13">
        <v>12.0</v>
      </c>
      <c r="K396" s="11">
        <v>0.6523297491039427</v>
      </c>
      <c r="L396" s="11">
        <v>0.9333333333333333</v>
      </c>
      <c r="M396" s="12">
        <v>6.0</v>
      </c>
      <c r="N396" s="13">
        <v>0.0</v>
      </c>
      <c r="O396" s="13">
        <v>8.0</v>
      </c>
      <c r="P396" s="14">
        <v>0.0</v>
      </c>
      <c r="Q396" s="15">
        <v>0.754607538430703</v>
      </c>
      <c r="R396" s="16">
        <v>2.3</v>
      </c>
      <c r="S396" s="13">
        <v>37.5</v>
      </c>
      <c r="T396" s="13">
        <v>5.0</v>
      </c>
      <c r="U396" s="13">
        <v>1.0</v>
      </c>
      <c r="V396" s="17">
        <f t="shared" si="1"/>
        <v>4</v>
      </c>
      <c r="W396" s="11">
        <f t="shared" si="2"/>
        <v>0.6666666667</v>
      </c>
      <c r="X396" s="11">
        <f t="shared" si="3"/>
        <v>0.3333333333</v>
      </c>
      <c r="Y396" s="11">
        <f t="shared" si="19"/>
        <v>2.3</v>
      </c>
      <c r="Z396" s="12">
        <v>3.0</v>
      </c>
      <c r="AA396" s="12">
        <v>0.0</v>
      </c>
      <c r="AB396" s="12">
        <v>8.0</v>
      </c>
      <c r="AC396" s="12">
        <v>1.0</v>
      </c>
      <c r="AD396" s="12">
        <v>11.0</v>
      </c>
      <c r="AE396" s="12">
        <v>1.0</v>
      </c>
      <c r="AF396" s="11">
        <f t="shared" si="5"/>
        <v>0.09090909091</v>
      </c>
      <c r="AG396" s="12">
        <v>4.0</v>
      </c>
      <c r="AH396" s="12">
        <v>1.0</v>
      </c>
      <c r="AI396" s="12">
        <v>6.0</v>
      </c>
      <c r="AJ396" s="12">
        <v>1.0</v>
      </c>
      <c r="AK396" s="12">
        <v>10.0</v>
      </c>
      <c r="AL396" s="12">
        <v>2.0</v>
      </c>
      <c r="AM396" s="18">
        <f t="shared" si="18"/>
        <v>0.2</v>
      </c>
      <c r="AN396" s="19">
        <v>0.0</v>
      </c>
      <c r="AO396" s="19">
        <v>0.0</v>
      </c>
      <c r="AP396" s="12">
        <v>1.0</v>
      </c>
      <c r="AQ396" s="17">
        <f t="shared" si="26"/>
        <v>6</v>
      </c>
      <c r="AR396" s="11">
        <f t="shared" si="8"/>
        <v>0.5</v>
      </c>
      <c r="AS396" s="17">
        <f t="shared" si="24"/>
        <v>5</v>
      </c>
      <c r="AT396" s="11">
        <f t="shared" si="10"/>
        <v>0.4545454545</v>
      </c>
      <c r="AU396" s="13" t="s">
        <v>56</v>
      </c>
      <c r="AV396" s="13"/>
      <c r="AW396" s="13"/>
      <c r="AX396" s="13"/>
      <c r="AY396" s="13"/>
      <c r="AZ396" s="13"/>
      <c r="BA396" s="12">
        <v>7.0</v>
      </c>
    </row>
    <row r="397" ht="12.75" customHeight="1">
      <c r="A397" s="13" t="s">
        <v>415</v>
      </c>
      <c r="B397" s="76" t="s">
        <v>426</v>
      </c>
      <c r="C397" s="10">
        <v>0.3611111111111111</v>
      </c>
      <c r="D397" s="11">
        <v>0.6706349206349207</v>
      </c>
      <c r="E397" s="11">
        <v>0.5384615384615384</v>
      </c>
      <c r="F397" s="13">
        <v>1.0</v>
      </c>
      <c r="G397" s="13">
        <v>1.0</v>
      </c>
      <c r="H397" s="13">
        <v>4.0</v>
      </c>
      <c r="I397" s="13">
        <v>16.0</v>
      </c>
      <c r="J397" s="13">
        <v>2.0</v>
      </c>
      <c r="K397" s="11">
        <v>0.375</v>
      </c>
      <c r="L397" s="11">
        <v>1.75</v>
      </c>
      <c r="M397" s="12">
        <v>0.0</v>
      </c>
      <c r="N397" s="13">
        <v>0.0</v>
      </c>
      <c r="O397" s="13">
        <v>8.0</v>
      </c>
      <c r="P397" s="14">
        <v>0.0</v>
      </c>
      <c r="Q397" s="15">
        <v>0.9134615384615384</v>
      </c>
      <c r="R397" s="16">
        <v>2.111111111111111</v>
      </c>
      <c r="S397" s="13">
        <v>13.5</v>
      </c>
      <c r="T397" s="13">
        <v>14.0</v>
      </c>
      <c r="U397" s="13">
        <v>1.0</v>
      </c>
      <c r="V397" s="17">
        <f t="shared" si="1"/>
        <v>1</v>
      </c>
      <c r="W397" s="11">
        <f t="shared" si="2"/>
        <v>0.5</v>
      </c>
      <c r="X397" s="11">
        <f t="shared" si="3"/>
        <v>0.5</v>
      </c>
      <c r="Y397" s="11">
        <f t="shared" si="19"/>
        <v>2.111111111</v>
      </c>
      <c r="Z397" s="12">
        <v>0.0</v>
      </c>
      <c r="AA397" s="12">
        <v>0.0</v>
      </c>
      <c r="AB397" s="12">
        <v>0.0</v>
      </c>
      <c r="AC397" s="12">
        <v>0.0</v>
      </c>
      <c r="AD397" s="12">
        <v>0.0</v>
      </c>
      <c r="AE397" s="12">
        <v>0.0</v>
      </c>
      <c r="AF397" s="11" t="str">
        <f t="shared" si="5"/>
        <v>#DIV/0!</v>
      </c>
      <c r="AG397" s="12">
        <v>0.0</v>
      </c>
      <c r="AH397" s="12">
        <v>0.0</v>
      </c>
      <c r="AI397" s="12">
        <v>5.0</v>
      </c>
      <c r="AJ397" s="12">
        <v>3.0</v>
      </c>
      <c r="AK397" s="12">
        <v>5.0</v>
      </c>
      <c r="AL397" s="12">
        <v>3.0</v>
      </c>
      <c r="AM397" s="18">
        <f t="shared" si="18"/>
        <v>0.6</v>
      </c>
      <c r="AN397" s="19">
        <v>0.0</v>
      </c>
      <c r="AO397" s="19">
        <v>0.0</v>
      </c>
      <c r="AP397" s="12">
        <v>0.0</v>
      </c>
      <c r="AQ397" s="17">
        <f t="shared" si="26"/>
        <v>2</v>
      </c>
      <c r="AR397" s="11">
        <f t="shared" si="8"/>
        <v>1</v>
      </c>
      <c r="AS397" s="17">
        <f t="shared" si="24"/>
        <v>0</v>
      </c>
      <c r="AT397" s="11">
        <f t="shared" si="10"/>
        <v>0</v>
      </c>
      <c r="AU397" s="13" t="s">
        <v>56</v>
      </c>
      <c r="AV397" s="13"/>
      <c r="AW397" s="13"/>
      <c r="AX397" s="13"/>
      <c r="BA397" s="12">
        <v>4.0</v>
      </c>
    </row>
    <row r="398" ht="12.75" customHeight="1">
      <c r="A398" s="13" t="s">
        <v>415</v>
      </c>
      <c r="B398" s="37" t="s">
        <v>427</v>
      </c>
      <c r="C398" s="10">
        <v>0.47619047619047616</v>
      </c>
      <c r="D398" s="11">
        <v>3.078968253968254</v>
      </c>
      <c r="E398" s="11">
        <v>0.15465910555483953</v>
      </c>
      <c r="F398" s="13">
        <v>0.0</v>
      </c>
      <c r="G398" s="13">
        <v>2.0</v>
      </c>
      <c r="H398" s="13">
        <v>6.0</v>
      </c>
      <c r="I398" s="13">
        <v>35.0</v>
      </c>
      <c r="J398" s="13">
        <v>4.0</v>
      </c>
      <c r="K398" s="11">
        <v>0.45714285714285713</v>
      </c>
      <c r="L398" s="11">
        <v>1.4</v>
      </c>
      <c r="M398" s="12">
        <v>2.0</v>
      </c>
      <c r="N398" s="13">
        <v>0.0</v>
      </c>
      <c r="O398" s="13">
        <v>8.0</v>
      </c>
      <c r="P398" s="14">
        <v>0.0</v>
      </c>
      <c r="Q398" s="15">
        <v>0.6118019626976967</v>
      </c>
      <c r="R398" s="16">
        <v>1.8761904761904762</v>
      </c>
      <c r="S398" s="13">
        <v>21.5</v>
      </c>
      <c r="T398" s="13">
        <v>11.0</v>
      </c>
      <c r="U398" s="13">
        <v>1.0</v>
      </c>
      <c r="V398" s="17">
        <f t="shared" si="1"/>
        <v>2</v>
      </c>
      <c r="W398" s="11">
        <f t="shared" si="2"/>
        <v>0.5</v>
      </c>
      <c r="X398" s="11">
        <f t="shared" si="3"/>
        <v>0.5</v>
      </c>
      <c r="Y398" s="11">
        <f t="shared" si="19"/>
        <v>1.876190476</v>
      </c>
      <c r="Z398" s="12">
        <v>0.0</v>
      </c>
      <c r="AA398" s="12">
        <v>0.0</v>
      </c>
      <c r="AB398" s="12">
        <v>2.0</v>
      </c>
      <c r="AC398" s="12">
        <v>0.0</v>
      </c>
      <c r="AD398" s="12">
        <v>2.0</v>
      </c>
      <c r="AE398" s="12">
        <v>0.0</v>
      </c>
      <c r="AF398" s="11">
        <f t="shared" si="5"/>
        <v>0</v>
      </c>
      <c r="AG398" s="12">
        <v>1.0</v>
      </c>
      <c r="AH398" s="12">
        <v>0.0</v>
      </c>
      <c r="AI398" s="12">
        <v>6.0</v>
      </c>
      <c r="AJ398" s="12">
        <v>3.0</v>
      </c>
      <c r="AK398" s="12">
        <v>7.0</v>
      </c>
      <c r="AL398" s="12">
        <v>3.0</v>
      </c>
      <c r="AM398" s="18">
        <f t="shared" si="18"/>
        <v>0.4285714286</v>
      </c>
      <c r="AN398" s="19">
        <v>0.0</v>
      </c>
      <c r="AO398" s="19">
        <v>0.0</v>
      </c>
      <c r="AP398" s="12">
        <v>1.0</v>
      </c>
      <c r="AQ398" s="17">
        <f t="shared" si="26"/>
        <v>2</v>
      </c>
      <c r="AR398" s="11">
        <f t="shared" si="8"/>
        <v>0.5</v>
      </c>
      <c r="AS398" s="17">
        <f t="shared" si="24"/>
        <v>2</v>
      </c>
      <c r="AT398" s="11">
        <f t="shared" si="10"/>
        <v>0.5</v>
      </c>
      <c r="AU398" s="13" t="s">
        <v>54</v>
      </c>
      <c r="AV398" s="13"/>
      <c r="AW398" s="13"/>
      <c r="AX398" s="13"/>
      <c r="AY398" s="13"/>
      <c r="AZ398" s="13"/>
      <c r="BA398" s="13">
        <v>14.0</v>
      </c>
      <c r="BB398" s="13"/>
    </row>
    <row r="399" ht="12.75" customHeight="1">
      <c r="A399" s="13" t="s">
        <v>415</v>
      </c>
      <c r="B399" s="76" t="s">
        <v>428</v>
      </c>
      <c r="C399" s="10">
        <v>0.878968253968254</v>
      </c>
      <c r="D399" s="11">
        <v>2.3373015873015874</v>
      </c>
      <c r="E399" s="11">
        <v>0.3760611205432937</v>
      </c>
      <c r="F399" s="13">
        <v>2.0</v>
      </c>
      <c r="G399" s="13">
        <v>1.0</v>
      </c>
      <c r="H399" s="13">
        <v>2.0</v>
      </c>
      <c r="I399" s="13">
        <v>9.0</v>
      </c>
      <c r="J399" s="13">
        <v>1.0</v>
      </c>
      <c r="K399" s="11">
        <v>-0.2777777777777778</v>
      </c>
      <c r="L399" s="11">
        <v>0.7777777777777778</v>
      </c>
      <c r="M399" s="12">
        <v>0.0</v>
      </c>
      <c r="N399" s="13">
        <v>0.0</v>
      </c>
      <c r="O399" s="13">
        <v>8.0</v>
      </c>
      <c r="P399" s="14">
        <v>0.0</v>
      </c>
      <c r="Q399" s="15">
        <v>0.5427277872099604</v>
      </c>
      <c r="R399" s="16">
        <v>1.6567460317460316</v>
      </c>
      <c r="S399" s="13">
        <v>18.5</v>
      </c>
      <c r="T399" s="13">
        <v>12.0</v>
      </c>
      <c r="U399" s="13">
        <v>1.0</v>
      </c>
      <c r="V399" s="17">
        <f t="shared" si="1"/>
        <v>0</v>
      </c>
      <c r="W399" s="11">
        <f t="shared" si="2"/>
        <v>1</v>
      </c>
      <c r="X399" s="11">
        <f t="shared" si="3"/>
        <v>0</v>
      </c>
      <c r="Y399" s="11">
        <f t="shared" si="19"/>
        <v>1.656746032</v>
      </c>
      <c r="Z399" s="12">
        <v>0.0</v>
      </c>
      <c r="AA399" s="12">
        <v>0.0</v>
      </c>
      <c r="AB399" s="12">
        <v>1.0</v>
      </c>
      <c r="AC399" s="12">
        <v>0.0</v>
      </c>
      <c r="AD399" s="12">
        <v>1.0</v>
      </c>
      <c r="AE399" s="12">
        <v>0.0</v>
      </c>
      <c r="AF399" s="11">
        <f t="shared" si="5"/>
        <v>0</v>
      </c>
      <c r="AG399" s="12">
        <v>0.0</v>
      </c>
      <c r="AH399" s="12">
        <v>0.0</v>
      </c>
      <c r="AI399" s="12">
        <v>6.0</v>
      </c>
      <c r="AJ399" s="12">
        <v>3.0</v>
      </c>
      <c r="AK399" s="12">
        <v>6.0</v>
      </c>
      <c r="AL399" s="12">
        <v>3.0</v>
      </c>
      <c r="AM399" s="18">
        <f t="shared" si="18"/>
        <v>0.5</v>
      </c>
      <c r="AN399" s="19">
        <v>0.0</v>
      </c>
      <c r="AO399" s="19">
        <v>0.0</v>
      </c>
      <c r="AP399" s="12">
        <v>0.0</v>
      </c>
      <c r="AQ399" s="17">
        <f t="shared" si="26"/>
        <v>1</v>
      </c>
      <c r="AR399" s="11">
        <f t="shared" si="8"/>
        <v>1</v>
      </c>
      <c r="AS399" s="17">
        <f t="shared" si="24"/>
        <v>0</v>
      </c>
      <c r="AT399" s="11">
        <f t="shared" si="10"/>
        <v>0</v>
      </c>
      <c r="AU399" s="13" t="s">
        <v>56</v>
      </c>
      <c r="AY399" s="13"/>
      <c r="AZ399" s="13"/>
      <c r="BA399" s="13">
        <v>6.0</v>
      </c>
      <c r="BB399" s="13"/>
    </row>
    <row r="400" ht="12.75" customHeight="1">
      <c r="A400" s="13" t="s">
        <v>415</v>
      </c>
      <c r="B400" s="37" t="s">
        <v>429</v>
      </c>
      <c r="C400" s="10">
        <v>0.0</v>
      </c>
      <c r="D400" s="11">
        <v>0.9027777777777778</v>
      </c>
      <c r="E400" s="11">
        <v>0.0</v>
      </c>
      <c r="F400" s="13">
        <v>0.0</v>
      </c>
      <c r="G400" s="13">
        <v>1.0</v>
      </c>
      <c r="H400" s="13">
        <v>5.0</v>
      </c>
      <c r="I400" s="13">
        <v>24.0</v>
      </c>
      <c r="J400" s="13">
        <v>3.0</v>
      </c>
      <c r="K400" s="11">
        <v>0.2638888888888889</v>
      </c>
      <c r="L400" s="11">
        <v>1.037037037037037</v>
      </c>
      <c r="M400" s="12">
        <v>2.0</v>
      </c>
      <c r="N400" s="13">
        <v>0.0</v>
      </c>
      <c r="O400" s="13">
        <v>8.0</v>
      </c>
      <c r="P400" s="14">
        <v>0.0</v>
      </c>
      <c r="Q400" s="15">
        <v>0.2638888888888889</v>
      </c>
      <c r="R400" s="16">
        <v>1.037037037037037</v>
      </c>
      <c r="S400" s="13">
        <v>8.5</v>
      </c>
      <c r="T400" s="13">
        <v>16.0</v>
      </c>
      <c r="U400" s="13">
        <v>1.0</v>
      </c>
      <c r="V400" s="17">
        <f t="shared" si="1"/>
        <v>2</v>
      </c>
      <c r="W400" s="11">
        <f t="shared" si="2"/>
        <v>0.3333333333</v>
      </c>
      <c r="X400" s="11">
        <f t="shared" si="3"/>
        <v>0.6666666667</v>
      </c>
      <c r="Y400" s="11">
        <f t="shared" si="19"/>
        <v>1.037037037</v>
      </c>
      <c r="Z400" s="12">
        <v>0.0</v>
      </c>
      <c r="AA400" s="12">
        <v>0.0</v>
      </c>
      <c r="AB400" s="12">
        <v>0.0</v>
      </c>
      <c r="AC400" s="12">
        <v>0.0</v>
      </c>
      <c r="AD400" s="12">
        <v>0.0</v>
      </c>
      <c r="AE400" s="12">
        <v>0.0</v>
      </c>
      <c r="AF400" s="11" t="str">
        <f t="shared" si="5"/>
        <v>#DIV/0!</v>
      </c>
      <c r="AG400" s="12">
        <v>0.0</v>
      </c>
      <c r="AH400" s="12">
        <v>0.0</v>
      </c>
      <c r="AI400" s="12">
        <v>3.0</v>
      </c>
      <c r="AJ400" s="12">
        <v>0.0</v>
      </c>
      <c r="AK400" s="12">
        <v>3.0</v>
      </c>
      <c r="AL400" s="12">
        <v>0.0</v>
      </c>
      <c r="AM400" s="18">
        <f t="shared" si="18"/>
        <v>0</v>
      </c>
      <c r="AN400" s="19">
        <v>0.0</v>
      </c>
      <c r="AO400" s="19">
        <v>0.0</v>
      </c>
      <c r="AP400" s="12">
        <v>1.0</v>
      </c>
      <c r="AQ400" s="17">
        <f t="shared" si="26"/>
        <v>1</v>
      </c>
      <c r="AR400" s="11">
        <f t="shared" si="8"/>
        <v>0.3333333333</v>
      </c>
      <c r="AS400" s="17">
        <f t="shared" si="24"/>
        <v>2</v>
      </c>
      <c r="AT400" s="11">
        <f t="shared" si="10"/>
        <v>0.6666666667</v>
      </c>
      <c r="AU400" s="13" t="s">
        <v>54</v>
      </c>
      <c r="BA400" s="12">
        <v>13.0</v>
      </c>
      <c r="BB400" s="13"/>
    </row>
    <row r="401" ht="12.75" customHeight="1">
      <c r="A401" s="13" t="s">
        <v>415</v>
      </c>
      <c r="B401" s="37" t="s">
        <v>430</v>
      </c>
      <c r="C401" s="10">
        <v>0.16666666666666666</v>
      </c>
      <c r="D401" s="11">
        <v>0.8789682539682538</v>
      </c>
      <c r="E401" s="11">
        <v>0.18961625282167044</v>
      </c>
      <c r="F401" s="13">
        <v>1.0</v>
      </c>
      <c r="G401" s="13">
        <v>1.0</v>
      </c>
      <c r="H401" s="13">
        <v>8.0</v>
      </c>
      <c r="I401" s="13">
        <v>37.0</v>
      </c>
      <c r="J401" s="13">
        <v>5.0</v>
      </c>
      <c r="K401" s="11">
        <v>0.15675675675675677</v>
      </c>
      <c r="L401" s="11">
        <v>0.4666666666666667</v>
      </c>
      <c r="M401" s="12">
        <v>1.0</v>
      </c>
      <c r="N401" s="13">
        <v>0.0</v>
      </c>
      <c r="O401" s="13">
        <v>8.0</v>
      </c>
      <c r="P401" s="14">
        <v>0.0</v>
      </c>
      <c r="Q401" s="15">
        <v>0.3463730095784272</v>
      </c>
      <c r="R401" s="16">
        <v>0.6333333333333333</v>
      </c>
      <c r="S401" s="13">
        <v>15.5</v>
      </c>
      <c r="T401" s="13">
        <v>13.0</v>
      </c>
      <c r="U401" s="13">
        <v>1.0</v>
      </c>
      <c r="V401" s="17">
        <f t="shared" si="1"/>
        <v>4</v>
      </c>
      <c r="W401" s="11">
        <f t="shared" si="2"/>
        <v>0.2</v>
      </c>
      <c r="X401" s="11">
        <f t="shared" si="3"/>
        <v>0.8</v>
      </c>
      <c r="Y401" s="11">
        <f t="shared" si="19"/>
        <v>0.6333333333</v>
      </c>
      <c r="Z401" s="12">
        <v>0.0</v>
      </c>
      <c r="AA401" s="12">
        <v>0.0</v>
      </c>
      <c r="AB401" s="12">
        <v>0.0</v>
      </c>
      <c r="AC401" s="12">
        <v>0.0</v>
      </c>
      <c r="AD401" s="12">
        <v>0.0</v>
      </c>
      <c r="AE401" s="12">
        <v>0.0</v>
      </c>
      <c r="AF401" s="11" t="str">
        <f t="shared" si="5"/>
        <v>#DIV/0!</v>
      </c>
      <c r="AG401" s="12">
        <v>0.0</v>
      </c>
      <c r="AH401" s="12">
        <v>0.0</v>
      </c>
      <c r="AI401" s="12">
        <v>6.0</v>
      </c>
      <c r="AJ401" s="12">
        <v>1.0</v>
      </c>
      <c r="AK401" s="12">
        <v>6.0</v>
      </c>
      <c r="AL401" s="12">
        <v>1.0</v>
      </c>
      <c r="AM401" s="18">
        <f t="shared" si="18"/>
        <v>0.1666666667</v>
      </c>
      <c r="AN401" s="19">
        <v>0.0</v>
      </c>
      <c r="AO401" s="19">
        <v>0.0</v>
      </c>
      <c r="AP401" s="12">
        <v>0.0</v>
      </c>
      <c r="AQ401" s="17">
        <f t="shared" si="26"/>
        <v>4</v>
      </c>
      <c r="AR401" s="11">
        <f t="shared" si="8"/>
        <v>0.8</v>
      </c>
      <c r="AS401" s="17">
        <f t="shared" si="24"/>
        <v>1</v>
      </c>
      <c r="AT401" s="11">
        <f t="shared" si="10"/>
        <v>0.2</v>
      </c>
      <c r="AU401" s="13" t="s">
        <v>54</v>
      </c>
      <c r="AY401" s="13"/>
      <c r="AZ401" s="13"/>
      <c r="BA401" s="13">
        <v>0.0</v>
      </c>
      <c r="BB401" s="13"/>
    </row>
    <row r="402" ht="12.75" customHeight="1">
      <c r="A402" s="13" t="s">
        <v>415</v>
      </c>
      <c r="B402" s="76" t="s">
        <v>431</v>
      </c>
      <c r="C402" s="10">
        <v>0.3611111111111111</v>
      </c>
      <c r="D402" s="11">
        <v>0.5277777777777778</v>
      </c>
      <c r="E402" s="11">
        <v>0.6842105263157895</v>
      </c>
      <c r="F402" s="13">
        <v>0.0</v>
      </c>
      <c r="G402" s="13">
        <v>0.0</v>
      </c>
      <c r="H402" s="13">
        <v>5.0</v>
      </c>
      <c r="I402" s="13">
        <v>9.0</v>
      </c>
      <c r="J402" s="13">
        <v>1.0</v>
      </c>
      <c r="K402" s="11">
        <v>-0.5555555555555556</v>
      </c>
      <c r="L402" s="11">
        <v>0.0</v>
      </c>
      <c r="M402" s="12">
        <v>0.0</v>
      </c>
      <c r="N402" s="13">
        <v>0.0</v>
      </c>
      <c r="O402" s="13">
        <v>8.0</v>
      </c>
      <c r="P402" s="14">
        <v>0.0</v>
      </c>
      <c r="Q402" s="15">
        <v>0.1286549707602339</v>
      </c>
      <c r="R402" s="16">
        <v>0.3611111111111111</v>
      </c>
      <c r="S402" s="13">
        <v>10.5</v>
      </c>
      <c r="T402" s="13">
        <v>15.0</v>
      </c>
      <c r="U402" s="13">
        <v>1.0</v>
      </c>
      <c r="V402" s="17">
        <f t="shared" si="1"/>
        <v>1</v>
      </c>
      <c r="W402" s="11">
        <f t="shared" si="2"/>
        <v>0</v>
      </c>
      <c r="X402" s="11">
        <f t="shared" si="3"/>
        <v>1</v>
      </c>
      <c r="Y402" s="11">
        <f t="shared" si="19"/>
        <v>0.3611111111</v>
      </c>
      <c r="Z402" s="12">
        <v>0.0</v>
      </c>
      <c r="AA402" s="12">
        <v>0.0</v>
      </c>
      <c r="AB402" s="12">
        <v>0.0</v>
      </c>
      <c r="AC402" s="12">
        <v>0.0</v>
      </c>
      <c r="AD402" s="12">
        <v>0.0</v>
      </c>
      <c r="AE402" s="12">
        <v>0.0</v>
      </c>
      <c r="AF402" s="11" t="str">
        <f t="shared" si="5"/>
        <v>#DIV/0!</v>
      </c>
      <c r="AG402" s="12">
        <v>0.0</v>
      </c>
      <c r="AH402" s="12">
        <v>0.0</v>
      </c>
      <c r="AI402" s="12">
        <v>4.0</v>
      </c>
      <c r="AJ402" s="12">
        <v>3.0</v>
      </c>
      <c r="AK402" s="12">
        <v>4.0</v>
      </c>
      <c r="AL402" s="12">
        <v>3.0</v>
      </c>
      <c r="AM402" s="18">
        <f t="shared" si="18"/>
        <v>0.75</v>
      </c>
      <c r="AN402" s="19">
        <v>0.0</v>
      </c>
      <c r="AO402" s="19">
        <v>0.0</v>
      </c>
      <c r="AP402" s="12">
        <v>1.0</v>
      </c>
      <c r="AQ402" s="17">
        <f t="shared" si="26"/>
        <v>1</v>
      </c>
      <c r="AR402" s="11">
        <f t="shared" si="8"/>
        <v>1</v>
      </c>
      <c r="AS402" s="17">
        <f t="shared" si="24"/>
        <v>0</v>
      </c>
      <c r="AT402" s="11">
        <f t="shared" si="10"/>
        <v>0</v>
      </c>
      <c r="AU402" s="13" t="s">
        <v>54</v>
      </c>
      <c r="BA402" s="12">
        <v>3.0</v>
      </c>
      <c r="BB402" s="13"/>
    </row>
    <row r="403" ht="12.75" customHeight="1">
      <c r="A403" s="13" t="s">
        <v>415</v>
      </c>
      <c r="B403" s="37" t="s">
        <v>432</v>
      </c>
      <c r="C403" s="10">
        <v>0.0</v>
      </c>
      <c r="D403" s="11">
        <v>0.1111111111111111</v>
      </c>
      <c r="E403" s="11">
        <v>0.0</v>
      </c>
      <c r="F403" s="13">
        <v>0.0</v>
      </c>
      <c r="G403" s="13">
        <v>0.0</v>
      </c>
      <c r="H403" s="13">
        <v>5.0</v>
      </c>
      <c r="I403" s="13">
        <v>9.0</v>
      </c>
      <c r="J403" s="13">
        <v>1.0</v>
      </c>
      <c r="K403" s="11">
        <v>-0.5555555555555556</v>
      </c>
      <c r="L403" s="11">
        <v>0.0</v>
      </c>
      <c r="M403" s="12">
        <v>0.0</v>
      </c>
      <c r="N403" s="13">
        <v>0.0</v>
      </c>
      <c r="O403" s="13">
        <v>8.0</v>
      </c>
      <c r="P403" s="14">
        <v>0.0</v>
      </c>
      <c r="Q403" s="15">
        <v>-0.5555555555555556</v>
      </c>
      <c r="R403" s="16">
        <v>0.0</v>
      </c>
      <c r="S403" s="13">
        <v>3.5</v>
      </c>
      <c r="T403" s="13">
        <v>18.0</v>
      </c>
      <c r="U403" s="13">
        <v>1.0</v>
      </c>
      <c r="V403" s="17">
        <f t="shared" si="1"/>
        <v>1</v>
      </c>
      <c r="W403" s="11">
        <f t="shared" si="2"/>
        <v>0</v>
      </c>
      <c r="X403" s="11">
        <f t="shared" si="3"/>
        <v>1</v>
      </c>
      <c r="Y403" s="11">
        <f t="shared" si="19"/>
        <v>0</v>
      </c>
      <c r="Z403" s="12">
        <v>0.0</v>
      </c>
      <c r="AA403" s="12">
        <v>0.0</v>
      </c>
      <c r="AB403" s="12">
        <v>0.0</v>
      </c>
      <c r="AC403" s="12">
        <v>0.0</v>
      </c>
      <c r="AD403" s="12">
        <v>0.0</v>
      </c>
      <c r="AE403" s="12">
        <v>0.0</v>
      </c>
      <c r="AF403" s="11" t="str">
        <f t="shared" si="5"/>
        <v>#DIV/0!</v>
      </c>
      <c r="AG403" s="12">
        <v>0.0</v>
      </c>
      <c r="AH403" s="12">
        <v>0.0</v>
      </c>
      <c r="AI403" s="12">
        <v>1.0</v>
      </c>
      <c r="AJ403" s="12">
        <v>0.0</v>
      </c>
      <c r="AK403" s="12">
        <v>1.0</v>
      </c>
      <c r="AL403" s="12">
        <v>0.0</v>
      </c>
      <c r="AM403" s="18">
        <f t="shared" si="18"/>
        <v>0</v>
      </c>
      <c r="AN403" s="19">
        <v>0.0</v>
      </c>
      <c r="AO403" s="19">
        <v>0.0</v>
      </c>
      <c r="AP403" s="12">
        <v>0.0</v>
      </c>
      <c r="AQ403" s="17">
        <f t="shared" si="26"/>
        <v>1</v>
      </c>
      <c r="AR403" s="11">
        <f t="shared" si="8"/>
        <v>1</v>
      </c>
      <c r="AS403" s="17">
        <f t="shared" si="24"/>
        <v>0</v>
      </c>
      <c r="AT403" s="11">
        <f t="shared" si="10"/>
        <v>0</v>
      </c>
      <c r="AU403" s="13" t="s">
        <v>56</v>
      </c>
      <c r="AZ403" s="12">
        <v>2.0</v>
      </c>
      <c r="BA403" s="12">
        <v>11.0</v>
      </c>
      <c r="BB403" s="13"/>
    </row>
    <row r="404" ht="12.75" customHeight="1">
      <c r="A404" s="25" t="s">
        <v>415</v>
      </c>
      <c r="B404" s="67" t="s">
        <v>433</v>
      </c>
      <c r="C404" s="27">
        <v>0.0</v>
      </c>
      <c r="D404" s="28">
        <v>0.7361111111111112</v>
      </c>
      <c r="E404" s="28">
        <v>0.0</v>
      </c>
      <c r="F404" s="25">
        <v>0.0</v>
      </c>
      <c r="G404" s="25">
        <v>0.0</v>
      </c>
      <c r="H404" s="25">
        <v>4.0</v>
      </c>
      <c r="I404" s="25">
        <v>17.0</v>
      </c>
      <c r="J404" s="25">
        <v>2.0</v>
      </c>
      <c r="K404" s="28">
        <v>-0.11764705882352941</v>
      </c>
      <c r="L404" s="28">
        <v>0.0</v>
      </c>
      <c r="M404" s="25">
        <v>1.0</v>
      </c>
      <c r="N404" s="25">
        <v>0.0</v>
      </c>
      <c r="O404" s="25">
        <v>8.0</v>
      </c>
      <c r="P404" s="29">
        <v>0.0</v>
      </c>
      <c r="Q404" s="30">
        <v>-0.11764705882352941</v>
      </c>
      <c r="R404" s="31">
        <v>0.0</v>
      </c>
      <c r="S404" s="25">
        <v>6.5</v>
      </c>
      <c r="T404" s="25">
        <v>17.0</v>
      </c>
      <c r="U404" s="25">
        <v>1.0</v>
      </c>
      <c r="V404" s="32">
        <f t="shared" si="1"/>
        <v>2</v>
      </c>
      <c r="W404" s="28">
        <f t="shared" si="2"/>
        <v>0</v>
      </c>
      <c r="X404" s="28">
        <f t="shared" si="3"/>
        <v>1</v>
      </c>
      <c r="Y404" s="28">
        <f t="shared" si="19"/>
        <v>0</v>
      </c>
      <c r="Z404" s="25">
        <v>0.0</v>
      </c>
      <c r="AA404" s="25">
        <v>0.0</v>
      </c>
      <c r="AB404" s="25">
        <v>0.0</v>
      </c>
      <c r="AC404" s="25">
        <v>0.0</v>
      </c>
      <c r="AD404" s="25">
        <v>0.0</v>
      </c>
      <c r="AE404" s="25">
        <v>0.0</v>
      </c>
      <c r="AF404" s="28" t="str">
        <f t="shared" si="5"/>
        <v>#DIV/0!</v>
      </c>
      <c r="AG404" s="25">
        <v>0.0</v>
      </c>
      <c r="AH404" s="25">
        <v>0.0</v>
      </c>
      <c r="AI404" s="25">
        <v>2.0</v>
      </c>
      <c r="AJ404" s="25">
        <v>0.0</v>
      </c>
      <c r="AK404" s="25">
        <v>2.0</v>
      </c>
      <c r="AL404" s="25">
        <v>0.0</v>
      </c>
      <c r="AM404" s="33">
        <f t="shared" si="18"/>
        <v>0</v>
      </c>
      <c r="AN404" s="34">
        <v>0.0</v>
      </c>
      <c r="AO404" s="34">
        <v>0.0</v>
      </c>
      <c r="AP404" s="25">
        <v>2.0</v>
      </c>
      <c r="AQ404" s="32">
        <f t="shared" si="26"/>
        <v>1</v>
      </c>
      <c r="AR404" s="28">
        <f t="shared" si="8"/>
        <v>0.5</v>
      </c>
      <c r="AS404" s="32">
        <f t="shared" si="24"/>
        <v>1</v>
      </c>
      <c r="AT404" s="28">
        <f t="shared" si="10"/>
        <v>0.5</v>
      </c>
      <c r="AU404" s="25" t="s">
        <v>56</v>
      </c>
      <c r="AV404" s="25"/>
      <c r="AW404" s="25"/>
      <c r="AX404" s="25"/>
      <c r="AY404" s="25"/>
      <c r="AZ404" s="25"/>
      <c r="BA404" s="25">
        <v>9.0</v>
      </c>
      <c r="BB404" s="25"/>
    </row>
    <row r="405" ht="12.75" customHeight="1">
      <c r="A405" s="8" t="s">
        <v>434</v>
      </c>
      <c r="B405" s="8" t="s">
        <v>435</v>
      </c>
      <c r="C405" s="10">
        <v>2.8666666666666667</v>
      </c>
      <c r="D405" s="11">
        <v>13.292857142857143</v>
      </c>
      <c r="E405" s="18">
        <v>0.215654665950206</v>
      </c>
      <c r="F405" s="12">
        <v>0.0</v>
      </c>
      <c r="G405" s="13">
        <v>11.0</v>
      </c>
      <c r="H405" s="13">
        <v>0.0</v>
      </c>
      <c r="I405" s="13">
        <v>74.0</v>
      </c>
      <c r="J405" s="13">
        <v>11.0</v>
      </c>
      <c r="K405" s="11">
        <v>1.0</v>
      </c>
      <c r="L405" s="11">
        <v>7.0</v>
      </c>
      <c r="M405" s="12">
        <v>9.0</v>
      </c>
      <c r="N405" s="13">
        <v>5.0</v>
      </c>
      <c r="O405" s="13">
        <v>7.0</v>
      </c>
      <c r="P405" s="10">
        <v>0.7142857142857143</v>
      </c>
      <c r="Q405" s="15">
        <v>1.9299403802359203</v>
      </c>
      <c r="R405" s="16">
        <v>14.152380952380952</v>
      </c>
      <c r="S405" s="13">
        <v>39.0</v>
      </c>
      <c r="T405" s="13">
        <v>1.0</v>
      </c>
      <c r="U405" s="13">
        <v>1.0</v>
      </c>
      <c r="V405" s="17">
        <f t="shared" si="1"/>
        <v>0</v>
      </c>
      <c r="W405" s="11">
        <f t="shared" si="2"/>
        <v>1</v>
      </c>
      <c r="X405" s="11">
        <f t="shared" si="3"/>
        <v>0</v>
      </c>
      <c r="Y405" s="11">
        <f t="shared" si="19"/>
        <v>9.866666667</v>
      </c>
      <c r="Z405" s="13">
        <v>3.0</v>
      </c>
      <c r="AA405" s="13">
        <v>1.0</v>
      </c>
      <c r="AB405" s="13">
        <v>8.0</v>
      </c>
      <c r="AC405" s="13">
        <v>1.0</v>
      </c>
      <c r="AD405" s="13">
        <v>11.0</v>
      </c>
      <c r="AE405" s="13">
        <v>2.0</v>
      </c>
      <c r="AF405" s="11">
        <f t="shared" si="5"/>
        <v>0.1818181818</v>
      </c>
      <c r="AG405" s="12">
        <v>6.0</v>
      </c>
      <c r="AH405" s="12">
        <v>2.0</v>
      </c>
      <c r="AI405" s="12">
        <v>6.0</v>
      </c>
      <c r="AJ405" s="12">
        <v>3.0</v>
      </c>
      <c r="AK405" s="12">
        <v>12.0</v>
      </c>
      <c r="AL405" s="12">
        <v>5.0</v>
      </c>
      <c r="AM405" s="18">
        <f t="shared" si="18"/>
        <v>0.4166666667</v>
      </c>
      <c r="AN405" s="19">
        <v>0.0</v>
      </c>
      <c r="AO405" s="19">
        <v>0.0</v>
      </c>
      <c r="AP405" s="13">
        <v>0.0</v>
      </c>
      <c r="AQ405" s="17">
        <f t="shared" si="26"/>
        <v>2</v>
      </c>
      <c r="AR405" s="11">
        <f t="shared" si="8"/>
        <v>0.1818181818</v>
      </c>
      <c r="AS405" s="17">
        <f t="shared" si="24"/>
        <v>7</v>
      </c>
      <c r="AT405" s="11">
        <f t="shared" si="10"/>
        <v>0.7</v>
      </c>
      <c r="AU405" s="13" t="s">
        <v>54</v>
      </c>
      <c r="AV405" s="20">
        <v>26980.0</v>
      </c>
      <c r="AW405" s="20">
        <v>37083.0</v>
      </c>
      <c r="AX405" s="21">
        <f t="shared" ref="AX405:AX420" si="27">(AW405-AV405)/365.25</f>
        <v>27.6605065</v>
      </c>
      <c r="AY405" s="13"/>
      <c r="AZ405" s="13">
        <v>5.0</v>
      </c>
      <c r="BA405" s="13">
        <f>H405+AZ405</f>
        <v>5</v>
      </c>
      <c r="BB405" s="13"/>
    </row>
    <row r="406" ht="12.75" customHeight="1">
      <c r="A406" s="22" t="s">
        <v>434</v>
      </c>
      <c r="B406" s="8" t="s">
        <v>436</v>
      </c>
      <c r="C406" s="10">
        <v>2.8666666666666667</v>
      </c>
      <c r="D406" s="11">
        <v>13.292857142857143</v>
      </c>
      <c r="E406" s="18">
        <v>0.215654665950206</v>
      </c>
      <c r="F406" s="12">
        <v>0.0</v>
      </c>
      <c r="G406" s="13">
        <v>11.0</v>
      </c>
      <c r="H406" s="13">
        <v>1.0</v>
      </c>
      <c r="I406" s="13">
        <v>74.0</v>
      </c>
      <c r="J406" s="13">
        <v>11.0</v>
      </c>
      <c r="K406" s="11">
        <v>0.9987714987714987</v>
      </c>
      <c r="L406" s="11">
        <v>5.6</v>
      </c>
      <c r="M406" s="12">
        <v>9.0</v>
      </c>
      <c r="N406" s="13">
        <v>2.0</v>
      </c>
      <c r="O406" s="13">
        <v>7.0</v>
      </c>
      <c r="P406" s="10">
        <v>0.2857142857142857</v>
      </c>
      <c r="Q406" s="15">
        <v>1.5001404504359903</v>
      </c>
      <c r="R406" s="16">
        <v>10.18095238095238</v>
      </c>
      <c r="S406" s="13">
        <v>39.0</v>
      </c>
      <c r="T406" s="13">
        <v>2.0</v>
      </c>
      <c r="U406" s="13">
        <v>1.0</v>
      </c>
      <c r="V406" s="17">
        <f t="shared" si="1"/>
        <v>0</v>
      </c>
      <c r="W406" s="11">
        <f t="shared" si="2"/>
        <v>1</v>
      </c>
      <c r="X406" s="11">
        <f t="shared" si="3"/>
        <v>0</v>
      </c>
      <c r="Y406" s="11">
        <f t="shared" si="19"/>
        <v>8.466666667</v>
      </c>
      <c r="Z406" s="13">
        <v>3.0</v>
      </c>
      <c r="AA406" s="13">
        <v>0.0</v>
      </c>
      <c r="AB406" s="13">
        <v>8.0</v>
      </c>
      <c r="AC406" s="13">
        <v>2.0</v>
      </c>
      <c r="AD406" s="13">
        <v>11.0</v>
      </c>
      <c r="AE406" s="13">
        <v>2.0</v>
      </c>
      <c r="AF406" s="11">
        <f t="shared" si="5"/>
        <v>0.1818181818</v>
      </c>
      <c r="AG406" s="12">
        <v>6.0</v>
      </c>
      <c r="AH406" s="12">
        <v>2.0</v>
      </c>
      <c r="AI406" s="12">
        <v>6.0</v>
      </c>
      <c r="AJ406" s="12">
        <v>3.0</v>
      </c>
      <c r="AK406" s="12">
        <v>12.0</v>
      </c>
      <c r="AL406" s="12">
        <v>5.0</v>
      </c>
      <c r="AM406" s="18">
        <f t="shared" si="18"/>
        <v>0.4166666667</v>
      </c>
      <c r="AN406" s="19">
        <v>0.0</v>
      </c>
      <c r="AO406" s="19">
        <v>0.0</v>
      </c>
      <c r="AP406" s="13">
        <v>0.0</v>
      </c>
      <c r="AQ406" s="17">
        <f t="shared" si="26"/>
        <v>2</v>
      </c>
      <c r="AR406" s="11">
        <f t="shared" si="8"/>
        <v>0.1818181818</v>
      </c>
      <c r="AS406" s="17">
        <f t="shared" si="24"/>
        <v>7</v>
      </c>
      <c r="AT406" s="11">
        <f t="shared" si="10"/>
        <v>0.7777777778</v>
      </c>
      <c r="AU406" s="13" t="s">
        <v>56</v>
      </c>
      <c r="AV406" s="20">
        <v>20350.0</v>
      </c>
      <c r="AW406" s="20">
        <v>37083.0</v>
      </c>
      <c r="AX406" s="21">
        <f t="shared" si="27"/>
        <v>45.81245722</v>
      </c>
      <c r="AY406" s="13"/>
      <c r="AZ406" s="13"/>
      <c r="BA406" s="13">
        <v>3.0</v>
      </c>
      <c r="BB406" s="13"/>
    </row>
    <row r="407" ht="12.75" customHeight="1">
      <c r="A407" s="13" t="s">
        <v>434</v>
      </c>
      <c r="B407" s="8" t="s">
        <v>437</v>
      </c>
      <c r="C407" s="10">
        <v>5.866666666666667</v>
      </c>
      <c r="D407" s="11">
        <v>13.292857142857143</v>
      </c>
      <c r="E407" s="18">
        <v>0.4413397814794914</v>
      </c>
      <c r="F407" s="12">
        <v>0.0</v>
      </c>
      <c r="G407" s="13">
        <v>9.0</v>
      </c>
      <c r="H407" s="13">
        <v>10.0</v>
      </c>
      <c r="I407" s="13">
        <v>74.0</v>
      </c>
      <c r="J407" s="13">
        <v>11.0</v>
      </c>
      <c r="K407" s="11">
        <v>0.8058968058968059</v>
      </c>
      <c r="L407" s="11">
        <v>1.6363636363636365</v>
      </c>
      <c r="M407" s="12">
        <v>6.0</v>
      </c>
      <c r="N407" s="13">
        <v>0.0</v>
      </c>
      <c r="O407" s="13">
        <v>7.0</v>
      </c>
      <c r="P407" s="14">
        <v>0.0</v>
      </c>
      <c r="Q407" s="15">
        <v>1.2472365873762974</v>
      </c>
      <c r="R407" s="16">
        <v>7.503030303030304</v>
      </c>
      <c r="S407" s="13">
        <v>38.0</v>
      </c>
      <c r="T407" s="13">
        <v>3.0</v>
      </c>
      <c r="U407" s="13">
        <v>1.0</v>
      </c>
      <c r="V407" s="17">
        <f t="shared" si="1"/>
        <v>2</v>
      </c>
      <c r="W407" s="11">
        <f t="shared" si="2"/>
        <v>0.8181818182</v>
      </c>
      <c r="X407" s="11">
        <f t="shared" si="3"/>
        <v>0.1818181818</v>
      </c>
      <c r="Y407" s="11">
        <f t="shared" si="19"/>
        <v>7.503030303</v>
      </c>
      <c r="Z407" s="13">
        <v>3.0</v>
      </c>
      <c r="AA407" s="13">
        <v>2.0</v>
      </c>
      <c r="AB407" s="13">
        <v>8.0</v>
      </c>
      <c r="AC407" s="13">
        <v>3.0</v>
      </c>
      <c r="AD407" s="13">
        <v>11.0</v>
      </c>
      <c r="AE407" s="13">
        <v>5.0</v>
      </c>
      <c r="AF407" s="11">
        <f t="shared" si="5"/>
        <v>0.4545454545</v>
      </c>
      <c r="AG407" s="12">
        <v>6.0</v>
      </c>
      <c r="AH407" s="12">
        <v>2.0</v>
      </c>
      <c r="AI407" s="12">
        <v>6.0</v>
      </c>
      <c r="AJ407" s="12">
        <v>3.0</v>
      </c>
      <c r="AK407" s="12">
        <v>12.0</v>
      </c>
      <c r="AL407" s="12">
        <v>5.0</v>
      </c>
      <c r="AM407" s="18">
        <f t="shared" si="18"/>
        <v>0.4166666667</v>
      </c>
      <c r="AN407" s="19">
        <v>0.0</v>
      </c>
      <c r="AO407" s="19">
        <v>0.0</v>
      </c>
      <c r="AP407" s="13">
        <v>0.0</v>
      </c>
      <c r="AQ407" s="17">
        <f t="shared" si="26"/>
        <v>5</v>
      </c>
      <c r="AR407" s="11">
        <f t="shared" si="8"/>
        <v>0.4545454545</v>
      </c>
      <c r="AS407" s="17">
        <f t="shared" si="24"/>
        <v>1</v>
      </c>
      <c r="AT407" s="11">
        <f t="shared" si="10"/>
        <v>0.125</v>
      </c>
      <c r="AU407" s="13" t="s">
        <v>54</v>
      </c>
      <c r="AV407" s="20">
        <v>23180.0</v>
      </c>
      <c r="AW407" s="20">
        <v>37083.0</v>
      </c>
      <c r="AX407" s="21">
        <f t="shared" si="27"/>
        <v>38.06433949</v>
      </c>
      <c r="BA407" s="12">
        <v>5.0</v>
      </c>
    </row>
    <row r="408" ht="12.75" customHeight="1">
      <c r="A408" s="13" t="s">
        <v>434</v>
      </c>
      <c r="B408" s="8" t="s">
        <v>438</v>
      </c>
      <c r="C408" s="10">
        <v>1.6666666666666665</v>
      </c>
      <c r="D408" s="11">
        <v>12.292857142857143</v>
      </c>
      <c r="E408" s="18">
        <v>0.1355800890954871</v>
      </c>
      <c r="F408" s="12">
        <v>1.0</v>
      </c>
      <c r="G408" s="13">
        <v>7.0</v>
      </c>
      <c r="H408" s="13">
        <v>7.0</v>
      </c>
      <c r="I408" s="13">
        <v>71.0</v>
      </c>
      <c r="J408" s="13">
        <v>10.0</v>
      </c>
      <c r="K408" s="11">
        <v>0.6901408450704225</v>
      </c>
      <c r="L408" s="11">
        <v>1.7818181818181817</v>
      </c>
      <c r="M408" s="12">
        <v>6.0</v>
      </c>
      <c r="N408" s="13">
        <v>0.0</v>
      </c>
      <c r="O408" s="13">
        <v>7.0</v>
      </c>
      <c r="P408" s="14">
        <v>0.0</v>
      </c>
      <c r="Q408" s="15">
        <v>0.8257209341659096</v>
      </c>
      <c r="R408" s="16">
        <v>3.4484848484848483</v>
      </c>
      <c r="S408" s="13">
        <v>37.0</v>
      </c>
      <c r="T408" s="13">
        <v>4.0</v>
      </c>
      <c r="U408" s="13">
        <v>1.0</v>
      </c>
      <c r="V408" s="17">
        <f t="shared" si="1"/>
        <v>3</v>
      </c>
      <c r="W408" s="11">
        <f t="shared" si="2"/>
        <v>0.7</v>
      </c>
      <c r="X408" s="11">
        <f t="shared" si="3"/>
        <v>0.3</v>
      </c>
      <c r="Y408" s="11">
        <f t="shared" si="19"/>
        <v>3.448484848</v>
      </c>
      <c r="Z408" s="13">
        <v>3.0</v>
      </c>
      <c r="AA408" s="13">
        <v>0.0</v>
      </c>
      <c r="AB408" s="13">
        <v>7.0</v>
      </c>
      <c r="AC408" s="13">
        <v>1.0</v>
      </c>
      <c r="AD408" s="13">
        <v>10.0</v>
      </c>
      <c r="AE408" s="13">
        <v>1.0</v>
      </c>
      <c r="AF408" s="11">
        <f t="shared" si="5"/>
        <v>0.1</v>
      </c>
      <c r="AG408" s="12">
        <v>6.0</v>
      </c>
      <c r="AH408" s="12">
        <v>1.0</v>
      </c>
      <c r="AI408" s="12">
        <v>6.0</v>
      </c>
      <c r="AJ408" s="12">
        <v>3.0</v>
      </c>
      <c r="AK408" s="12">
        <v>12.0</v>
      </c>
      <c r="AL408" s="12">
        <v>4.0</v>
      </c>
      <c r="AM408" s="18">
        <f t="shared" si="18"/>
        <v>0.3333333333</v>
      </c>
      <c r="AN408" s="19">
        <v>0.0</v>
      </c>
      <c r="AO408" s="19">
        <v>0.0</v>
      </c>
      <c r="AP408" s="13">
        <v>0.0</v>
      </c>
      <c r="AQ408" s="17">
        <f t="shared" si="26"/>
        <v>4</v>
      </c>
      <c r="AR408" s="11">
        <f t="shared" si="8"/>
        <v>0.4</v>
      </c>
      <c r="AS408" s="17">
        <f t="shared" si="24"/>
        <v>5</v>
      </c>
      <c r="AT408" s="11">
        <f t="shared" si="10"/>
        <v>0.5555555556</v>
      </c>
      <c r="AU408" s="13" t="s">
        <v>54</v>
      </c>
      <c r="AV408" s="20">
        <v>20392.0</v>
      </c>
      <c r="AW408" s="20">
        <v>37083.0</v>
      </c>
      <c r="AX408" s="21">
        <f t="shared" si="27"/>
        <v>45.69746749</v>
      </c>
      <c r="AY408" s="13"/>
      <c r="AZ408" s="13"/>
      <c r="BA408" s="13">
        <v>8.0</v>
      </c>
      <c r="BB408" s="13"/>
    </row>
    <row r="409" ht="12.75" customHeight="1">
      <c r="A409" s="13" t="s">
        <v>434</v>
      </c>
      <c r="B409" s="50" t="s">
        <v>439</v>
      </c>
      <c r="C409" s="10">
        <v>1.9023809523809523</v>
      </c>
      <c r="D409" s="11">
        <v>11.269047619047619</v>
      </c>
      <c r="E409" s="18">
        <v>0.16881470526093387</v>
      </c>
      <c r="F409" s="12">
        <v>2.0</v>
      </c>
      <c r="G409" s="13">
        <v>3.0</v>
      </c>
      <c r="H409" s="13">
        <v>4.0</v>
      </c>
      <c r="I409" s="13">
        <v>66.0</v>
      </c>
      <c r="J409" s="13">
        <v>9.0</v>
      </c>
      <c r="K409" s="11">
        <v>0.3265993265993266</v>
      </c>
      <c r="L409" s="11">
        <v>1.1666666666666667</v>
      </c>
      <c r="M409" s="12">
        <v>7.0</v>
      </c>
      <c r="N409" s="13">
        <v>0.0</v>
      </c>
      <c r="O409" s="13">
        <v>7.0</v>
      </c>
      <c r="P409" s="14">
        <v>0.0</v>
      </c>
      <c r="Q409" s="15">
        <v>0.49541403186026045</v>
      </c>
      <c r="R409" s="16">
        <v>3.069047619047619</v>
      </c>
      <c r="S409" s="13">
        <v>36.0</v>
      </c>
      <c r="T409" s="13">
        <v>5.0</v>
      </c>
      <c r="U409" s="13">
        <v>1.0</v>
      </c>
      <c r="V409" s="17">
        <f t="shared" si="1"/>
        <v>6</v>
      </c>
      <c r="W409" s="11">
        <f t="shared" si="2"/>
        <v>0.3333333333</v>
      </c>
      <c r="X409" s="11">
        <f t="shared" si="3"/>
        <v>0.6666666667</v>
      </c>
      <c r="Y409" s="11">
        <f t="shared" si="19"/>
        <v>3.069047619</v>
      </c>
      <c r="Z409" s="13">
        <v>3.0</v>
      </c>
      <c r="AA409" s="13">
        <v>0.0</v>
      </c>
      <c r="AB409" s="13">
        <v>6.0</v>
      </c>
      <c r="AC409" s="13">
        <v>1.0</v>
      </c>
      <c r="AD409" s="13">
        <v>9.0</v>
      </c>
      <c r="AE409" s="13">
        <v>1.0</v>
      </c>
      <c r="AF409" s="11">
        <f t="shared" si="5"/>
        <v>0.1111111111</v>
      </c>
      <c r="AG409" s="12">
        <v>6.0</v>
      </c>
      <c r="AH409" s="12">
        <v>3.0</v>
      </c>
      <c r="AI409" s="12">
        <v>6.0</v>
      </c>
      <c r="AJ409" s="12">
        <v>3.0</v>
      </c>
      <c r="AK409" s="12">
        <v>12.0</v>
      </c>
      <c r="AL409" s="12">
        <v>6.0</v>
      </c>
      <c r="AM409" s="18">
        <f t="shared" si="18"/>
        <v>0.5</v>
      </c>
      <c r="AN409" s="19">
        <v>0.0</v>
      </c>
      <c r="AO409" s="19">
        <v>0.0</v>
      </c>
      <c r="AP409" s="13">
        <v>0.0</v>
      </c>
      <c r="AQ409" s="17">
        <f t="shared" si="26"/>
        <v>2</v>
      </c>
      <c r="AR409" s="11">
        <f t="shared" si="8"/>
        <v>0.2222222222</v>
      </c>
      <c r="AS409" s="17">
        <f t="shared" si="24"/>
        <v>6</v>
      </c>
      <c r="AT409" s="11">
        <f t="shared" si="10"/>
        <v>0.75</v>
      </c>
      <c r="AU409" s="13" t="s">
        <v>56</v>
      </c>
      <c r="AW409" s="20">
        <v>37083.0</v>
      </c>
      <c r="AX409" s="21">
        <f t="shared" si="27"/>
        <v>101.5277207</v>
      </c>
      <c r="BA409" s="12">
        <v>7.0</v>
      </c>
    </row>
    <row r="410" ht="12.75" customHeight="1">
      <c r="A410" s="13" t="s">
        <v>434</v>
      </c>
      <c r="B410" s="50" t="s">
        <v>440</v>
      </c>
      <c r="C410" s="10">
        <v>0.9023809523809523</v>
      </c>
      <c r="D410" s="11">
        <v>9.269047619047619</v>
      </c>
      <c r="E410" s="18">
        <v>0.09735422553300796</v>
      </c>
      <c r="F410" s="12">
        <v>1.0</v>
      </c>
      <c r="G410" s="13">
        <v>5.0</v>
      </c>
      <c r="H410" s="13">
        <v>4.0</v>
      </c>
      <c r="I410" s="13">
        <v>61.0</v>
      </c>
      <c r="J410" s="13">
        <v>8.0</v>
      </c>
      <c r="K410" s="11">
        <v>0.6168032786885246</v>
      </c>
      <c r="L410" s="11">
        <v>2.1875</v>
      </c>
      <c r="M410" s="12">
        <v>6.0</v>
      </c>
      <c r="N410" s="13">
        <v>0.0</v>
      </c>
      <c r="O410" s="13">
        <v>7.0</v>
      </c>
      <c r="P410" s="14">
        <v>0.0</v>
      </c>
      <c r="Q410" s="15">
        <v>0.7141575042215326</v>
      </c>
      <c r="R410" s="16">
        <v>3.0898809523809523</v>
      </c>
      <c r="S410" s="13">
        <v>33.0</v>
      </c>
      <c r="T410" s="13">
        <v>6.0</v>
      </c>
      <c r="U410" s="13">
        <v>1.0</v>
      </c>
      <c r="V410" s="17">
        <f t="shared" si="1"/>
        <v>3</v>
      </c>
      <c r="W410" s="11">
        <f t="shared" si="2"/>
        <v>0.625</v>
      </c>
      <c r="X410" s="11">
        <f t="shared" si="3"/>
        <v>0.375</v>
      </c>
      <c r="Y410" s="11">
        <f t="shared" si="19"/>
        <v>3.089880952</v>
      </c>
      <c r="Z410" s="13">
        <v>2.0</v>
      </c>
      <c r="AA410" s="13">
        <v>0.0</v>
      </c>
      <c r="AB410" s="13">
        <v>5.0</v>
      </c>
      <c r="AC410" s="13">
        <v>0.0</v>
      </c>
      <c r="AD410" s="13">
        <v>7.0</v>
      </c>
      <c r="AE410" s="13">
        <v>0.0</v>
      </c>
      <c r="AF410" s="11">
        <f t="shared" si="5"/>
        <v>0</v>
      </c>
      <c r="AG410" s="12">
        <v>6.0</v>
      </c>
      <c r="AH410" s="12">
        <v>3.0</v>
      </c>
      <c r="AI410" s="12">
        <v>6.0</v>
      </c>
      <c r="AJ410" s="12">
        <v>3.0</v>
      </c>
      <c r="AK410" s="12">
        <v>12.0</v>
      </c>
      <c r="AL410" s="12">
        <v>6.0</v>
      </c>
      <c r="AM410" s="18">
        <f t="shared" si="18"/>
        <v>0.5</v>
      </c>
      <c r="AN410" s="19">
        <v>0.0</v>
      </c>
      <c r="AO410" s="19">
        <v>0.0</v>
      </c>
      <c r="AP410" s="13">
        <v>0.0</v>
      </c>
      <c r="AQ410" s="17">
        <f t="shared" si="26"/>
        <v>2</v>
      </c>
      <c r="AR410" s="11">
        <f t="shared" si="8"/>
        <v>0.25</v>
      </c>
      <c r="AS410" s="17">
        <f t="shared" si="24"/>
        <v>6</v>
      </c>
      <c r="AT410" s="11">
        <f t="shared" si="10"/>
        <v>0.75</v>
      </c>
      <c r="AU410" s="13" t="s">
        <v>56</v>
      </c>
      <c r="AV410" s="20">
        <v>26636.0</v>
      </c>
      <c r="AW410" s="20">
        <v>37083.0</v>
      </c>
      <c r="AX410" s="21">
        <f t="shared" si="27"/>
        <v>28.60232717</v>
      </c>
      <c r="BA410" s="12">
        <v>6.0</v>
      </c>
    </row>
    <row r="411" ht="12.75" customHeight="1">
      <c r="A411" s="13" t="s">
        <v>434</v>
      </c>
      <c r="B411" s="50" t="s">
        <v>441</v>
      </c>
      <c r="C411" s="10">
        <v>1.4023809523809523</v>
      </c>
      <c r="D411" s="11">
        <v>7.269047619047619</v>
      </c>
      <c r="E411" s="18">
        <v>0.1929249918113331</v>
      </c>
      <c r="F411" s="12">
        <v>0.0</v>
      </c>
      <c r="G411" s="13">
        <v>3.0</v>
      </c>
      <c r="H411" s="13">
        <v>9.0</v>
      </c>
      <c r="I411" s="13">
        <v>55.0</v>
      </c>
      <c r="J411" s="13">
        <v>7.0</v>
      </c>
      <c r="K411" s="11">
        <v>0.4051948051948052</v>
      </c>
      <c r="L411" s="11">
        <v>0.9230769230769231</v>
      </c>
      <c r="M411" s="12">
        <v>3.0</v>
      </c>
      <c r="N411" s="13">
        <v>0.0</v>
      </c>
      <c r="O411" s="13">
        <v>7.0</v>
      </c>
      <c r="P411" s="14">
        <v>0.0</v>
      </c>
      <c r="Q411" s="15">
        <v>0.5981197970061383</v>
      </c>
      <c r="R411" s="16">
        <v>2.325457875457875</v>
      </c>
      <c r="S411" s="13">
        <v>30.0</v>
      </c>
      <c r="T411" s="13">
        <v>7.0</v>
      </c>
      <c r="U411" s="13">
        <v>1.0</v>
      </c>
      <c r="V411" s="17">
        <f t="shared" si="1"/>
        <v>4</v>
      </c>
      <c r="W411" s="11">
        <f t="shared" si="2"/>
        <v>0.4285714286</v>
      </c>
      <c r="X411" s="11">
        <f t="shared" si="3"/>
        <v>0.5714285714</v>
      </c>
      <c r="Y411" s="11">
        <f t="shared" si="19"/>
        <v>2.325457875</v>
      </c>
      <c r="Z411" s="13">
        <v>1.0</v>
      </c>
      <c r="AA411" s="13">
        <v>0.0</v>
      </c>
      <c r="AB411" s="13">
        <v>4.0</v>
      </c>
      <c r="AC411" s="13">
        <v>0.0</v>
      </c>
      <c r="AD411" s="13">
        <v>5.0</v>
      </c>
      <c r="AE411" s="13">
        <v>0.0</v>
      </c>
      <c r="AF411" s="11">
        <f t="shared" si="5"/>
        <v>0</v>
      </c>
      <c r="AG411" s="12">
        <v>6.0</v>
      </c>
      <c r="AH411" s="12">
        <v>4.0</v>
      </c>
      <c r="AI411" s="12">
        <v>6.0</v>
      </c>
      <c r="AJ411" s="12">
        <v>3.0</v>
      </c>
      <c r="AK411" s="12">
        <v>12.0</v>
      </c>
      <c r="AL411" s="12">
        <v>7.0</v>
      </c>
      <c r="AM411" s="18">
        <f t="shared" si="18"/>
        <v>0.5833333333</v>
      </c>
      <c r="AN411" s="19">
        <v>0.0</v>
      </c>
      <c r="AO411" s="19">
        <v>0.0</v>
      </c>
      <c r="AP411" s="13">
        <v>0.0</v>
      </c>
      <c r="AQ411" s="17">
        <f t="shared" si="26"/>
        <v>4</v>
      </c>
      <c r="AR411" s="11">
        <f t="shared" si="8"/>
        <v>0.5714285714</v>
      </c>
      <c r="AS411" s="17">
        <f t="shared" si="24"/>
        <v>3</v>
      </c>
      <c r="AT411" s="11">
        <f t="shared" si="10"/>
        <v>0.4285714286</v>
      </c>
      <c r="AU411" s="13" t="s">
        <v>54</v>
      </c>
      <c r="AV411" s="20">
        <v>21388.0</v>
      </c>
      <c r="AW411" s="20">
        <v>37083.0</v>
      </c>
      <c r="AX411" s="21">
        <f t="shared" si="27"/>
        <v>42.9705681</v>
      </c>
      <c r="BA411" s="12">
        <v>7.0</v>
      </c>
    </row>
    <row r="412" ht="12.75" customHeight="1">
      <c r="A412" s="13" t="s">
        <v>434</v>
      </c>
      <c r="B412" s="50" t="s">
        <v>442</v>
      </c>
      <c r="C412" s="10">
        <v>1.4023809523809523</v>
      </c>
      <c r="D412" s="11">
        <v>6.269047619047619</v>
      </c>
      <c r="E412" s="18">
        <v>0.22369920243068742</v>
      </c>
      <c r="F412" s="12">
        <v>1.0</v>
      </c>
      <c r="G412" s="13">
        <v>4.0</v>
      </c>
      <c r="H412" s="13">
        <v>6.0</v>
      </c>
      <c r="I412" s="13">
        <v>48.0</v>
      </c>
      <c r="J412" s="13">
        <v>6.0</v>
      </c>
      <c r="K412" s="11">
        <v>0.6458333333333334</v>
      </c>
      <c r="L412" s="11">
        <v>1.8666666666666667</v>
      </c>
      <c r="M412" s="12">
        <v>4.0</v>
      </c>
      <c r="N412" s="13">
        <v>0.0</v>
      </c>
      <c r="O412" s="13">
        <v>7.0</v>
      </c>
      <c r="P412" s="14">
        <v>0.0</v>
      </c>
      <c r="Q412" s="15">
        <v>0.8695325357640208</v>
      </c>
      <c r="R412" s="16">
        <v>3.269047619047619</v>
      </c>
      <c r="S412" s="13">
        <v>27.0</v>
      </c>
      <c r="T412" s="13">
        <v>8.0</v>
      </c>
      <c r="U412" s="13">
        <v>1.0</v>
      </c>
      <c r="V412" s="17">
        <f t="shared" si="1"/>
        <v>2</v>
      </c>
      <c r="W412" s="11">
        <f t="shared" si="2"/>
        <v>0.6666666667</v>
      </c>
      <c r="X412" s="11">
        <f t="shared" si="3"/>
        <v>0.3333333333</v>
      </c>
      <c r="Y412" s="11">
        <f t="shared" si="19"/>
        <v>3.269047619</v>
      </c>
      <c r="Z412" s="13">
        <v>1.0</v>
      </c>
      <c r="AA412" s="13">
        <v>0.0</v>
      </c>
      <c r="AB412" s="13">
        <v>3.0</v>
      </c>
      <c r="AC412" s="13">
        <v>0.0</v>
      </c>
      <c r="AD412" s="13">
        <v>4.0</v>
      </c>
      <c r="AE412" s="13">
        <v>0.0</v>
      </c>
      <c r="AF412" s="11">
        <f t="shared" si="5"/>
        <v>0</v>
      </c>
      <c r="AG412" s="12">
        <v>6.0</v>
      </c>
      <c r="AH412" s="12">
        <v>4.0</v>
      </c>
      <c r="AI412" s="12">
        <v>6.0</v>
      </c>
      <c r="AJ412" s="12">
        <v>3.0</v>
      </c>
      <c r="AK412" s="12">
        <v>12.0</v>
      </c>
      <c r="AL412" s="12">
        <v>7.0</v>
      </c>
      <c r="AM412" s="18">
        <f t="shared" si="18"/>
        <v>0.5833333333</v>
      </c>
      <c r="AN412" s="19">
        <v>0.0</v>
      </c>
      <c r="AO412" s="19">
        <v>0.0</v>
      </c>
      <c r="AP412" s="13">
        <v>0.0</v>
      </c>
      <c r="AQ412" s="17">
        <f t="shared" si="26"/>
        <v>2</v>
      </c>
      <c r="AR412" s="11">
        <f t="shared" si="8"/>
        <v>0.3333333333</v>
      </c>
      <c r="AS412" s="17">
        <f t="shared" si="24"/>
        <v>4</v>
      </c>
      <c r="AT412" s="11">
        <f t="shared" si="10"/>
        <v>0.6666666667</v>
      </c>
      <c r="AU412" s="13" t="s">
        <v>54</v>
      </c>
      <c r="AV412" s="20">
        <v>27781.0</v>
      </c>
      <c r="AW412" s="20">
        <v>37083.0</v>
      </c>
      <c r="AX412" s="21">
        <f t="shared" si="27"/>
        <v>25.46748802</v>
      </c>
      <c r="BA412" s="12">
        <v>0.0</v>
      </c>
    </row>
    <row r="413" ht="12.75" customHeight="1">
      <c r="A413" s="13" t="s">
        <v>434</v>
      </c>
      <c r="B413" s="8" t="s">
        <v>443</v>
      </c>
      <c r="C413" s="10">
        <v>0.8666666666666667</v>
      </c>
      <c r="D413" s="11">
        <v>4.792857142857143</v>
      </c>
      <c r="E413" s="18">
        <v>0.1808246398410333</v>
      </c>
      <c r="F413" s="12">
        <v>1.0</v>
      </c>
      <c r="G413" s="13">
        <v>4.0</v>
      </c>
      <c r="H413" s="13">
        <v>5.0</v>
      </c>
      <c r="I413" s="13">
        <v>41.0</v>
      </c>
      <c r="J413" s="13">
        <v>5.0</v>
      </c>
      <c r="K413" s="11">
        <v>0.775609756097561</v>
      </c>
      <c r="L413" s="11">
        <v>2.488888888888889</v>
      </c>
      <c r="M413" s="12">
        <v>4.0</v>
      </c>
      <c r="N413" s="13">
        <v>0.0</v>
      </c>
      <c r="O413" s="13">
        <v>7.0</v>
      </c>
      <c r="P413" s="14">
        <v>0.0</v>
      </c>
      <c r="Q413" s="15">
        <v>0.9564343959385944</v>
      </c>
      <c r="R413" s="16">
        <v>3.3555555555555556</v>
      </c>
      <c r="S413" s="13">
        <v>24.0</v>
      </c>
      <c r="T413" s="13">
        <v>9.0</v>
      </c>
      <c r="U413" s="13">
        <v>1.0</v>
      </c>
      <c r="V413" s="17">
        <f t="shared" si="1"/>
        <v>1</v>
      </c>
      <c r="W413" s="11">
        <f t="shared" si="2"/>
        <v>0.8</v>
      </c>
      <c r="X413" s="11">
        <f t="shared" si="3"/>
        <v>0.2</v>
      </c>
      <c r="Y413" s="11">
        <f t="shared" si="19"/>
        <v>3.355555556</v>
      </c>
      <c r="Z413" s="13">
        <v>1.0</v>
      </c>
      <c r="AA413" s="13">
        <v>0.0</v>
      </c>
      <c r="AB413" s="13">
        <v>2.0</v>
      </c>
      <c r="AC413" s="13">
        <v>0.0</v>
      </c>
      <c r="AD413" s="13">
        <v>3.0</v>
      </c>
      <c r="AE413" s="13">
        <v>0.0</v>
      </c>
      <c r="AF413" s="11">
        <f t="shared" si="5"/>
        <v>0</v>
      </c>
      <c r="AG413" s="12">
        <v>5.0</v>
      </c>
      <c r="AH413" s="12">
        <v>2.0</v>
      </c>
      <c r="AI413" s="12">
        <v>6.0</v>
      </c>
      <c r="AJ413" s="12">
        <v>3.0</v>
      </c>
      <c r="AK413" s="12">
        <v>11.0</v>
      </c>
      <c r="AL413" s="12">
        <v>5.0</v>
      </c>
      <c r="AM413" s="18">
        <f t="shared" si="18"/>
        <v>0.4545454545</v>
      </c>
      <c r="AN413" s="19">
        <v>0.0</v>
      </c>
      <c r="AO413" s="19">
        <v>0.0</v>
      </c>
      <c r="AP413" s="13">
        <v>0.0</v>
      </c>
      <c r="AQ413" s="17">
        <f t="shared" si="26"/>
        <v>1</v>
      </c>
      <c r="AR413" s="11">
        <f t="shared" si="8"/>
        <v>0.2</v>
      </c>
      <c r="AS413" s="17">
        <f t="shared" si="24"/>
        <v>4</v>
      </c>
      <c r="AT413" s="11">
        <f t="shared" si="10"/>
        <v>0.8</v>
      </c>
      <c r="AU413" s="13" t="s">
        <v>56</v>
      </c>
      <c r="AV413" s="13"/>
      <c r="AW413" s="20">
        <v>37083.0</v>
      </c>
      <c r="AX413" s="21">
        <f t="shared" si="27"/>
        <v>101.5277207</v>
      </c>
      <c r="AY413" s="13"/>
      <c r="AZ413" s="13"/>
      <c r="BA413" s="13">
        <v>1.0</v>
      </c>
      <c r="BB413" s="13"/>
    </row>
    <row r="414" ht="12.75" customHeight="1">
      <c r="A414" s="13" t="s">
        <v>434</v>
      </c>
      <c r="B414" s="8" t="s">
        <v>444</v>
      </c>
      <c r="C414" s="10">
        <v>0.8666666666666667</v>
      </c>
      <c r="D414" s="11">
        <v>2.7928571428571427</v>
      </c>
      <c r="E414" s="18">
        <v>0.31031543052003413</v>
      </c>
      <c r="F414" s="12">
        <v>0.0</v>
      </c>
      <c r="G414" s="13">
        <v>2.0</v>
      </c>
      <c r="H414" s="13">
        <v>12.0</v>
      </c>
      <c r="I414" s="13">
        <v>32.0</v>
      </c>
      <c r="J414" s="13">
        <v>4.0</v>
      </c>
      <c r="K414" s="11">
        <v>0.40625</v>
      </c>
      <c r="L414" s="11">
        <v>0.875</v>
      </c>
      <c r="M414" s="12">
        <v>1.0</v>
      </c>
      <c r="N414" s="13">
        <v>0.0</v>
      </c>
      <c r="O414" s="13">
        <v>7.0</v>
      </c>
      <c r="P414" s="14">
        <v>0.0</v>
      </c>
      <c r="Q414" s="15">
        <v>0.7165654305200342</v>
      </c>
      <c r="R414" s="16">
        <v>1.7416666666666667</v>
      </c>
      <c r="S414" s="13">
        <v>21.0</v>
      </c>
      <c r="T414" s="13">
        <v>10.0</v>
      </c>
      <c r="U414" s="13">
        <v>1.0</v>
      </c>
      <c r="V414" s="17">
        <f t="shared" si="1"/>
        <v>2</v>
      </c>
      <c r="W414" s="11">
        <f t="shared" si="2"/>
        <v>0.5</v>
      </c>
      <c r="X414" s="11">
        <f t="shared" si="3"/>
        <v>0.5</v>
      </c>
      <c r="Y414" s="11">
        <f t="shared" si="19"/>
        <v>1.741666667</v>
      </c>
      <c r="Z414" s="13">
        <v>0.0</v>
      </c>
      <c r="AA414" s="13">
        <v>0.0</v>
      </c>
      <c r="AB414" s="13">
        <v>1.0</v>
      </c>
      <c r="AC414" s="13">
        <v>0.0</v>
      </c>
      <c r="AD414" s="13">
        <v>1.0</v>
      </c>
      <c r="AE414" s="13">
        <v>0.0</v>
      </c>
      <c r="AF414" s="11">
        <f t="shared" si="5"/>
        <v>0</v>
      </c>
      <c r="AG414" s="12">
        <v>5.0</v>
      </c>
      <c r="AH414" s="12">
        <v>2.0</v>
      </c>
      <c r="AI414" s="12">
        <v>6.0</v>
      </c>
      <c r="AJ414" s="12">
        <v>3.0</v>
      </c>
      <c r="AK414" s="12">
        <v>11.0</v>
      </c>
      <c r="AL414" s="12">
        <v>5.0</v>
      </c>
      <c r="AM414" s="18">
        <f t="shared" si="18"/>
        <v>0.4545454545</v>
      </c>
      <c r="AN414" s="19">
        <v>0.0</v>
      </c>
      <c r="AO414" s="19">
        <v>0.0</v>
      </c>
      <c r="AP414" s="13">
        <v>0.0</v>
      </c>
      <c r="AQ414" s="17">
        <f t="shared" si="26"/>
        <v>3</v>
      </c>
      <c r="AR414" s="11">
        <f t="shared" si="8"/>
        <v>0.75</v>
      </c>
      <c r="AS414" s="17">
        <f t="shared" si="24"/>
        <v>1</v>
      </c>
      <c r="AT414" s="11">
        <f t="shared" si="10"/>
        <v>0.25</v>
      </c>
      <c r="AU414" s="13" t="s">
        <v>54</v>
      </c>
      <c r="AW414" s="20">
        <v>37083.0</v>
      </c>
      <c r="AX414" s="21">
        <f t="shared" si="27"/>
        <v>101.5277207</v>
      </c>
      <c r="BA414" s="12">
        <v>6.0</v>
      </c>
    </row>
    <row r="415" ht="12.75" customHeight="1">
      <c r="A415" s="13" t="s">
        <v>434</v>
      </c>
      <c r="B415" s="50" t="s">
        <v>445</v>
      </c>
      <c r="C415" s="10">
        <v>0.9023809523809523</v>
      </c>
      <c r="D415" s="11">
        <v>1.769047619047619</v>
      </c>
      <c r="E415" s="18">
        <v>0.5100942126514132</v>
      </c>
      <c r="F415" s="12">
        <v>0.0</v>
      </c>
      <c r="G415" s="13">
        <v>2.0</v>
      </c>
      <c r="H415" s="13">
        <v>7.0</v>
      </c>
      <c r="I415" s="13">
        <v>21.0</v>
      </c>
      <c r="J415" s="13">
        <v>3.0</v>
      </c>
      <c r="K415" s="11">
        <v>0.5555555555555556</v>
      </c>
      <c r="L415" s="11">
        <v>1.696969696969697</v>
      </c>
      <c r="M415" s="12">
        <v>1.0</v>
      </c>
      <c r="N415" s="13">
        <v>0.0</v>
      </c>
      <c r="O415" s="13">
        <v>7.0</v>
      </c>
      <c r="P415" s="14">
        <v>0.0</v>
      </c>
      <c r="Q415" s="15">
        <v>1.0656497682069688</v>
      </c>
      <c r="R415" s="16">
        <v>2.599350649350649</v>
      </c>
      <c r="S415" s="13">
        <v>18.0</v>
      </c>
      <c r="T415" s="13">
        <v>11.0</v>
      </c>
      <c r="U415" s="13">
        <v>1.0</v>
      </c>
      <c r="V415" s="17">
        <f t="shared" si="1"/>
        <v>1</v>
      </c>
      <c r="W415" s="11">
        <f t="shared" si="2"/>
        <v>0.6666666667</v>
      </c>
      <c r="X415" s="11">
        <f t="shared" si="3"/>
        <v>0.3333333333</v>
      </c>
      <c r="Y415" s="11">
        <f t="shared" si="19"/>
        <v>2.599350649</v>
      </c>
      <c r="Z415" s="13">
        <v>0.0</v>
      </c>
      <c r="AA415" s="13">
        <v>0.0</v>
      </c>
      <c r="AB415" s="13">
        <v>0.0</v>
      </c>
      <c r="AC415" s="13">
        <v>0.0</v>
      </c>
      <c r="AD415" s="13">
        <v>0.0</v>
      </c>
      <c r="AE415" s="13">
        <v>0.0</v>
      </c>
      <c r="AF415" s="11" t="str">
        <f t="shared" si="5"/>
        <v>#DIV/0!</v>
      </c>
      <c r="AG415" s="12">
        <v>5.0</v>
      </c>
      <c r="AH415" s="12">
        <v>3.0</v>
      </c>
      <c r="AI415" s="12">
        <v>6.0</v>
      </c>
      <c r="AJ415" s="12">
        <v>3.0</v>
      </c>
      <c r="AK415" s="12">
        <v>11.0</v>
      </c>
      <c r="AL415" s="12">
        <v>6.0</v>
      </c>
      <c r="AM415" s="18">
        <f t="shared" si="18"/>
        <v>0.5454545455</v>
      </c>
      <c r="AN415" s="19">
        <v>0.0</v>
      </c>
      <c r="AO415" s="19">
        <v>0.0</v>
      </c>
      <c r="AP415" s="13">
        <v>0.0</v>
      </c>
      <c r="AQ415" s="17">
        <f t="shared" si="26"/>
        <v>2</v>
      </c>
      <c r="AR415" s="11">
        <f t="shared" si="8"/>
        <v>0.6666666667</v>
      </c>
      <c r="AS415" s="17">
        <f t="shared" si="24"/>
        <v>1</v>
      </c>
      <c r="AT415" s="11">
        <f t="shared" si="10"/>
        <v>0.3333333333</v>
      </c>
      <c r="AU415" s="13" t="s">
        <v>56</v>
      </c>
      <c r="AW415" s="20">
        <v>37083.0</v>
      </c>
      <c r="AX415" s="21">
        <f t="shared" si="27"/>
        <v>101.5277207</v>
      </c>
      <c r="AY415" s="13"/>
      <c r="AZ415" s="13"/>
      <c r="BA415" s="13">
        <v>3.0</v>
      </c>
    </row>
    <row r="416" ht="12.75" customHeight="1">
      <c r="A416" s="13" t="s">
        <v>434</v>
      </c>
      <c r="B416" s="50" t="s">
        <v>446</v>
      </c>
      <c r="C416" s="10">
        <v>0.7023809523809523</v>
      </c>
      <c r="D416" s="11">
        <v>1.3690476190476188</v>
      </c>
      <c r="E416" s="18">
        <v>0.5130434782608696</v>
      </c>
      <c r="F416" s="12">
        <v>0.0</v>
      </c>
      <c r="G416" s="13">
        <v>2.0</v>
      </c>
      <c r="H416" s="13">
        <v>8.0</v>
      </c>
      <c r="I416" s="13">
        <v>21.0</v>
      </c>
      <c r="J416" s="13">
        <v>3.0</v>
      </c>
      <c r="K416" s="11">
        <v>0.5396825396825397</v>
      </c>
      <c r="L416" s="11">
        <v>1.5555555555555556</v>
      </c>
      <c r="M416" s="12">
        <v>1.0</v>
      </c>
      <c r="N416" s="13">
        <v>0.0</v>
      </c>
      <c r="O416" s="13">
        <v>7.0</v>
      </c>
      <c r="P416" s="14">
        <v>0.0</v>
      </c>
      <c r="Q416" s="15">
        <v>1.0527260179434093</v>
      </c>
      <c r="R416" s="16">
        <v>2.257936507936508</v>
      </c>
      <c r="S416" s="13">
        <v>15.0</v>
      </c>
      <c r="T416" s="13">
        <v>12.0</v>
      </c>
      <c r="U416" s="13">
        <v>1.0</v>
      </c>
      <c r="V416" s="17">
        <f t="shared" si="1"/>
        <v>1</v>
      </c>
      <c r="W416" s="11">
        <f t="shared" si="2"/>
        <v>0.6666666667</v>
      </c>
      <c r="X416" s="11">
        <f t="shared" si="3"/>
        <v>0.3333333333</v>
      </c>
      <c r="Y416" s="11">
        <f t="shared" si="19"/>
        <v>2.257936508</v>
      </c>
      <c r="Z416" s="13">
        <v>0.0</v>
      </c>
      <c r="AA416" s="13">
        <v>0.0</v>
      </c>
      <c r="AB416" s="13">
        <v>0.0</v>
      </c>
      <c r="AC416" s="13">
        <v>0.0</v>
      </c>
      <c r="AD416" s="13">
        <v>0.0</v>
      </c>
      <c r="AE416" s="13">
        <v>0.0</v>
      </c>
      <c r="AF416" s="11" t="str">
        <f t="shared" si="5"/>
        <v>#DIV/0!</v>
      </c>
      <c r="AG416" s="12">
        <v>4.0</v>
      </c>
      <c r="AH416" s="12">
        <v>3.0</v>
      </c>
      <c r="AI416" s="12">
        <v>5.0</v>
      </c>
      <c r="AJ416" s="12">
        <v>2.0</v>
      </c>
      <c r="AK416" s="12">
        <v>9.0</v>
      </c>
      <c r="AL416" s="12">
        <v>5.0</v>
      </c>
      <c r="AM416" s="18">
        <f t="shared" si="18"/>
        <v>0.5555555556</v>
      </c>
      <c r="AN416" s="19">
        <v>0.0</v>
      </c>
      <c r="AO416" s="19">
        <v>0.0</v>
      </c>
      <c r="AP416" s="13">
        <v>0.0</v>
      </c>
      <c r="AQ416" s="17">
        <f t="shared" si="26"/>
        <v>2</v>
      </c>
      <c r="AR416" s="11">
        <f t="shared" si="8"/>
        <v>0.6666666667</v>
      </c>
      <c r="AS416" s="17">
        <f t="shared" si="24"/>
        <v>1</v>
      </c>
      <c r="AT416" s="11">
        <f t="shared" si="10"/>
        <v>0.3333333333</v>
      </c>
      <c r="AU416" s="13" t="s">
        <v>54</v>
      </c>
      <c r="AW416" s="20">
        <v>37083.0</v>
      </c>
      <c r="AX416" s="21">
        <f t="shared" si="27"/>
        <v>101.5277207</v>
      </c>
      <c r="AY416" s="13"/>
      <c r="AZ416" s="13"/>
      <c r="BA416" s="13">
        <v>1.0</v>
      </c>
      <c r="BB416" s="13"/>
    </row>
    <row r="417" ht="12.75" customHeight="1">
      <c r="A417" s="13" t="s">
        <v>434</v>
      </c>
      <c r="B417" s="50" t="s">
        <v>447</v>
      </c>
      <c r="C417" s="10">
        <v>0.26785714285714285</v>
      </c>
      <c r="D417" s="11">
        <v>1.0357142857142856</v>
      </c>
      <c r="E417" s="18">
        <v>0.25862068965517243</v>
      </c>
      <c r="F417" s="12">
        <v>2.0</v>
      </c>
      <c r="G417" s="13">
        <v>0.0</v>
      </c>
      <c r="H417" s="13">
        <v>4.0</v>
      </c>
      <c r="I417" s="13">
        <v>15.0</v>
      </c>
      <c r="J417" s="13">
        <v>2.0</v>
      </c>
      <c r="K417" s="11">
        <v>-0.13333333333333333</v>
      </c>
      <c r="L417" s="11">
        <v>0.0</v>
      </c>
      <c r="M417" s="12">
        <v>1.0</v>
      </c>
      <c r="N417" s="13">
        <v>0.0</v>
      </c>
      <c r="O417" s="13">
        <v>7.0</v>
      </c>
      <c r="P417" s="14">
        <v>0.0</v>
      </c>
      <c r="Q417" s="15">
        <v>0.1252873563218391</v>
      </c>
      <c r="R417" s="16">
        <v>0.26785714285714285</v>
      </c>
      <c r="S417" s="13">
        <v>12.0</v>
      </c>
      <c r="T417" s="13">
        <v>13.0</v>
      </c>
      <c r="U417" s="13">
        <v>1.0</v>
      </c>
      <c r="V417" s="17">
        <f t="shared" si="1"/>
        <v>2</v>
      </c>
      <c r="W417" s="11">
        <f t="shared" si="2"/>
        <v>0</v>
      </c>
      <c r="X417" s="11">
        <f t="shared" si="3"/>
        <v>1</v>
      </c>
      <c r="Y417" s="11">
        <f t="shared" si="19"/>
        <v>0.2678571429</v>
      </c>
      <c r="Z417" s="13">
        <v>0.0</v>
      </c>
      <c r="AA417" s="13">
        <v>0.0</v>
      </c>
      <c r="AB417" s="13">
        <v>0.0</v>
      </c>
      <c r="AC417" s="13">
        <v>0.0</v>
      </c>
      <c r="AD417" s="13">
        <v>0.0</v>
      </c>
      <c r="AE417" s="13">
        <v>0.0</v>
      </c>
      <c r="AF417" s="11" t="str">
        <f t="shared" si="5"/>
        <v>#DIV/0!</v>
      </c>
      <c r="AG417" s="12">
        <v>3.0</v>
      </c>
      <c r="AH417" s="12">
        <v>0.0</v>
      </c>
      <c r="AI417" s="12">
        <v>4.0</v>
      </c>
      <c r="AJ417" s="12">
        <v>2.0</v>
      </c>
      <c r="AK417" s="12">
        <v>7.0</v>
      </c>
      <c r="AL417" s="12">
        <v>2.0</v>
      </c>
      <c r="AM417" s="18">
        <f t="shared" si="18"/>
        <v>0.2857142857</v>
      </c>
      <c r="AN417" s="19">
        <v>0.0</v>
      </c>
      <c r="AO417" s="19">
        <v>0.0</v>
      </c>
      <c r="AP417" s="13">
        <v>0.0</v>
      </c>
      <c r="AQ417" s="17">
        <f t="shared" si="26"/>
        <v>1</v>
      </c>
      <c r="AR417" s="11">
        <f t="shared" si="8"/>
        <v>0.5</v>
      </c>
      <c r="AS417" s="17">
        <f t="shared" si="24"/>
        <v>1</v>
      </c>
      <c r="AT417" s="11">
        <f t="shared" si="10"/>
        <v>0.5</v>
      </c>
      <c r="AU417" s="13" t="s">
        <v>56</v>
      </c>
      <c r="AW417" s="20">
        <v>37083.0</v>
      </c>
      <c r="AX417" s="21">
        <f t="shared" si="27"/>
        <v>101.5277207</v>
      </c>
      <c r="AY417" s="13"/>
      <c r="AZ417" s="13">
        <v>2.0</v>
      </c>
      <c r="BA417" s="13">
        <v>2.0</v>
      </c>
      <c r="BB417" s="13"/>
    </row>
    <row r="418" ht="12.75" customHeight="1">
      <c r="A418" s="13" t="s">
        <v>434</v>
      </c>
      <c r="B418" s="50" t="s">
        <v>448</v>
      </c>
      <c r="C418" s="10">
        <v>0.39285714285714285</v>
      </c>
      <c r="D418" s="11">
        <v>0.7261904761904762</v>
      </c>
      <c r="E418" s="18">
        <v>0.5409836065573771</v>
      </c>
      <c r="F418" s="12">
        <v>1.0</v>
      </c>
      <c r="G418" s="13">
        <v>0.0</v>
      </c>
      <c r="H418" s="13">
        <v>4.0</v>
      </c>
      <c r="I418" s="13">
        <v>8.0</v>
      </c>
      <c r="J418" s="13">
        <v>1.0</v>
      </c>
      <c r="K418" s="11">
        <v>-0.5</v>
      </c>
      <c r="L418" s="11">
        <v>0.0</v>
      </c>
      <c r="M418" s="12">
        <v>0.0</v>
      </c>
      <c r="N418" s="13">
        <v>0.0</v>
      </c>
      <c r="O418" s="13">
        <v>7.0</v>
      </c>
      <c r="P418" s="14">
        <v>0.0</v>
      </c>
      <c r="Q418" s="15">
        <v>0.040983606557377095</v>
      </c>
      <c r="R418" s="16">
        <v>0.39285714285714285</v>
      </c>
      <c r="S418" s="13">
        <v>9.0</v>
      </c>
      <c r="T418" s="13">
        <v>14.0</v>
      </c>
      <c r="U418" s="13">
        <v>1.0</v>
      </c>
      <c r="V418" s="17">
        <f t="shared" si="1"/>
        <v>1</v>
      </c>
      <c r="W418" s="11">
        <f t="shared" si="2"/>
        <v>0</v>
      </c>
      <c r="X418" s="11">
        <f t="shared" si="3"/>
        <v>1</v>
      </c>
      <c r="Y418" s="11">
        <f t="shared" si="19"/>
        <v>0.3928571429</v>
      </c>
      <c r="Z418" s="13">
        <v>0.0</v>
      </c>
      <c r="AA418" s="13">
        <v>0.0</v>
      </c>
      <c r="AB418" s="13">
        <v>0.0</v>
      </c>
      <c r="AC418" s="13">
        <v>0.0</v>
      </c>
      <c r="AD418" s="13">
        <v>0.0</v>
      </c>
      <c r="AE418" s="13">
        <v>0.0</v>
      </c>
      <c r="AF418" s="11" t="str">
        <f t="shared" si="5"/>
        <v>#DIV/0!</v>
      </c>
      <c r="AG418" s="12">
        <v>2.0</v>
      </c>
      <c r="AH418" s="12">
        <v>1.0</v>
      </c>
      <c r="AI418" s="12">
        <v>3.0</v>
      </c>
      <c r="AJ418" s="12">
        <v>2.0</v>
      </c>
      <c r="AK418" s="12">
        <v>5.0</v>
      </c>
      <c r="AL418" s="12">
        <v>3.0</v>
      </c>
      <c r="AM418" s="18">
        <f t="shared" si="18"/>
        <v>0.6</v>
      </c>
      <c r="AN418" s="19">
        <v>0.0</v>
      </c>
      <c r="AO418" s="19">
        <v>0.0</v>
      </c>
      <c r="AP418" s="13">
        <v>0.0</v>
      </c>
      <c r="AQ418" s="17">
        <f t="shared" si="26"/>
        <v>1</v>
      </c>
      <c r="AR418" s="11">
        <f t="shared" si="8"/>
        <v>1</v>
      </c>
      <c r="AS418" s="17">
        <f t="shared" si="24"/>
        <v>0</v>
      </c>
      <c r="AT418" s="11">
        <f t="shared" si="10"/>
        <v>0</v>
      </c>
      <c r="AU418" s="13" t="s">
        <v>54</v>
      </c>
      <c r="AW418" s="20">
        <v>37083.0</v>
      </c>
      <c r="AX418" s="21">
        <f t="shared" si="27"/>
        <v>101.5277207</v>
      </c>
      <c r="AY418" s="13"/>
      <c r="AZ418" s="13"/>
      <c r="BA418" s="13">
        <v>3.0</v>
      </c>
    </row>
    <row r="419" ht="12.75" customHeight="1">
      <c r="A419" s="13" t="s">
        <v>434</v>
      </c>
      <c r="B419" s="8" t="s">
        <v>449</v>
      </c>
      <c r="C419" s="10">
        <v>0.0</v>
      </c>
      <c r="D419" s="11">
        <v>0.39285714285714285</v>
      </c>
      <c r="E419" s="18">
        <v>0.0</v>
      </c>
      <c r="F419" s="12">
        <v>0.0</v>
      </c>
      <c r="G419" s="13">
        <v>1.0</v>
      </c>
      <c r="H419" s="13">
        <v>6.0</v>
      </c>
      <c r="I419" s="13">
        <v>16.0</v>
      </c>
      <c r="J419" s="13">
        <v>2.0</v>
      </c>
      <c r="K419" s="11">
        <v>0.3125</v>
      </c>
      <c r="L419" s="11">
        <v>1.4</v>
      </c>
      <c r="M419" s="12">
        <v>1.0</v>
      </c>
      <c r="N419" s="13">
        <v>0.0</v>
      </c>
      <c r="O419" s="13">
        <v>7.0</v>
      </c>
      <c r="P419" s="14">
        <v>0.0</v>
      </c>
      <c r="Q419" s="15">
        <v>0.3125</v>
      </c>
      <c r="R419" s="16">
        <v>1.4</v>
      </c>
      <c r="S419" s="13">
        <v>6.0</v>
      </c>
      <c r="T419" s="13">
        <v>15.0</v>
      </c>
      <c r="U419" s="13">
        <v>1.0</v>
      </c>
      <c r="V419" s="17">
        <f t="shared" si="1"/>
        <v>1</v>
      </c>
      <c r="W419" s="11">
        <f t="shared" si="2"/>
        <v>0.5</v>
      </c>
      <c r="X419" s="11">
        <f t="shared" si="3"/>
        <v>0.5</v>
      </c>
      <c r="Y419" s="11">
        <f t="shared" si="19"/>
        <v>1.4</v>
      </c>
      <c r="Z419" s="13">
        <v>0.0</v>
      </c>
      <c r="AA419" s="13">
        <v>0.0</v>
      </c>
      <c r="AB419" s="13">
        <v>0.0</v>
      </c>
      <c r="AC419" s="13">
        <v>0.0</v>
      </c>
      <c r="AD419" s="13">
        <v>0.0</v>
      </c>
      <c r="AE419" s="13">
        <v>0.0</v>
      </c>
      <c r="AF419" s="11" t="str">
        <f t="shared" si="5"/>
        <v>#DIV/0!</v>
      </c>
      <c r="AG419" s="12">
        <v>1.0</v>
      </c>
      <c r="AH419" s="12">
        <v>0.0</v>
      </c>
      <c r="AI419" s="12">
        <v>2.0</v>
      </c>
      <c r="AJ419" s="12">
        <v>0.0</v>
      </c>
      <c r="AK419" s="12">
        <v>3.0</v>
      </c>
      <c r="AL419" s="12">
        <v>0.0</v>
      </c>
      <c r="AM419" s="18">
        <f t="shared" si="18"/>
        <v>0</v>
      </c>
      <c r="AN419" s="19">
        <v>0.0</v>
      </c>
      <c r="AO419" s="19">
        <v>0.0</v>
      </c>
      <c r="AP419" s="13">
        <v>0.0</v>
      </c>
      <c r="AQ419" s="17">
        <f t="shared" si="26"/>
        <v>1</v>
      </c>
      <c r="AR419" s="11">
        <f t="shared" si="8"/>
        <v>0.5</v>
      </c>
      <c r="AS419" s="17">
        <f t="shared" si="24"/>
        <v>1</v>
      </c>
      <c r="AT419" s="11">
        <f t="shared" si="10"/>
        <v>0.5</v>
      </c>
      <c r="AU419" s="13" t="s">
        <v>56</v>
      </c>
      <c r="AW419" s="20">
        <v>37083.0</v>
      </c>
      <c r="AX419" s="21">
        <f t="shared" si="27"/>
        <v>101.5277207</v>
      </c>
      <c r="AY419" s="13"/>
      <c r="AZ419" s="13"/>
      <c r="BA419" s="13">
        <v>3.0</v>
      </c>
      <c r="BB419" s="13"/>
    </row>
    <row r="420" ht="12.75" customHeight="1">
      <c r="A420" s="25" t="s">
        <v>434</v>
      </c>
      <c r="B420" s="44" t="s">
        <v>450</v>
      </c>
      <c r="C420" s="27">
        <v>0.0</v>
      </c>
      <c r="D420" s="28">
        <v>0.125</v>
      </c>
      <c r="E420" s="33">
        <v>0.0</v>
      </c>
      <c r="F420" s="25">
        <v>0.0</v>
      </c>
      <c r="G420" s="25">
        <v>0.0</v>
      </c>
      <c r="H420" s="25">
        <v>6.0</v>
      </c>
      <c r="I420" s="25">
        <v>8.0</v>
      </c>
      <c r="J420" s="25">
        <v>1.0</v>
      </c>
      <c r="K420" s="28">
        <v>-0.75</v>
      </c>
      <c r="L420" s="28">
        <v>0.0</v>
      </c>
      <c r="M420" s="25">
        <v>0.0</v>
      </c>
      <c r="N420" s="25">
        <v>0.0</v>
      </c>
      <c r="O420" s="25">
        <v>7.0</v>
      </c>
      <c r="P420" s="29">
        <v>0.0</v>
      </c>
      <c r="Q420" s="30">
        <v>-0.75</v>
      </c>
      <c r="R420" s="31">
        <v>0.0</v>
      </c>
      <c r="S420" s="25">
        <v>3.0</v>
      </c>
      <c r="T420" s="25">
        <v>16.0</v>
      </c>
      <c r="U420" s="25">
        <v>1.0</v>
      </c>
      <c r="V420" s="32">
        <f t="shared" si="1"/>
        <v>1</v>
      </c>
      <c r="W420" s="28">
        <f t="shared" si="2"/>
        <v>0</v>
      </c>
      <c r="X420" s="28">
        <f t="shared" si="3"/>
        <v>1</v>
      </c>
      <c r="Y420" s="28">
        <f t="shared" si="19"/>
        <v>0</v>
      </c>
      <c r="Z420" s="25">
        <v>0.0</v>
      </c>
      <c r="AA420" s="25">
        <v>0.0</v>
      </c>
      <c r="AB420" s="25">
        <v>0.0</v>
      </c>
      <c r="AC420" s="25">
        <v>0.0</v>
      </c>
      <c r="AD420" s="25">
        <v>0.0</v>
      </c>
      <c r="AE420" s="25">
        <v>0.0</v>
      </c>
      <c r="AF420" s="28" t="str">
        <f t="shared" si="5"/>
        <v>#DIV/0!</v>
      </c>
      <c r="AG420" s="25">
        <v>0.0</v>
      </c>
      <c r="AH420" s="25">
        <v>0.0</v>
      </c>
      <c r="AI420" s="25">
        <v>1.0</v>
      </c>
      <c r="AJ420" s="25">
        <v>0.0</v>
      </c>
      <c r="AK420" s="25">
        <v>1.0</v>
      </c>
      <c r="AL420" s="25">
        <v>0.0</v>
      </c>
      <c r="AM420" s="33">
        <f t="shared" si="18"/>
        <v>0</v>
      </c>
      <c r="AN420" s="34">
        <v>0.0</v>
      </c>
      <c r="AO420" s="34">
        <v>0.0</v>
      </c>
      <c r="AP420" s="25">
        <v>0.0</v>
      </c>
      <c r="AQ420" s="32">
        <f t="shared" si="26"/>
        <v>1</v>
      </c>
      <c r="AR420" s="28">
        <f t="shared" si="8"/>
        <v>1</v>
      </c>
      <c r="AS420" s="32">
        <f t="shared" si="24"/>
        <v>0</v>
      </c>
      <c r="AT420" s="28">
        <f t="shared" si="10"/>
        <v>0</v>
      </c>
      <c r="AU420" s="25" t="s">
        <v>56</v>
      </c>
      <c r="AV420" s="25"/>
      <c r="AW420" s="35">
        <v>37083.0</v>
      </c>
      <c r="AX420" s="36">
        <f t="shared" si="27"/>
        <v>101.5277207</v>
      </c>
      <c r="AY420" s="25"/>
      <c r="AZ420" s="25"/>
      <c r="BA420" s="25">
        <v>10.0</v>
      </c>
      <c r="BB420" s="25"/>
    </row>
    <row r="421" ht="12.75" customHeight="1">
      <c r="A421" s="8" t="s">
        <v>451</v>
      </c>
      <c r="B421" s="77" t="s">
        <v>452</v>
      </c>
      <c r="C421" s="10">
        <v>7.535714285714286</v>
      </c>
      <c r="D421" s="11">
        <v>13.802380952380954</v>
      </c>
      <c r="E421" s="11">
        <v>0.5459720545109539</v>
      </c>
      <c r="F421" s="17">
        <v>1.0</v>
      </c>
      <c r="G421" s="13">
        <v>9.0</v>
      </c>
      <c r="H421" s="13">
        <v>0.0</v>
      </c>
      <c r="I421" s="13">
        <v>85.0</v>
      </c>
      <c r="J421" s="13">
        <v>11.0</v>
      </c>
      <c r="K421" s="11">
        <v>0.8181818181818182</v>
      </c>
      <c r="L421" s="11">
        <v>5.7272727272727275</v>
      </c>
      <c r="M421" s="17">
        <v>10.0</v>
      </c>
      <c r="N421" s="13">
        <v>6.0</v>
      </c>
      <c r="O421" s="13">
        <v>8.0</v>
      </c>
      <c r="P421" s="14">
        <v>0.75</v>
      </c>
      <c r="Q421" s="15">
        <v>2.114153872692772</v>
      </c>
      <c r="R421" s="16">
        <v>17.76298701298701</v>
      </c>
      <c r="S421" s="12">
        <v>39.0</v>
      </c>
      <c r="T421" s="12">
        <v>1.0</v>
      </c>
      <c r="U421" s="13">
        <v>1.0</v>
      </c>
      <c r="V421" s="17">
        <f t="shared" si="1"/>
        <v>2</v>
      </c>
      <c r="W421" s="11">
        <f t="shared" si="2"/>
        <v>0.8181818182</v>
      </c>
      <c r="X421" s="11">
        <f t="shared" si="3"/>
        <v>0.1818181818</v>
      </c>
      <c r="Y421" s="11">
        <f t="shared" si="19"/>
        <v>13.26298701</v>
      </c>
      <c r="Z421" s="12">
        <v>2.0</v>
      </c>
      <c r="AA421" s="12">
        <v>1.0</v>
      </c>
      <c r="AB421" s="12">
        <v>9.0</v>
      </c>
      <c r="AC421" s="12">
        <v>5.0</v>
      </c>
      <c r="AD421" s="12">
        <f t="shared" ref="AD421:AE421" si="28">Z421+AB421</f>
        <v>11</v>
      </c>
      <c r="AE421" s="12">
        <f t="shared" si="28"/>
        <v>6</v>
      </c>
      <c r="AF421" s="13">
        <f t="shared" si="5"/>
        <v>0.5454545455</v>
      </c>
      <c r="AG421" s="13">
        <v>7.0</v>
      </c>
      <c r="AH421" s="13">
        <v>4.0</v>
      </c>
      <c r="AI421" s="13">
        <v>6.0</v>
      </c>
      <c r="AJ421" s="13">
        <v>2.0</v>
      </c>
      <c r="AK421" s="13">
        <v>13.0</v>
      </c>
      <c r="AL421" s="13">
        <v>6.0</v>
      </c>
      <c r="AM421" s="18">
        <f t="shared" si="18"/>
        <v>0.4615384615</v>
      </c>
      <c r="AN421" s="13">
        <v>2.0</v>
      </c>
      <c r="AO421" s="19">
        <v>0.0</v>
      </c>
      <c r="AP421" s="13">
        <v>0.0</v>
      </c>
      <c r="AQ421" s="17">
        <f t="shared" si="26"/>
        <v>1</v>
      </c>
      <c r="AR421" s="11">
        <f t="shared" si="8"/>
        <v>0.09090909091</v>
      </c>
      <c r="AS421" s="17">
        <f t="shared" si="24"/>
        <v>4</v>
      </c>
      <c r="AT421" s="11">
        <f t="shared" si="10"/>
        <v>0.6666666667</v>
      </c>
      <c r="AU421" s="13" t="s">
        <v>54</v>
      </c>
      <c r="AY421" s="13"/>
      <c r="AZ421" s="13"/>
      <c r="BA421" s="13">
        <v>8.0</v>
      </c>
      <c r="BB421" s="13"/>
    </row>
    <row r="422" ht="12.75" customHeight="1">
      <c r="A422" s="22" t="s">
        <v>451</v>
      </c>
      <c r="B422" s="8" t="s">
        <v>453</v>
      </c>
      <c r="C422" s="10">
        <v>3.8000000000000003</v>
      </c>
      <c r="D422" s="11">
        <v>13.802380952380954</v>
      </c>
      <c r="E422" s="11">
        <v>0.2753148180093152</v>
      </c>
      <c r="F422" s="17">
        <v>0.0</v>
      </c>
      <c r="G422" s="13">
        <v>9.0</v>
      </c>
      <c r="H422" s="13">
        <v>5.0</v>
      </c>
      <c r="I422" s="13">
        <v>85.0</v>
      </c>
      <c r="J422" s="13">
        <v>11.0</v>
      </c>
      <c r="K422" s="11">
        <v>0.8128342245989305</v>
      </c>
      <c r="L422" s="11">
        <v>2.5454545454545454</v>
      </c>
      <c r="M422" s="17">
        <v>7.0</v>
      </c>
      <c r="N422" s="13">
        <v>1.0</v>
      </c>
      <c r="O422" s="13">
        <v>8.0</v>
      </c>
      <c r="P422" s="14">
        <v>0.125</v>
      </c>
      <c r="Q422" s="15">
        <v>1.2131490426082456</v>
      </c>
      <c r="R422" s="16">
        <v>7.095454545454546</v>
      </c>
      <c r="S422" s="12">
        <v>39.0</v>
      </c>
      <c r="T422" s="12">
        <v>2.0</v>
      </c>
      <c r="U422" s="13">
        <v>1.0</v>
      </c>
      <c r="V422" s="17">
        <f t="shared" si="1"/>
        <v>2</v>
      </c>
      <c r="W422" s="11">
        <f t="shared" si="2"/>
        <v>0.8181818182</v>
      </c>
      <c r="X422" s="11">
        <f t="shared" si="3"/>
        <v>0.1818181818</v>
      </c>
      <c r="Y422" s="11">
        <f t="shared" si="19"/>
        <v>6.345454545</v>
      </c>
      <c r="Z422" s="12">
        <v>2.0</v>
      </c>
      <c r="AA422" s="12">
        <v>0.0</v>
      </c>
      <c r="AB422" s="12">
        <v>9.0</v>
      </c>
      <c r="AC422" s="12">
        <v>2.0</v>
      </c>
      <c r="AD422" s="12">
        <f t="shared" ref="AD422:AE422" si="29">Z422+AB422</f>
        <v>11</v>
      </c>
      <c r="AE422" s="12">
        <f t="shared" si="29"/>
        <v>2</v>
      </c>
      <c r="AF422" s="13">
        <f t="shared" si="5"/>
        <v>0.1818181818</v>
      </c>
      <c r="AG422" s="13">
        <v>7.0</v>
      </c>
      <c r="AH422" s="13">
        <v>4.0</v>
      </c>
      <c r="AI422" s="13">
        <v>6.0</v>
      </c>
      <c r="AJ422" s="13">
        <v>2.0</v>
      </c>
      <c r="AK422" s="13">
        <v>13.0</v>
      </c>
      <c r="AL422" s="13">
        <v>6.0</v>
      </c>
      <c r="AM422" s="18">
        <f t="shared" si="18"/>
        <v>0.4615384615</v>
      </c>
      <c r="AN422" s="13">
        <v>3.0</v>
      </c>
      <c r="AO422" s="19">
        <v>0.0</v>
      </c>
      <c r="AP422" s="13">
        <v>0.0</v>
      </c>
      <c r="AQ422" s="17">
        <f t="shared" si="26"/>
        <v>4</v>
      </c>
      <c r="AR422" s="11">
        <f t="shared" si="8"/>
        <v>0.3636363636</v>
      </c>
      <c r="AS422" s="17">
        <f t="shared" si="24"/>
        <v>5</v>
      </c>
      <c r="AT422" s="11">
        <f t="shared" si="10"/>
        <v>0.5555555556</v>
      </c>
      <c r="AU422" s="13" t="s">
        <v>56</v>
      </c>
      <c r="AY422" s="13"/>
      <c r="AZ422" s="13"/>
      <c r="BA422" s="13">
        <v>4.0</v>
      </c>
      <c r="BB422" s="13"/>
    </row>
    <row r="423" ht="12.75" customHeight="1">
      <c r="A423" s="22" t="s">
        <v>451</v>
      </c>
      <c r="B423" s="65" t="s">
        <v>454</v>
      </c>
      <c r="C423" s="10">
        <v>3.9523809523809526</v>
      </c>
      <c r="D423" s="11">
        <v>5.885714285714286</v>
      </c>
      <c r="E423" s="11">
        <v>0.6715210355987055</v>
      </c>
      <c r="F423" s="17">
        <v>0.0</v>
      </c>
      <c r="G423" s="13">
        <v>3.0</v>
      </c>
      <c r="H423" s="13">
        <v>8.0</v>
      </c>
      <c r="I423" s="13">
        <v>51.0</v>
      </c>
      <c r="J423" s="13">
        <v>6.0</v>
      </c>
      <c r="K423" s="11">
        <v>0.47385620915032683</v>
      </c>
      <c r="L423" s="11">
        <v>1.1666666666666667</v>
      </c>
      <c r="M423" s="17">
        <v>4.0</v>
      </c>
      <c r="N423" s="13">
        <v>0.0</v>
      </c>
      <c r="O423" s="13">
        <v>8.0</v>
      </c>
      <c r="P423" s="14">
        <v>0.0</v>
      </c>
      <c r="Q423" s="15">
        <v>1.1453772447490322</v>
      </c>
      <c r="R423" s="16">
        <v>5.1190476190476195</v>
      </c>
      <c r="S423" s="12">
        <v>24.0</v>
      </c>
      <c r="T423" s="12">
        <v>10.0</v>
      </c>
      <c r="U423" s="13">
        <v>1.0</v>
      </c>
      <c r="V423" s="17">
        <f t="shared" si="1"/>
        <v>3</v>
      </c>
      <c r="W423" s="11">
        <f t="shared" si="2"/>
        <v>0.5</v>
      </c>
      <c r="X423" s="11">
        <f t="shared" si="3"/>
        <v>0.5</v>
      </c>
      <c r="Y423" s="11">
        <f t="shared" si="19"/>
        <v>5.119047619</v>
      </c>
      <c r="Z423" s="12">
        <v>1.0</v>
      </c>
      <c r="AA423" s="12">
        <v>1.0</v>
      </c>
      <c r="AB423" s="12">
        <v>3.0</v>
      </c>
      <c r="AC423" s="12">
        <v>2.0</v>
      </c>
      <c r="AD423" s="12">
        <f t="shared" ref="AD423:AE423" si="30">Z423+AB423</f>
        <v>4</v>
      </c>
      <c r="AE423" s="12">
        <f t="shared" si="30"/>
        <v>3</v>
      </c>
      <c r="AF423" s="13">
        <f t="shared" si="5"/>
        <v>0.75</v>
      </c>
      <c r="AG423" s="13">
        <v>4.0</v>
      </c>
      <c r="AH423" s="13">
        <v>2.0</v>
      </c>
      <c r="AI423" s="13">
        <v>6.0</v>
      </c>
      <c r="AJ423" s="13">
        <v>3.0</v>
      </c>
      <c r="AK423" s="13">
        <v>10.0</v>
      </c>
      <c r="AL423" s="13">
        <v>5.0</v>
      </c>
      <c r="AM423" s="18">
        <f t="shared" si="18"/>
        <v>0.5</v>
      </c>
      <c r="AN423" s="13">
        <v>0.0</v>
      </c>
      <c r="AO423" s="19">
        <v>0.0</v>
      </c>
      <c r="AP423" s="13">
        <v>0.0</v>
      </c>
      <c r="AQ423" s="17">
        <f t="shared" si="26"/>
        <v>2</v>
      </c>
      <c r="AR423" s="11">
        <f t="shared" si="8"/>
        <v>0.3333333333</v>
      </c>
      <c r="AS423" s="17">
        <f t="shared" si="24"/>
        <v>1</v>
      </c>
      <c r="AT423" s="11">
        <f t="shared" si="10"/>
        <v>0.25</v>
      </c>
      <c r="AU423" s="13" t="s">
        <v>54</v>
      </c>
      <c r="AY423" s="13"/>
      <c r="AZ423" s="13"/>
      <c r="BA423" s="13">
        <v>8.0</v>
      </c>
      <c r="BB423" s="13"/>
    </row>
    <row r="424" ht="12.75" customHeight="1">
      <c r="A424" s="13" t="s">
        <v>451</v>
      </c>
      <c r="B424" s="65" t="s">
        <v>455</v>
      </c>
      <c r="C424" s="10">
        <v>1.5833333333333333</v>
      </c>
      <c r="D424" s="11">
        <v>13.802380952380954</v>
      </c>
      <c r="E424" s="11">
        <v>0.1147145075038813</v>
      </c>
      <c r="F424" s="17">
        <v>1.0</v>
      </c>
      <c r="G424" s="13">
        <v>6.0</v>
      </c>
      <c r="H424" s="13">
        <v>4.0</v>
      </c>
      <c r="I424" s="13">
        <v>90.0</v>
      </c>
      <c r="J424" s="13">
        <v>12.0</v>
      </c>
      <c r="K424" s="11">
        <v>0.4962962962962963</v>
      </c>
      <c r="L424" s="11">
        <v>1.75</v>
      </c>
      <c r="M424" s="17">
        <v>10.0</v>
      </c>
      <c r="N424" s="13">
        <v>1.0</v>
      </c>
      <c r="O424" s="13">
        <v>8.0</v>
      </c>
      <c r="P424" s="14">
        <v>0.125</v>
      </c>
      <c r="Q424" s="15">
        <v>0.7360108038001776</v>
      </c>
      <c r="R424" s="16">
        <v>4.083333333333333</v>
      </c>
      <c r="S424" s="12">
        <v>39.0</v>
      </c>
      <c r="T424" s="12">
        <v>2.0</v>
      </c>
      <c r="U424" s="13">
        <v>1.0</v>
      </c>
      <c r="V424" s="17">
        <f t="shared" si="1"/>
        <v>6</v>
      </c>
      <c r="W424" s="11">
        <f t="shared" si="2"/>
        <v>0.5</v>
      </c>
      <c r="X424" s="11">
        <f t="shared" si="3"/>
        <v>0.5</v>
      </c>
      <c r="Y424" s="11">
        <f t="shared" si="19"/>
        <v>3.333333333</v>
      </c>
      <c r="Z424" s="12">
        <v>2.0</v>
      </c>
      <c r="AA424" s="12">
        <v>0.0</v>
      </c>
      <c r="AB424" s="12">
        <v>9.0</v>
      </c>
      <c r="AC424" s="12">
        <v>0.0</v>
      </c>
      <c r="AD424" s="12">
        <f t="shared" ref="AD424:AE424" si="31">Z424+AB424</f>
        <v>11</v>
      </c>
      <c r="AE424" s="12">
        <f t="shared" si="31"/>
        <v>0</v>
      </c>
      <c r="AF424" s="13">
        <f t="shared" si="5"/>
        <v>0</v>
      </c>
      <c r="AG424" s="13">
        <v>7.0</v>
      </c>
      <c r="AH424" s="13">
        <v>4.0</v>
      </c>
      <c r="AI424" s="13">
        <v>6.0</v>
      </c>
      <c r="AJ424" s="13">
        <v>3.0</v>
      </c>
      <c r="AK424" s="13">
        <v>13.0</v>
      </c>
      <c r="AL424" s="13">
        <v>7.0</v>
      </c>
      <c r="AM424" s="18">
        <f t="shared" si="18"/>
        <v>0.5384615385</v>
      </c>
      <c r="AN424" s="13">
        <v>0.0</v>
      </c>
      <c r="AO424" s="19">
        <v>0.0</v>
      </c>
      <c r="AP424" s="13">
        <v>0.0</v>
      </c>
      <c r="AQ424" s="17">
        <f t="shared" si="26"/>
        <v>2</v>
      </c>
      <c r="AR424" s="11">
        <f t="shared" si="8"/>
        <v>0.1666666667</v>
      </c>
      <c r="AS424" s="17">
        <f t="shared" si="24"/>
        <v>10</v>
      </c>
      <c r="AT424" s="11">
        <f t="shared" si="10"/>
        <v>0.8333333333</v>
      </c>
      <c r="AU424" s="13" t="s">
        <v>54</v>
      </c>
      <c r="AY424" s="13"/>
      <c r="AZ424" s="13"/>
      <c r="BA424" s="13">
        <v>8.0</v>
      </c>
      <c r="BB424" s="13"/>
    </row>
    <row r="425" ht="12.75" customHeight="1">
      <c r="A425" s="13" t="s">
        <v>451</v>
      </c>
      <c r="B425" s="8" t="s">
        <v>456</v>
      </c>
      <c r="C425" s="10">
        <v>2.1607142857142856</v>
      </c>
      <c r="D425" s="11">
        <v>9.46904761904762</v>
      </c>
      <c r="E425" s="11">
        <v>0.2281870756851898</v>
      </c>
      <c r="F425" s="17">
        <v>1.0</v>
      </c>
      <c r="G425" s="13">
        <v>3.0</v>
      </c>
      <c r="H425" s="13">
        <v>5.0</v>
      </c>
      <c r="I425" s="13">
        <v>70.0</v>
      </c>
      <c r="J425" s="13">
        <v>8.0</v>
      </c>
      <c r="K425" s="11">
        <v>0.36607142857142855</v>
      </c>
      <c r="L425" s="11">
        <v>1.1666666666666667</v>
      </c>
      <c r="M425" s="17">
        <v>6.0</v>
      </c>
      <c r="N425" s="13">
        <v>0.0</v>
      </c>
      <c r="O425" s="13">
        <v>8.0</v>
      </c>
      <c r="P425" s="14">
        <v>0.0</v>
      </c>
      <c r="Q425" s="15">
        <v>0.5942585042566184</v>
      </c>
      <c r="R425" s="16">
        <v>3.3273809523809526</v>
      </c>
      <c r="S425" s="12">
        <v>32.0</v>
      </c>
      <c r="T425" s="12">
        <v>7.0</v>
      </c>
      <c r="U425" s="13">
        <v>1.0</v>
      </c>
      <c r="V425" s="17">
        <f t="shared" si="1"/>
        <v>5</v>
      </c>
      <c r="W425" s="11">
        <f t="shared" si="2"/>
        <v>0.375</v>
      </c>
      <c r="X425" s="11">
        <f t="shared" si="3"/>
        <v>0.625</v>
      </c>
      <c r="Y425" s="11">
        <f t="shared" si="19"/>
        <v>3.327380952</v>
      </c>
      <c r="Z425" s="12">
        <v>1.0</v>
      </c>
      <c r="AA425" s="12">
        <v>0.0</v>
      </c>
      <c r="AB425" s="12">
        <v>6.0</v>
      </c>
      <c r="AC425" s="12">
        <v>1.0</v>
      </c>
      <c r="AD425" s="12">
        <f t="shared" ref="AD425:AE425" si="32">Z425+AB425</f>
        <v>7</v>
      </c>
      <c r="AE425" s="12">
        <f t="shared" si="32"/>
        <v>1</v>
      </c>
      <c r="AF425" s="13">
        <f t="shared" si="5"/>
        <v>0.1428571429</v>
      </c>
      <c r="AG425" s="13">
        <v>6.0</v>
      </c>
      <c r="AH425" s="13">
        <v>3.0</v>
      </c>
      <c r="AI425" s="13">
        <v>6.0</v>
      </c>
      <c r="AJ425" s="13">
        <v>2.0</v>
      </c>
      <c r="AK425" s="13">
        <v>12.0</v>
      </c>
      <c r="AL425" s="13">
        <v>5.0</v>
      </c>
      <c r="AM425" s="18">
        <f t="shared" si="18"/>
        <v>0.4166666667</v>
      </c>
      <c r="AN425" s="13">
        <v>2.0</v>
      </c>
      <c r="AO425" s="19">
        <v>0.0</v>
      </c>
      <c r="AP425" s="13">
        <v>0.0</v>
      </c>
      <c r="AQ425" s="17">
        <f t="shared" si="26"/>
        <v>2</v>
      </c>
      <c r="AR425" s="11">
        <f t="shared" si="8"/>
        <v>0.25</v>
      </c>
      <c r="AS425" s="17">
        <f t="shared" si="24"/>
        <v>5</v>
      </c>
      <c r="AT425" s="11">
        <f t="shared" si="10"/>
        <v>0.7142857143</v>
      </c>
      <c r="AU425" s="13" t="s">
        <v>54</v>
      </c>
      <c r="AY425" s="13"/>
      <c r="AZ425" s="13"/>
      <c r="BA425" s="13">
        <v>7.0</v>
      </c>
      <c r="BB425" s="13"/>
    </row>
    <row r="426" ht="12.75" customHeight="1">
      <c r="A426" s="13" t="s">
        <v>451</v>
      </c>
      <c r="B426" s="77" t="s">
        <v>457</v>
      </c>
      <c r="C426" s="10">
        <v>1.2023809523809523</v>
      </c>
      <c r="D426" s="11">
        <v>12.802380952380954</v>
      </c>
      <c r="E426" s="11">
        <v>0.09391854193788356</v>
      </c>
      <c r="F426" s="17">
        <v>0.0</v>
      </c>
      <c r="G426" s="13">
        <v>5.0</v>
      </c>
      <c r="H426" s="13">
        <v>6.0</v>
      </c>
      <c r="I426" s="13">
        <v>81.0</v>
      </c>
      <c r="J426" s="13">
        <v>10.0</v>
      </c>
      <c r="K426" s="11">
        <v>0.4925925925925926</v>
      </c>
      <c r="L426" s="11">
        <v>1.4</v>
      </c>
      <c r="M426" s="17">
        <v>8.0</v>
      </c>
      <c r="N426" s="13">
        <v>0.0</v>
      </c>
      <c r="O426" s="13">
        <v>8.0</v>
      </c>
      <c r="P426" s="14">
        <v>0.0</v>
      </c>
      <c r="Q426" s="15">
        <v>0.5865111345304761</v>
      </c>
      <c r="R426" s="16">
        <v>2.602380952380952</v>
      </c>
      <c r="S426" s="12">
        <v>37.0</v>
      </c>
      <c r="T426" s="12">
        <v>5.0</v>
      </c>
      <c r="U426" s="13">
        <v>1.0</v>
      </c>
      <c r="V426" s="17">
        <f t="shared" si="1"/>
        <v>5</v>
      </c>
      <c r="W426" s="11">
        <f t="shared" si="2"/>
        <v>0.5</v>
      </c>
      <c r="X426" s="11">
        <f t="shared" si="3"/>
        <v>0.5</v>
      </c>
      <c r="Y426" s="11">
        <f t="shared" si="19"/>
        <v>2.602380952</v>
      </c>
      <c r="Z426" s="12">
        <v>2.0</v>
      </c>
      <c r="AA426" s="12">
        <v>0.0</v>
      </c>
      <c r="AB426" s="12">
        <v>8.0</v>
      </c>
      <c r="AC426" s="12">
        <v>0.0</v>
      </c>
      <c r="AD426" s="12">
        <f t="shared" ref="AD426:AE426" si="33">Z426+AB426</f>
        <v>10</v>
      </c>
      <c r="AE426" s="12">
        <f t="shared" si="33"/>
        <v>0</v>
      </c>
      <c r="AF426" s="13">
        <f t="shared" si="5"/>
        <v>0</v>
      </c>
      <c r="AG426" s="13">
        <v>7.0</v>
      </c>
      <c r="AH426" s="13">
        <v>3.0</v>
      </c>
      <c r="AI426" s="13">
        <v>6.0</v>
      </c>
      <c r="AJ426" s="13">
        <v>2.0</v>
      </c>
      <c r="AK426" s="13">
        <v>13.0</v>
      </c>
      <c r="AL426" s="13">
        <v>5.0</v>
      </c>
      <c r="AM426" s="18">
        <f t="shared" si="18"/>
        <v>0.3846153846</v>
      </c>
      <c r="AN426" s="13">
        <v>2.0</v>
      </c>
      <c r="AO426" s="19">
        <v>0.0</v>
      </c>
      <c r="AP426" s="13">
        <v>0.0</v>
      </c>
      <c r="AQ426" s="17">
        <f t="shared" si="26"/>
        <v>2</v>
      </c>
      <c r="AR426" s="11">
        <f t="shared" si="8"/>
        <v>0.2</v>
      </c>
      <c r="AS426" s="17">
        <f t="shared" si="24"/>
        <v>8</v>
      </c>
      <c r="AT426" s="11">
        <f t="shared" si="10"/>
        <v>0.8</v>
      </c>
      <c r="AU426" s="13" t="s">
        <v>56</v>
      </c>
      <c r="AY426" s="13"/>
      <c r="AZ426" s="13"/>
      <c r="BA426" s="13">
        <v>9.0</v>
      </c>
      <c r="BB426" s="13"/>
    </row>
    <row r="427" ht="12.75" customHeight="1">
      <c r="A427" s="13" t="s">
        <v>451</v>
      </c>
      <c r="B427" s="65" t="s">
        <v>458</v>
      </c>
      <c r="C427" s="10">
        <v>1.0</v>
      </c>
      <c r="D427" s="11">
        <v>4.685714285714286</v>
      </c>
      <c r="E427" s="11">
        <v>0.21341463414634146</v>
      </c>
      <c r="F427" s="17">
        <v>0.0</v>
      </c>
      <c r="G427" s="13">
        <v>3.0</v>
      </c>
      <c r="H427" s="13">
        <v>8.0</v>
      </c>
      <c r="I427" s="13">
        <v>41.0</v>
      </c>
      <c r="J427" s="13">
        <v>5.0</v>
      </c>
      <c r="K427" s="11">
        <v>0.5609756097560975</v>
      </c>
      <c r="L427" s="11">
        <v>1.4</v>
      </c>
      <c r="M427" s="17">
        <v>3.0</v>
      </c>
      <c r="N427" s="13">
        <v>0.0</v>
      </c>
      <c r="O427" s="13">
        <v>8.0</v>
      </c>
      <c r="P427" s="14">
        <v>0.0</v>
      </c>
      <c r="Q427" s="15">
        <v>0.7743902439024389</v>
      </c>
      <c r="R427" s="16">
        <v>2.4</v>
      </c>
      <c r="S427" s="12">
        <v>22.0</v>
      </c>
      <c r="T427" s="12">
        <v>11.0</v>
      </c>
      <c r="U427" s="13">
        <v>1.0</v>
      </c>
      <c r="V427" s="17">
        <f t="shared" si="1"/>
        <v>2</v>
      </c>
      <c r="W427" s="11">
        <f t="shared" si="2"/>
        <v>0.6</v>
      </c>
      <c r="X427" s="11">
        <f t="shared" si="3"/>
        <v>0.4</v>
      </c>
      <c r="Y427" s="11">
        <f t="shared" si="19"/>
        <v>2.4</v>
      </c>
      <c r="Z427" s="12">
        <v>1.0</v>
      </c>
      <c r="AA427" s="12">
        <v>0.0</v>
      </c>
      <c r="AB427" s="12">
        <v>2.0</v>
      </c>
      <c r="AC427" s="12">
        <v>0.0</v>
      </c>
      <c r="AD427" s="12">
        <f t="shared" ref="AD427:AE427" si="34">Z427+AB427</f>
        <v>3</v>
      </c>
      <c r="AE427" s="12">
        <f t="shared" si="34"/>
        <v>0</v>
      </c>
      <c r="AF427" s="13">
        <f t="shared" si="5"/>
        <v>0</v>
      </c>
      <c r="AG427" s="13">
        <v>3.0</v>
      </c>
      <c r="AH427" s="13">
        <v>2.0</v>
      </c>
      <c r="AI427" s="13">
        <v>6.0</v>
      </c>
      <c r="AJ427" s="13">
        <v>3.0</v>
      </c>
      <c r="AK427" s="13">
        <v>9.0</v>
      </c>
      <c r="AL427" s="13">
        <v>5.0</v>
      </c>
      <c r="AM427" s="18">
        <f t="shared" si="18"/>
        <v>0.5555555556</v>
      </c>
      <c r="AN427" s="13">
        <v>0.0</v>
      </c>
      <c r="AO427" s="19">
        <v>0.0</v>
      </c>
      <c r="AP427" s="13">
        <v>0.0</v>
      </c>
      <c r="AQ427" s="17">
        <f t="shared" si="26"/>
        <v>2</v>
      </c>
      <c r="AR427" s="11">
        <f t="shared" si="8"/>
        <v>0.4</v>
      </c>
      <c r="AS427" s="17">
        <f t="shared" si="24"/>
        <v>3</v>
      </c>
      <c r="AT427" s="11">
        <f t="shared" si="10"/>
        <v>0.6</v>
      </c>
      <c r="AU427" s="13" t="s">
        <v>56</v>
      </c>
      <c r="BA427" s="12">
        <v>6.0</v>
      </c>
      <c r="BB427" s="13"/>
    </row>
    <row r="428" ht="12.75" customHeight="1">
      <c r="A428" s="13" t="s">
        <v>451</v>
      </c>
      <c r="B428" s="77" t="s">
        <v>459</v>
      </c>
      <c r="C428" s="10">
        <v>1.119047619047619</v>
      </c>
      <c r="D428" s="11">
        <v>10.802380952380954</v>
      </c>
      <c r="E428" s="11">
        <v>0.10359268238924398</v>
      </c>
      <c r="F428" s="17">
        <v>2.0</v>
      </c>
      <c r="G428" s="13">
        <v>5.0</v>
      </c>
      <c r="H428" s="13">
        <v>9.0</v>
      </c>
      <c r="I428" s="13">
        <v>76.0</v>
      </c>
      <c r="J428" s="13">
        <v>9.0</v>
      </c>
      <c r="K428" s="11">
        <v>0.5423976608187134</v>
      </c>
      <c r="L428" s="11">
        <v>1.1965811965811965</v>
      </c>
      <c r="M428" s="17">
        <v>5.0</v>
      </c>
      <c r="N428" s="13">
        <v>0.0</v>
      </c>
      <c r="O428" s="13">
        <v>8.0</v>
      </c>
      <c r="P428" s="14">
        <v>0.0</v>
      </c>
      <c r="Q428" s="15">
        <v>0.6459903432079575</v>
      </c>
      <c r="R428" s="16">
        <v>2.3156288156288154</v>
      </c>
      <c r="S428" s="12">
        <v>35.0</v>
      </c>
      <c r="T428" s="12">
        <v>6.0</v>
      </c>
      <c r="U428" s="13">
        <v>1.0</v>
      </c>
      <c r="V428" s="17">
        <f t="shared" si="1"/>
        <v>4</v>
      </c>
      <c r="W428" s="11">
        <f t="shared" si="2"/>
        <v>0.5555555556</v>
      </c>
      <c r="X428" s="11">
        <f t="shared" si="3"/>
        <v>0.4444444444</v>
      </c>
      <c r="Y428" s="11">
        <f t="shared" si="19"/>
        <v>2.315628816</v>
      </c>
      <c r="Z428" s="12">
        <v>1.0</v>
      </c>
      <c r="AA428" s="12">
        <v>0.0</v>
      </c>
      <c r="AB428" s="12">
        <v>7.0</v>
      </c>
      <c r="AC428" s="12">
        <v>0.0</v>
      </c>
      <c r="AD428" s="12">
        <f t="shared" ref="AD428:AE428" si="35">Z428+AB428</f>
        <v>8</v>
      </c>
      <c r="AE428" s="12">
        <f t="shared" si="35"/>
        <v>0</v>
      </c>
      <c r="AF428" s="13">
        <f t="shared" si="5"/>
        <v>0</v>
      </c>
      <c r="AG428" s="13">
        <v>7.0</v>
      </c>
      <c r="AH428" s="13">
        <v>3.0</v>
      </c>
      <c r="AI428" s="13">
        <v>6.0</v>
      </c>
      <c r="AJ428" s="13">
        <v>2.0</v>
      </c>
      <c r="AK428" s="13">
        <v>13.0</v>
      </c>
      <c r="AL428" s="13">
        <v>5.0</v>
      </c>
      <c r="AM428" s="18">
        <f t="shared" si="18"/>
        <v>0.3846153846</v>
      </c>
      <c r="AN428" s="13">
        <v>2.0</v>
      </c>
      <c r="AO428" s="19">
        <v>0.0</v>
      </c>
      <c r="AP428" s="13">
        <v>0.0</v>
      </c>
      <c r="AQ428" s="17">
        <f t="shared" si="26"/>
        <v>4</v>
      </c>
      <c r="AR428" s="11">
        <f t="shared" si="8"/>
        <v>0.4444444444</v>
      </c>
      <c r="AS428" s="17">
        <f t="shared" si="24"/>
        <v>5</v>
      </c>
      <c r="AT428" s="11">
        <f t="shared" si="10"/>
        <v>0.5555555556</v>
      </c>
      <c r="AU428" s="13" t="s">
        <v>54</v>
      </c>
      <c r="AY428" s="13"/>
      <c r="AZ428" s="13"/>
      <c r="BA428" s="13">
        <v>5.0</v>
      </c>
      <c r="BB428" s="13"/>
    </row>
    <row r="429" ht="12.75" customHeight="1">
      <c r="A429" s="13" t="s">
        <v>451</v>
      </c>
      <c r="B429" s="8" t="s">
        <v>460</v>
      </c>
      <c r="C429" s="10">
        <v>0.55</v>
      </c>
      <c r="D429" s="11">
        <v>1.3523809523809525</v>
      </c>
      <c r="E429" s="11">
        <v>0.40669014084507044</v>
      </c>
      <c r="F429" s="17">
        <v>0.0</v>
      </c>
      <c r="G429" s="13">
        <v>1.0</v>
      </c>
      <c r="H429" s="13">
        <v>5.0</v>
      </c>
      <c r="I429" s="13">
        <v>13.0</v>
      </c>
      <c r="J429" s="13">
        <v>2.0</v>
      </c>
      <c r="K429" s="11">
        <v>0.3076923076923077</v>
      </c>
      <c r="L429" s="11">
        <v>1.5555555555555556</v>
      </c>
      <c r="M429" s="17">
        <v>1.0</v>
      </c>
      <c r="N429" s="13">
        <v>0.0</v>
      </c>
      <c r="O429" s="13">
        <v>8.0</v>
      </c>
      <c r="P429" s="14">
        <v>0.0</v>
      </c>
      <c r="Q429" s="15">
        <v>0.7143824485373782</v>
      </c>
      <c r="R429" s="16">
        <v>2.1055555555555556</v>
      </c>
      <c r="S429" s="12">
        <v>14.0</v>
      </c>
      <c r="T429" s="12">
        <v>14.0</v>
      </c>
      <c r="U429" s="13">
        <v>1.0</v>
      </c>
      <c r="V429" s="17">
        <f t="shared" si="1"/>
        <v>1</v>
      </c>
      <c r="W429" s="11">
        <f t="shared" si="2"/>
        <v>0.5</v>
      </c>
      <c r="X429" s="11">
        <f t="shared" si="3"/>
        <v>0.5</v>
      </c>
      <c r="Y429" s="11">
        <f t="shared" si="19"/>
        <v>2.105555556</v>
      </c>
      <c r="Z429" s="12">
        <v>0.0</v>
      </c>
      <c r="AA429" s="12">
        <v>0.0</v>
      </c>
      <c r="AB429" s="12">
        <v>0.0</v>
      </c>
      <c r="AC429" s="12">
        <v>0.0</v>
      </c>
      <c r="AD429" s="12">
        <f t="shared" ref="AD429:AE429" si="36">Z429+AB429</f>
        <v>0</v>
      </c>
      <c r="AE429" s="12">
        <f t="shared" si="36"/>
        <v>0</v>
      </c>
      <c r="AF429" s="13" t="str">
        <f t="shared" si="5"/>
        <v>#DIV/0!</v>
      </c>
      <c r="AG429" s="13">
        <v>2.0</v>
      </c>
      <c r="AH429" s="13">
        <v>0.0</v>
      </c>
      <c r="AI429" s="13">
        <v>5.0</v>
      </c>
      <c r="AJ429" s="13">
        <v>1.0</v>
      </c>
      <c r="AK429" s="13">
        <v>7.0</v>
      </c>
      <c r="AL429" s="13">
        <v>1.0</v>
      </c>
      <c r="AM429" s="18">
        <f t="shared" si="18"/>
        <v>0.1428571429</v>
      </c>
      <c r="AN429" s="13">
        <v>3.0</v>
      </c>
      <c r="AO429" s="19">
        <v>0.0</v>
      </c>
      <c r="AP429" s="13">
        <v>0.0</v>
      </c>
      <c r="AQ429" s="17">
        <f t="shared" si="26"/>
        <v>1</v>
      </c>
      <c r="AR429" s="11">
        <f t="shared" si="8"/>
        <v>0.5</v>
      </c>
      <c r="AS429" s="17">
        <f t="shared" si="24"/>
        <v>1</v>
      </c>
      <c r="AT429" s="11">
        <f t="shared" si="10"/>
        <v>0.5</v>
      </c>
      <c r="AU429" s="13" t="s">
        <v>54</v>
      </c>
      <c r="AY429" s="13"/>
      <c r="AZ429" s="13"/>
      <c r="BA429" s="13">
        <v>8.0</v>
      </c>
      <c r="BB429" s="13"/>
    </row>
    <row r="430" ht="12.75" customHeight="1">
      <c r="A430" s="13" t="s">
        <v>451</v>
      </c>
      <c r="B430" s="8" t="s">
        <v>461</v>
      </c>
      <c r="C430" s="10">
        <v>0.625</v>
      </c>
      <c r="D430" s="11">
        <v>8.135714285714286</v>
      </c>
      <c r="E430" s="11">
        <v>0.07682177348551361</v>
      </c>
      <c r="F430" s="17">
        <v>1.0</v>
      </c>
      <c r="G430" s="13">
        <v>4.0</v>
      </c>
      <c r="H430" s="13">
        <v>7.0</v>
      </c>
      <c r="I430" s="13">
        <v>63.0</v>
      </c>
      <c r="J430" s="13">
        <v>7.0</v>
      </c>
      <c r="K430" s="11">
        <v>0.5555555555555556</v>
      </c>
      <c r="L430" s="11">
        <v>1.4545454545454546</v>
      </c>
      <c r="M430" s="17">
        <v>5.0</v>
      </c>
      <c r="N430" s="13">
        <v>0.0</v>
      </c>
      <c r="O430" s="13">
        <v>8.0</v>
      </c>
      <c r="P430" s="14">
        <v>0.0</v>
      </c>
      <c r="Q430" s="15">
        <v>0.6323773290410692</v>
      </c>
      <c r="R430" s="16">
        <v>2.0795454545454546</v>
      </c>
      <c r="S430" s="12">
        <v>29.0</v>
      </c>
      <c r="T430" s="12">
        <v>8.0</v>
      </c>
      <c r="U430" s="13">
        <v>1.0</v>
      </c>
      <c r="V430" s="17">
        <f t="shared" si="1"/>
        <v>3</v>
      </c>
      <c r="W430" s="11">
        <f t="shared" si="2"/>
        <v>0.5714285714</v>
      </c>
      <c r="X430" s="11">
        <f t="shared" si="3"/>
        <v>0.4285714286</v>
      </c>
      <c r="Y430" s="11">
        <f t="shared" si="19"/>
        <v>2.079545455</v>
      </c>
      <c r="Z430" s="12">
        <v>1.0</v>
      </c>
      <c r="AA430" s="12">
        <v>0.0</v>
      </c>
      <c r="AB430" s="12">
        <v>5.0</v>
      </c>
      <c r="AC430" s="12">
        <v>0.0</v>
      </c>
      <c r="AD430" s="12">
        <f t="shared" ref="AD430:AE430" si="37">Z430+AB430</f>
        <v>6</v>
      </c>
      <c r="AE430" s="12">
        <f t="shared" si="37"/>
        <v>0</v>
      </c>
      <c r="AF430" s="13">
        <f t="shared" si="5"/>
        <v>0</v>
      </c>
      <c r="AG430" s="13">
        <v>5.0</v>
      </c>
      <c r="AH430" s="13">
        <v>1.0</v>
      </c>
      <c r="AI430" s="13">
        <v>6.0</v>
      </c>
      <c r="AJ430" s="13">
        <v>1.0</v>
      </c>
      <c r="AK430" s="13">
        <v>11.0</v>
      </c>
      <c r="AL430" s="13">
        <v>2.0</v>
      </c>
      <c r="AM430" s="18">
        <f t="shared" si="18"/>
        <v>0.1818181818</v>
      </c>
      <c r="AN430" s="13">
        <v>2.0</v>
      </c>
      <c r="AO430" s="19">
        <v>0.0</v>
      </c>
      <c r="AP430" s="13">
        <v>0.0</v>
      </c>
      <c r="AQ430" s="17">
        <f t="shared" si="26"/>
        <v>2</v>
      </c>
      <c r="AR430" s="11">
        <f t="shared" si="8"/>
        <v>0.2857142857</v>
      </c>
      <c r="AS430" s="17">
        <f t="shared" si="24"/>
        <v>5</v>
      </c>
      <c r="AT430" s="11">
        <f t="shared" si="10"/>
        <v>0.7142857143</v>
      </c>
      <c r="AU430" s="13" t="s">
        <v>56</v>
      </c>
      <c r="AY430" s="13"/>
      <c r="AZ430" s="13"/>
      <c r="BA430" s="13">
        <v>6.0</v>
      </c>
      <c r="BB430" s="13"/>
    </row>
    <row r="431" ht="12.75" customHeight="1">
      <c r="A431" s="13" t="s">
        <v>451</v>
      </c>
      <c r="B431" s="65" t="s">
        <v>462</v>
      </c>
      <c r="C431" s="10">
        <v>1.0</v>
      </c>
      <c r="D431" s="11">
        <v>6.885714285714286</v>
      </c>
      <c r="E431" s="11">
        <v>0.14522821576763484</v>
      </c>
      <c r="F431" s="17">
        <v>0.0</v>
      </c>
      <c r="G431" s="13">
        <v>4.0</v>
      </c>
      <c r="H431" s="13">
        <v>11.0</v>
      </c>
      <c r="I431" s="13">
        <v>60.0</v>
      </c>
      <c r="J431" s="13">
        <v>7.0</v>
      </c>
      <c r="K431" s="11">
        <v>0.5452380952380953</v>
      </c>
      <c r="L431" s="11">
        <v>1.0666666666666667</v>
      </c>
      <c r="M431" s="17">
        <v>3.0</v>
      </c>
      <c r="N431" s="13">
        <v>0.0</v>
      </c>
      <c r="O431" s="13">
        <v>8.0</v>
      </c>
      <c r="P431" s="14">
        <v>0.0</v>
      </c>
      <c r="Q431" s="15">
        <v>0.6904663110057301</v>
      </c>
      <c r="R431" s="16">
        <v>2.0666666666666664</v>
      </c>
      <c r="S431" s="12">
        <v>27.0</v>
      </c>
      <c r="T431" s="12">
        <v>9.0</v>
      </c>
      <c r="U431" s="13">
        <v>1.0</v>
      </c>
      <c r="V431" s="17">
        <f t="shared" si="1"/>
        <v>3</v>
      </c>
      <c r="W431" s="11">
        <f t="shared" si="2"/>
        <v>0.5714285714</v>
      </c>
      <c r="X431" s="11">
        <f t="shared" si="3"/>
        <v>0.4285714286</v>
      </c>
      <c r="Y431" s="11">
        <f t="shared" si="19"/>
        <v>2.066666667</v>
      </c>
      <c r="Z431" s="12">
        <v>1.0</v>
      </c>
      <c r="AA431" s="12">
        <v>0.0</v>
      </c>
      <c r="AB431" s="12">
        <v>4.0</v>
      </c>
      <c r="AC431" s="12">
        <v>0.0</v>
      </c>
      <c r="AD431" s="12">
        <f t="shared" ref="AD431:AE431" si="38">Z431+AB431</f>
        <v>5</v>
      </c>
      <c r="AE431" s="12">
        <f t="shared" si="38"/>
        <v>0</v>
      </c>
      <c r="AF431" s="13">
        <f t="shared" si="5"/>
        <v>0</v>
      </c>
      <c r="AG431" s="13">
        <v>4.0</v>
      </c>
      <c r="AH431" s="13">
        <v>2.0</v>
      </c>
      <c r="AI431" s="13">
        <v>6.0</v>
      </c>
      <c r="AJ431" s="13">
        <v>3.0</v>
      </c>
      <c r="AK431" s="13">
        <v>10.0</v>
      </c>
      <c r="AL431" s="13">
        <v>5.0</v>
      </c>
      <c r="AM431" s="18">
        <f t="shared" si="18"/>
        <v>0.5</v>
      </c>
      <c r="AN431" s="13">
        <v>0.0</v>
      </c>
      <c r="AO431" s="19">
        <v>0.0</v>
      </c>
      <c r="AP431" s="13">
        <v>0.0</v>
      </c>
      <c r="AQ431" s="17">
        <f t="shared" si="26"/>
        <v>4</v>
      </c>
      <c r="AR431" s="11">
        <f t="shared" si="8"/>
        <v>0.5714285714</v>
      </c>
      <c r="AS431" s="17">
        <f t="shared" si="24"/>
        <v>3</v>
      </c>
      <c r="AT431" s="11">
        <f t="shared" si="10"/>
        <v>0.4285714286</v>
      </c>
      <c r="AU431" s="13" t="s">
        <v>56</v>
      </c>
      <c r="AV431" s="13"/>
      <c r="AW431" s="13"/>
      <c r="AX431" s="13"/>
      <c r="AY431" s="13"/>
      <c r="AZ431" s="13"/>
      <c r="BA431" s="12">
        <v>8.0</v>
      </c>
      <c r="BB431" s="13"/>
    </row>
    <row r="432" ht="12.75" customHeight="1">
      <c r="A432" s="13" t="s">
        <v>451</v>
      </c>
      <c r="B432" s="77" t="s">
        <v>463</v>
      </c>
      <c r="C432" s="10">
        <v>0.6690476190476191</v>
      </c>
      <c r="D432" s="11">
        <v>13.802380952380954</v>
      </c>
      <c r="E432" s="11">
        <v>0.04847334828359496</v>
      </c>
      <c r="F432" s="17">
        <v>1.0</v>
      </c>
      <c r="G432" s="13">
        <v>4.0</v>
      </c>
      <c r="H432" s="13">
        <v>5.0</v>
      </c>
      <c r="I432" s="13">
        <v>85.0</v>
      </c>
      <c r="J432" s="13">
        <v>11.0</v>
      </c>
      <c r="K432" s="11">
        <v>0.358288770053476</v>
      </c>
      <c r="L432" s="11">
        <v>1.1313131313131313</v>
      </c>
      <c r="M432" s="17">
        <v>8.0</v>
      </c>
      <c r="N432" s="13">
        <v>0.0</v>
      </c>
      <c r="O432" s="13">
        <v>8.0</v>
      </c>
      <c r="P432" s="14">
        <v>0.0</v>
      </c>
      <c r="Q432" s="15">
        <v>0.40676211833707093</v>
      </c>
      <c r="R432" s="16">
        <v>1.8003607503607504</v>
      </c>
      <c r="S432" s="12">
        <v>38.0</v>
      </c>
      <c r="T432" s="12">
        <v>4.0</v>
      </c>
      <c r="U432" s="13">
        <v>1.0</v>
      </c>
      <c r="V432" s="17">
        <f t="shared" si="1"/>
        <v>7</v>
      </c>
      <c r="W432" s="11">
        <f t="shared" si="2"/>
        <v>0.3636363636</v>
      </c>
      <c r="X432" s="11">
        <f t="shared" si="3"/>
        <v>0.6363636364</v>
      </c>
      <c r="Y432" s="11">
        <f t="shared" si="19"/>
        <v>1.80036075</v>
      </c>
      <c r="Z432" s="12">
        <v>2.0</v>
      </c>
      <c r="AA432" s="12">
        <v>0.0</v>
      </c>
      <c r="AB432" s="12">
        <v>9.0</v>
      </c>
      <c r="AC432" s="12">
        <v>0.0</v>
      </c>
      <c r="AD432" s="12">
        <f t="shared" ref="AD432:AE432" si="39">Z432+AB432</f>
        <v>11</v>
      </c>
      <c r="AE432" s="12">
        <f t="shared" si="39"/>
        <v>0</v>
      </c>
      <c r="AF432" s="13">
        <f t="shared" si="5"/>
        <v>0</v>
      </c>
      <c r="AG432" s="13">
        <v>7.0</v>
      </c>
      <c r="AH432" s="13">
        <v>1.0</v>
      </c>
      <c r="AI432" s="13">
        <v>6.0</v>
      </c>
      <c r="AJ432" s="13">
        <v>2.0</v>
      </c>
      <c r="AK432" s="13">
        <v>13.0</v>
      </c>
      <c r="AL432" s="13">
        <v>3.0</v>
      </c>
      <c r="AM432" s="18">
        <f t="shared" si="18"/>
        <v>0.2307692308</v>
      </c>
      <c r="AN432" s="13">
        <v>2.0</v>
      </c>
      <c r="AO432" s="19">
        <v>0.0</v>
      </c>
      <c r="AP432" s="13">
        <v>0.0</v>
      </c>
      <c r="AQ432" s="17">
        <f t="shared" si="26"/>
        <v>3</v>
      </c>
      <c r="AR432" s="11">
        <f t="shared" si="8"/>
        <v>0.2727272727</v>
      </c>
      <c r="AS432" s="17">
        <f t="shared" si="24"/>
        <v>8</v>
      </c>
      <c r="AT432" s="11">
        <f t="shared" si="10"/>
        <v>0.7272727273</v>
      </c>
      <c r="AU432" s="13" t="s">
        <v>54</v>
      </c>
      <c r="AY432" s="13"/>
      <c r="AZ432" s="13"/>
      <c r="BA432" s="13">
        <v>5.0</v>
      </c>
      <c r="BB432" s="13"/>
    </row>
    <row r="433" ht="12.75" customHeight="1">
      <c r="A433" s="13" t="s">
        <v>451</v>
      </c>
      <c r="B433" s="77" t="s">
        <v>464</v>
      </c>
      <c r="C433" s="10">
        <v>0.6166666666666667</v>
      </c>
      <c r="D433" s="11">
        <v>2.685714285714286</v>
      </c>
      <c r="E433" s="11">
        <v>0.22960992907801417</v>
      </c>
      <c r="F433" s="17">
        <v>1.0</v>
      </c>
      <c r="G433" s="13">
        <v>1.0</v>
      </c>
      <c r="H433" s="13">
        <v>4.0</v>
      </c>
      <c r="I433" s="13">
        <v>25.0</v>
      </c>
      <c r="J433" s="13">
        <v>3.0</v>
      </c>
      <c r="K433" s="11">
        <v>0.27999999999999997</v>
      </c>
      <c r="L433" s="11">
        <v>1.1666666666666667</v>
      </c>
      <c r="M433" s="17">
        <v>2.0</v>
      </c>
      <c r="N433" s="13">
        <v>0.0</v>
      </c>
      <c r="O433" s="13">
        <v>8.0</v>
      </c>
      <c r="P433" s="14">
        <v>0.0</v>
      </c>
      <c r="Q433" s="15">
        <v>0.5096099290780142</v>
      </c>
      <c r="R433" s="16">
        <v>1.7833333333333334</v>
      </c>
      <c r="S433" s="12">
        <v>19.0</v>
      </c>
      <c r="T433" s="12">
        <v>12.0</v>
      </c>
      <c r="U433" s="13">
        <v>1.0</v>
      </c>
      <c r="V433" s="17">
        <f t="shared" si="1"/>
        <v>2</v>
      </c>
      <c r="W433" s="11">
        <f t="shared" si="2"/>
        <v>0.3333333333</v>
      </c>
      <c r="X433" s="11">
        <f t="shared" si="3"/>
        <v>0.6666666667</v>
      </c>
      <c r="Y433" s="11">
        <f t="shared" si="19"/>
        <v>1.783333333</v>
      </c>
      <c r="Z433" s="12">
        <v>0.0</v>
      </c>
      <c r="AA433" s="12">
        <v>0.0</v>
      </c>
      <c r="AB433" s="12">
        <v>1.0</v>
      </c>
      <c r="AC433" s="12">
        <v>0.0</v>
      </c>
      <c r="AD433" s="12">
        <f t="shared" ref="AD433:AE433" si="40">Z433+AB433</f>
        <v>1</v>
      </c>
      <c r="AE433" s="12">
        <f t="shared" si="40"/>
        <v>0</v>
      </c>
      <c r="AF433" s="13">
        <v>0.0</v>
      </c>
      <c r="AG433" s="13">
        <v>3.0</v>
      </c>
      <c r="AH433" s="13">
        <v>1.0</v>
      </c>
      <c r="AI433" s="13">
        <v>6.0</v>
      </c>
      <c r="AJ433" s="13">
        <v>2.0</v>
      </c>
      <c r="AK433" s="13">
        <v>9.0</v>
      </c>
      <c r="AL433" s="13">
        <v>3.0</v>
      </c>
      <c r="AM433" s="18">
        <f t="shared" si="18"/>
        <v>0.3333333333</v>
      </c>
      <c r="AN433" s="13">
        <v>1.0</v>
      </c>
      <c r="AO433" s="19">
        <v>0.0</v>
      </c>
      <c r="AP433" s="13">
        <v>0.0</v>
      </c>
      <c r="AQ433" s="17">
        <f t="shared" si="26"/>
        <v>1</v>
      </c>
      <c r="AR433" s="11">
        <f t="shared" si="8"/>
        <v>0.3333333333</v>
      </c>
      <c r="AS433" s="17">
        <f t="shared" si="24"/>
        <v>2</v>
      </c>
      <c r="AT433" s="11">
        <f t="shared" si="10"/>
        <v>0.6666666667</v>
      </c>
      <c r="AU433" s="13" t="s">
        <v>56</v>
      </c>
      <c r="AY433" s="13"/>
      <c r="AZ433" s="13"/>
      <c r="BA433" s="13">
        <v>5.0</v>
      </c>
      <c r="BB433" s="13"/>
    </row>
    <row r="434" ht="12.75" customHeight="1">
      <c r="A434" s="13" t="s">
        <v>451</v>
      </c>
      <c r="B434" s="8" t="s">
        <v>465</v>
      </c>
      <c r="C434" s="10">
        <v>0.8357142857142857</v>
      </c>
      <c r="D434" s="11">
        <v>1.6857142857142857</v>
      </c>
      <c r="E434" s="11">
        <v>0.4957627118644068</v>
      </c>
      <c r="F434" s="17">
        <v>1.0</v>
      </c>
      <c r="G434" s="13">
        <v>0.0</v>
      </c>
      <c r="H434" s="13">
        <v>4.0</v>
      </c>
      <c r="I434" s="13">
        <v>13.0</v>
      </c>
      <c r="J434" s="13">
        <v>2.0</v>
      </c>
      <c r="K434" s="11">
        <v>-0.15384615384615385</v>
      </c>
      <c r="L434" s="11">
        <v>0.0</v>
      </c>
      <c r="M434" s="17">
        <v>1.0</v>
      </c>
      <c r="N434" s="13">
        <v>0.0</v>
      </c>
      <c r="O434" s="13">
        <v>8.0</v>
      </c>
      <c r="P434" s="14">
        <v>0.0</v>
      </c>
      <c r="Q434" s="15">
        <v>0.34191655801825294</v>
      </c>
      <c r="R434" s="16">
        <v>0.8357142857142857</v>
      </c>
      <c r="S434" s="12">
        <v>16.0</v>
      </c>
      <c r="T434" s="12">
        <v>13.0</v>
      </c>
      <c r="U434" s="13">
        <v>1.0</v>
      </c>
      <c r="V434" s="17">
        <f t="shared" si="1"/>
        <v>2</v>
      </c>
      <c r="W434" s="11">
        <f t="shared" si="2"/>
        <v>0</v>
      </c>
      <c r="X434" s="11">
        <f t="shared" si="3"/>
        <v>1</v>
      </c>
      <c r="Y434" s="11">
        <f t="shared" si="19"/>
        <v>0.8357142857</v>
      </c>
      <c r="Z434" s="12">
        <v>0.0</v>
      </c>
      <c r="AA434" s="12">
        <v>0.0</v>
      </c>
      <c r="AB434" s="12">
        <v>0.0</v>
      </c>
      <c r="AC434" s="12">
        <v>0.0</v>
      </c>
      <c r="AD434" s="12">
        <f t="shared" ref="AD434:AE434" si="41">Z434+AB434</f>
        <v>0</v>
      </c>
      <c r="AE434" s="12">
        <f t="shared" si="41"/>
        <v>0</v>
      </c>
      <c r="AF434" s="13">
        <v>0.0</v>
      </c>
      <c r="AG434" s="13">
        <v>3.0</v>
      </c>
      <c r="AH434" s="13">
        <v>1.0</v>
      </c>
      <c r="AI434" s="13">
        <v>6.0</v>
      </c>
      <c r="AJ434" s="13">
        <v>2.0</v>
      </c>
      <c r="AK434" s="13">
        <v>9.0</v>
      </c>
      <c r="AL434" s="13">
        <v>3.0</v>
      </c>
      <c r="AM434" s="18">
        <f t="shared" si="18"/>
        <v>0.3333333333</v>
      </c>
      <c r="AN434" s="13">
        <v>3.0</v>
      </c>
      <c r="AO434" s="19">
        <v>0.0</v>
      </c>
      <c r="AP434" s="13">
        <v>0.0</v>
      </c>
      <c r="AQ434" s="17">
        <f t="shared" si="26"/>
        <v>1</v>
      </c>
      <c r="AR434" s="11">
        <f t="shared" si="8"/>
        <v>0.5</v>
      </c>
      <c r="AS434" s="17">
        <f t="shared" si="24"/>
        <v>1</v>
      </c>
      <c r="AT434" s="11">
        <f t="shared" si="10"/>
        <v>0.5</v>
      </c>
      <c r="AU434" s="13" t="s">
        <v>54</v>
      </c>
      <c r="BA434" s="12">
        <v>14.0</v>
      </c>
    </row>
    <row r="435" ht="12.75" customHeight="1">
      <c r="A435" s="13" t="s">
        <v>451</v>
      </c>
      <c r="B435" s="77" t="s">
        <v>466</v>
      </c>
      <c r="C435" s="10">
        <v>0.18333333333333335</v>
      </c>
      <c r="D435" s="11">
        <v>1.0666666666666667</v>
      </c>
      <c r="E435" s="11">
        <v>0.17187500000000003</v>
      </c>
      <c r="F435" s="17">
        <v>2.0</v>
      </c>
      <c r="G435" s="13">
        <v>0.0</v>
      </c>
      <c r="H435" s="13">
        <v>2.0</v>
      </c>
      <c r="I435" s="13">
        <v>6.0</v>
      </c>
      <c r="J435" s="13">
        <v>1.0</v>
      </c>
      <c r="K435" s="11">
        <v>-0.3333333333333333</v>
      </c>
      <c r="L435" s="11">
        <v>0.0</v>
      </c>
      <c r="M435" s="17">
        <v>0.0</v>
      </c>
      <c r="N435" s="13">
        <v>0.0</v>
      </c>
      <c r="O435" s="13">
        <v>8.0</v>
      </c>
      <c r="P435" s="14">
        <v>0.0</v>
      </c>
      <c r="Q435" s="15">
        <v>-0.1614583333333333</v>
      </c>
      <c r="R435" s="16">
        <v>0.18333333333333335</v>
      </c>
      <c r="S435" s="12">
        <v>11.0</v>
      </c>
      <c r="T435" s="12">
        <v>15.0</v>
      </c>
      <c r="U435" s="13">
        <v>1.0</v>
      </c>
      <c r="V435" s="17">
        <f t="shared" si="1"/>
        <v>1</v>
      </c>
      <c r="W435" s="11">
        <f t="shared" si="2"/>
        <v>0</v>
      </c>
      <c r="X435" s="11">
        <f t="shared" si="3"/>
        <v>1</v>
      </c>
      <c r="Y435" s="11">
        <f t="shared" si="19"/>
        <v>0.1833333333</v>
      </c>
      <c r="Z435" s="12">
        <v>0.0</v>
      </c>
      <c r="AA435" s="12">
        <v>0.0</v>
      </c>
      <c r="AB435" s="12">
        <v>0.0</v>
      </c>
      <c r="AC435" s="12">
        <v>0.0</v>
      </c>
      <c r="AD435" s="12">
        <f t="shared" ref="AD435:AE435" si="42">Z435+AB435</f>
        <v>0</v>
      </c>
      <c r="AE435" s="12">
        <f t="shared" si="42"/>
        <v>0</v>
      </c>
      <c r="AF435" s="13">
        <v>0.0</v>
      </c>
      <c r="AG435" s="13">
        <v>1.0</v>
      </c>
      <c r="AH435" s="13">
        <v>0.0</v>
      </c>
      <c r="AI435" s="13">
        <v>4.0</v>
      </c>
      <c r="AJ435" s="13">
        <v>0.0</v>
      </c>
      <c r="AK435" s="13">
        <v>5.0</v>
      </c>
      <c r="AL435" s="13">
        <v>0.0</v>
      </c>
      <c r="AM435" s="18">
        <f t="shared" si="18"/>
        <v>0</v>
      </c>
      <c r="AN435" s="13">
        <v>2.0</v>
      </c>
      <c r="AO435" s="19">
        <v>0.0</v>
      </c>
      <c r="AP435" s="13">
        <v>0.0</v>
      </c>
      <c r="AQ435" s="17">
        <f t="shared" si="26"/>
        <v>1</v>
      </c>
      <c r="AR435" s="11">
        <f t="shared" si="8"/>
        <v>1</v>
      </c>
      <c r="AS435" s="17">
        <f t="shared" si="24"/>
        <v>0</v>
      </c>
      <c r="AT435" s="11">
        <f t="shared" si="10"/>
        <v>0</v>
      </c>
      <c r="AU435" s="13" t="s">
        <v>56</v>
      </c>
      <c r="BA435" s="12">
        <v>6.0</v>
      </c>
    </row>
    <row r="436" ht="12.75" customHeight="1">
      <c r="A436" s="13" t="s">
        <v>451</v>
      </c>
      <c r="B436" s="65" t="s">
        <v>467</v>
      </c>
      <c r="C436" s="10">
        <v>0.16666666666666666</v>
      </c>
      <c r="D436" s="11">
        <v>0.5666666666666667</v>
      </c>
      <c r="E436" s="11">
        <v>0.29411764705882354</v>
      </c>
      <c r="F436" s="17">
        <v>1.0</v>
      </c>
      <c r="G436" s="13">
        <v>0.0</v>
      </c>
      <c r="H436" s="13">
        <v>4.0</v>
      </c>
      <c r="I436" s="13">
        <v>11.0</v>
      </c>
      <c r="J436" s="13">
        <v>2.0</v>
      </c>
      <c r="K436" s="11">
        <v>-0.18181818181818182</v>
      </c>
      <c r="L436" s="11">
        <v>0.0</v>
      </c>
      <c r="M436" s="17">
        <v>0.0</v>
      </c>
      <c r="N436" s="13">
        <v>0.0</v>
      </c>
      <c r="O436" s="13">
        <v>8.0</v>
      </c>
      <c r="P436" s="14">
        <v>0.0</v>
      </c>
      <c r="Q436" s="15">
        <v>0.11229946524064172</v>
      </c>
      <c r="R436" s="16">
        <v>0.16666666666666666</v>
      </c>
      <c r="S436" s="12">
        <v>8.0</v>
      </c>
      <c r="T436" s="12">
        <v>16.0</v>
      </c>
      <c r="U436" s="13">
        <v>1.0</v>
      </c>
      <c r="V436" s="17">
        <f t="shared" si="1"/>
        <v>2</v>
      </c>
      <c r="W436" s="11">
        <f t="shared" si="2"/>
        <v>0</v>
      </c>
      <c r="X436" s="11">
        <f t="shared" si="3"/>
        <v>1</v>
      </c>
      <c r="Y436" s="11">
        <f t="shared" si="19"/>
        <v>0.1666666667</v>
      </c>
      <c r="Z436" s="12">
        <v>0.0</v>
      </c>
      <c r="AA436" s="12">
        <v>0.0</v>
      </c>
      <c r="AB436" s="12">
        <v>0.0</v>
      </c>
      <c r="AC436" s="12">
        <v>0.0</v>
      </c>
      <c r="AD436" s="12">
        <f t="shared" ref="AD436:AE436" si="43">Z436+AB436</f>
        <v>0</v>
      </c>
      <c r="AE436" s="12">
        <f t="shared" si="43"/>
        <v>0</v>
      </c>
      <c r="AF436" s="13">
        <v>0.0</v>
      </c>
      <c r="AG436" s="13">
        <v>0.0</v>
      </c>
      <c r="AH436" s="13">
        <v>0.0</v>
      </c>
      <c r="AI436" s="13">
        <v>3.0</v>
      </c>
      <c r="AJ436" s="13">
        <v>1.0</v>
      </c>
      <c r="AK436" s="13">
        <v>3.0</v>
      </c>
      <c r="AL436" s="13">
        <v>1.0</v>
      </c>
      <c r="AM436" s="18">
        <f t="shared" si="18"/>
        <v>0.3333333333</v>
      </c>
      <c r="AN436" s="13">
        <v>0.0</v>
      </c>
      <c r="AO436" s="19">
        <v>0.0</v>
      </c>
      <c r="AP436" s="13">
        <v>0.0</v>
      </c>
      <c r="AQ436" s="17">
        <f t="shared" si="26"/>
        <v>2</v>
      </c>
      <c r="AR436" s="11">
        <f t="shared" si="8"/>
        <v>1</v>
      </c>
      <c r="AS436" s="17">
        <f t="shared" si="24"/>
        <v>0</v>
      </c>
      <c r="AT436" s="11">
        <f t="shared" si="10"/>
        <v>0</v>
      </c>
      <c r="AU436" s="13" t="s">
        <v>56</v>
      </c>
      <c r="AY436" s="13"/>
      <c r="AZ436" s="13"/>
      <c r="BA436" s="13">
        <v>4.0</v>
      </c>
      <c r="BB436" s="13"/>
    </row>
    <row r="437" ht="12.75" customHeight="1">
      <c r="A437" s="13" t="s">
        <v>451</v>
      </c>
      <c r="B437" s="65" t="s">
        <v>468</v>
      </c>
      <c r="C437" s="10">
        <v>0.16666666666666666</v>
      </c>
      <c r="D437" s="11">
        <v>0.3666666666666667</v>
      </c>
      <c r="E437" s="11">
        <v>0.4545454545454545</v>
      </c>
      <c r="F437" s="17">
        <v>0.0</v>
      </c>
      <c r="G437" s="13">
        <v>0.0</v>
      </c>
      <c r="H437" s="13">
        <v>3.0</v>
      </c>
      <c r="I437" s="13">
        <v>6.0</v>
      </c>
      <c r="J437" s="13">
        <v>1.0</v>
      </c>
      <c r="K437" s="11">
        <v>-0.5</v>
      </c>
      <c r="L437" s="11">
        <v>0.0</v>
      </c>
      <c r="M437" s="17">
        <v>0.0</v>
      </c>
      <c r="N437" s="13">
        <v>0.0</v>
      </c>
      <c r="O437" s="13">
        <v>8.0</v>
      </c>
      <c r="P437" s="14">
        <v>0.0</v>
      </c>
      <c r="Q437" s="15">
        <v>-0.045454545454545525</v>
      </c>
      <c r="R437" s="16">
        <v>0.16666666666666666</v>
      </c>
      <c r="S437" s="12">
        <v>6.0</v>
      </c>
      <c r="T437" s="12">
        <v>17.0</v>
      </c>
      <c r="U437" s="13">
        <v>1.0</v>
      </c>
      <c r="V437" s="17">
        <f t="shared" si="1"/>
        <v>1</v>
      </c>
      <c r="W437" s="11">
        <f t="shared" si="2"/>
        <v>0</v>
      </c>
      <c r="X437" s="11">
        <f t="shared" si="3"/>
        <v>1</v>
      </c>
      <c r="Y437" s="11">
        <f t="shared" si="19"/>
        <v>0.1666666667</v>
      </c>
      <c r="Z437" s="12">
        <v>0.0</v>
      </c>
      <c r="AA437" s="12">
        <v>0.0</v>
      </c>
      <c r="AB437" s="12">
        <v>0.0</v>
      </c>
      <c r="AC437" s="12">
        <v>0.0</v>
      </c>
      <c r="AD437" s="12">
        <f t="shared" ref="AD437:AE437" si="44">Z437+AB437</f>
        <v>0</v>
      </c>
      <c r="AE437" s="12">
        <f t="shared" si="44"/>
        <v>0</v>
      </c>
      <c r="AF437" s="13">
        <v>0.0</v>
      </c>
      <c r="AG437" s="13">
        <v>0.0</v>
      </c>
      <c r="AH437" s="13">
        <v>0.0</v>
      </c>
      <c r="AI437" s="13">
        <v>2.0</v>
      </c>
      <c r="AJ437" s="13">
        <v>1.0</v>
      </c>
      <c r="AK437" s="13">
        <v>2.0</v>
      </c>
      <c r="AL437" s="13">
        <v>1.0</v>
      </c>
      <c r="AM437" s="18">
        <f t="shared" si="18"/>
        <v>0.5</v>
      </c>
      <c r="AN437" s="13">
        <v>0.0</v>
      </c>
      <c r="AO437" s="19">
        <v>0.0</v>
      </c>
      <c r="AP437" s="13">
        <v>0.0</v>
      </c>
      <c r="AQ437" s="17">
        <f t="shared" si="26"/>
        <v>1</v>
      </c>
      <c r="AR437" s="11">
        <f t="shared" si="8"/>
        <v>1</v>
      </c>
      <c r="AS437" s="17">
        <f t="shared" si="24"/>
        <v>0</v>
      </c>
      <c r="AT437" s="11">
        <f t="shared" si="10"/>
        <v>0</v>
      </c>
      <c r="AU437" s="13" t="s">
        <v>54</v>
      </c>
      <c r="AY437" s="13"/>
      <c r="AZ437" s="13"/>
      <c r="BA437" s="13">
        <v>5.0</v>
      </c>
      <c r="BB437" s="13"/>
    </row>
    <row r="438" ht="12.75" customHeight="1">
      <c r="A438" s="25" t="s">
        <v>451</v>
      </c>
      <c r="B438" s="44" t="s">
        <v>469</v>
      </c>
      <c r="C438" s="27">
        <v>0.0</v>
      </c>
      <c r="D438" s="28">
        <v>2.1666666666666665</v>
      </c>
      <c r="E438" s="28">
        <v>0.0</v>
      </c>
      <c r="F438" s="32">
        <v>0.0</v>
      </c>
      <c r="G438" s="25">
        <v>0.0</v>
      </c>
      <c r="H438" s="25">
        <v>4.0</v>
      </c>
      <c r="I438" s="25">
        <v>6.0</v>
      </c>
      <c r="J438" s="25">
        <v>1.0</v>
      </c>
      <c r="K438" s="28">
        <v>-0.6666666666666666</v>
      </c>
      <c r="L438" s="28">
        <v>0.0</v>
      </c>
      <c r="M438" s="32">
        <v>0.0</v>
      </c>
      <c r="N438" s="25">
        <v>0.0</v>
      </c>
      <c r="O438" s="25">
        <v>8.0</v>
      </c>
      <c r="P438" s="29">
        <v>0.0</v>
      </c>
      <c r="Q438" s="30">
        <v>-0.6666666666666666</v>
      </c>
      <c r="R438" s="31">
        <v>0.0</v>
      </c>
      <c r="S438" s="25">
        <v>3.0</v>
      </c>
      <c r="T438" s="25">
        <v>18.0</v>
      </c>
      <c r="U438" s="25">
        <v>1.0</v>
      </c>
      <c r="V438" s="32">
        <f t="shared" si="1"/>
        <v>1</v>
      </c>
      <c r="W438" s="28">
        <f t="shared" si="2"/>
        <v>0</v>
      </c>
      <c r="X438" s="28">
        <f t="shared" si="3"/>
        <v>1</v>
      </c>
      <c r="Y438" s="28">
        <f t="shared" si="19"/>
        <v>0</v>
      </c>
      <c r="Z438" s="25">
        <v>0.0</v>
      </c>
      <c r="AA438" s="25">
        <v>0.0</v>
      </c>
      <c r="AB438" s="25">
        <v>0.0</v>
      </c>
      <c r="AC438" s="25">
        <v>0.0</v>
      </c>
      <c r="AD438" s="25">
        <f t="shared" ref="AD438:AE438" si="45">Z438+AB438</f>
        <v>0</v>
      </c>
      <c r="AE438" s="25">
        <f t="shared" si="45"/>
        <v>0</v>
      </c>
      <c r="AF438" s="25">
        <v>0.0</v>
      </c>
      <c r="AG438" s="25">
        <v>0.0</v>
      </c>
      <c r="AH438" s="25">
        <v>0.0</v>
      </c>
      <c r="AI438" s="25">
        <v>1.0</v>
      </c>
      <c r="AJ438" s="25">
        <v>0.0</v>
      </c>
      <c r="AK438" s="25">
        <v>1.0</v>
      </c>
      <c r="AL438" s="25">
        <v>0.0</v>
      </c>
      <c r="AM438" s="33">
        <f t="shared" si="18"/>
        <v>0</v>
      </c>
      <c r="AN438" s="25">
        <v>0.0</v>
      </c>
      <c r="AO438" s="34">
        <v>0.0</v>
      </c>
      <c r="AP438" s="25">
        <v>0.0</v>
      </c>
      <c r="AQ438" s="32">
        <f t="shared" si="26"/>
        <v>1</v>
      </c>
      <c r="AR438" s="28">
        <f t="shared" si="8"/>
        <v>1</v>
      </c>
      <c r="AS438" s="32">
        <f t="shared" si="24"/>
        <v>0</v>
      </c>
      <c r="AT438" s="28">
        <f t="shared" si="10"/>
        <v>0</v>
      </c>
      <c r="AU438" s="25" t="s">
        <v>56</v>
      </c>
      <c r="AV438" s="25"/>
      <c r="AW438" s="25"/>
      <c r="AX438" s="25"/>
      <c r="AY438" s="25"/>
      <c r="AZ438" s="25"/>
      <c r="BA438" s="25">
        <v>9.0</v>
      </c>
      <c r="BB438" s="25"/>
    </row>
    <row r="439" ht="12.75" customHeight="1">
      <c r="A439" s="8" t="s">
        <v>470</v>
      </c>
      <c r="B439" s="8" t="s">
        <v>471</v>
      </c>
      <c r="C439" s="11">
        <v>2.45</v>
      </c>
      <c r="D439" s="11">
        <v>13.477380952380953</v>
      </c>
      <c r="E439" s="11">
        <v>0.18178606130200514</v>
      </c>
      <c r="F439" s="17">
        <v>2.0</v>
      </c>
      <c r="G439" s="17">
        <v>9.0</v>
      </c>
      <c r="H439" s="17">
        <v>2.0</v>
      </c>
      <c r="I439" s="17">
        <v>81.0</v>
      </c>
      <c r="J439" s="17">
        <v>12.0</v>
      </c>
      <c r="K439" s="11">
        <v>0.7479423868312757</v>
      </c>
      <c r="L439" s="11">
        <v>3.5</v>
      </c>
      <c r="M439" s="12">
        <v>10.0</v>
      </c>
      <c r="N439" s="12">
        <v>4.0</v>
      </c>
      <c r="O439" s="12">
        <v>7.0</v>
      </c>
      <c r="P439" s="10">
        <v>0.5714285714285714</v>
      </c>
      <c r="Q439" s="15">
        <v>1.5011570195618522</v>
      </c>
      <c r="R439" s="16">
        <v>9.378571428571428</v>
      </c>
      <c r="S439" s="13">
        <v>39.0</v>
      </c>
      <c r="T439" s="13">
        <v>1.0</v>
      </c>
      <c r="U439" s="13">
        <v>1.0</v>
      </c>
      <c r="V439" s="17">
        <f t="shared" si="1"/>
        <v>3</v>
      </c>
      <c r="W439" s="11">
        <f t="shared" si="2"/>
        <v>0.75</v>
      </c>
      <c r="X439" s="11">
        <f t="shared" si="3"/>
        <v>0.25</v>
      </c>
      <c r="Y439" s="11">
        <f t="shared" si="19"/>
        <v>5.95</v>
      </c>
      <c r="Z439" s="13">
        <v>3.0</v>
      </c>
      <c r="AA439" s="13">
        <v>0.0</v>
      </c>
      <c r="AB439" s="13">
        <v>8.0</v>
      </c>
      <c r="AC439" s="13">
        <v>2.0</v>
      </c>
      <c r="AD439" s="13">
        <v>11.0</v>
      </c>
      <c r="AE439" s="13">
        <v>2.0</v>
      </c>
      <c r="AF439" s="11">
        <f t="shared" ref="AF439:AF732" si="46">AE439/AD439</f>
        <v>0.1818181818</v>
      </c>
      <c r="AG439" s="12">
        <v>5.0</v>
      </c>
      <c r="AH439" s="12">
        <v>0.0</v>
      </c>
      <c r="AI439" s="12">
        <v>6.0</v>
      </c>
      <c r="AJ439" s="12">
        <v>2.0</v>
      </c>
      <c r="AK439" s="12">
        <v>11.0</v>
      </c>
      <c r="AL439" s="12">
        <v>2.0</v>
      </c>
      <c r="AM439" s="18">
        <v>0.18181818181818182</v>
      </c>
      <c r="AN439" s="19">
        <v>0.0</v>
      </c>
      <c r="AO439" s="19">
        <v>0.0</v>
      </c>
      <c r="AP439" s="13">
        <v>0.0</v>
      </c>
      <c r="AQ439" s="17">
        <f t="shared" si="26"/>
        <v>2</v>
      </c>
      <c r="AR439" s="11">
        <f t="shared" si="8"/>
        <v>0.1666666667</v>
      </c>
      <c r="AS439" s="17">
        <f t="shared" si="24"/>
        <v>8</v>
      </c>
      <c r="AT439" s="11">
        <f t="shared" si="10"/>
        <v>0.8</v>
      </c>
      <c r="AU439" s="13" t="s">
        <v>56</v>
      </c>
      <c r="AY439" s="13"/>
      <c r="AZ439" s="13"/>
      <c r="BA439" s="13">
        <v>5.0</v>
      </c>
      <c r="BB439" s="13"/>
    </row>
    <row r="440" ht="12.75" customHeight="1">
      <c r="A440" s="22" t="s">
        <v>470</v>
      </c>
      <c r="B440" s="43" t="s">
        <v>472</v>
      </c>
      <c r="C440" s="11">
        <v>2.342857142857143</v>
      </c>
      <c r="D440" s="11">
        <v>13.459523809523809</v>
      </c>
      <c r="E440" s="11">
        <v>0.17406686715018577</v>
      </c>
      <c r="F440" s="17">
        <v>1.0</v>
      </c>
      <c r="G440" s="17">
        <v>9.0</v>
      </c>
      <c r="H440" s="17">
        <v>4.0</v>
      </c>
      <c r="I440" s="17">
        <v>61.0</v>
      </c>
      <c r="J440" s="17">
        <v>10.0</v>
      </c>
      <c r="K440" s="11">
        <v>0.8934426229508198</v>
      </c>
      <c r="L440" s="11">
        <v>3.15</v>
      </c>
      <c r="M440" s="12">
        <v>9.0</v>
      </c>
      <c r="N440" s="12">
        <v>3.0</v>
      </c>
      <c r="O440" s="12">
        <v>7.0</v>
      </c>
      <c r="P440" s="10">
        <v>0.42857142857142855</v>
      </c>
      <c r="Q440" s="15">
        <v>1.4960809186724342</v>
      </c>
      <c r="R440" s="16">
        <v>8.064285714285713</v>
      </c>
      <c r="S440" s="13">
        <v>39.0</v>
      </c>
      <c r="T440" s="13">
        <v>2.0</v>
      </c>
      <c r="U440" s="13">
        <v>1.0</v>
      </c>
      <c r="V440" s="17">
        <f t="shared" si="1"/>
        <v>1</v>
      </c>
      <c r="W440" s="11">
        <f t="shared" si="2"/>
        <v>0.9</v>
      </c>
      <c r="X440" s="11">
        <f t="shared" si="3"/>
        <v>0.1</v>
      </c>
      <c r="Y440" s="11">
        <f t="shared" si="19"/>
        <v>5.492857143</v>
      </c>
      <c r="Z440" s="13">
        <v>3.0</v>
      </c>
      <c r="AA440" s="13">
        <v>0.0</v>
      </c>
      <c r="AB440" s="13">
        <v>8.0</v>
      </c>
      <c r="AC440" s="13">
        <v>1.0</v>
      </c>
      <c r="AD440" s="13">
        <v>11.0</v>
      </c>
      <c r="AE440" s="13">
        <v>1.0</v>
      </c>
      <c r="AF440" s="11">
        <f t="shared" si="46"/>
        <v>0.09090909091</v>
      </c>
      <c r="AG440" s="12">
        <v>5.0</v>
      </c>
      <c r="AH440" s="12">
        <v>3.0</v>
      </c>
      <c r="AI440" s="12">
        <v>6.0</v>
      </c>
      <c r="AJ440" s="12">
        <v>4.0</v>
      </c>
      <c r="AK440" s="12">
        <v>11.0</v>
      </c>
      <c r="AL440" s="12">
        <v>7.0</v>
      </c>
      <c r="AM440" s="18">
        <v>0.6363636363636364</v>
      </c>
      <c r="AN440" s="19">
        <v>0.0</v>
      </c>
      <c r="AO440" s="19">
        <v>0.0</v>
      </c>
      <c r="AP440" s="13">
        <v>0.0</v>
      </c>
      <c r="AQ440" s="17">
        <f t="shared" si="26"/>
        <v>1</v>
      </c>
      <c r="AR440" s="11">
        <f t="shared" si="8"/>
        <v>0.1</v>
      </c>
      <c r="AS440" s="17">
        <f t="shared" si="24"/>
        <v>8</v>
      </c>
      <c r="AT440" s="11">
        <f t="shared" si="10"/>
        <v>0.8888888889</v>
      </c>
      <c r="AU440" s="13" t="s">
        <v>56</v>
      </c>
      <c r="AY440" s="13"/>
      <c r="AZ440" s="13"/>
      <c r="BA440" s="13">
        <v>5.0</v>
      </c>
      <c r="BB440" s="13"/>
    </row>
    <row r="441" ht="12.75" customHeight="1">
      <c r="A441" s="13" t="s">
        <v>470</v>
      </c>
      <c r="B441" s="43" t="s">
        <v>473</v>
      </c>
      <c r="C441" s="11">
        <v>4.5095238095238095</v>
      </c>
      <c r="D441" s="11">
        <v>13.459523809523809</v>
      </c>
      <c r="E441" s="11">
        <v>0.33504333981956486</v>
      </c>
      <c r="F441" s="17">
        <v>0.0</v>
      </c>
      <c r="G441" s="17">
        <v>7.0</v>
      </c>
      <c r="H441" s="17">
        <v>5.0</v>
      </c>
      <c r="I441" s="17">
        <v>61.0</v>
      </c>
      <c r="J441" s="17">
        <v>10.0</v>
      </c>
      <c r="K441" s="11">
        <v>0.6918032786885246</v>
      </c>
      <c r="L441" s="11">
        <v>2.1777777777777776</v>
      </c>
      <c r="M441" s="12">
        <v>7.0</v>
      </c>
      <c r="N441" s="12">
        <v>0.0</v>
      </c>
      <c r="O441" s="12">
        <v>7.0</v>
      </c>
      <c r="P441" s="14">
        <v>0.0</v>
      </c>
      <c r="Q441" s="15">
        <v>1.0268466185080896</v>
      </c>
      <c r="R441" s="16">
        <v>6.687301587301587</v>
      </c>
      <c r="S441" s="13">
        <v>38.0</v>
      </c>
      <c r="T441" s="13">
        <v>3.0</v>
      </c>
      <c r="U441" s="13">
        <v>1.0</v>
      </c>
      <c r="V441" s="17">
        <f t="shared" si="1"/>
        <v>3</v>
      </c>
      <c r="W441" s="11">
        <f t="shared" si="2"/>
        <v>0.7</v>
      </c>
      <c r="X441" s="11">
        <f t="shared" si="3"/>
        <v>0.3</v>
      </c>
      <c r="Y441" s="11">
        <f t="shared" si="19"/>
        <v>6.687301587</v>
      </c>
      <c r="Z441" s="13">
        <v>3.0</v>
      </c>
      <c r="AA441" s="13">
        <v>1.0</v>
      </c>
      <c r="AB441" s="13">
        <v>8.0</v>
      </c>
      <c r="AC441" s="13">
        <v>2.0</v>
      </c>
      <c r="AD441" s="13">
        <v>11.0</v>
      </c>
      <c r="AE441" s="13">
        <v>3.0</v>
      </c>
      <c r="AF441" s="11">
        <f t="shared" si="46"/>
        <v>0.2727272727</v>
      </c>
      <c r="AG441" s="12">
        <v>5.0</v>
      </c>
      <c r="AH441" s="12">
        <v>4.0</v>
      </c>
      <c r="AI441" s="12">
        <v>6.0</v>
      </c>
      <c r="AJ441" s="12">
        <v>4.0</v>
      </c>
      <c r="AK441" s="12">
        <v>11.0</v>
      </c>
      <c r="AL441" s="12">
        <v>8.0</v>
      </c>
      <c r="AM441" s="18">
        <v>0.7272727272727273</v>
      </c>
      <c r="AN441" s="19">
        <v>0.0</v>
      </c>
      <c r="AO441" s="19">
        <v>0.0</v>
      </c>
      <c r="AP441" s="13">
        <v>0.0</v>
      </c>
      <c r="AQ441" s="17">
        <f t="shared" si="26"/>
        <v>3</v>
      </c>
      <c r="AR441" s="11">
        <f t="shared" si="8"/>
        <v>0.3</v>
      </c>
      <c r="AS441" s="17">
        <f t="shared" si="24"/>
        <v>4</v>
      </c>
      <c r="AT441" s="11">
        <f t="shared" si="10"/>
        <v>0.5</v>
      </c>
      <c r="AU441" s="13" t="s">
        <v>56</v>
      </c>
      <c r="AV441" s="20">
        <v>19730.0</v>
      </c>
      <c r="AY441" s="13"/>
      <c r="AZ441" s="13"/>
      <c r="BA441" s="13">
        <v>8.0</v>
      </c>
      <c r="BB441" s="13"/>
    </row>
    <row r="442" ht="12.75" customHeight="1">
      <c r="A442" s="13" t="s">
        <v>470</v>
      </c>
      <c r="B442" s="43" t="s">
        <v>474</v>
      </c>
      <c r="C442" s="11">
        <v>2.842857142857143</v>
      </c>
      <c r="D442" s="11">
        <v>12.459523809523809</v>
      </c>
      <c r="E442" s="11">
        <v>0.22816739919740114</v>
      </c>
      <c r="F442" s="17">
        <v>1.0</v>
      </c>
      <c r="G442" s="17">
        <v>8.0</v>
      </c>
      <c r="H442" s="17">
        <v>0.0</v>
      </c>
      <c r="I442" s="17">
        <v>58.0</v>
      </c>
      <c r="J442" s="17">
        <v>9.0</v>
      </c>
      <c r="K442" s="11">
        <v>0.8888888888888888</v>
      </c>
      <c r="L442" s="11">
        <v>6.222222222222222</v>
      </c>
      <c r="M442" s="12">
        <v>9.0</v>
      </c>
      <c r="N442" s="12">
        <v>0.0</v>
      </c>
      <c r="O442" s="12">
        <v>7.0</v>
      </c>
      <c r="P442" s="14">
        <v>0.0</v>
      </c>
      <c r="Q442" s="15">
        <v>1.11705628808629</v>
      </c>
      <c r="R442" s="16">
        <v>9.065079365079365</v>
      </c>
      <c r="S442" s="13">
        <v>37.0</v>
      </c>
      <c r="T442" s="13">
        <v>4.0</v>
      </c>
      <c r="U442" s="13">
        <v>1.0</v>
      </c>
      <c r="V442" s="17">
        <f t="shared" si="1"/>
        <v>1</v>
      </c>
      <c r="W442" s="11">
        <f t="shared" si="2"/>
        <v>0.8888888889</v>
      </c>
      <c r="X442" s="11">
        <f t="shared" si="3"/>
        <v>0.1111111111</v>
      </c>
      <c r="Y442" s="11">
        <f t="shared" si="19"/>
        <v>9.065079365</v>
      </c>
      <c r="Z442" s="13">
        <v>3.0</v>
      </c>
      <c r="AA442" s="13">
        <v>1.0</v>
      </c>
      <c r="AB442" s="13">
        <v>7.0</v>
      </c>
      <c r="AC442" s="13">
        <v>0.0</v>
      </c>
      <c r="AD442" s="13">
        <v>10.0</v>
      </c>
      <c r="AE442" s="13">
        <v>1.0</v>
      </c>
      <c r="AF442" s="11">
        <f t="shared" si="46"/>
        <v>0.1</v>
      </c>
      <c r="AG442" s="12">
        <v>5.0</v>
      </c>
      <c r="AH442" s="12">
        <v>4.0</v>
      </c>
      <c r="AI442" s="12">
        <v>6.0</v>
      </c>
      <c r="AJ442" s="12">
        <v>4.0</v>
      </c>
      <c r="AK442" s="12">
        <v>11.0</v>
      </c>
      <c r="AL442" s="12">
        <v>8.0</v>
      </c>
      <c r="AM442" s="18">
        <v>0.7272727272727273</v>
      </c>
      <c r="AN442" s="19">
        <v>0.0</v>
      </c>
      <c r="AO442" s="19">
        <v>0.0</v>
      </c>
      <c r="AP442" s="13">
        <v>0.0</v>
      </c>
      <c r="AQ442" s="17">
        <f t="shared" si="26"/>
        <v>0</v>
      </c>
      <c r="AR442" s="11">
        <f t="shared" si="8"/>
        <v>0</v>
      </c>
      <c r="AS442" s="17">
        <f t="shared" si="24"/>
        <v>8</v>
      </c>
      <c r="AT442" s="11">
        <f t="shared" si="10"/>
        <v>0.8888888889</v>
      </c>
      <c r="AU442" s="13" t="s">
        <v>54</v>
      </c>
      <c r="AY442" s="13"/>
      <c r="AZ442" s="13"/>
      <c r="BA442" s="13">
        <v>6.0</v>
      </c>
      <c r="BB442" s="13"/>
    </row>
    <row r="443" ht="12.75" customHeight="1">
      <c r="A443" s="13" t="s">
        <v>470</v>
      </c>
      <c r="B443" s="8" t="s">
        <v>475</v>
      </c>
      <c r="C443" s="11">
        <v>1.75</v>
      </c>
      <c r="D443" s="11">
        <v>11.477380952380953</v>
      </c>
      <c r="E443" s="11">
        <v>0.15247380977077066</v>
      </c>
      <c r="F443" s="17">
        <v>3.0</v>
      </c>
      <c r="G443" s="17">
        <v>7.0</v>
      </c>
      <c r="H443" s="17">
        <v>7.0</v>
      </c>
      <c r="I443" s="17">
        <v>74.0</v>
      </c>
      <c r="J443" s="17">
        <v>10.0</v>
      </c>
      <c r="K443" s="11">
        <v>0.6905405405405405</v>
      </c>
      <c r="L443" s="11">
        <v>1.7818181818181817</v>
      </c>
      <c r="M443" s="12">
        <v>7.0</v>
      </c>
      <c r="N443" s="12">
        <v>0.0</v>
      </c>
      <c r="O443" s="12">
        <v>7.0</v>
      </c>
      <c r="P443" s="14">
        <v>0.0</v>
      </c>
      <c r="Q443" s="15">
        <v>0.8430143503113111</v>
      </c>
      <c r="R443" s="16">
        <v>3.5318181818181817</v>
      </c>
      <c r="S443" s="13">
        <v>36.0</v>
      </c>
      <c r="T443" s="13">
        <v>5.0</v>
      </c>
      <c r="U443" s="13">
        <v>1.0</v>
      </c>
      <c r="V443" s="17">
        <f t="shared" si="1"/>
        <v>3</v>
      </c>
      <c r="W443" s="11">
        <f t="shared" si="2"/>
        <v>0.7</v>
      </c>
      <c r="X443" s="11">
        <f t="shared" si="3"/>
        <v>0.3</v>
      </c>
      <c r="Y443" s="11">
        <f t="shared" si="19"/>
        <v>3.531818182</v>
      </c>
      <c r="Z443" s="13">
        <v>3.0</v>
      </c>
      <c r="AA443" s="13">
        <v>1.0</v>
      </c>
      <c r="AB443" s="13">
        <v>6.0</v>
      </c>
      <c r="AC443" s="13">
        <v>0.0</v>
      </c>
      <c r="AD443" s="13">
        <v>9.0</v>
      </c>
      <c r="AE443" s="13">
        <v>1.0</v>
      </c>
      <c r="AF443" s="11">
        <f t="shared" si="46"/>
        <v>0.1111111111</v>
      </c>
      <c r="AG443" s="12">
        <v>5.0</v>
      </c>
      <c r="AH443" s="12">
        <v>1.0</v>
      </c>
      <c r="AI443" s="12">
        <v>6.0</v>
      </c>
      <c r="AJ443" s="12">
        <v>1.0</v>
      </c>
      <c r="AK443" s="12">
        <v>11.0</v>
      </c>
      <c r="AL443" s="12">
        <v>2.0</v>
      </c>
      <c r="AM443" s="18">
        <v>0.18181818181818182</v>
      </c>
      <c r="AN443" s="19">
        <v>0.0</v>
      </c>
      <c r="AO443" s="19">
        <v>0.0</v>
      </c>
      <c r="AP443" s="13">
        <v>0.0</v>
      </c>
      <c r="AQ443" s="17">
        <f t="shared" si="26"/>
        <v>3</v>
      </c>
      <c r="AR443" s="11">
        <f t="shared" si="8"/>
        <v>0.3</v>
      </c>
      <c r="AS443" s="17">
        <f t="shared" si="24"/>
        <v>6</v>
      </c>
      <c r="AT443" s="11">
        <f t="shared" si="10"/>
        <v>0.6</v>
      </c>
      <c r="AU443" s="13" t="s">
        <v>54</v>
      </c>
      <c r="AY443" s="13"/>
      <c r="AZ443" s="13"/>
      <c r="BA443" s="13">
        <v>5.0</v>
      </c>
      <c r="BB443" s="13"/>
    </row>
    <row r="444" ht="12.75" customHeight="1">
      <c r="A444" s="13" t="s">
        <v>470</v>
      </c>
      <c r="B444" s="43" t="s">
        <v>476</v>
      </c>
      <c r="C444" s="11">
        <v>1.6166666666666667</v>
      </c>
      <c r="D444" s="11">
        <v>9.459523809523809</v>
      </c>
      <c r="E444" s="11">
        <v>0.1709035992952429</v>
      </c>
      <c r="F444" s="17">
        <v>4.0</v>
      </c>
      <c r="G444" s="17">
        <v>3.0</v>
      </c>
      <c r="H444" s="17">
        <v>6.0</v>
      </c>
      <c r="I444" s="17">
        <v>48.0</v>
      </c>
      <c r="J444" s="17">
        <v>6.0</v>
      </c>
      <c r="K444" s="11">
        <v>0.4791666666666667</v>
      </c>
      <c r="L444" s="11">
        <v>1.4</v>
      </c>
      <c r="M444" s="12">
        <v>4.0</v>
      </c>
      <c r="N444" s="12">
        <v>0.0</v>
      </c>
      <c r="O444" s="12">
        <v>7.0</v>
      </c>
      <c r="P444" s="14">
        <v>0.0</v>
      </c>
      <c r="Q444" s="15">
        <v>0.6500702659619095</v>
      </c>
      <c r="R444" s="16">
        <v>3.0166666666666666</v>
      </c>
      <c r="S444" s="13">
        <v>33.0</v>
      </c>
      <c r="T444" s="13">
        <v>6.0</v>
      </c>
      <c r="U444" s="13">
        <v>1.0</v>
      </c>
      <c r="V444" s="17">
        <f t="shared" si="1"/>
        <v>3</v>
      </c>
      <c r="W444" s="11">
        <f t="shared" si="2"/>
        <v>0.5</v>
      </c>
      <c r="X444" s="11">
        <f t="shared" si="3"/>
        <v>0.5</v>
      </c>
      <c r="Y444" s="11">
        <f t="shared" si="19"/>
        <v>3.016666667</v>
      </c>
      <c r="Z444" s="13">
        <v>2.0</v>
      </c>
      <c r="AA444" s="13">
        <v>0.0</v>
      </c>
      <c r="AB444" s="13">
        <v>5.0</v>
      </c>
      <c r="AC444" s="13">
        <v>1.0</v>
      </c>
      <c r="AD444" s="13">
        <v>7.0</v>
      </c>
      <c r="AE444" s="13">
        <v>1.0</v>
      </c>
      <c r="AF444" s="11">
        <f t="shared" si="46"/>
        <v>0.1428571429</v>
      </c>
      <c r="AG444" s="12">
        <v>5.0</v>
      </c>
      <c r="AH444" s="12">
        <v>1.0</v>
      </c>
      <c r="AI444" s="12">
        <v>6.0</v>
      </c>
      <c r="AJ444" s="12">
        <v>3.0</v>
      </c>
      <c r="AK444" s="12">
        <v>11.0</v>
      </c>
      <c r="AL444" s="12">
        <v>4.0</v>
      </c>
      <c r="AM444" s="18">
        <v>0.36363636363636365</v>
      </c>
      <c r="AN444" s="19">
        <v>0.0</v>
      </c>
      <c r="AO444" s="19">
        <v>0.0</v>
      </c>
      <c r="AP444" s="13">
        <v>0.0</v>
      </c>
      <c r="AQ444" s="17">
        <f t="shared" si="26"/>
        <v>2</v>
      </c>
      <c r="AR444" s="11">
        <f t="shared" si="8"/>
        <v>0.3333333333</v>
      </c>
      <c r="AS444" s="17">
        <f t="shared" si="24"/>
        <v>3</v>
      </c>
      <c r="AT444" s="11">
        <f t="shared" si="10"/>
        <v>0.6</v>
      </c>
      <c r="AU444" s="13" t="s">
        <v>54</v>
      </c>
      <c r="AY444" s="13"/>
      <c r="AZ444" s="13">
        <v>7.0</v>
      </c>
      <c r="BA444" s="13">
        <v>9.0</v>
      </c>
      <c r="BB444" s="13"/>
    </row>
    <row r="445" ht="12.75" customHeight="1">
      <c r="A445" s="13" t="s">
        <v>470</v>
      </c>
      <c r="B445" s="43" t="s">
        <v>477</v>
      </c>
      <c r="C445" s="11">
        <v>3.0095238095238095</v>
      </c>
      <c r="D445" s="11">
        <v>8.459523809523809</v>
      </c>
      <c r="E445" s="11">
        <v>0.3557556994089502</v>
      </c>
      <c r="F445" s="17">
        <v>3.0</v>
      </c>
      <c r="G445" s="17">
        <v>3.0</v>
      </c>
      <c r="H445" s="17">
        <v>5.0</v>
      </c>
      <c r="I445" s="17">
        <v>42.0</v>
      </c>
      <c r="J445" s="17">
        <v>5.0</v>
      </c>
      <c r="K445" s="11">
        <v>0.5761904761904761</v>
      </c>
      <c r="L445" s="11">
        <v>1.8666666666666667</v>
      </c>
      <c r="M445" s="12">
        <v>4.0</v>
      </c>
      <c r="N445" s="12">
        <v>0.0</v>
      </c>
      <c r="O445" s="12">
        <v>7.0</v>
      </c>
      <c r="P445" s="14">
        <v>0.0</v>
      </c>
      <c r="Q445" s="15">
        <v>0.9319461755994263</v>
      </c>
      <c r="R445" s="16">
        <v>4.876190476190477</v>
      </c>
      <c r="S445" s="13">
        <v>30.0</v>
      </c>
      <c r="T445" s="13">
        <v>7.0</v>
      </c>
      <c r="U445" s="13">
        <v>1.0</v>
      </c>
      <c r="V445" s="17">
        <f t="shared" si="1"/>
        <v>2</v>
      </c>
      <c r="W445" s="11">
        <f t="shared" si="2"/>
        <v>0.6</v>
      </c>
      <c r="X445" s="11">
        <f t="shared" si="3"/>
        <v>0.4</v>
      </c>
      <c r="Y445" s="11">
        <f t="shared" si="19"/>
        <v>4.876190476</v>
      </c>
      <c r="Z445" s="13">
        <v>2.0</v>
      </c>
      <c r="AA445" s="13">
        <v>0.0</v>
      </c>
      <c r="AB445" s="13">
        <v>4.0</v>
      </c>
      <c r="AC445" s="13">
        <v>2.0</v>
      </c>
      <c r="AD445" s="13">
        <v>6.0</v>
      </c>
      <c r="AE445" s="13">
        <v>2.0</v>
      </c>
      <c r="AF445" s="11">
        <f t="shared" si="46"/>
        <v>0.3333333333</v>
      </c>
      <c r="AG445" s="12">
        <v>5.0</v>
      </c>
      <c r="AH445" s="12">
        <v>2.0</v>
      </c>
      <c r="AI445" s="12">
        <v>6.0</v>
      </c>
      <c r="AJ445" s="12">
        <v>4.0</v>
      </c>
      <c r="AK445" s="12">
        <v>11.0</v>
      </c>
      <c r="AL445" s="12">
        <v>6.0</v>
      </c>
      <c r="AM445" s="18">
        <v>0.5454545454545454</v>
      </c>
      <c r="AN445" s="19">
        <v>0.0</v>
      </c>
      <c r="AO445" s="19">
        <v>0.0</v>
      </c>
      <c r="AP445" s="13">
        <v>0.0</v>
      </c>
      <c r="AQ445" s="17">
        <f t="shared" si="26"/>
        <v>1</v>
      </c>
      <c r="AR445" s="11">
        <f t="shared" si="8"/>
        <v>0.2</v>
      </c>
      <c r="AS445" s="17">
        <f t="shared" si="24"/>
        <v>2</v>
      </c>
      <c r="AT445" s="11">
        <f t="shared" si="10"/>
        <v>0.6666666667</v>
      </c>
      <c r="AU445" s="13" t="s">
        <v>56</v>
      </c>
      <c r="AY445" s="13"/>
      <c r="AZ445" s="13"/>
      <c r="BA445" s="13">
        <v>9.0</v>
      </c>
    </row>
    <row r="446" ht="12.75" customHeight="1">
      <c r="A446" s="13" t="s">
        <v>470</v>
      </c>
      <c r="B446" s="43" t="s">
        <v>478</v>
      </c>
      <c r="C446" s="11">
        <v>0.9595238095238094</v>
      </c>
      <c r="D446" s="11">
        <v>6.45952380952381</v>
      </c>
      <c r="E446" s="11">
        <v>0.14854404718024325</v>
      </c>
      <c r="F446" s="17">
        <v>2.0</v>
      </c>
      <c r="G446" s="17">
        <v>3.0</v>
      </c>
      <c r="H446" s="17">
        <v>8.0</v>
      </c>
      <c r="I446" s="17">
        <v>35.0</v>
      </c>
      <c r="J446" s="17">
        <v>4.0</v>
      </c>
      <c r="K446" s="11">
        <v>0.6928571428571428</v>
      </c>
      <c r="L446" s="11">
        <v>1.75</v>
      </c>
      <c r="M446" s="12">
        <v>2.0</v>
      </c>
      <c r="N446" s="12">
        <v>0.0</v>
      </c>
      <c r="O446" s="12">
        <v>7.0</v>
      </c>
      <c r="P446" s="14">
        <v>0.0</v>
      </c>
      <c r="Q446" s="15">
        <v>0.8414011900373861</v>
      </c>
      <c r="R446" s="16">
        <v>2.7095238095238097</v>
      </c>
      <c r="S446" s="13">
        <v>27.0</v>
      </c>
      <c r="T446" s="13">
        <v>8.0</v>
      </c>
      <c r="U446" s="13">
        <v>1.0</v>
      </c>
      <c r="V446" s="17">
        <f t="shared" si="1"/>
        <v>1</v>
      </c>
      <c r="W446" s="11">
        <f t="shared" si="2"/>
        <v>0.75</v>
      </c>
      <c r="X446" s="11">
        <f t="shared" si="3"/>
        <v>0.25</v>
      </c>
      <c r="Y446" s="11">
        <f t="shared" si="19"/>
        <v>2.70952381</v>
      </c>
      <c r="Z446" s="13">
        <v>1.0</v>
      </c>
      <c r="AA446" s="13">
        <v>0.0</v>
      </c>
      <c r="AB446" s="13">
        <v>3.0</v>
      </c>
      <c r="AC446" s="13">
        <v>0.0</v>
      </c>
      <c r="AD446" s="13">
        <v>4.0</v>
      </c>
      <c r="AE446" s="13">
        <v>0.0</v>
      </c>
      <c r="AF446" s="11">
        <f t="shared" si="46"/>
        <v>0</v>
      </c>
      <c r="AG446" s="12">
        <v>5.0</v>
      </c>
      <c r="AH446" s="12">
        <v>2.0</v>
      </c>
      <c r="AI446" s="12">
        <v>6.0</v>
      </c>
      <c r="AJ446" s="12">
        <v>4.0</v>
      </c>
      <c r="AK446" s="12">
        <v>11.0</v>
      </c>
      <c r="AL446" s="12">
        <v>6.0</v>
      </c>
      <c r="AM446" s="18">
        <v>0.5454545454545454</v>
      </c>
      <c r="AN446" s="19">
        <v>0.0</v>
      </c>
      <c r="AO446" s="19">
        <v>0.0</v>
      </c>
      <c r="AP446" s="13">
        <v>0.0</v>
      </c>
      <c r="AQ446" s="17">
        <f t="shared" si="26"/>
        <v>2</v>
      </c>
      <c r="AR446" s="11">
        <f t="shared" si="8"/>
        <v>0.5</v>
      </c>
      <c r="AS446" s="17">
        <f t="shared" si="24"/>
        <v>2</v>
      </c>
      <c r="AT446" s="11">
        <f t="shared" si="10"/>
        <v>0.5</v>
      </c>
      <c r="AU446" s="13" t="s">
        <v>56</v>
      </c>
      <c r="AY446" s="13"/>
      <c r="AZ446" s="13"/>
      <c r="BA446" s="13">
        <v>3.0</v>
      </c>
      <c r="BB446" s="13"/>
    </row>
    <row r="447" ht="12.75" customHeight="1">
      <c r="A447" s="13" t="s">
        <v>470</v>
      </c>
      <c r="B447" s="43" t="s">
        <v>479</v>
      </c>
      <c r="C447" s="11">
        <v>0.5595238095238095</v>
      </c>
      <c r="D447" s="11">
        <v>4.95952380952381</v>
      </c>
      <c r="E447" s="11">
        <v>0.1128180508881421</v>
      </c>
      <c r="F447" s="17">
        <v>4.0</v>
      </c>
      <c r="G447" s="17">
        <v>2.0</v>
      </c>
      <c r="H447" s="17">
        <v>8.0</v>
      </c>
      <c r="I447" s="17">
        <v>27.0</v>
      </c>
      <c r="J447" s="17">
        <v>3.0</v>
      </c>
      <c r="K447" s="11">
        <v>0.5679012345679012</v>
      </c>
      <c r="L447" s="11">
        <v>1.5555555555555556</v>
      </c>
      <c r="M447" s="12">
        <v>1.0</v>
      </c>
      <c r="N447" s="12">
        <v>0.0</v>
      </c>
      <c r="O447" s="12">
        <v>7.0</v>
      </c>
      <c r="P447" s="14">
        <v>0.0</v>
      </c>
      <c r="Q447" s="15">
        <v>0.6807192854560433</v>
      </c>
      <c r="R447" s="16">
        <v>2.115079365079365</v>
      </c>
      <c r="S447" s="13">
        <v>24.0</v>
      </c>
      <c r="T447" s="13">
        <v>9.0</v>
      </c>
      <c r="U447" s="13">
        <v>1.0</v>
      </c>
      <c r="V447" s="17">
        <f t="shared" si="1"/>
        <v>1</v>
      </c>
      <c r="W447" s="11">
        <f t="shared" si="2"/>
        <v>0.6666666667</v>
      </c>
      <c r="X447" s="11">
        <f t="shared" si="3"/>
        <v>0.3333333333</v>
      </c>
      <c r="Y447" s="11">
        <f t="shared" si="19"/>
        <v>2.115079365</v>
      </c>
      <c r="Z447" s="13">
        <v>1.0</v>
      </c>
      <c r="AA447" s="13">
        <v>0.0</v>
      </c>
      <c r="AB447" s="13">
        <v>2.0</v>
      </c>
      <c r="AC447" s="13">
        <v>0.0</v>
      </c>
      <c r="AD447" s="13">
        <v>3.0</v>
      </c>
      <c r="AE447" s="13">
        <v>0.0</v>
      </c>
      <c r="AF447" s="11">
        <f t="shared" si="46"/>
        <v>0</v>
      </c>
      <c r="AG447" s="12">
        <v>4.0</v>
      </c>
      <c r="AH447" s="12">
        <v>2.0</v>
      </c>
      <c r="AI447" s="12">
        <v>6.0</v>
      </c>
      <c r="AJ447" s="12">
        <v>2.0</v>
      </c>
      <c r="AK447" s="12">
        <v>10.0</v>
      </c>
      <c r="AL447" s="12">
        <v>4.0</v>
      </c>
      <c r="AM447" s="18">
        <v>0.4</v>
      </c>
      <c r="AN447" s="19">
        <v>0.0</v>
      </c>
      <c r="AO447" s="19">
        <v>0.0</v>
      </c>
      <c r="AP447" s="13">
        <v>0.0</v>
      </c>
      <c r="AQ447" s="17">
        <f t="shared" si="26"/>
        <v>2</v>
      </c>
      <c r="AR447" s="11">
        <f t="shared" si="8"/>
        <v>0.6666666667</v>
      </c>
      <c r="AS447" s="17">
        <f t="shared" si="24"/>
        <v>1</v>
      </c>
      <c r="AT447" s="11">
        <f t="shared" si="10"/>
        <v>0.3333333333</v>
      </c>
      <c r="AU447" s="13" t="s">
        <v>54</v>
      </c>
      <c r="AY447" s="13"/>
      <c r="AZ447" s="13">
        <v>1.0</v>
      </c>
      <c r="BA447" s="13">
        <v>7.0</v>
      </c>
      <c r="BB447" s="13"/>
    </row>
    <row r="448" ht="12.75" customHeight="1">
      <c r="A448" s="13" t="s">
        <v>470</v>
      </c>
      <c r="B448" s="8" t="s">
        <v>276</v>
      </c>
      <c r="C448" s="11">
        <v>0.25</v>
      </c>
      <c r="D448" s="11">
        <v>2.9773809523809525</v>
      </c>
      <c r="E448" s="11">
        <v>0.08396641343462614</v>
      </c>
      <c r="F448" s="17">
        <v>2.0</v>
      </c>
      <c r="G448" s="17">
        <v>4.0</v>
      </c>
      <c r="H448" s="17">
        <v>8.0</v>
      </c>
      <c r="I448" s="17">
        <v>39.0</v>
      </c>
      <c r="J448" s="17">
        <v>5.0</v>
      </c>
      <c r="K448" s="11">
        <v>0.7589743589743589</v>
      </c>
      <c r="L448" s="11">
        <v>1.8666666666666667</v>
      </c>
      <c r="M448" s="12">
        <v>3.0</v>
      </c>
      <c r="N448" s="12">
        <v>0.0</v>
      </c>
      <c r="O448" s="12">
        <v>7.0</v>
      </c>
      <c r="P448" s="14">
        <v>0.0</v>
      </c>
      <c r="Q448" s="15">
        <v>0.8429407724089851</v>
      </c>
      <c r="R448" s="16">
        <v>2.1166666666666667</v>
      </c>
      <c r="S448" s="13">
        <v>21.0</v>
      </c>
      <c r="T448" s="13">
        <v>10.0</v>
      </c>
      <c r="U448" s="13">
        <v>1.0</v>
      </c>
      <c r="V448" s="17">
        <f t="shared" si="1"/>
        <v>1</v>
      </c>
      <c r="W448" s="11">
        <f t="shared" si="2"/>
        <v>0.8</v>
      </c>
      <c r="X448" s="11">
        <f t="shared" si="3"/>
        <v>0.2</v>
      </c>
      <c r="Y448" s="11">
        <f t="shared" si="19"/>
        <v>2.116666667</v>
      </c>
      <c r="Z448" s="13">
        <v>0.0</v>
      </c>
      <c r="AA448" s="13">
        <v>0.0</v>
      </c>
      <c r="AB448" s="13">
        <v>1.0</v>
      </c>
      <c r="AC448" s="13">
        <v>0.0</v>
      </c>
      <c r="AD448" s="13">
        <v>1.0</v>
      </c>
      <c r="AE448" s="13">
        <v>0.0</v>
      </c>
      <c r="AF448" s="11">
        <f t="shared" si="46"/>
        <v>0</v>
      </c>
      <c r="AG448" s="12">
        <v>4.0</v>
      </c>
      <c r="AH448" s="12">
        <v>0.0</v>
      </c>
      <c r="AI448" s="12">
        <v>6.0</v>
      </c>
      <c r="AJ448" s="12">
        <v>1.0</v>
      </c>
      <c r="AK448" s="12">
        <v>10.0</v>
      </c>
      <c r="AL448" s="12">
        <v>1.0</v>
      </c>
      <c r="AM448" s="18">
        <v>0.1</v>
      </c>
      <c r="AN448" s="19">
        <v>0.0</v>
      </c>
      <c r="AO448" s="19">
        <v>0.0</v>
      </c>
      <c r="AP448" s="13">
        <v>0.0</v>
      </c>
      <c r="AQ448" s="17">
        <f t="shared" si="26"/>
        <v>2</v>
      </c>
      <c r="AR448" s="11">
        <f t="shared" si="8"/>
        <v>0.4</v>
      </c>
      <c r="AS448" s="17">
        <f t="shared" si="24"/>
        <v>3</v>
      </c>
      <c r="AT448" s="11">
        <f t="shared" si="10"/>
        <v>0.6</v>
      </c>
      <c r="AU448" s="13" t="s">
        <v>54</v>
      </c>
      <c r="AY448" s="13"/>
      <c r="AZ448" s="13"/>
      <c r="BA448" s="13">
        <v>8.0</v>
      </c>
      <c r="BB448" s="13"/>
    </row>
    <row r="449" ht="12.75" customHeight="1">
      <c r="A449" s="13" t="s">
        <v>470</v>
      </c>
      <c r="B449" s="8" t="s">
        <v>480</v>
      </c>
      <c r="C449" s="11">
        <v>0.75</v>
      </c>
      <c r="D449" s="11">
        <v>1.9773809523809525</v>
      </c>
      <c r="E449" s="11">
        <v>0.3792895845875978</v>
      </c>
      <c r="F449" s="17">
        <v>1.0</v>
      </c>
      <c r="G449" s="17">
        <v>2.0</v>
      </c>
      <c r="H449" s="17">
        <v>3.0</v>
      </c>
      <c r="I449" s="17">
        <v>30.0</v>
      </c>
      <c r="J449" s="17">
        <v>5.0</v>
      </c>
      <c r="K449" s="11">
        <v>0.38</v>
      </c>
      <c r="L449" s="11">
        <v>1.6</v>
      </c>
      <c r="M449" s="12">
        <v>4.0</v>
      </c>
      <c r="N449" s="12">
        <v>0.0</v>
      </c>
      <c r="O449" s="12">
        <v>7.0</v>
      </c>
      <c r="P449" s="14">
        <v>0.0</v>
      </c>
      <c r="Q449" s="15">
        <v>0.7592895845875978</v>
      </c>
      <c r="R449" s="16">
        <v>2.35</v>
      </c>
      <c r="S449" s="13">
        <v>18.0</v>
      </c>
      <c r="T449" s="13">
        <v>11.0</v>
      </c>
      <c r="U449" s="13">
        <v>1.0</v>
      </c>
      <c r="V449" s="17">
        <f t="shared" si="1"/>
        <v>3</v>
      </c>
      <c r="W449" s="11">
        <f t="shared" si="2"/>
        <v>0.4</v>
      </c>
      <c r="X449" s="11">
        <f t="shared" si="3"/>
        <v>0.6</v>
      </c>
      <c r="Y449" s="11">
        <f t="shared" si="19"/>
        <v>2.35</v>
      </c>
      <c r="Z449" s="13">
        <v>0.0</v>
      </c>
      <c r="AA449" s="13">
        <v>0.0</v>
      </c>
      <c r="AB449" s="13">
        <v>0.0</v>
      </c>
      <c r="AC449" s="13">
        <v>0.0</v>
      </c>
      <c r="AD449" s="13">
        <v>0.0</v>
      </c>
      <c r="AE449" s="13">
        <v>0.0</v>
      </c>
      <c r="AF449" s="11" t="str">
        <f t="shared" si="46"/>
        <v>#DIV/0!</v>
      </c>
      <c r="AG449" s="12">
        <v>4.0</v>
      </c>
      <c r="AH449" s="12">
        <v>2.0</v>
      </c>
      <c r="AI449" s="12">
        <v>6.0</v>
      </c>
      <c r="AJ449" s="12">
        <v>1.0</v>
      </c>
      <c r="AK449" s="12">
        <v>10.0</v>
      </c>
      <c r="AL449" s="12">
        <v>3.0</v>
      </c>
      <c r="AM449" s="18">
        <v>0.3</v>
      </c>
      <c r="AN449" s="19">
        <v>0.0</v>
      </c>
      <c r="AO449" s="19">
        <v>0.0</v>
      </c>
      <c r="AP449" s="13">
        <v>0.0</v>
      </c>
      <c r="AQ449" s="17">
        <f t="shared" si="26"/>
        <v>1</v>
      </c>
      <c r="AR449" s="11">
        <f t="shared" si="8"/>
        <v>0.2</v>
      </c>
      <c r="AS449" s="17">
        <f t="shared" si="24"/>
        <v>4</v>
      </c>
      <c r="AT449" s="11">
        <f t="shared" si="10"/>
        <v>0.8</v>
      </c>
      <c r="AU449" s="13" t="s">
        <v>56</v>
      </c>
      <c r="AY449" s="13"/>
      <c r="AZ449" s="13"/>
      <c r="BA449" s="12">
        <v>9.0</v>
      </c>
      <c r="BB449" s="13"/>
    </row>
    <row r="450" ht="12.75" customHeight="1">
      <c r="A450" s="13" t="s">
        <v>470</v>
      </c>
      <c r="B450" s="43" t="s">
        <v>481</v>
      </c>
      <c r="C450" s="11">
        <v>0.9595238095238094</v>
      </c>
      <c r="D450" s="11">
        <v>1.4595238095238094</v>
      </c>
      <c r="E450" s="11">
        <v>0.6574225122349102</v>
      </c>
      <c r="F450" s="17">
        <v>1.0</v>
      </c>
      <c r="G450" s="17">
        <v>0.0</v>
      </c>
      <c r="H450" s="17">
        <v>7.0</v>
      </c>
      <c r="I450" s="17">
        <v>8.0</v>
      </c>
      <c r="J450" s="17">
        <v>1.0</v>
      </c>
      <c r="K450" s="11">
        <v>-0.875</v>
      </c>
      <c r="L450" s="11">
        <v>0.0</v>
      </c>
      <c r="M450" s="12">
        <v>0.0</v>
      </c>
      <c r="N450" s="12">
        <v>0.0</v>
      </c>
      <c r="O450" s="12">
        <v>7.0</v>
      </c>
      <c r="P450" s="14">
        <v>0.0</v>
      </c>
      <c r="Q450" s="15">
        <v>-0.21757748776508978</v>
      </c>
      <c r="R450" s="16">
        <v>0.9595238095238094</v>
      </c>
      <c r="S450" s="13">
        <v>15.0</v>
      </c>
      <c r="T450" s="13">
        <v>12.0</v>
      </c>
      <c r="U450" s="13">
        <v>1.0</v>
      </c>
      <c r="V450" s="17">
        <f t="shared" si="1"/>
        <v>1</v>
      </c>
      <c r="W450" s="11">
        <f t="shared" si="2"/>
        <v>0</v>
      </c>
      <c r="X450" s="11">
        <f t="shared" si="3"/>
        <v>1</v>
      </c>
      <c r="Y450" s="11">
        <f t="shared" si="19"/>
        <v>0.9595238095</v>
      </c>
      <c r="Z450" s="13">
        <v>0.0</v>
      </c>
      <c r="AA450" s="13">
        <v>0.0</v>
      </c>
      <c r="AB450" s="13">
        <v>0.0</v>
      </c>
      <c r="AC450" s="13">
        <v>0.0</v>
      </c>
      <c r="AD450" s="13">
        <v>0.0</v>
      </c>
      <c r="AE450" s="13">
        <v>0.0</v>
      </c>
      <c r="AF450" s="11" t="str">
        <f t="shared" si="46"/>
        <v>#DIV/0!</v>
      </c>
      <c r="AG450" s="12">
        <v>3.0</v>
      </c>
      <c r="AH450" s="12">
        <v>2.0</v>
      </c>
      <c r="AI450" s="12">
        <v>5.0</v>
      </c>
      <c r="AJ450" s="12">
        <v>4.0</v>
      </c>
      <c r="AK450" s="12">
        <v>8.0</v>
      </c>
      <c r="AL450" s="12">
        <v>6.0</v>
      </c>
      <c r="AM450" s="18">
        <v>0.75</v>
      </c>
      <c r="AN450" s="19">
        <v>0.0</v>
      </c>
      <c r="AO450" s="19">
        <v>0.0</v>
      </c>
      <c r="AP450" s="13">
        <v>0.0</v>
      </c>
      <c r="AQ450" s="17">
        <f t="shared" si="26"/>
        <v>1</v>
      </c>
      <c r="AR450" s="11">
        <f t="shared" si="8"/>
        <v>1</v>
      </c>
      <c r="AS450" s="17">
        <f t="shared" si="24"/>
        <v>0</v>
      </c>
      <c r="AT450" s="11">
        <f t="shared" si="10"/>
        <v>0</v>
      </c>
      <c r="AU450" s="13" t="s">
        <v>54</v>
      </c>
      <c r="AY450" s="13"/>
      <c r="AZ450" s="13">
        <v>1.0</v>
      </c>
      <c r="BA450" s="13">
        <v>12.0</v>
      </c>
      <c r="BB450" s="13"/>
    </row>
    <row r="451" ht="12.75" customHeight="1">
      <c r="A451" s="13" t="s">
        <v>470</v>
      </c>
      <c r="B451" s="8" t="s">
        <v>482</v>
      </c>
      <c r="C451" s="11">
        <v>0.0</v>
      </c>
      <c r="D451" s="11">
        <v>0.9773809523809525</v>
      </c>
      <c r="E451" s="11">
        <v>0.0</v>
      </c>
      <c r="F451" s="17">
        <v>0.0</v>
      </c>
      <c r="G451" s="17">
        <v>3.0</v>
      </c>
      <c r="H451" s="17">
        <v>11.0</v>
      </c>
      <c r="I451" s="17">
        <v>26.0</v>
      </c>
      <c r="J451" s="17">
        <v>4.0</v>
      </c>
      <c r="K451" s="11">
        <v>0.6442307692307693</v>
      </c>
      <c r="L451" s="11">
        <v>1.4</v>
      </c>
      <c r="M451" s="12">
        <v>0.0</v>
      </c>
      <c r="N451" s="12">
        <v>0.0</v>
      </c>
      <c r="O451" s="12">
        <v>7.0</v>
      </c>
      <c r="P451" s="14">
        <v>0.0</v>
      </c>
      <c r="Q451" s="15">
        <v>0.6442307692307693</v>
      </c>
      <c r="R451" s="16">
        <v>1.4</v>
      </c>
      <c r="S451" s="13">
        <v>12.0</v>
      </c>
      <c r="T451" s="13">
        <v>13.0</v>
      </c>
      <c r="U451" s="13">
        <v>1.0</v>
      </c>
      <c r="V451" s="17">
        <f t="shared" si="1"/>
        <v>1</v>
      </c>
      <c r="W451" s="11">
        <f t="shared" si="2"/>
        <v>0.75</v>
      </c>
      <c r="X451" s="11">
        <f t="shared" si="3"/>
        <v>0.25</v>
      </c>
      <c r="Y451" s="11">
        <f t="shared" si="19"/>
        <v>1.4</v>
      </c>
      <c r="Z451" s="13">
        <v>0.0</v>
      </c>
      <c r="AA451" s="13">
        <v>0.0</v>
      </c>
      <c r="AB451" s="13">
        <v>0.0</v>
      </c>
      <c r="AC451" s="13">
        <v>0.0</v>
      </c>
      <c r="AD451" s="13">
        <v>0.0</v>
      </c>
      <c r="AE451" s="13">
        <v>0.0</v>
      </c>
      <c r="AF451" s="11" t="str">
        <f t="shared" si="46"/>
        <v>#DIV/0!</v>
      </c>
      <c r="AG451" s="12">
        <v>2.0</v>
      </c>
      <c r="AH451" s="12">
        <v>0.0</v>
      </c>
      <c r="AI451" s="12">
        <v>4.0</v>
      </c>
      <c r="AJ451" s="12">
        <v>0.0</v>
      </c>
      <c r="AK451" s="12">
        <v>6.0</v>
      </c>
      <c r="AL451" s="12">
        <v>0.0</v>
      </c>
      <c r="AM451" s="18">
        <v>0.0</v>
      </c>
      <c r="AN451" s="19">
        <v>0.0</v>
      </c>
      <c r="AO451" s="19">
        <v>0.0</v>
      </c>
      <c r="AP451" s="13">
        <v>0.0</v>
      </c>
      <c r="AQ451" s="17">
        <f t="shared" si="26"/>
        <v>4</v>
      </c>
      <c r="AR451" s="11">
        <f t="shared" si="8"/>
        <v>1</v>
      </c>
      <c r="AS451" s="17">
        <f t="shared" si="24"/>
        <v>0</v>
      </c>
      <c r="AT451" s="11">
        <f t="shared" si="10"/>
        <v>0</v>
      </c>
      <c r="AU451" s="13" t="s">
        <v>56</v>
      </c>
      <c r="AY451" s="13"/>
      <c r="AZ451" s="13"/>
      <c r="BA451" s="12">
        <v>3.0</v>
      </c>
    </row>
    <row r="452" ht="12.75" customHeight="1">
      <c r="A452" s="13" t="s">
        <v>470</v>
      </c>
      <c r="B452" s="8" t="s">
        <v>483</v>
      </c>
      <c r="C452" s="11">
        <v>0.0</v>
      </c>
      <c r="D452" s="11">
        <v>0.7773809523809524</v>
      </c>
      <c r="E452" s="11">
        <v>0.0</v>
      </c>
      <c r="F452" s="17">
        <v>0.0</v>
      </c>
      <c r="G452" s="17">
        <v>1.0</v>
      </c>
      <c r="H452" s="17">
        <v>4.0</v>
      </c>
      <c r="I452" s="17">
        <v>21.0</v>
      </c>
      <c r="J452" s="17">
        <v>3.0</v>
      </c>
      <c r="K452" s="11">
        <v>0.2698412698412698</v>
      </c>
      <c r="L452" s="11">
        <v>1.1666666666666667</v>
      </c>
      <c r="M452" s="12">
        <v>2.0</v>
      </c>
      <c r="N452" s="12">
        <v>0.0</v>
      </c>
      <c r="O452" s="12">
        <v>7.0</v>
      </c>
      <c r="P452" s="14">
        <v>0.0</v>
      </c>
      <c r="Q452" s="15">
        <v>0.2698412698412698</v>
      </c>
      <c r="R452" s="16">
        <v>1.1666666666666667</v>
      </c>
      <c r="S452" s="13">
        <v>9.0</v>
      </c>
      <c r="T452" s="13">
        <v>14.0</v>
      </c>
      <c r="U452" s="13">
        <v>1.0</v>
      </c>
      <c r="V452" s="17">
        <f t="shared" si="1"/>
        <v>2</v>
      </c>
      <c r="W452" s="11">
        <f t="shared" si="2"/>
        <v>0.3333333333</v>
      </c>
      <c r="X452" s="11">
        <f t="shared" si="3"/>
        <v>0.6666666667</v>
      </c>
      <c r="Y452" s="11">
        <f t="shared" si="19"/>
        <v>1.166666667</v>
      </c>
      <c r="Z452" s="13">
        <v>0.0</v>
      </c>
      <c r="AA452" s="13">
        <v>0.0</v>
      </c>
      <c r="AB452" s="13">
        <v>0.0</v>
      </c>
      <c r="AC452" s="13">
        <v>0.0</v>
      </c>
      <c r="AD452" s="13">
        <v>0.0</v>
      </c>
      <c r="AE452" s="13">
        <v>0.0</v>
      </c>
      <c r="AF452" s="11" t="str">
        <f t="shared" si="46"/>
        <v>#DIV/0!</v>
      </c>
      <c r="AG452" s="12">
        <v>2.0</v>
      </c>
      <c r="AH452" s="12">
        <v>0.0</v>
      </c>
      <c r="AI452" s="12">
        <v>3.0</v>
      </c>
      <c r="AJ452" s="12">
        <v>0.0</v>
      </c>
      <c r="AK452" s="12">
        <v>5.0</v>
      </c>
      <c r="AL452" s="12">
        <v>0.0</v>
      </c>
      <c r="AM452" s="18">
        <v>0.0</v>
      </c>
      <c r="AN452" s="19">
        <v>0.0</v>
      </c>
      <c r="AO452" s="19">
        <v>0.0</v>
      </c>
      <c r="AP452" s="13">
        <v>0.0</v>
      </c>
      <c r="AQ452" s="17">
        <f t="shared" si="26"/>
        <v>1</v>
      </c>
      <c r="AR452" s="11">
        <f t="shared" si="8"/>
        <v>0.3333333333</v>
      </c>
      <c r="AS452" s="17">
        <f t="shared" si="24"/>
        <v>2</v>
      </c>
      <c r="AT452" s="11">
        <f t="shared" si="10"/>
        <v>0.6666666667</v>
      </c>
      <c r="AU452" s="13" t="s">
        <v>54</v>
      </c>
      <c r="AY452" s="13"/>
      <c r="AZ452" s="13"/>
      <c r="BA452" s="13">
        <v>6.0</v>
      </c>
      <c r="BB452" s="13"/>
    </row>
    <row r="453" ht="12.75" customHeight="1">
      <c r="A453" s="13" t="s">
        <v>470</v>
      </c>
      <c r="B453" s="8" t="s">
        <v>484</v>
      </c>
      <c r="C453" s="11">
        <v>0.0</v>
      </c>
      <c r="D453" s="11">
        <v>0.4107142857142857</v>
      </c>
      <c r="E453" s="11">
        <v>0.0</v>
      </c>
      <c r="F453" s="17">
        <v>0.0</v>
      </c>
      <c r="G453" s="17">
        <v>1.0</v>
      </c>
      <c r="H453" s="17">
        <v>5.0</v>
      </c>
      <c r="I453" s="17">
        <v>15.0</v>
      </c>
      <c r="J453" s="17">
        <v>2.0</v>
      </c>
      <c r="K453" s="11">
        <v>0.33333333333333337</v>
      </c>
      <c r="L453" s="11">
        <v>1.5555555555555556</v>
      </c>
      <c r="M453" s="12">
        <v>0.0</v>
      </c>
      <c r="N453" s="12">
        <v>0.0</v>
      </c>
      <c r="O453" s="12">
        <v>7.0</v>
      </c>
      <c r="P453" s="14">
        <v>0.0</v>
      </c>
      <c r="Q453" s="15">
        <v>0.33333333333333337</v>
      </c>
      <c r="R453" s="16">
        <v>1.5555555555555556</v>
      </c>
      <c r="S453" s="13">
        <v>6.0</v>
      </c>
      <c r="T453" s="13">
        <v>15.0</v>
      </c>
      <c r="U453" s="13">
        <v>1.0</v>
      </c>
      <c r="V453" s="17">
        <f t="shared" si="1"/>
        <v>1</v>
      </c>
      <c r="W453" s="11">
        <f t="shared" si="2"/>
        <v>0.5</v>
      </c>
      <c r="X453" s="11">
        <f t="shared" si="3"/>
        <v>0.5</v>
      </c>
      <c r="Y453" s="11">
        <f t="shared" si="19"/>
        <v>1.555555556</v>
      </c>
      <c r="Z453" s="13">
        <v>0.0</v>
      </c>
      <c r="AA453" s="13">
        <v>0.0</v>
      </c>
      <c r="AB453" s="13">
        <v>0.0</v>
      </c>
      <c r="AC453" s="13">
        <v>0.0</v>
      </c>
      <c r="AD453" s="13">
        <v>0.0</v>
      </c>
      <c r="AE453" s="13">
        <v>0.0</v>
      </c>
      <c r="AF453" s="11" t="str">
        <f t="shared" si="46"/>
        <v>#DIV/0!</v>
      </c>
      <c r="AG453" s="12">
        <v>1.0</v>
      </c>
      <c r="AH453" s="12">
        <v>0.0</v>
      </c>
      <c r="AI453" s="12">
        <v>2.0</v>
      </c>
      <c r="AJ453" s="12">
        <v>0.0</v>
      </c>
      <c r="AK453" s="12">
        <v>3.0</v>
      </c>
      <c r="AL453" s="12">
        <v>0.0</v>
      </c>
      <c r="AM453" s="18">
        <v>0.0</v>
      </c>
      <c r="AN453" s="19">
        <v>0.0</v>
      </c>
      <c r="AO453" s="19">
        <v>0.0</v>
      </c>
      <c r="AP453" s="13">
        <v>0.0</v>
      </c>
      <c r="AQ453" s="17">
        <f t="shared" si="26"/>
        <v>2</v>
      </c>
      <c r="AR453" s="11">
        <f t="shared" si="8"/>
        <v>1</v>
      </c>
      <c r="AS453" s="17">
        <f t="shared" si="24"/>
        <v>0</v>
      </c>
      <c r="AT453" s="11">
        <f t="shared" si="10"/>
        <v>0</v>
      </c>
      <c r="AU453" s="13" t="s">
        <v>56</v>
      </c>
      <c r="AY453" s="13"/>
      <c r="AZ453" s="13"/>
      <c r="BA453" s="13">
        <v>5.0</v>
      </c>
      <c r="BB453" s="13"/>
    </row>
    <row r="454" ht="12.75" customHeight="1">
      <c r="A454" s="25" t="s">
        <v>470</v>
      </c>
      <c r="B454" s="44" t="s">
        <v>485</v>
      </c>
      <c r="C454" s="28">
        <v>0.0</v>
      </c>
      <c r="D454" s="28">
        <v>0.125</v>
      </c>
      <c r="E454" s="28">
        <v>0.0</v>
      </c>
      <c r="F454" s="32">
        <v>0.0</v>
      </c>
      <c r="G454" s="32">
        <v>0.0</v>
      </c>
      <c r="H454" s="32">
        <v>5.0</v>
      </c>
      <c r="I454" s="32">
        <v>8.0</v>
      </c>
      <c r="J454" s="32">
        <v>1.0</v>
      </c>
      <c r="K454" s="28">
        <v>-0.625</v>
      </c>
      <c r="L454" s="28">
        <v>0.0</v>
      </c>
      <c r="M454" s="25">
        <v>0.0</v>
      </c>
      <c r="N454" s="25">
        <v>0.0</v>
      </c>
      <c r="O454" s="25">
        <v>7.0</v>
      </c>
      <c r="P454" s="29">
        <v>0.0</v>
      </c>
      <c r="Q454" s="30">
        <v>-0.625</v>
      </c>
      <c r="R454" s="31">
        <v>0.0</v>
      </c>
      <c r="S454" s="25">
        <v>3.0</v>
      </c>
      <c r="T454" s="25">
        <v>16.0</v>
      </c>
      <c r="U454" s="25">
        <v>1.0</v>
      </c>
      <c r="V454" s="32">
        <f t="shared" si="1"/>
        <v>1</v>
      </c>
      <c r="W454" s="28">
        <f t="shared" si="2"/>
        <v>0</v>
      </c>
      <c r="X454" s="28">
        <f t="shared" si="3"/>
        <v>1</v>
      </c>
      <c r="Y454" s="28">
        <f t="shared" si="19"/>
        <v>0</v>
      </c>
      <c r="Z454" s="25">
        <v>0.0</v>
      </c>
      <c r="AA454" s="25">
        <v>0.0</v>
      </c>
      <c r="AB454" s="25">
        <v>0.0</v>
      </c>
      <c r="AC454" s="25">
        <v>0.0</v>
      </c>
      <c r="AD454" s="25">
        <v>0.0</v>
      </c>
      <c r="AE454" s="25">
        <v>0.0</v>
      </c>
      <c r="AF454" s="11" t="str">
        <f t="shared" si="46"/>
        <v>#DIV/0!</v>
      </c>
      <c r="AG454" s="25">
        <v>0.0</v>
      </c>
      <c r="AH454" s="25">
        <v>0.0</v>
      </c>
      <c r="AI454" s="25">
        <v>1.0</v>
      </c>
      <c r="AJ454" s="25">
        <v>0.0</v>
      </c>
      <c r="AK454" s="25">
        <v>1.0</v>
      </c>
      <c r="AL454" s="25">
        <v>0.0</v>
      </c>
      <c r="AM454" s="33">
        <v>0.0</v>
      </c>
      <c r="AN454" s="34">
        <v>0.0</v>
      </c>
      <c r="AO454" s="34">
        <v>0.0</v>
      </c>
      <c r="AP454" s="25">
        <v>0.0</v>
      </c>
      <c r="AQ454" s="32">
        <f t="shared" si="26"/>
        <v>1</v>
      </c>
      <c r="AR454" s="28">
        <f t="shared" si="8"/>
        <v>1</v>
      </c>
      <c r="AS454" s="32">
        <f t="shared" si="24"/>
        <v>0</v>
      </c>
      <c r="AT454" s="28">
        <f t="shared" si="10"/>
        <v>0</v>
      </c>
      <c r="AU454" s="25" t="s">
        <v>54</v>
      </c>
      <c r="AV454" s="35">
        <v>20471.0</v>
      </c>
      <c r="AW454" s="25"/>
      <c r="AX454" s="25"/>
      <c r="AY454" s="25"/>
      <c r="AZ454" s="25"/>
      <c r="BA454" s="25">
        <v>0.0</v>
      </c>
      <c r="BB454" s="25"/>
    </row>
    <row r="455" ht="12.75" customHeight="1">
      <c r="A455" s="8" t="s">
        <v>486</v>
      </c>
      <c r="B455" s="9" t="s">
        <v>487</v>
      </c>
      <c r="C455" s="10">
        <v>6.183333333333334</v>
      </c>
      <c r="D455" s="11">
        <v>12.127380952380953</v>
      </c>
      <c r="E455" s="18">
        <v>0.5098655148718956</v>
      </c>
      <c r="F455" s="12">
        <v>0.0</v>
      </c>
      <c r="G455" s="13">
        <v>9.0</v>
      </c>
      <c r="H455" s="13">
        <v>0.0</v>
      </c>
      <c r="I455" s="13">
        <v>54.0</v>
      </c>
      <c r="J455" s="13">
        <v>9.0</v>
      </c>
      <c r="K455" s="11">
        <v>1.0</v>
      </c>
      <c r="L455" s="11">
        <v>7.0</v>
      </c>
      <c r="M455" s="12">
        <v>4.0</v>
      </c>
      <c r="N455" s="13">
        <v>4.0</v>
      </c>
      <c r="O455" s="13">
        <v>7.0</v>
      </c>
      <c r="P455" s="10">
        <v>0.5714285714285714</v>
      </c>
      <c r="Q455" s="15">
        <v>2.081294086300467</v>
      </c>
      <c r="R455" s="16">
        <v>16.61190476190476</v>
      </c>
      <c r="S455" s="13">
        <v>39.0</v>
      </c>
      <c r="T455" s="13">
        <v>1.0</v>
      </c>
      <c r="U455" s="13">
        <v>1.0</v>
      </c>
      <c r="V455" s="17">
        <f t="shared" si="1"/>
        <v>0</v>
      </c>
      <c r="W455" s="11">
        <f t="shared" si="2"/>
        <v>1</v>
      </c>
      <c r="X455" s="11">
        <f t="shared" si="3"/>
        <v>0</v>
      </c>
      <c r="Y455" s="11">
        <f t="shared" si="19"/>
        <v>13.18333333</v>
      </c>
      <c r="Z455" s="13">
        <v>4.0</v>
      </c>
      <c r="AA455" s="13">
        <v>2.0</v>
      </c>
      <c r="AB455" s="13">
        <v>6.0</v>
      </c>
      <c r="AC455" s="13">
        <v>3.0</v>
      </c>
      <c r="AD455" s="13">
        <v>10.0</v>
      </c>
      <c r="AE455" s="13">
        <v>5.0</v>
      </c>
      <c r="AF455" s="11">
        <f t="shared" si="46"/>
        <v>0.5</v>
      </c>
      <c r="AG455" s="12">
        <v>4.0</v>
      </c>
      <c r="AH455" s="12">
        <v>1.0</v>
      </c>
      <c r="AI455" s="12">
        <v>8.0</v>
      </c>
      <c r="AJ455" s="12">
        <v>5.0</v>
      </c>
      <c r="AK455" s="12">
        <v>12.0</v>
      </c>
      <c r="AL455" s="12">
        <v>6.0</v>
      </c>
      <c r="AM455" s="18">
        <f t="shared" ref="AM455:AM732" si="47">AL455/AK455</f>
        <v>0.5</v>
      </c>
      <c r="AN455" s="19">
        <v>0.0</v>
      </c>
      <c r="AO455" s="19">
        <v>0.0</v>
      </c>
      <c r="AP455" s="12">
        <v>0.0</v>
      </c>
      <c r="AQ455" s="17">
        <f t="shared" si="26"/>
        <v>5</v>
      </c>
      <c r="AR455" s="11">
        <f t="shared" si="8"/>
        <v>0.5555555556</v>
      </c>
      <c r="AS455" s="17">
        <f t="shared" si="24"/>
        <v>-1</v>
      </c>
      <c r="AT455" s="11">
        <f t="shared" si="10"/>
        <v>-0.1666666667</v>
      </c>
      <c r="AU455" s="13" t="s">
        <v>54</v>
      </c>
      <c r="AZ455" s="12">
        <v>3.0</v>
      </c>
      <c r="BA455" s="12">
        <v>3.0</v>
      </c>
      <c r="BB455" s="13"/>
    </row>
    <row r="456" ht="12.75" customHeight="1">
      <c r="A456" s="22" t="s">
        <v>486</v>
      </c>
      <c r="B456" s="9" t="s">
        <v>488</v>
      </c>
      <c r="C456" s="10">
        <v>2.1833333333333336</v>
      </c>
      <c r="D456" s="11">
        <v>12.127380952380953</v>
      </c>
      <c r="E456" s="18">
        <v>0.1800333758712084</v>
      </c>
      <c r="F456" s="12">
        <v>0.0</v>
      </c>
      <c r="G456" s="13">
        <v>8.0</v>
      </c>
      <c r="H456" s="13">
        <v>3.0</v>
      </c>
      <c r="I456" s="13">
        <v>54.0</v>
      </c>
      <c r="J456" s="13">
        <v>9.0</v>
      </c>
      <c r="K456" s="11">
        <v>0.8827160493827161</v>
      </c>
      <c r="L456" s="11">
        <v>3.5555555555555554</v>
      </c>
      <c r="M456" s="12">
        <v>1.0</v>
      </c>
      <c r="N456" s="13">
        <v>3.0</v>
      </c>
      <c r="O456" s="13">
        <v>7.0</v>
      </c>
      <c r="P456" s="10">
        <v>0.42857142857142855</v>
      </c>
      <c r="Q456" s="15">
        <v>1.491320853825353</v>
      </c>
      <c r="R456" s="16">
        <v>8.31031746031746</v>
      </c>
      <c r="S456" s="13">
        <v>39.0</v>
      </c>
      <c r="T456" s="13">
        <v>2.0</v>
      </c>
      <c r="U456" s="13">
        <v>1.0</v>
      </c>
      <c r="V456" s="17">
        <f t="shared" si="1"/>
        <v>1</v>
      </c>
      <c r="W456" s="11">
        <f t="shared" si="2"/>
        <v>0.8888888889</v>
      </c>
      <c r="X456" s="11">
        <f t="shared" si="3"/>
        <v>0.1111111111</v>
      </c>
      <c r="Y456" s="11">
        <f t="shared" si="19"/>
        <v>5.738888889</v>
      </c>
      <c r="Z456" s="13">
        <v>4.0</v>
      </c>
      <c r="AA456" s="13">
        <v>0.0</v>
      </c>
      <c r="AB456" s="13">
        <v>6.0</v>
      </c>
      <c r="AC456" s="13">
        <v>1.0</v>
      </c>
      <c r="AD456" s="13">
        <v>10.0</v>
      </c>
      <c r="AE456" s="13">
        <v>1.0</v>
      </c>
      <c r="AF456" s="11">
        <f t="shared" si="46"/>
        <v>0.1</v>
      </c>
      <c r="AG456" s="12">
        <v>4.0</v>
      </c>
      <c r="AH456" s="12">
        <v>1.0</v>
      </c>
      <c r="AI456" s="12">
        <v>8.0</v>
      </c>
      <c r="AJ456" s="12">
        <v>5.0</v>
      </c>
      <c r="AK456" s="12">
        <v>12.0</v>
      </c>
      <c r="AL456" s="12">
        <v>6.0</v>
      </c>
      <c r="AM456" s="18">
        <f t="shared" si="47"/>
        <v>0.5</v>
      </c>
      <c r="AN456" s="19">
        <v>0.0</v>
      </c>
      <c r="AO456" s="19">
        <v>0.0</v>
      </c>
      <c r="AP456" s="12">
        <v>0.0</v>
      </c>
      <c r="AQ456" s="17">
        <f t="shared" si="26"/>
        <v>8</v>
      </c>
      <c r="AR456" s="11">
        <f t="shared" si="8"/>
        <v>0.8888888889</v>
      </c>
      <c r="AS456" s="17">
        <f t="shared" si="24"/>
        <v>0</v>
      </c>
      <c r="AT456" s="11">
        <f t="shared" si="10"/>
        <v>0</v>
      </c>
      <c r="AU456" s="13" t="s">
        <v>54</v>
      </c>
      <c r="AY456" s="13"/>
      <c r="AZ456" s="13"/>
      <c r="BA456" s="13">
        <v>4.0</v>
      </c>
      <c r="BB456" s="13"/>
    </row>
    <row r="457" ht="12.75" customHeight="1">
      <c r="A457" s="13" t="s">
        <v>486</v>
      </c>
      <c r="B457" s="9" t="s">
        <v>489</v>
      </c>
      <c r="C457" s="10">
        <v>1.1833333333333333</v>
      </c>
      <c r="D457" s="11">
        <v>12.127380952380953</v>
      </c>
      <c r="E457" s="18">
        <v>0.09757534112103661</v>
      </c>
      <c r="F457" s="12">
        <v>0.0</v>
      </c>
      <c r="G457" s="13">
        <v>7.0</v>
      </c>
      <c r="H457" s="13">
        <v>5.0</v>
      </c>
      <c r="I457" s="13">
        <v>54.0</v>
      </c>
      <c r="J457" s="13">
        <v>9.0</v>
      </c>
      <c r="K457" s="11">
        <v>0.7674897119341564</v>
      </c>
      <c r="L457" s="11">
        <v>2.419753086419753</v>
      </c>
      <c r="M457" s="12">
        <v>3.0</v>
      </c>
      <c r="N457" s="13">
        <v>0.0</v>
      </c>
      <c r="O457" s="13">
        <v>7.0</v>
      </c>
      <c r="P457" s="14">
        <v>0.0</v>
      </c>
      <c r="Q457" s="15">
        <v>0.86</v>
      </c>
      <c r="R457" s="16">
        <v>3.6030864197530867</v>
      </c>
      <c r="S457" s="13">
        <v>38.0</v>
      </c>
      <c r="T457" s="13">
        <v>3.0</v>
      </c>
      <c r="U457" s="13">
        <v>1.0</v>
      </c>
      <c r="V457" s="17">
        <f t="shared" si="1"/>
        <v>2</v>
      </c>
      <c r="W457" s="11">
        <f t="shared" si="2"/>
        <v>0.7777777778</v>
      </c>
      <c r="X457" s="11">
        <f t="shared" si="3"/>
        <v>0.2222222222</v>
      </c>
      <c r="Y457" s="11">
        <f t="shared" si="19"/>
        <v>3.60308642</v>
      </c>
      <c r="Z457" s="13">
        <v>4.0</v>
      </c>
      <c r="AA457" s="13">
        <v>0.0</v>
      </c>
      <c r="AB457" s="13">
        <v>6.0</v>
      </c>
      <c r="AC457" s="13">
        <v>0.0</v>
      </c>
      <c r="AD457" s="13">
        <v>10.0</v>
      </c>
      <c r="AE457" s="13">
        <v>0.0</v>
      </c>
      <c r="AF457" s="11">
        <f t="shared" si="46"/>
        <v>0</v>
      </c>
      <c r="AG457" s="12">
        <v>4.0</v>
      </c>
      <c r="AH457" s="12">
        <v>1.0</v>
      </c>
      <c r="AI457" s="12">
        <v>8.0</v>
      </c>
      <c r="AJ457" s="12">
        <v>5.0</v>
      </c>
      <c r="AK457" s="12">
        <v>12.0</v>
      </c>
      <c r="AL457" s="12">
        <v>6.0</v>
      </c>
      <c r="AM457" s="18">
        <f t="shared" si="47"/>
        <v>0.5</v>
      </c>
      <c r="AN457" s="19">
        <v>0.0</v>
      </c>
      <c r="AO457" s="19">
        <v>0.0</v>
      </c>
      <c r="AP457" s="12">
        <v>0.0</v>
      </c>
      <c r="AQ457" s="17">
        <f t="shared" si="26"/>
        <v>6</v>
      </c>
      <c r="AR457" s="11">
        <f t="shared" si="8"/>
        <v>0.6666666667</v>
      </c>
      <c r="AS457" s="17">
        <f t="shared" si="24"/>
        <v>3</v>
      </c>
      <c r="AT457" s="11">
        <f t="shared" si="10"/>
        <v>0.3333333333</v>
      </c>
      <c r="AU457" s="13" t="s">
        <v>56</v>
      </c>
      <c r="AY457" s="13"/>
      <c r="AZ457" s="13"/>
      <c r="BA457" s="13">
        <v>1.0</v>
      </c>
      <c r="BB457" s="13"/>
    </row>
    <row r="458" ht="12.75" customHeight="1">
      <c r="A458" s="13" t="s">
        <v>486</v>
      </c>
      <c r="B458" s="9" t="s">
        <v>490</v>
      </c>
      <c r="C458" s="10">
        <v>2.9333333333333336</v>
      </c>
      <c r="D458" s="11">
        <v>11.127380952380953</v>
      </c>
      <c r="E458" s="18">
        <v>0.2636139937948005</v>
      </c>
      <c r="F458" s="12">
        <v>1.0</v>
      </c>
      <c r="G458" s="13">
        <v>6.0</v>
      </c>
      <c r="H458" s="13">
        <v>5.0</v>
      </c>
      <c r="I458" s="13">
        <v>51.0</v>
      </c>
      <c r="J458" s="13">
        <v>8.0</v>
      </c>
      <c r="K458" s="11">
        <v>0.7377450980392157</v>
      </c>
      <c r="L458" s="11">
        <v>2.3333333333333335</v>
      </c>
      <c r="M458" s="12">
        <v>2.0</v>
      </c>
      <c r="N458" s="13">
        <v>0.0</v>
      </c>
      <c r="O458" s="13">
        <v>7.0</v>
      </c>
      <c r="P458" s="14">
        <v>0.0</v>
      </c>
      <c r="Q458" s="15">
        <v>1.0013590918340163</v>
      </c>
      <c r="R458" s="16">
        <v>5.2666666666666675</v>
      </c>
      <c r="S458" s="13">
        <v>37.0</v>
      </c>
      <c r="T458" s="13">
        <v>4.0</v>
      </c>
      <c r="U458" s="13">
        <v>1.0</v>
      </c>
      <c r="V458" s="17">
        <f t="shared" si="1"/>
        <v>2</v>
      </c>
      <c r="W458" s="11">
        <f t="shared" si="2"/>
        <v>0.75</v>
      </c>
      <c r="X458" s="11">
        <f t="shared" si="3"/>
        <v>0.25</v>
      </c>
      <c r="Y458" s="11">
        <f t="shared" si="19"/>
        <v>5.266666667</v>
      </c>
      <c r="Z458" s="13">
        <v>4.0</v>
      </c>
      <c r="AA458" s="13">
        <v>1.0</v>
      </c>
      <c r="AB458" s="13">
        <v>5.0</v>
      </c>
      <c r="AC458" s="13">
        <v>1.0</v>
      </c>
      <c r="AD458" s="13">
        <v>9.0</v>
      </c>
      <c r="AE458" s="13">
        <v>2.0</v>
      </c>
      <c r="AF458" s="11">
        <f t="shared" si="46"/>
        <v>0.2222222222</v>
      </c>
      <c r="AG458" s="12">
        <v>4.0</v>
      </c>
      <c r="AH458" s="12">
        <v>1.0</v>
      </c>
      <c r="AI458" s="12">
        <v>8.0</v>
      </c>
      <c r="AJ458" s="12">
        <v>4.0</v>
      </c>
      <c r="AK458" s="12">
        <v>12.0</v>
      </c>
      <c r="AL458" s="12">
        <v>5.0</v>
      </c>
      <c r="AM458" s="18">
        <f t="shared" si="47"/>
        <v>0.4166666667</v>
      </c>
      <c r="AN458" s="19">
        <v>0.0</v>
      </c>
      <c r="AO458" s="19">
        <v>0.0</v>
      </c>
      <c r="AP458" s="12">
        <v>0.0</v>
      </c>
      <c r="AQ458" s="17">
        <f t="shared" si="26"/>
        <v>6</v>
      </c>
      <c r="AR458" s="11">
        <f t="shared" si="8"/>
        <v>0.75</v>
      </c>
      <c r="AS458" s="17">
        <f t="shared" si="24"/>
        <v>0</v>
      </c>
      <c r="AT458" s="11">
        <f t="shared" si="10"/>
        <v>0</v>
      </c>
      <c r="AU458" s="13" t="s">
        <v>56</v>
      </c>
      <c r="AY458" s="13"/>
      <c r="AZ458" s="13"/>
      <c r="BA458" s="13">
        <v>4.0</v>
      </c>
      <c r="BB458" s="13"/>
    </row>
    <row r="459" ht="12.75" customHeight="1">
      <c r="A459" s="13" t="s">
        <v>486</v>
      </c>
      <c r="B459" s="9" t="s">
        <v>491</v>
      </c>
      <c r="C459" s="10">
        <v>3.1833333333333336</v>
      </c>
      <c r="D459" s="11">
        <v>10.127380952380953</v>
      </c>
      <c r="E459" s="18">
        <v>0.314329375808158</v>
      </c>
      <c r="F459" s="12">
        <v>0.0</v>
      </c>
      <c r="G459" s="13">
        <v>6.0</v>
      </c>
      <c r="H459" s="13">
        <v>7.0</v>
      </c>
      <c r="I459" s="13">
        <v>47.0</v>
      </c>
      <c r="J459" s="13">
        <v>7.0</v>
      </c>
      <c r="K459" s="11">
        <v>0.8358662613981763</v>
      </c>
      <c r="L459" s="11">
        <v>2.1818181818181817</v>
      </c>
      <c r="M459" s="12">
        <v>3.0</v>
      </c>
      <c r="N459" s="13">
        <v>0.0</v>
      </c>
      <c r="O459" s="13">
        <v>7.0</v>
      </c>
      <c r="P459" s="14">
        <v>0.0</v>
      </c>
      <c r="Q459" s="15">
        <v>1.1501956372063344</v>
      </c>
      <c r="R459" s="16">
        <v>5.365151515151515</v>
      </c>
      <c r="S459" s="13">
        <v>36.0</v>
      </c>
      <c r="T459" s="13">
        <v>5.0</v>
      </c>
      <c r="U459" s="13">
        <v>1.0</v>
      </c>
      <c r="V459" s="17">
        <f t="shared" si="1"/>
        <v>1</v>
      </c>
      <c r="W459" s="11">
        <f t="shared" si="2"/>
        <v>0.8571428571</v>
      </c>
      <c r="X459" s="11">
        <f t="shared" si="3"/>
        <v>0.1428571429</v>
      </c>
      <c r="Y459" s="11">
        <f t="shared" si="19"/>
        <v>5.365151515</v>
      </c>
      <c r="Z459" s="13">
        <v>4.0</v>
      </c>
      <c r="AA459" s="13">
        <v>1.0</v>
      </c>
      <c r="AB459" s="13">
        <v>4.0</v>
      </c>
      <c r="AC459" s="13">
        <v>1.0</v>
      </c>
      <c r="AD459" s="13">
        <v>8.0</v>
      </c>
      <c r="AE459" s="13">
        <v>2.0</v>
      </c>
      <c r="AF459" s="11">
        <f t="shared" si="46"/>
        <v>0.25</v>
      </c>
      <c r="AG459" s="12">
        <v>4.0</v>
      </c>
      <c r="AH459" s="12">
        <v>1.0</v>
      </c>
      <c r="AI459" s="12">
        <v>8.0</v>
      </c>
      <c r="AJ459" s="12">
        <v>5.0</v>
      </c>
      <c r="AK459" s="12">
        <v>12.0</v>
      </c>
      <c r="AL459" s="12">
        <v>6.0</v>
      </c>
      <c r="AM459" s="18">
        <f t="shared" si="47"/>
        <v>0.5</v>
      </c>
      <c r="AN459" s="19">
        <v>0.0</v>
      </c>
      <c r="AO459" s="19">
        <v>0.0</v>
      </c>
      <c r="AP459" s="12">
        <v>0.0</v>
      </c>
      <c r="AQ459" s="17">
        <f t="shared" si="26"/>
        <v>4</v>
      </c>
      <c r="AR459" s="11">
        <f t="shared" si="8"/>
        <v>0.5714285714</v>
      </c>
      <c r="AS459" s="17">
        <f t="shared" si="24"/>
        <v>1</v>
      </c>
      <c r="AT459" s="11">
        <f t="shared" si="10"/>
        <v>0.1666666667</v>
      </c>
      <c r="AU459" s="13" t="s">
        <v>54</v>
      </c>
      <c r="AY459" s="13"/>
      <c r="AZ459" s="13"/>
      <c r="BA459" s="13">
        <v>7.0</v>
      </c>
      <c r="BB459" s="13"/>
    </row>
    <row r="460" ht="12.75" customHeight="1">
      <c r="A460" s="13" t="s">
        <v>486</v>
      </c>
      <c r="B460" s="74" t="s">
        <v>492</v>
      </c>
      <c r="C460" s="10">
        <v>0.944047619047619</v>
      </c>
      <c r="D460" s="11">
        <v>8.127380952380953</v>
      </c>
      <c r="E460" s="18">
        <v>0.11615643767394168</v>
      </c>
      <c r="F460" s="12">
        <v>1.0</v>
      </c>
      <c r="G460" s="13">
        <v>5.0</v>
      </c>
      <c r="H460" s="13">
        <v>7.0</v>
      </c>
      <c r="I460" s="13">
        <v>51.0</v>
      </c>
      <c r="J460" s="13">
        <v>8.0</v>
      </c>
      <c r="K460" s="11">
        <v>0.6078431372549019</v>
      </c>
      <c r="L460" s="11">
        <v>1.5909090909090908</v>
      </c>
      <c r="M460" s="12">
        <v>5.0</v>
      </c>
      <c r="N460" s="13">
        <v>0.0</v>
      </c>
      <c r="O460" s="13">
        <v>7.0</v>
      </c>
      <c r="P460" s="14">
        <v>0.0</v>
      </c>
      <c r="Q460" s="15">
        <v>0.7239995749288436</v>
      </c>
      <c r="R460" s="16">
        <v>2.5349567099567096</v>
      </c>
      <c r="S460" s="13">
        <v>33.0</v>
      </c>
      <c r="T460" s="13">
        <v>6.0</v>
      </c>
      <c r="U460" s="13">
        <v>1.0</v>
      </c>
      <c r="V460" s="17">
        <f t="shared" si="1"/>
        <v>3</v>
      </c>
      <c r="W460" s="11">
        <f t="shared" si="2"/>
        <v>0.625</v>
      </c>
      <c r="X460" s="11">
        <f t="shared" si="3"/>
        <v>0.375</v>
      </c>
      <c r="Y460" s="11">
        <f t="shared" si="19"/>
        <v>2.53495671</v>
      </c>
      <c r="Z460" s="13">
        <v>3.0</v>
      </c>
      <c r="AA460" s="13">
        <v>0.0</v>
      </c>
      <c r="AB460" s="13">
        <v>3.0</v>
      </c>
      <c r="AC460" s="13">
        <v>0.0</v>
      </c>
      <c r="AD460" s="13">
        <v>6.0</v>
      </c>
      <c r="AE460" s="13">
        <v>0.0</v>
      </c>
      <c r="AF460" s="11">
        <f t="shared" si="46"/>
        <v>0</v>
      </c>
      <c r="AG460" s="12">
        <v>4.0</v>
      </c>
      <c r="AH460" s="12">
        <v>3.0</v>
      </c>
      <c r="AI460" s="12">
        <v>8.0</v>
      </c>
      <c r="AJ460" s="12">
        <v>3.0</v>
      </c>
      <c r="AK460" s="12">
        <v>12.0</v>
      </c>
      <c r="AL460" s="12">
        <v>6.0</v>
      </c>
      <c r="AM460" s="18">
        <f t="shared" si="47"/>
        <v>0.5</v>
      </c>
      <c r="AN460" s="19">
        <v>0.0</v>
      </c>
      <c r="AO460" s="19">
        <v>0.0</v>
      </c>
      <c r="AP460" s="12">
        <v>0.0</v>
      </c>
      <c r="AQ460" s="17">
        <f t="shared" si="26"/>
        <v>3</v>
      </c>
      <c r="AR460" s="11">
        <f t="shared" si="8"/>
        <v>0.375</v>
      </c>
      <c r="AS460" s="17">
        <f t="shared" si="24"/>
        <v>5</v>
      </c>
      <c r="AT460" s="11">
        <f t="shared" si="10"/>
        <v>0.625</v>
      </c>
      <c r="AU460" s="13" t="s">
        <v>54</v>
      </c>
      <c r="AY460" s="13"/>
      <c r="AZ460" s="13"/>
      <c r="BA460" s="13">
        <v>7.0</v>
      </c>
      <c r="BB460" s="13"/>
    </row>
    <row r="461" ht="12.75" customHeight="1">
      <c r="A461" s="13" t="s">
        <v>486</v>
      </c>
      <c r="B461" s="74" t="s">
        <v>493</v>
      </c>
      <c r="C461" s="10">
        <v>0.944047619047619</v>
      </c>
      <c r="D461" s="11">
        <v>6.127380952380952</v>
      </c>
      <c r="E461" s="18">
        <v>0.15407033223236838</v>
      </c>
      <c r="F461" s="12">
        <v>1.0</v>
      </c>
      <c r="G461" s="13">
        <v>5.0</v>
      </c>
      <c r="H461" s="13">
        <v>5.0</v>
      </c>
      <c r="I461" s="13">
        <v>45.0</v>
      </c>
      <c r="J461" s="13">
        <v>7.0</v>
      </c>
      <c r="K461" s="11">
        <v>0.6984126984126985</v>
      </c>
      <c r="L461" s="11">
        <v>2.2222222222222223</v>
      </c>
      <c r="M461" s="12">
        <v>4.0</v>
      </c>
      <c r="N461" s="13">
        <v>0.0</v>
      </c>
      <c r="O461" s="13">
        <v>7.0</v>
      </c>
      <c r="P461" s="14">
        <v>0.0</v>
      </c>
      <c r="Q461" s="15">
        <v>0.8524830306450668</v>
      </c>
      <c r="R461" s="16">
        <v>3.166269841269841</v>
      </c>
      <c r="S461" s="13">
        <v>30.0</v>
      </c>
      <c r="T461" s="13">
        <v>7.0</v>
      </c>
      <c r="U461" s="13">
        <v>1.0</v>
      </c>
      <c r="V461" s="17">
        <f t="shared" si="1"/>
        <v>2</v>
      </c>
      <c r="W461" s="11">
        <f t="shared" si="2"/>
        <v>0.7142857143</v>
      </c>
      <c r="X461" s="11">
        <f t="shared" si="3"/>
        <v>0.2857142857</v>
      </c>
      <c r="Y461" s="11">
        <f t="shared" si="19"/>
        <v>3.166269841</v>
      </c>
      <c r="Z461" s="13">
        <v>2.0</v>
      </c>
      <c r="AA461" s="13">
        <v>0.0</v>
      </c>
      <c r="AB461" s="13">
        <v>2.0</v>
      </c>
      <c r="AC461" s="13">
        <v>0.0</v>
      </c>
      <c r="AD461" s="13">
        <v>4.0</v>
      </c>
      <c r="AE461" s="13">
        <v>0.0</v>
      </c>
      <c r="AF461" s="11">
        <f t="shared" si="46"/>
        <v>0</v>
      </c>
      <c r="AG461" s="12">
        <v>4.0</v>
      </c>
      <c r="AH461" s="12">
        <v>3.0</v>
      </c>
      <c r="AI461" s="12">
        <v>8.0</v>
      </c>
      <c r="AJ461" s="12">
        <v>3.0</v>
      </c>
      <c r="AK461" s="12">
        <v>12.0</v>
      </c>
      <c r="AL461" s="12">
        <v>6.0</v>
      </c>
      <c r="AM461" s="18">
        <f t="shared" si="47"/>
        <v>0.5</v>
      </c>
      <c r="AN461" s="19">
        <v>0.0</v>
      </c>
      <c r="AO461" s="19">
        <v>0.0</v>
      </c>
      <c r="AP461" s="12">
        <v>0.0</v>
      </c>
      <c r="AQ461" s="17">
        <f t="shared" si="26"/>
        <v>3</v>
      </c>
      <c r="AR461" s="11">
        <f t="shared" si="8"/>
        <v>0.4285714286</v>
      </c>
      <c r="AS461" s="17">
        <f t="shared" si="24"/>
        <v>4</v>
      </c>
      <c r="AT461" s="11">
        <f t="shared" si="10"/>
        <v>0.5714285714</v>
      </c>
      <c r="AU461" s="13" t="s">
        <v>56</v>
      </c>
      <c r="AY461" s="13"/>
      <c r="AZ461" s="13"/>
      <c r="BA461" s="13">
        <v>2.0</v>
      </c>
      <c r="BB461" s="13"/>
    </row>
    <row r="462" ht="12.75" customHeight="1">
      <c r="A462" s="13" t="s">
        <v>486</v>
      </c>
      <c r="B462" s="74" t="s">
        <v>494</v>
      </c>
      <c r="C462" s="10">
        <v>0.944047619047619</v>
      </c>
      <c r="D462" s="11">
        <v>4.127380952380952</v>
      </c>
      <c r="E462" s="18">
        <v>0.2287280069224113</v>
      </c>
      <c r="F462" s="12">
        <v>2.0</v>
      </c>
      <c r="G462" s="13">
        <v>5.0</v>
      </c>
      <c r="H462" s="13">
        <v>6.0</v>
      </c>
      <c r="I462" s="13">
        <v>38.0</v>
      </c>
      <c r="J462" s="13">
        <v>6.0</v>
      </c>
      <c r="K462" s="11">
        <v>0.8070175438596491</v>
      </c>
      <c r="L462" s="11">
        <v>2.3333333333333335</v>
      </c>
      <c r="M462" s="12">
        <v>4.0</v>
      </c>
      <c r="N462" s="13">
        <v>0.0</v>
      </c>
      <c r="O462" s="13">
        <v>7.0</v>
      </c>
      <c r="P462" s="14">
        <v>0.0</v>
      </c>
      <c r="Q462" s="15">
        <v>1.0357455507820603</v>
      </c>
      <c r="R462" s="16">
        <v>3.2773809523809527</v>
      </c>
      <c r="S462" s="13">
        <v>27.0</v>
      </c>
      <c r="T462" s="13">
        <v>8.0</v>
      </c>
      <c r="U462" s="13">
        <v>1.0</v>
      </c>
      <c r="V462" s="17">
        <f t="shared" si="1"/>
        <v>1</v>
      </c>
      <c r="W462" s="11">
        <f t="shared" si="2"/>
        <v>0.8333333333</v>
      </c>
      <c r="X462" s="11">
        <f t="shared" si="3"/>
        <v>0.1666666667</v>
      </c>
      <c r="Y462" s="11">
        <f t="shared" si="19"/>
        <v>3.277380952</v>
      </c>
      <c r="Z462" s="13">
        <v>1.0</v>
      </c>
      <c r="AA462" s="13">
        <v>0.0</v>
      </c>
      <c r="AB462" s="13">
        <v>1.0</v>
      </c>
      <c r="AC462" s="13">
        <v>0.0</v>
      </c>
      <c r="AD462" s="13">
        <v>2.0</v>
      </c>
      <c r="AE462" s="13">
        <v>0.0</v>
      </c>
      <c r="AF462" s="11">
        <f t="shared" si="46"/>
        <v>0</v>
      </c>
      <c r="AG462" s="12">
        <v>4.0</v>
      </c>
      <c r="AH462" s="12">
        <v>3.0</v>
      </c>
      <c r="AI462" s="12">
        <v>8.0</v>
      </c>
      <c r="AJ462" s="12">
        <v>3.0</v>
      </c>
      <c r="AK462" s="12">
        <v>12.0</v>
      </c>
      <c r="AL462" s="12">
        <v>6.0</v>
      </c>
      <c r="AM462" s="18">
        <f t="shared" si="47"/>
        <v>0.5</v>
      </c>
      <c r="AN462" s="19">
        <v>0.0</v>
      </c>
      <c r="AO462" s="19">
        <v>0.0</v>
      </c>
      <c r="AP462" s="12">
        <v>0.0</v>
      </c>
      <c r="AQ462" s="17">
        <f t="shared" si="26"/>
        <v>2</v>
      </c>
      <c r="AR462" s="11">
        <f t="shared" si="8"/>
        <v>0.3333333333</v>
      </c>
      <c r="AS462" s="17">
        <f t="shared" si="24"/>
        <v>4</v>
      </c>
      <c r="AT462" s="11">
        <f t="shared" si="10"/>
        <v>0.6666666667</v>
      </c>
      <c r="AU462" s="13" t="s">
        <v>54</v>
      </c>
      <c r="BA462" s="12">
        <v>4.0</v>
      </c>
    </row>
    <row r="463" ht="12.75" customHeight="1">
      <c r="A463" s="13" t="s">
        <v>486</v>
      </c>
      <c r="B463" s="74" t="s">
        <v>495</v>
      </c>
      <c r="C463" s="10">
        <v>0.944047619047619</v>
      </c>
      <c r="D463" s="11">
        <v>2.1273809523809524</v>
      </c>
      <c r="E463" s="18">
        <v>0.44376049244543925</v>
      </c>
      <c r="F463" s="12">
        <v>2.0</v>
      </c>
      <c r="G463" s="13">
        <v>4.0</v>
      </c>
      <c r="H463" s="13">
        <v>3.0</v>
      </c>
      <c r="I463" s="13">
        <v>30.0</v>
      </c>
      <c r="J463" s="13">
        <v>5.0</v>
      </c>
      <c r="K463" s="11">
        <v>0.78</v>
      </c>
      <c r="L463" s="11">
        <v>3.2</v>
      </c>
      <c r="M463" s="12">
        <v>4.0</v>
      </c>
      <c r="N463" s="13">
        <v>0.0</v>
      </c>
      <c r="O463" s="13">
        <v>7.0</v>
      </c>
      <c r="P463" s="14">
        <v>0.0</v>
      </c>
      <c r="Q463" s="15">
        <v>1.2237604924454393</v>
      </c>
      <c r="R463" s="16">
        <v>4.144047619047619</v>
      </c>
      <c r="S463" s="13">
        <v>24.0</v>
      </c>
      <c r="T463" s="13">
        <v>9.0</v>
      </c>
      <c r="U463" s="13">
        <v>1.0</v>
      </c>
      <c r="V463" s="17">
        <f t="shared" si="1"/>
        <v>1</v>
      </c>
      <c r="W463" s="11">
        <f t="shared" si="2"/>
        <v>0.8</v>
      </c>
      <c r="X463" s="11">
        <f t="shared" si="3"/>
        <v>0.2</v>
      </c>
      <c r="Y463" s="11">
        <f t="shared" si="19"/>
        <v>4.144047619</v>
      </c>
      <c r="Z463" s="13">
        <v>0.0</v>
      </c>
      <c r="AA463" s="13">
        <v>0.0</v>
      </c>
      <c r="AB463" s="13">
        <v>0.0</v>
      </c>
      <c r="AC463" s="13">
        <v>0.0</v>
      </c>
      <c r="AD463" s="13">
        <v>0.0</v>
      </c>
      <c r="AE463" s="13">
        <v>0.0</v>
      </c>
      <c r="AF463" s="11" t="str">
        <f t="shared" si="46"/>
        <v>#DIV/0!</v>
      </c>
      <c r="AG463" s="12">
        <v>4.0</v>
      </c>
      <c r="AH463" s="12">
        <v>3.0</v>
      </c>
      <c r="AI463" s="12">
        <v>8.0</v>
      </c>
      <c r="AJ463" s="12">
        <v>3.0</v>
      </c>
      <c r="AK463" s="12">
        <v>12.0</v>
      </c>
      <c r="AL463" s="12">
        <v>6.0</v>
      </c>
      <c r="AM463" s="18">
        <f t="shared" si="47"/>
        <v>0.5</v>
      </c>
      <c r="AN463" s="19">
        <v>0.0</v>
      </c>
      <c r="AO463" s="19">
        <v>0.0</v>
      </c>
      <c r="AP463" s="12">
        <v>0.0</v>
      </c>
      <c r="AQ463" s="17">
        <f t="shared" si="26"/>
        <v>1</v>
      </c>
      <c r="AR463" s="11">
        <f t="shared" si="8"/>
        <v>0.2</v>
      </c>
      <c r="AS463" s="17">
        <f t="shared" si="24"/>
        <v>4</v>
      </c>
      <c r="AT463" s="11">
        <f t="shared" si="10"/>
        <v>0.8</v>
      </c>
      <c r="AU463" s="13" t="s">
        <v>56</v>
      </c>
      <c r="AY463" s="13"/>
      <c r="AZ463" s="13"/>
      <c r="BA463" s="13">
        <v>6.0</v>
      </c>
      <c r="BB463" s="13"/>
    </row>
    <row r="464" ht="12.75" customHeight="1">
      <c r="A464" s="13" t="s">
        <v>486</v>
      </c>
      <c r="B464" s="74" t="s">
        <v>496</v>
      </c>
      <c r="C464" s="10">
        <v>0.43452380952380953</v>
      </c>
      <c r="D464" s="11">
        <v>1.8773809523809522</v>
      </c>
      <c r="E464" s="18">
        <v>0.2314521242866202</v>
      </c>
      <c r="F464" s="12">
        <v>3.0</v>
      </c>
      <c r="G464" s="13">
        <v>3.0</v>
      </c>
      <c r="H464" s="13">
        <v>10.0</v>
      </c>
      <c r="I464" s="13">
        <v>26.0</v>
      </c>
      <c r="J464" s="13">
        <v>4.0</v>
      </c>
      <c r="K464" s="11">
        <v>0.6538461538461539</v>
      </c>
      <c r="L464" s="11">
        <v>1.5</v>
      </c>
      <c r="M464" s="12">
        <v>0.0</v>
      </c>
      <c r="N464" s="13">
        <v>0.0</v>
      </c>
      <c r="O464" s="13">
        <v>7.0</v>
      </c>
      <c r="P464" s="14">
        <v>0.0</v>
      </c>
      <c r="Q464" s="15">
        <v>0.8852982781327741</v>
      </c>
      <c r="R464" s="16">
        <v>1.9345238095238095</v>
      </c>
      <c r="S464" s="13">
        <v>21.0</v>
      </c>
      <c r="T464" s="13">
        <v>10.0</v>
      </c>
      <c r="U464" s="13">
        <v>1.0</v>
      </c>
      <c r="V464" s="17">
        <f t="shared" si="1"/>
        <v>1</v>
      </c>
      <c r="W464" s="11">
        <f t="shared" si="2"/>
        <v>0.75</v>
      </c>
      <c r="X464" s="11">
        <f t="shared" si="3"/>
        <v>0.25</v>
      </c>
      <c r="Y464" s="11">
        <f t="shared" si="19"/>
        <v>1.93452381</v>
      </c>
      <c r="Z464" s="13">
        <v>0.0</v>
      </c>
      <c r="AA464" s="13">
        <v>0.0</v>
      </c>
      <c r="AB464" s="13">
        <v>0.0</v>
      </c>
      <c r="AC464" s="13">
        <v>0.0</v>
      </c>
      <c r="AD464" s="13">
        <v>0.0</v>
      </c>
      <c r="AE464" s="13">
        <v>0.0</v>
      </c>
      <c r="AF464" s="11" t="str">
        <f t="shared" si="46"/>
        <v>#DIV/0!</v>
      </c>
      <c r="AG464" s="12">
        <v>4.0</v>
      </c>
      <c r="AH464" s="12">
        <v>1.0</v>
      </c>
      <c r="AI464" s="12">
        <v>7.0</v>
      </c>
      <c r="AJ464" s="12">
        <v>2.0</v>
      </c>
      <c r="AK464" s="12">
        <v>11.0</v>
      </c>
      <c r="AL464" s="12">
        <v>3.0</v>
      </c>
      <c r="AM464" s="18">
        <f t="shared" si="47"/>
        <v>0.2727272727</v>
      </c>
      <c r="AN464" s="19">
        <v>0.0</v>
      </c>
      <c r="AO464" s="19">
        <v>0.0</v>
      </c>
      <c r="AP464" s="12">
        <v>0.0</v>
      </c>
      <c r="AQ464" s="17">
        <f t="shared" si="26"/>
        <v>4</v>
      </c>
      <c r="AR464" s="11">
        <f t="shared" si="8"/>
        <v>1</v>
      </c>
      <c r="AS464" s="17">
        <f t="shared" si="24"/>
        <v>0</v>
      </c>
      <c r="AT464" s="11">
        <f t="shared" si="10"/>
        <v>0</v>
      </c>
      <c r="AU464" s="13" t="s">
        <v>56</v>
      </c>
      <c r="AY464" s="13"/>
      <c r="AZ464" s="13"/>
      <c r="BA464" s="13">
        <v>5.0</v>
      </c>
      <c r="BB464" s="13"/>
    </row>
    <row r="465" ht="12.75" customHeight="1">
      <c r="A465" s="13" t="s">
        <v>486</v>
      </c>
      <c r="B465" s="74" t="s">
        <v>497</v>
      </c>
      <c r="C465" s="10">
        <v>0.944047619047619</v>
      </c>
      <c r="D465" s="11">
        <v>1.6773809523809522</v>
      </c>
      <c r="E465" s="18">
        <v>0.5628105039034776</v>
      </c>
      <c r="F465" s="12">
        <v>1.0</v>
      </c>
      <c r="G465" s="13">
        <v>0.0</v>
      </c>
      <c r="H465" s="13">
        <v>5.0</v>
      </c>
      <c r="I465" s="13">
        <v>21.0</v>
      </c>
      <c r="J465" s="13">
        <v>3.0</v>
      </c>
      <c r="K465" s="11">
        <v>-0.07936507936507936</v>
      </c>
      <c r="L465" s="11">
        <v>0.0</v>
      </c>
      <c r="M465" s="12">
        <v>2.0</v>
      </c>
      <c r="N465" s="13">
        <v>0.0</v>
      </c>
      <c r="O465" s="13">
        <v>7.0</v>
      </c>
      <c r="P465" s="14">
        <v>0.0</v>
      </c>
      <c r="Q465" s="15">
        <v>0.4834454245383983</v>
      </c>
      <c r="R465" s="16">
        <v>0.944047619047619</v>
      </c>
      <c r="S465" s="13">
        <v>18.0</v>
      </c>
      <c r="T465" s="13">
        <v>11.0</v>
      </c>
      <c r="U465" s="13">
        <v>1.0</v>
      </c>
      <c r="V465" s="17">
        <f t="shared" si="1"/>
        <v>3</v>
      </c>
      <c r="W465" s="11">
        <f t="shared" si="2"/>
        <v>0</v>
      </c>
      <c r="X465" s="11">
        <f t="shared" si="3"/>
        <v>1</v>
      </c>
      <c r="Y465" s="11">
        <f t="shared" si="19"/>
        <v>0.944047619</v>
      </c>
      <c r="Z465" s="13">
        <v>0.0</v>
      </c>
      <c r="AA465" s="13">
        <v>0.0</v>
      </c>
      <c r="AB465" s="13">
        <v>0.0</v>
      </c>
      <c r="AC465" s="13">
        <v>0.0</v>
      </c>
      <c r="AD465" s="13">
        <v>0.0</v>
      </c>
      <c r="AE465" s="13">
        <v>0.0</v>
      </c>
      <c r="AF465" s="11" t="str">
        <f t="shared" si="46"/>
        <v>#DIV/0!</v>
      </c>
      <c r="AG465" s="12">
        <v>4.0</v>
      </c>
      <c r="AH465" s="12">
        <v>3.0</v>
      </c>
      <c r="AI465" s="12">
        <v>6.0</v>
      </c>
      <c r="AJ465" s="12">
        <v>3.0</v>
      </c>
      <c r="AK465" s="12">
        <v>10.0</v>
      </c>
      <c r="AL465" s="12">
        <v>6.0</v>
      </c>
      <c r="AM465" s="18">
        <f t="shared" si="47"/>
        <v>0.6</v>
      </c>
      <c r="AN465" s="19">
        <v>0.0</v>
      </c>
      <c r="AO465" s="19">
        <v>0.0</v>
      </c>
      <c r="AP465" s="12">
        <v>0.0</v>
      </c>
      <c r="AQ465" s="17">
        <f t="shared" si="26"/>
        <v>1</v>
      </c>
      <c r="AR465" s="11">
        <f t="shared" si="8"/>
        <v>0.3333333333</v>
      </c>
      <c r="AS465" s="17">
        <f t="shared" si="24"/>
        <v>2</v>
      </c>
      <c r="AT465" s="11">
        <f t="shared" si="10"/>
        <v>0.6666666667</v>
      </c>
      <c r="AU465" s="13" t="s">
        <v>54</v>
      </c>
      <c r="BA465" s="12">
        <v>2.0</v>
      </c>
    </row>
    <row r="466" ht="12.75" customHeight="1">
      <c r="A466" s="13" t="s">
        <v>486</v>
      </c>
      <c r="B466" s="74" t="s">
        <v>498</v>
      </c>
      <c r="C466" s="10">
        <v>0.43452380952380953</v>
      </c>
      <c r="D466" s="11">
        <v>1.2773809523809523</v>
      </c>
      <c r="E466" s="18">
        <v>0.34016775396085747</v>
      </c>
      <c r="F466" s="12">
        <v>2.0</v>
      </c>
      <c r="G466" s="13">
        <v>0.0</v>
      </c>
      <c r="H466" s="13">
        <v>5.0</v>
      </c>
      <c r="I466" s="13">
        <v>15.0</v>
      </c>
      <c r="J466" s="13">
        <v>2.0</v>
      </c>
      <c r="K466" s="11">
        <v>-0.16666666666666666</v>
      </c>
      <c r="L466" s="11">
        <v>0.0</v>
      </c>
      <c r="M466" s="12">
        <v>1.0</v>
      </c>
      <c r="N466" s="13">
        <v>0.0</v>
      </c>
      <c r="O466" s="13">
        <v>7.0</v>
      </c>
      <c r="P466" s="14">
        <v>0.0</v>
      </c>
      <c r="Q466" s="15">
        <v>0.1735010872941908</v>
      </c>
      <c r="R466" s="16">
        <v>0.43452380952380953</v>
      </c>
      <c r="S466" s="13">
        <v>15.0</v>
      </c>
      <c r="T466" s="13">
        <v>12.0</v>
      </c>
      <c r="U466" s="13">
        <v>1.0</v>
      </c>
      <c r="V466" s="17">
        <f t="shared" si="1"/>
        <v>2</v>
      </c>
      <c r="W466" s="11">
        <f t="shared" si="2"/>
        <v>0</v>
      </c>
      <c r="X466" s="11">
        <f t="shared" si="3"/>
        <v>1</v>
      </c>
      <c r="Y466" s="11">
        <f t="shared" si="19"/>
        <v>0.4345238095</v>
      </c>
      <c r="Z466" s="13">
        <v>0.0</v>
      </c>
      <c r="AA466" s="13">
        <v>0.0</v>
      </c>
      <c r="AB466" s="13">
        <v>0.0</v>
      </c>
      <c r="AC466" s="13">
        <v>0.0</v>
      </c>
      <c r="AD466" s="13">
        <v>0.0</v>
      </c>
      <c r="AE466" s="13">
        <v>0.0</v>
      </c>
      <c r="AF466" s="11" t="str">
        <f t="shared" si="46"/>
        <v>#DIV/0!</v>
      </c>
      <c r="AG466" s="12">
        <v>3.0</v>
      </c>
      <c r="AH466" s="12">
        <v>1.0</v>
      </c>
      <c r="AI466" s="12">
        <v>5.0</v>
      </c>
      <c r="AJ466" s="12">
        <v>2.0</v>
      </c>
      <c r="AK466" s="12">
        <v>8.0</v>
      </c>
      <c r="AL466" s="12">
        <v>3.0</v>
      </c>
      <c r="AM466" s="18">
        <f t="shared" si="47"/>
        <v>0.375</v>
      </c>
      <c r="AN466" s="19">
        <v>0.0</v>
      </c>
      <c r="AO466" s="19">
        <v>0.0</v>
      </c>
      <c r="AP466" s="12">
        <v>0.0</v>
      </c>
      <c r="AQ466" s="17">
        <f t="shared" si="26"/>
        <v>1</v>
      </c>
      <c r="AR466" s="11">
        <f t="shared" si="8"/>
        <v>0.5</v>
      </c>
      <c r="AS466" s="17">
        <f t="shared" si="24"/>
        <v>1</v>
      </c>
      <c r="AT466" s="11">
        <f t="shared" si="10"/>
        <v>0.5</v>
      </c>
      <c r="AU466" s="13" t="s">
        <v>56</v>
      </c>
      <c r="AY466" s="13"/>
      <c r="AZ466" s="13"/>
      <c r="BA466" s="13">
        <v>5.0</v>
      </c>
      <c r="BB466" s="13"/>
    </row>
    <row r="467" ht="12.75" customHeight="1">
      <c r="A467" s="13" t="s">
        <v>486</v>
      </c>
      <c r="B467" s="9" t="s">
        <v>499</v>
      </c>
      <c r="C467" s="10">
        <v>0.3333333333333333</v>
      </c>
      <c r="D467" s="11">
        <v>1.0773809523809523</v>
      </c>
      <c r="E467" s="18">
        <v>0.30939226519337015</v>
      </c>
      <c r="F467" s="12">
        <v>0.0</v>
      </c>
      <c r="G467" s="13">
        <v>1.0</v>
      </c>
      <c r="H467" s="13">
        <v>5.0</v>
      </c>
      <c r="I467" s="13">
        <v>21.0</v>
      </c>
      <c r="J467" s="13">
        <v>3.0</v>
      </c>
      <c r="K467" s="11">
        <v>0.25396825396825395</v>
      </c>
      <c r="L467" s="11">
        <v>1.037037037037037</v>
      </c>
      <c r="M467" s="12">
        <v>1.0</v>
      </c>
      <c r="N467" s="13">
        <v>0.0</v>
      </c>
      <c r="O467" s="13">
        <v>7.0</v>
      </c>
      <c r="P467" s="14">
        <v>0.0</v>
      </c>
      <c r="Q467" s="15">
        <v>0.5633605191616241</v>
      </c>
      <c r="R467" s="16">
        <v>1.3703703703703702</v>
      </c>
      <c r="S467" s="13">
        <v>12.0</v>
      </c>
      <c r="T467" s="13">
        <v>13.0</v>
      </c>
      <c r="U467" s="13">
        <v>1.0</v>
      </c>
      <c r="V467" s="17">
        <f t="shared" si="1"/>
        <v>2</v>
      </c>
      <c r="W467" s="11">
        <f t="shared" si="2"/>
        <v>0.3333333333</v>
      </c>
      <c r="X467" s="11">
        <f t="shared" si="3"/>
        <v>0.6666666667</v>
      </c>
      <c r="Y467" s="11">
        <f t="shared" si="19"/>
        <v>1.37037037</v>
      </c>
      <c r="Z467" s="13">
        <v>0.0</v>
      </c>
      <c r="AA467" s="13">
        <v>0.0</v>
      </c>
      <c r="AB467" s="13">
        <v>0.0</v>
      </c>
      <c r="AC467" s="13">
        <v>0.0</v>
      </c>
      <c r="AD467" s="13">
        <v>0.0</v>
      </c>
      <c r="AE467" s="13">
        <v>0.0</v>
      </c>
      <c r="AF467" s="11" t="str">
        <f t="shared" si="46"/>
        <v>#DIV/0!</v>
      </c>
      <c r="AG467" s="12">
        <v>3.0</v>
      </c>
      <c r="AH467" s="12">
        <v>1.0</v>
      </c>
      <c r="AI467" s="12">
        <v>4.0</v>
      </c>
      <c r="AJ467" s="12">
        <v>1.0</v>
      </c>
      <c r="AK467" s="12">
        <v>7.0</v>
      </c>
      <c r="AL467" s="12">
        <v>2.0</v>
      </c>
      <c r="AM467" s="18">
        <f t="shared" si="47"/>
        <v>0.2857142857</v>
      </c>
      <c r="AN467" s="19">
        <v>0.0</v>
      </c>
      <c r="AO467" s="19">
        <v>0.0</v>
      </c>
      <c r="AP467" s="12">
        <v>0.0</v>
      </c>
      <c r="AQ467" s="17">
        <f t="shared" si="26"/>
        <v>2</v>
      </c>
      <c r="AR467" s="11">
        <f t="shared" si="8"/>
        <v>0.6666666667</v>
      </c>
      <c r="AS467" s="17">
        <f t="shared" si="24"/>
        <v>1</v>
      </c>
      <c r="AT467" s="11">
        <f t="shared" si="10"/>
        <v>0.3333333333</v>
      </c>
      <c r="AU467" s="13" t="s">
        <v>56</v>
      </c>
      <c r="AY467" s="13"/>
      <c r="AZ467" s="13"/>
      <c r="BA467" s="12">
        <v>5.0</v>
      </c>
    </row>
    <row r="468" ht="12.75" customHeight="1">
      <c r="A468" s="13" t="s">
        <v>486</v>
      </c>
      <c r="B468" s="74" t="s">
        <v>500</v>
      </c>
      <c r="C468" s="10">
        <v>0.4107142857142857</v>
      </c>
      <c r="D468" s="11">
        <v>0.7440476190476191</v>
      </c>
      <c r="E468" s="18">
        <v>0.5519999999999999</v>
      </c>
      <c r="F468" s="12">
        <v>0.0</v>
      </c>
      <c r="G468" s="13">
        <v>0.0</v>
      </c>
      <c r="H468" s="13">
        <v>5.0</v>
      </c>
      <c r="I468" s="13">
        <v>8.0</v>
      </c>
      <c r="J468" s="13">
        <v>1.0</v>
      </c>
      <c r="K468" s="11">
        <v>-0.625</v>
      </c>
      <c r="L468" s="11">
        <v>0.0</v>
      </c>
      <c r="M468" s="12">
        <v>0.0</v>
      </c>
      <c r="N468" s="13">
        <v>0.0</v>
      </c>
      <c r="O468" s="13">
        <v>7.0</v>
      </c>
      <c r="P468" s="14">
        <v>0.0</v>
      </c>
      <c r="Q468" s="15">
        <v>-0.07300000000000006</v>
      </c>
      <c r="R468" s="16">
        <v>0.4107142857142857</v>
      </c>
      <c r="S468" s="13">
        <v>9.0</v>
      </c>
      <c r="T468" s="13">
        <v>14.0</v>
      </c>
      <c r="U468" s="13">
        <v>1.0</v>
      </c>
      <c r="V468" s="17">
        <f t="shared" si="1"/>
        <v>1</v>
      </c>
      <c r="W468" s="11">
        <f t="shared" si="2"/>
        <v>0</v>
      </c>
      <c r="X468" s="11">
        <f t="shared" si="3"/>
        <v>1</v>
      </c>
      <c r="Y468" s="11">
        <f t="shared" si="19"/>
        <v>0.4107142857</v>
      </c>
      <c r="Z468" s="13">
        <v>0.0</v>
      </c>
      <c r="AA468" s="13">
        <v>0.0</v>
      </c>
      <c r="AB468" s="13">
        <v>0.0</v>
      </c>
      <c r="AC468" s="13">
        <v>0.0</v>
      </c>
      <c r="AD468" s="13">
        <v>0.0</v>
      </c>
      <c r="AE468" s="13">
        <v>0.0</v>
      </c>
      <c r="AF468" s="11" t="str">
        <f t="shared" si="46"/>
        <v>#DIV/0!</v>
      </c>
      <c r="AG468" s="12">
        <v>2.0</v>
      </c>
      <c r="AH468" s="12">
        <v>1.0</v>
      </c>
      <c r="AI468" s="12">
        <v>3.0</v>
      </c>
      <c r="AJ468" s="12">
        <v>2.0</v>
      </c>
      <c r="AK468" s="12">
        <v>5.0</v>
      </c>
      <c r="AL468" s="12">
        <v>3.0</v>
      </c>
      <c r="AM468" s="18">
        <f t="shared" si="47"/>
        <v>0.6</v>
      </c>
      <c r="AN468" s="19">
        <v>0.0</v>
      </c>
      <c r="AO468" s="19">
        <v>0.0</v>
      </c>
      <c r="AP468" s="12">
        <v>0.0</v>
      </c>
      <c r="AQ468" s="17">
        <f t="shared" si="26"/>
        <v>1</v>
      </c>
      <c r="AR468" s="11">
        <f t="shared" si="8"/>
        <v>1</v>
      </c>
      <c r="AS468" s="17">
        <f t="shared" si="24"/>
        <v>0</v>
      </c>
      <c r="AT468" s="11">
        <f t="shared" si="10"/>
        <v>0</v>
      </c>
      <c r="AU468" s="13" t="s">
        <v>54</v>
      </c>
      <c r="AY468" s="13"/>
      <c r="AZ468" s="13"/>
      <c r="BA468" s="13">
        <v>9.0</v>
      </c>
      <c r="BB468" s="13"/>
    </row>
    <row r="469" ht="12.75" customHeight="1">
      <c r="A469" s="13" t="s">
        <v>486</v>
      </c>
      <c r="B469" s="9" t="s">
        <v>501</v>
      </c>
      <c r="C469" s="10">
        <v>0.0</v>
      </c>
      <c r="D469" s="11">
        <v>0.4107142857142857</v>
      </c>
      <c r="E469" s="18">
        <v>0.0</v>
      </c>
      <c r="F469" s="12">
        <v>0.0</v>
      </c>
      <c r="G469" s="13">
        <v>1.0</v>
      </c>
      <c r="H469" s="13">
        <v>5.0</v>
      </c>
      <c r="I469" s="13">
        <v>15.0</v>
      </c>
      <c r="J469" s="13">
        <v>2.0</v>
      </c>
      <c r="K469" s="11">
        <v>0.33333333333333337</v>
      </c>
      <c r="L469" s="11">
        <v>1.5555555555555556</v>
      </c>
      <c r="M469" s="12">
        <v>1.0</v>
      </c>
      <c r="N469" s="13">
        <v>0.0</v>
      </c>
      <c r="O469" s="13">
        <v>7.0</v>
      </c>
      <c r="P469" s="14">
        <v>0.0</v>
      </c>
      <c r="Q469" s="15">
        <v>0.33333333333333337</v>
      </c>
      <c r="R469" s="16">
        <v>1.5555555555555556</v>
      </c>
      <c r="S469" s="13">
        <v>6.0</v>
      </c>
      <c r="T469" s="13">
        <v>15.0</v>
      </c>
      <c r="U469" s="13">
        <v>1.0</v>
      </c>
      <c r="V469" s="17">
        <f t="shared" si="1"/>
        <v>1</v>
      </c>
      <c r="W469" s="11">
        <f t="shared" si="2"/>
        <v>0.5</v>
      </c>
      <c r="X469" s="11">
        <f t="shared" si="3"/>
        <v>0.5</v>
      </c>
      <c r="Y469" s="11">
        <f t="shared" si="19"/>
        <v>1.555555556</v>
      </c>
      <c r="Z469" s="13">
        <v>0.0</v>
      </c>
      <c r="AA469" s="13">
        <v>0.0</v>
      </c>
      <c r="AB469" s="13">
        <v>0.0</v>
      </c>
      <c r="AC469" s="13">
        <v>0.0</v>
      </c>
      <c r="AD469" s="13">
        <v>0.0</v>
      </c>
      <c r="AE469" s="13">
        <v>0.0</v>
      </c>
      <c r="AF469" s="11" t="str">
        <f t="shared" si="46"/>
        <v>#DIV/0!</v>
      </c>
      <c r="AG469" s="12">
        <v>1.0</v>
      </c>
      <c r="AH469" s="12">
        <v>0.0</v>
      </c>
      <c r="AI469" s="12">
        <v>2.0</v>
      </c>
      <c r="AJ469" s="12">
        <v>0.0</v>
      </c>
      <c r="AK469" s="12">
        <v>3.0</v>
      </c>
      <c r="AL469" s="12">
        <v>0.0</v>
      </c>
      <c r="AM469" s="18">
        <f t="shared" si="47"/>
        <v>0</v>
      </c>
      <c r="AN469" s="19">
        <v>0.0</v>
      </c>
      <c r="AO469" s="19">
        <v>0.0</v>
      </c>
      <c r="AP469" s="12">
        <v>0.0</v>
      </c>
      <c r="AQ469" s="17">
        <f t="shared" si="26"/>
        <v>1</v>
      </c>
      <c r="AR469" s="11">
        <f t="shared" si="8"/>
        <v>0.5</v>
      </c>
      <c r="AS469" s="17">
        <f t="shared" si="24"/>
        <v>1</v>
      </c>
      <c r="AT469" s="11">
        <f t="shared" si="10"/>
        <v>0.5</v>
      </c>
      <c r="AU469" s="13" t="s">
        <v>56</v>
      </c>
      <c r="AV469" s="13"/>
      <c r="AW469" s="13"/>
      <c r="AX469" s="13"/>
      <c r="AY469" s="13"/>
      <c r="AZ469" s="13"/>
      <c r="BA469" s="13">
        <f>H469+AZ469</f>
        <v>5</v>
      </c>
      <c r="BB469" s="13"/>
    </row>
    <row r="470" ht="12.75" customHeight="1">
      <c r="A470" s="25" t="s">
        <v>486</v>
      </c>
      <c r="B470" s="26" t="s">
        <v>502</v>
      </c>
      <c r="C470" s="27">
        <v>0.0</v>
      </c>
      <c r="D470" s="28">
        <v>0.125</v>
      </c>
      <c r="E470" s="33">
        <v>0.0</v>
      </c>
      <c r="F470" s="25">
        <v>0.0</v>
      </c>
      <c r="G470" s="25">
        <v>0.0</v>
      </c>
      <c r="H470" s="25">
        <v>6.0</v>
      </c>
      <c r="I470" s="25">
        <v>8.0</v>
      </c>
      <c r="J470" s="25">
        <v>1.0</v>
      </c>
      <c r="K470" s="28">
        <v>-0.75</v>
      </c>
      <c r="L470" s="28">
        <v>0.0</v>
      </c>
      <c r="M470" s="25">
        <v>0.0</v>
      </c>
      <c r="N470" s="25">
        <v>0.0</v>
      </c>
      <c r="O470" s="25">
        <v>7.0</v>
      </c>
      <c r="P470" s="29">
        <v>0.0</v>
      </c>
      <c r="Q470" s="30">
        <v>-0.75</v>
      </c>
      <c r="R470" s="31">
        <v>0.0</v>
      </c>
      <c r="S470" s="25">
        <v>3.0</v>
      </c>
      <c r="T470" s="25">
        <v>16.0</v>
      </c>
      <c r="U470" s="25">
        <v>1.0</v>
      </c>
      <c r="V470" s="32">
        <f t="shared" si="1"/>
        <v>1</v>
      </c>
      <c r="W470" s="28">
        <f t="shared" si="2"/>
        <v>0</v>
      </c>
      <c r="X470" s="28">
        <f t="shared" si="3"/>
        <v>1</v>
      </c>
      <c r="Y470" s="28">
        <f t="shared" si="19"/>
        <v>0</v>
      </c>
      <c r="Z470" s="25">
        <v>0.0</v>
      </c>
      <c r="AA470" s="25">
        <v>0.0</v>
      </c>
      <c r="AB470" s="25">
        <v>0.0</v>
      </c>
      <c r="AC470" s="25">
        <v>0.0</v>
      </c>
      <c r="AD470" s="25">
        <v>0.0</v>
      </c>
      <c r="AE470" s="25">
        <v>0.0</v>
      </c>
      <c r="AF470" s="28" t="str">
        <f t="shared" si="46"/>
        <v>#DIV/0!</v>
      </c>
      <c r="AG470" s="25">
        <v>0.0</v>
      </c>
      <c r="AH470" s="25">
        <v>0.0</v>
      </c>
      <c r="AI470" s="25">
        <v>1.0</v>
      </c>
      <c r="AJ470" s="25">
        <v>0.0</v>
      </c>
      <c r="AK470" s="25">
        <v>1.0</v>
      </c>
      <c r="AL470" s="25">
        <v>0.0</v>
      </c>
      <c r="AM470" s="33">
        <f t="shared" si="47"/>
        <v>0</v>
      </c>
      <c r="AN470" s="34">
        <v>0.0</v>
      </c>
      <c r="AO470" s="34">
        <v>0.0</v>
      </c>
      <c r="AP470" s="25">
        <v>0.0</v>
      </c>
      <c r="AQ470" s="32">
        <f t="shared" si="26"/>
        <v>1</v>
      </c>
      <c r="AR470" s="28">
        <f t="shared" si="8"/>
        <v>1</v>
      </c>
      <c r="AS470" s="32">
        <f t="shared" si="24"/>
        <v>0</v>
      </c>
      <c r="AT470" s="28">
        <f t="shared" si="10"/>
        <v>0</v>
      </c>
      <c r="AU470" s="25" t="s">
        <v>54</v>
      </c>
      <c r="AV470" s="25"/>
      <c r="AW470" s="25"/>
      <c r="AX470" s="25"/>
      <c r="AY470" s="25"/>
      <c r="AZ470" s="25"/>
      <c r="BA470" s="25">
        <v>0.0</v>
      </c>
      <c r="BB470" s="25"/>
    </row>
    <row r="471" ht="12.75" customHeight="1">
      <c r="A471" s="8" t="s">
        <v>503</v>
      </c>
      <c r="B471" s="8" t="s">
        <v>504</v>
      </c>
      <c r="C471" s="10">
        <v>4.720238095238095</v>
      </c>
      <c r="D471" s="11">
        <v>12.929761904761904</v>
      </c>
      <c r="E471" s="11">
        <v>0.36506767332658135</v>
      </c>
      <c r="F471" s="13">
        <v>2.0</v>
      </c>
      <c r="G471" s="13">
        <v>9.0</v>
      </c>
      <c r="H471" s="13">
        <v>3.0</v>
      </c>
      <c r="I471" s="13">
        <v>73.0</v>
      </c>
      <c r="J471" s="13">
        <v>11.0</v>
      </c>
      <c r="K471" s="11">
        <v>0.8144458281444582</v>
      </c>
      <c r="L471" s="11">
        <v>3.272727272727273</v>
      </c>
      <c r="M471" s="13">
        <v>9.0</v>
      </c>
      <c r="N471" s="13">
        <v>6.0</v>
      </c>
      <c r="O471" s="13">
        <v>7.0</v>
      </c>
      <c r="P471" s="10">
        <v>0.8571428571428571</v>
      </c>
      <c r="Q471" s="15">
        <v>2.01875618375505</v>
      </c>
      <c r="R471" s="16">
        <v>13.13582251082251</v>
      </c>
      <c r="S471" s="13">
        <v>39.0</v>
      </c>
      <c r="T471" s="13">
        <v>1.0</v>
      </c>
      <c r="U471" s="13">
        <v>1.0</v>
      </c>
      <c r="V471" s="17">
        <f t="shared" si="1"/>
        <v>2</v>
      </c>
      <c r="W471" s="11">
        <f t="shared" si="2"/>
        <v>0.8181818182</v>
      </c>
      <c r="X471" s="11">
        <f t="shared" si="3"/>
        <v>0.1818181818</v>
      </c>
      <c r="Y471" s="11">
        <f t="shared" si="19"/>
        <v>7.992965368</v>
      </c>
      <c r="Z471" s="13">
        <v>4.0</v>
      </c>
      <c r="AA471" s="13">
        <v>0.0</v>
      </c>
      <c r="AB471" s="13">
        <v>8.0</v>
      </c>
      <c r="AC471" s="13">
        <v>4.0</v>
      </c>
      <c r="AD471" s="13">
        <v>12.0</v>
      </c>
      <c r="AE471" s="13">
        <v>4.0</v>
      </c>
      <c r="AF471" s="11">
        <f t="shared" si="46"/>
        <v>0.3333333333</v>
      </c>
      <c r="AG471" s="17">
        <v>5.0</v>
      </c>
      <c r="AH471" s="17">
        <v>2.0</v>
      </c>
      <c r="AI471" s="17">
        <v>6.0</v>
      </c>
      <c r="AJ471" s="17">
        <v>3.0</v>
      </c>
      <c r="AK471" s="17">
        <v>11.0</v>
      </c>
      <c r="AL471" s="17">
        <v>5.0</v>
      </c>
      <c r="AM471" s="18">
        <f t="shared" si="47"/>
        <v>0.4545454545</v>
      </c>
      <c r="AN471" s="19">
        <v>0.0</v>
      </c>
      <c r="AO471" s="19">
        <v>0.0</v>
      </c>
      <c r="AP471" s="12">
        <v>0.0</v>
      </c>
      <c r="AQ471" s="17">
        <f t="shared" ref="AQ471:AQ486" si="48">J471-O471</f>
        <v>4</v>
      </c>
      <c r="AR471" s="11">
        <f t="shared" si="8"/>
        <v>0.3636363636</v>
      </c>
      <c r="AS471" s="17">
        <f t="shared" ref="AS471:AS486" si="49">O471-AE471</f>
        <v>3</v>
      </c>
      <c r="AT471" s="11">
        <f t="shared" si="10"/>
        <v>0.4285714286</v>
      </c>
      <c r="AU471" s="13" t="s">
        <v>56</v>
      </c>
      <c r="BA471" s="12">
        <v>6.0</v>
      </c>
    </row>
    <row r="472" ht="12.75" customHeight="1">
      <c r="A472" s="22" t="s">
        <v>503</v>
      </c>
      <c r="B472" s="39" t="s">
        <v>505</v>
      </c>
      <c r="C472" s="10">
        <v>4.642857142857142</v>
      </c>
      <c r="D472" s="11">
        <v>12.929761904761904</v>
      </c>
      <c r="E472" s="11">
        <v>0.35908295737040785</v>
      </c>
      <c r="F472" s="13">
        <v>0.0</v>
      </c>
      <c r="G472" s="13">
        <v>10.0</v>
      </c>
      <c r="H472" s="13">
        <v>6.0</v>
      </c>
      <c r="I472" s="13">
        <v>73.0</v>
      </c>
      <c r="J472" s="13">
        <v>11.0</v>
      </c>
      <c r="K472" s="11">
        <v>0.9016189290161893</v>
      </c>
      <c r="L472" s="11">
        <v>2.5454545454545454</v>
      </c>
      <c r="M472" s="13">
        <v>7.0</v>
      </c>
      <c r="N472" s="13">
        <v>1.0</v>
      </c>
      <c r="O472" s="13">
        <v>7.0</v>
      </c>
      <c r="P472" s="10">
        <v>0.14285714285714285</v>
      </c>
      <c r="Q472" s="15">
        <v>1.3859522998743827</v>
      </c>
      <c r="R472" s="16">
        <v>8.045454545454545</v>
      </c>
      <c r="S472" s="13">
        <v>39.0</v>
      </c>
      <c r="T472" s="13">
        <v>2.0</v>
      </c>
      <c r="U472" s="13">
        <v>1.0</v>
      </c>
      <c r="V472" s="17">
        <f t="shared" si="1"/>
        <v>1</v>
      </c>
      <c r="W472" s="11">
        <f t="shared" si="2"/>
        <v>0.9090909091</v>
      </c>
      <c r="X472" s="11">
        <f t="shared" si="3"/>
        <v>0.09090909091</v>
      </c>
      <c r="Y472" s="11">
        <f t="shared" si="19"/>
        <v>7.188311688</v>
      </c>
      <c r="Z472" s="13">
        <v>4.0</v>
      </c>
      <c r="AA472" s="13">
        <v>2.0</v>
      </c>
      <c r="AB472" s="13">
        <v>8.0</v>
      </c>
      <c r="AC472" s="13">
        <v>2.0</v>
      </c>
      <c r="AD472" s="13">
        <v>12.0</v>
      </c>
      <c r="AE472" s="13">
        <v>4.0</v>
      </c>
      <c r="AF472" s="11">
        <f t="shared" si="46"/>
        <v>0.3333333333</v>
      </c>
      <c r="AG472" s="17">
        <v>5.0</v>
      </c>
      <c r="AH472" s="17">
        <v>1.0</v>
      </c>
      <c r="AI472" s="17">
        <v>6.0</v>
      </c>
      <c r="AJ472" s="17">
        <v>3.0</v>
      </c>
      <c r="AK472" s="17">
        <v>11.0</v>
      </c>
      <c r="AL472" s="17">
        <v>4.0</v>
      </c>
      <c r="AM472" s="18">
        <f t="shared" si="47"/>
        <v>0.3636363636</v>
      </c>
      <c r="AN472" s="19">
        <v>0.0</v>
      </c>
      <c r="AO472" s="19">
        <v>0.0</v>
      </c>
      <c r="AP472" s="12">
        <v>0.0</v>
      </c>
      <c r="AQ472" s="17">
        <f t="shared" si="48"/>
        <v>4</v>
      </c>
      <c r="AR472" s="11">
        <f t="shared" si="8"/>
        <v>0.3636363636</v>
      </c>
      <c r="AS472" s="17">
        <f t="shared" si="49"/>
        <v>3</v>
      </c>
      <c r="AT472" s="11">
        <f t="shared" si="10"/>
        <v>0.3333333333</v>
      </c>
      <c r="AU472" s="13" t="s">
        <v>54</v>
      </c>
      <c r="AY472" s="13"/>
      <c r="AZ472" s="13"/>
      <c r="BA472" s="12">
        <v>6.0</v>
      </c>
      <c r="BB472" s="13"/>
    </row>
    <row r="473" ht="12.75" customHeight="1">
      <c r="A473" s="13" t="s">
        <v>503</v>
      </c>
      <c r="B473" s="39" t="s">
        <v>506</v>
      </c>
      <c r="C473" s="10">
        <v>1.6428571428571428</v>
      </c>
      <c r="D473" s="11">
        <v>12.929761904761904</v>
      </c>
      <c r="E473" s="11">
        <v>0.12706012337722125</v>
      </c>
      <c r="F473" s="13">
        <v>0.0</v>
      </c>
      <c r="G473" s="13">
        <v>10.0</v>
      </c>
      <c r="H473" s="13">
        <v>4.0</v>
      </c>
      <c r="I473" s="13">
        <v>73.0</v>
      </c>
      <c r="J473" s="13">
        <v>11.0</v>
      </c>
      <c r="K473" s="11">
        <v>0.9041095890410958</v>
      </c>
      <c r="L473" s="11">
        <v>3.1818181818181817</v>
      </c>
      <c r="M473" s="13">
        <v>8.0</v>
      </c>
      <c r="N473" s="13">
        <v>0.0</v>
      </c>
      <c r="O473" s="13">
        <v>7.0</v>
      </c>
      <c r="P473" s="14">
        <v>0.0</v>
      </c>
      <c r="Q473" s="15">
        <v>1.0249396389491598</v>
      </c>
      <c r="R473" s="16">
        <v>4.824675324675324</v>
      </c>
      <c r="S473" s="13">
        <v>38.0</v>
      </c>
      <c r="T473" s="13">
        <v>3.0</v>
      </c>
      <c r="U473" s="13">
        <v>1.0</v>
      </c>
      <c r="V473" s="17">
        <f t="shared" si="1"/>
        <v>1</v>
      </c>
      <c r="W473" s="11">
        <f t="shared" si="2"/>
        <v>0.9090909091</v>
      </c>
      <c r="X473" s="11">
        <f t="shared" si="3"/>
        <v>0.09090909091</v>
      </c>
      <c r="Y473" s="11">
        <f t="shared" si="19"/>
        <v>4.824675325</v>
      </c>
      <c r="Z473" s="13">
        <v>4.0</v>
      </c>
      <c r="AA473" s="13">
        <v>0.0</v>
      </c>
      <c r="AB473" s="13">
        <v>8.0</v>
      </c>
      <c r="AC473" s="13">
        <v>1.0</v>
      </c>
      <c r="AD473" s="13">
        <v>12.0</v>
      </c>
      <c r="AE473" s="13">
        <v>1.0</v>
      </c>
      <c r="AF473" s="11">
        <f t="shared" si="46"/>
        <v>0.08333333333</v>
      </c>
      <c r="AG473" s="17">
        <v>5.0</v>
      </c>
      <c r="AH473" s="17">
        <v>1.0</v>
      </c>
      <c r="AI473" s="17">
        <v>6.0</v>
      </c>
      <c r="AJ473" s="17">
        <v>3.0</v>
      </c>
      <c r="AK473" s="17">
        <v>11.0</v>
      </c>
      <c r="AL473" s="17">
        <v>4.0</v>
      </c>
      <c r="AM473" s="18">
        <f t="shared" si="47"/>
        <v>0.3636363636</v>
      </c>
      <c r="AN473" s="19">
        <v>0.0</v>
      </c>
      <c r="AO473" s="19">
        <v>0.0</v>
      </c>
      <c r="AP473" s="12">
        <v>0.0</v>
      </c>
      <c r="AQ473" s="17">
        <f t="shared" si="48"/>
        <v>4</v>
      </c>
      <c r="AR473" s="11">
        <f t="shared" si="8"/>
        <v>0.3636363636</v>
      </c>
      <c r="AS473" s="17">
        <f t="shared" si="49"/>
        <v>6</v>
      </c>
      <c r="AT473" s="11">
        <f t="shared" si="10"/>
        <v>0.6</v>
      </c>
      <c r="AU473" s="13" t="s">
        <v>54</v>
      </c>
      <c r="AY473" s="13"/>
      <c r="AZ473" s="13"/>
      <c r="BA473" s="12">
        <v>5.0</v>
      </c>
    </row>
    <row r="474" ht="12.75" customHeight="1">
      <c r="A474" s="13" t="s">
        <v>503</v>
      </c>
      <c r="B474" s="39" t="s">
        <v>507</v>
      </c>
      <c r="C474" s="10">
        <v>0.8761904761904762</v>
      </c>
      <c r="D474" s="11">
        <v>11.929761904761904</v>
      </c>
      <c r="E474" s="11">
        <v>0.07344576389581879</v>
      </c>
      <c r="F474" s="13">
        <v>0.0</v>
      </c>
      <c r="G474" s="13">
        <v>7.0</v>
      </c>
      <c r="H474" s="13">
        <v>5.0</v>
      </c>
      <c r="I474" s="13">
        <v>70.0</v>
      </c>
      <c r="J474" s="13">
        <v>10.0</v>
      </c>
      <c r="K474" s="11">
        <v>0.6928571428571428</v>
      </c>
      <c r="L474" s="11">
        <v>2.1777777777777776</v>
      </c>
      <c r="M474" s="13">
        <v>8.0</v>
      </c>
      <c r="N474" s="13">
        <v>0.0</v>
      </c>
      <c r="O474" s="13">
        <v>7.0</v>
      </c>
      <c r="P474" s="14">
        <v>0.0</v>
      </c>
      <c r="Q474" s="15">
        <v>0.7624157857075351</v>
      </c>
      <c r="R474" s="16">
        <v>3.0539682539682538</v>
      </c>
      <c r="S474" s="13">
        <v>37.0</v>
      </c>
      <c r="T474" s="13">
        <v>4.0</v>
      </c>
      <c r="U474" s="13">
        <v>1.0</v>
      </c>
      <c r="V474" s="17">
        <f t="shared" si="1"/>
        <v>3</v>
      </c>
      <c r="W474" s="11">
        <f t="shared" si="2"/>
        <v>0.7</v>
      </c>
      <c r="X474" s="11">
        <f t="shared" si="3"/>
        <v>0.3</v>
      </c>
      <c r="Y474" s="11">
        <f t="shared" si="19"/>
        <v>3.053968254</v>
      </c>
      <c r="Z474" s="13">
        <v>4.0</v>
      </c>
      <c r="AA474" s="13">
        <v>0.0</v>
      </c>
      <c r="AB474" s="13">
        <v>7.0</v>
      </c>
      <c r="AC474" s="13">
        <v>0.0</v>
      </c>
      <c r="AD474" s="13">
        <v>11.0</v>
      </c>
      <c r="AE474" s="13">
        <v>0.0</v>
      </c>
      <c r="AF474" s="11">
        <f t="shared" si="46"/>
        <v>0</v>
      </c>
      <c r="AG474" s="17">
        <v>5.0</v>
      </c>
      <c r="AH474" s="17">
        <v>2.0</v>
      </c>
      <c r="AI474" s="17">
        <v>6.0</v>
      </c>
      <c r="AJ474" s="17">
        <v>3.0</v>
      </c>
      <c r="AK474" s="17">
        <v>11.0</v>
      </c>
      <c r="AL474" s="17">
        <v>5.0</v>
      </c>
      <c r="AM474" s="18">
        <f t="shared" si="47"/>
        <v>0.4545454545</v>
      </c>
      <c r="AN474" s="19">
        <v>0.0</v>
      </c>
      <c r="AO474" s="19">
        <v>0.0</v>
      </c>
      <c r="AP474" s="12">
        <v>0.0</v>
      </c>
      <c r="AQ474" s="17">
        <f t="shared" si="48"/>
        <v>3</v>
      </c>
      <c r="AR474" s="11">
        <f t="shared" si="8"/>
        <v>0.3</v>
      </c>
      <c r="AS474" s="17">
        <f t="shared" si="49"/>
        <v>7</v>
      </c>
      <c r="AT474" s="11">
        <f t="shared" si="10"/>
        <v>0.7</v>
      </c>
      <c r="AU474" s="13" t="s">
        <v>54</v>
      </c>
      <c r="AY474" s="13"/>
      <c r="AZ474" s="13"/>
      <c r="BA474" s="13">
        <f>H474+AZ474</f>
        <v>5</v>
      </c>
      <c r="BB474" s="13"/>
    </row>
    <row r="475" ht="12.75" customHeight="1">
      <c r="A475" s="13" t="s">
        <v>503</v>
      </c>
      <c r="B475" s="8" t="s">
        <v>508</v>
      </c>
      <c r="C475" s="10">
        <v>0.9535714285714286</v>
      </c>
      <c r="D475" s="11">
        <v>10.929761904761904</v>
      </c>
      <c r="E475" s="11">
        <v>0.08724539810478163</v>
      </c>
      <c r="F475" s="13">
        <v>0.0</v>
      </c>
      <c r="G475" s="13">
        <v>7.0</v>
      </c>
      <c r="H475" s="13">
        <v>3.0</v>
      </c>
      <c r="I475" s="13">
        <v>66.0</v>
      </c>
      <c r="J475" s="13">
        <v>9.0</v>
      </c>
      <c r="K475" s="11">
        <v>0.7727272727272727</v>
      </c>
      <c r="L475" s="11">
        <v>3.111111111111111</v>
      </c>
      <c r="M475" s="13">
        <v>8.0</v>
      </c>
      <c r="N475" s="13">
        <v>0.0</v>
      </c>
      <c r="O475" s="13">
        <v>7.0</v>
      </c>
      <c r="P475" s="14">
        <v>0.0</v>
      </c>
      <c r="Q475" s="15">
        <v>0.8549570232662318</v>
      </c>
      <c r="R475" s="16">
        <v>4.06468253968254</v>
      </c>
      <c r="S475" s="13">
        <v>36.0</v>
      </c>
      <c r="T475" s="13">
        <v>5.0</v>
      </c>
      <c r="U475" s="13">
        <v>1.0</v>
      </c>
      <c r="V475" s="17">
        <f t="shared" si="1"/>
        <v>2</v>
      </c>
      <c r="W475" s="11">
        <f t="shared" si="2"/>
        <v>0.7777777778</v>
      </c>
      <c r="X475" s="11">
        <f t="shared" si="3"/>
        <v>0.2222222222</v>
      </c>
      <c r="Y475" s="11">
        <f t="shared" si="19"/>
        <v>4.06468254</v>
      </c>
      <c r="Z475" s="13">
        <v>4.0</v>
      </c>
      <c r="AA475" s="13">
        <v>0.0</v>
      </c>
      <c r="AB475" s="13">
        <v>6.0</v>
      </c>
      <c r="AC475" s="13">
        <v>0.0</v>
      </c>
      <c r="AD475" s="13">
        <v>10.0</v>
      </c>
      <c r="AE475" s="13">
        <v>0.0</v>
      </c>
      <c r="AF475" s="11">
        <f t="shared" si="46"/>
        <v>0</v>
      </c>
      <c r="AG475" s="17">
        <v>5.0</v>
      </c>
      <c r="AH475" s="17">
        <v>3.0</v>
      </c>
      <c r="AI475" s="17">
        <v>6.0</v>
      </c>
      <c r="AJ475" s="17">
        <v>3.0</v>
      </c>
      <c r="AK475" s="17">
        <v>11.0</v>
      </c>
      <c r="AL475" s="17">
        <v>6.0</v>
      </c>
      <c r="AM475" s="18">
        <f t="shared" si="47"/>
        <v>0.5454545455</v>
      </c>
      <c r="AN475" s="19">
        <v>0.0</v>
      </c>
      <c r="AO475" s="19">
        <v>0.0</v>
      </c>
      <c r="AP475" s="12">
        <v>0.0</v>
      </c>
      <c r="AQ475" s="17">
        <f t="shared" si="48"/>
        <v>2</v>
      </c>
      <c r="AR475" s="11">
        <f t="shared" si="8"/>
        <v>0.2222222222</v>
      </c>
      <c r="AS475" s="17">
        <f t="shared" si="49"/>
        <v>7</v>
      </c>
      <c r="AT475" s="11">
        <f t="shared" si="10"/>
        <v>0.7777777778</v>
      </c>
      <c r="AU475" s="13" t="s">
        <v>56</v>
      </c>
      <c r="AY475" s="13"/>
      <c r="AZ475" s="13"/>
      <c r="BA475" s="13">
        <v>6.0</v>
      </c>
      <c r="BB475" s="13"/>
    </row>
    <row r="476" ht="12.75" customHeight="1">
      <c r="A476" s="13" t="s">
        <v>503</v>
      </c>
      <c r="B476" s="8" t="s">
        <v>509</v>
      </c>
      <c r="C476" s="10">
        <v>0.8107142857142857</v>
      </c>
      <c r="D476" s="11">
        <v>8.929761904761904</v>
      </c>
      <c r="E476" s="11">
        <v>0.09078789494734037</v>
      </c>
      <c r="F476" s="13">
        <v>1.0</v>
      </c>
      <c r="G476" s="13">
        <v>4.0</v>
      </c>
      <c r="H476" s="13">
        <v>9.0</v>
      </c>
      <c r="I476" s="13">
        <v>61.0</v>
      </c>
      <c r="J476" s="13">
        <v>8.0</v>
      </c>
      <c r="K476" s="11">
        <v>0.48155737704918034</v>
      </c>
      <c r="L476" s="11">
        <v>1.0769230769230769</v>
      </c>
      <c r="M476" s="13">
        <v>4.0</v>
      </c>
      <c r="N476" s="13">
        <v>0.0</v>
      </c>
      <c r="O476" s="13">
        <v>7.0</v>
      </c>
      <c r="P476" s="14">
        <v>0.0</v>
      </c>
      <c r="Q476" s="15">
        <v>0.5660382106926489</v>
      </c>
      <c r="R476" s="16">
        <v>1.8876373626373626</v>
      </c>
      <c r="S476" s="13">
        <v>33.0</v>
      </c>
      <c r="T476" s="13">
        <v>6.0</v>
      </c>
      <c r="U476" s="13">
        <v>1.0</v>
      </c>
      <c r="V476" s="17">
        <f t="shared" si="1"/>
        <v>4</v>
      </c>
      <c r="W476" s="11">
        <f t="shared" si="2"/>
        <v>0.5</v>
      </c>
      <c r="X476" s="11">
        <f t="shared" si="3"/>
        <v>0.5</v>
      </c>
      <c r="Y476" s="11">
        <f t="shared" si="19"/>
        <v>1.887637363</v>
      </c>
      <c r="Z476" s="13">
        <v>3.0</v>
      </c>
      <c r="AA476" s="13">
        <v>0.0</v>
      </c>
      <c r="AB476" s="13">
        <v>5.0</v>
      </c>
      <c r="AC476" s="13">
        <v>0.0</v>
      </c>
      <c r="AD476" s="13">
        <v>8.0</v>
      </c>
      <c r="AE476" s="13">
        <v>0.0</v>
      </c>
      <c r="AF476" s="11">
        <f t="shared" si="46"/>
        <v>0</v>
      </c>
      <c r="AG476" s="17">
        <v>5.0</v>
      </c>
      <c r="AH476" s="17">
        <v>3.0</v>
      </c>
      <c r="AI476" s="17">
        <v>6.0</v>
      </c>
      <c r="AJ476" s="17">
        <v>3.0</v>
      </c>
      <c r="AK476" s="17">
        <v>11.0</v>
      </c>
      <c r="AL476" s="17">
        <v>6.0</v>
      </c>
      <c r="AM476" s="18">
        <f t="shared" si="47"/>
        <v>0.5454545455</v>
      </c>
      <c r="AN476" s="19">
        <v>0.0</v>
      </c>
      <c r="AO476" s="19">
        <v>0.0</v>
      </c>
      <c r="AP476" s="12">
        <v>0.0</v>
      </c>
      <c r="AQ476" s="17">
        <f t="shared" si="48"/>
        <v>1</v>
      </c>
      <c r="AR476" s="11">
        <f t="shared" si="8"/>
        <v>0.125</v>
      </c>
      <c r="AS476" s="17">
        <f t="shared" si="49"/>
        <v>7</v>
      </c>
      <c r="AT476" s="11">
        <f t="shared" si="10"/>
        <v>0.875</v>
      </c>
      <c r="AU476" s="13" t="s">
        <v>56</v>
      </c>
      <c r="AY476" s="13"/>
      <c r="AZ476" s="13"/>
      <c r="BA476" s="12">
        <v>10.0</v>
      </c>
      <c r="BB476" s="13"/>
    </row>
    <row r="477" ht="12.75" customHeight="1">
      <c r="A477" s="13" t="s">
        <v>503</v>
      </c>
      <c r="B477" s="39" t="s">
        <v>510</v>
      </c>
      <c r="C477" s="10">
        <v>1.976190476190476</v>
      </c>
      <c r="D477" s="11">
        <v>7.9297619047619055</v>
      </c>
      <c r="E477" s="11">
        <v>0.24921183005554717</v>
      </c>
      <c r="F477" s="13">
        <v>0.0</v>
      </c>
      <c r="G477" s="13">
        <v>5.0</v>
      </c>
      <c r="H477" s="13">
        <v>6.0</v>
      </c>
      <c r="I477" s="13">
        <v>55.0</v>
      </c>
      <c r="J477" s="13">
        <v>7.0</v>
      </c>
      <c r="K477" s="11">
        <v>0.6987012987012987</v>
      </c>
      <c r="L477" s="11">
        <v>2.0</v>
      </c>
      <c r="M477" s="13">
        <v>5.0</v>
      </c>
      <c r="N477" s="13">
        <v>0.0</v>
      </c>
      <c r="O477" s="13">
        <v>7.0</v>
      </c>
      <c r="P477" s="14">
        <v>0.0</v>
      </c>
      <c r="Q477" s="15">
        <v>0.9149683414845615</v>
      </c>
      <c r="R477" s="16">
        <v>3.642857142857143</v>
      </c>
      <c r="S477" s="13">
        <v>30.0</v>
      </c>
      <c r="T477" s="13">
        <v>7.0</v>
      </c>
      <c r="U477" s="13">
        <v>1.0</v>
      </c>
      <c r="V477" s="17">
        <f t="shared" si="1"/>
        <v>2</v>
      </c>
      <c r="W477" s="11">
        <f t="shared" si="2"/>
        <v>0.7142857143</v>
      </c>
      <c r="X477" s="11">
        <f t="shared" si="3"/>
        <v>0.2857142857</v>
      </c>
      <c r="Y477" s="11">
        <f t="shared" si="19"/>
        <v>3.976190476</v>
      </c>
      <c r="Z477" s="13">
        <v>2.0</v>
      </c>
      <c r="AA477" s="13">
        <v>1.0</v>
      </c>
      <c r="AB477" s="13">
        <v>4.0</v>
      </c>
      <c r="AC477" s="13">
        <v>0.0</v>
      </c>
      <c r="AD477" s="13">
        <v>6.0</v>
      </c>
      <c r="AE477" s="13">
        <v>1.0</v>
      </c>
      <c r="AF477" s="11">
        <f t="shared" si="46"/>
        <v>0.1666666667</v>
      </c>
      <c r="AG477" s="17">
        <v>5.0</v>
      </c>
      <c r="AH477" s="17">
        <v>2.0</v>
      </c>
      <c r="AI477" s="17">
        <v>6.0</v>
      </c>
      <c r="AJ477" s="17">
        <v>3.0</v>
      </c>
      <c r="AK477" s="17">
        <v>11.0</v>
      </c>
      <c r="AL477" s="17">
        <v>5.0</v>
      </c>
      <c r="AM477" s="18">
        <f t="shared" si="47"/>
        <v>0.4545454545</v>
      </c>
      <c r="AN477" s="19">
        <v>0.0</v>
      </c>
      <c r="AO477" s="19">
        <v>0.0</v>
      </c>
      <c r="AP477" s="12">
        <v>0.0</v>
      </c>
      <c r="AQ477" s="17">
        <f t="shared" si="48"/>
        <v>0</v>
      </c>
      <c r="AR477" s="11">
        <f t="shared" si="8"/>
        <v>0</v>
      </c>
      <c r="AS477" s="17">
        <f t="shared" si="49"/>
        <v>6</v>
      </c>
      <c r="AT477" s="11">
        <f t="shared" si="10"/>
        <v>0.8571428571</v>
      </c>
      <c r="AU477" s="13" t="s">
        <v>54</v>
      </c>
      <c r="AY477" s="13"/>
      <c r="AZ477" s="13"/>
      <c r="BA477" s="13">
        <v>5.0</v>
      </c>
      <c r="BB477" s="13"/>
    </row>
    <row r="478" ht="12.75" customHeight="1">
      <c r="A478" s="13" t="s">
        <v>503</v>
      </c>
      <c r="B478" s="8" t="s">
        <v>511</v>
      </c>
      <c r="C478" s="10">
        <v>2.053571428571429</v>
      </c>
      <c r="D478" s="11">
        <v>6.9297619047619055</v>
      </c>
      <c r="E478" s="11">
        <v>0.2963408349080914</v>
      </c>
      <c r="F478" s="13">
        <v>1.0</v>
      </c>
      <c r="G478" s="13">
        <v>5.0</v>
      </c>
      <c r="H478" s="13">
        <v>6.0</v>
      </c>
      <c r="I478" s="13">
        <v>48.0</v>
      </c>
      <c r="J478" s="13">
        <v>6.0</v>
      </c>
      <c r="K478" s="11">
        <v>0.8125</v>
      </c>
      <c r="L478" s="11">
        <v>2.3333333333333335</v>
      </c>
      <c r="M478" s="13">
        <v>5.0</v>
      </c>
      <c r="N478" s="13">
        <v>0.0</v>
      </c>
      <c r="O478" s="13">
        <v>7.0</v>
      </c>
      <c r="P478" s="14">
        <v>0.0</v>
      </c>
      <c r="Q478" s="15">
        <v>1.073283252120556</v>
      </c>
      <c r="R478" s="16">
        <v>4.053571428571429</v>
      </c>
      <c r="S478" s="13">
        <v>27.0</v>
      </c>
      <c r="T478" s="13">
        <v>8.0</v>
      </c>
      <c r="U478" s="13">
        <v>1.0</v>
      </c>
      <c r="V478" s="17">
        <f t="shared" si="1"/>
        <v>1</v>
      </c>
      <c r="W478" s="11">
        <f t="shared" si="2"/>
        <v>0.8333333333</v>
      </c>
      <c r="X478" s="11">
        <f t="shared" si="3"/>
        <v>0.1666666667</v>
      </c>
      <c r="Y478" s="11">
        <f t="shared" si="19"/>
        <v>4.386904762</v>
      </c>
      <c r="Z478" s="13">
        <v>2.0</v>
      </c>
      <c r="AA478" s="13">
        <v>0.0</v>
      </c>
      <c r="AB478" s="13">
        <v>3.0</v>
      </c>
      <c r="AC478" s="13">
        <v>1.0</v>
      </c>
      <c r="AD478" s="13">
        <v>5.0</v>
      </c>
      <c r="AE478" s="13">
        <v>1.0</v>
      </c>
      <c r="AF478" s="11">
        <f t="shared" si="46"/>
        <v>0.2</v>
      </c>
      <c r="AG478" s="17">
        <v>5.0</v>
      </c>
      <c r="AH478" s="17">
        <v>3.0</v>
      </c>
      <c r="AI478" s="17">
        <v>6.0</v>
      </c>
      <c r="AJ478" s="17">
        <v>3.0</v>
      </c>
      <c r="AK478" s="17">
        <v>11.0</v>
      </c>
      <c r="AL478" s="17">
        <v>6.0</v>
      </c>
      <c r="AM478" s="18">
        <f t="shared" si="47"/>
        <v>0.5454545455</v>
      </c>
      <c r="AN478" s="19">
        <v>0.0</v>
      </c>
      <c r="AO478" s="19">
        <v>0.0</v>
      </c>
      <c r="AP478" s="12">
        <v>0.0</v>
      </c>
      <c r="AQ478" s="17">
        <f t="shared" si="48"/>
        <v>-1</v>
      </c>
      <c r="AR478" s="11">
        <f t="shared" si="8"/>
        <v>-0.1666666667</v>
      </c>
      <c r="AS478" s="17">
        <f t="shared" si="49"/>
        <v>6</v>
      </c>
      <c r="AT478" s="11">
        <f t="shared" si="10"/>
        <v>1.2</v>
      </c>
      <c r="AU478" s="13" t="s">
        <v>56</v>
      </c>
      <c r="AY478" s="13"/>
      <c r="AZ478" s="13"/>
      <c r="BA478" s="13">
        <v>3.0</v>
      </c>
      <c r="BB478" s="13"/>
    </row>
    <row r="479" ht="12.75" customHeight="1">
      <c r="A479" s="13" t="s">
        <v>503</v>
      </c>
      <c r="B479" s="39" t="s">
        <v>512</v>
      </c>
      <c r="C479" s="10">
        <v>2.2095238095238097</v>
      </c>
      <c r="D479" s="11">
        <v>4.9297619047619055</v>
      </c>
      <c r="E479" s="11">
        <v>0.44820091765274084</v>
      </c>
      <c r="F479" s="13">
        <v>0.0</v>
      </c>
      <c r="G479" s="13">
        <v>2.0</v>
      </c>
      <c r="H479" s="13">
        <v>8.0</v>
      </c>
      <c r="I479" s="13">
        <v>40.0</v>
      </c>
      <c r="J479" s="13">
        <v>5.0</v>
      </c>
      <c r="K479" s="11">
        <v>0.36</v>
      </c>
      <c r="L479" s="11">
        <v>0.9333333333333333</v>
      </c>
      <c r="M479" s="13">
        <v>4.0</v>
      </c>
      <c r="N479" s="13">
        <v>0.0</v>
      </c>
      <c r="O479" s="13">
        <v>7.0</v>
      </c>
      <c r="P479" s="14">
        <v>0.0</v>
      </c>
      <c r="Q479" s="15">
        <v>0.7681844081844081</v>
      </c>
      <c r="R479" s="16">
        <v>2.8095238095238093</v>
      </c>
      <c r="S479" s="13">
        <v>24.0</v>
      </c>
      <c r="T479" s="13">
        <v>9.0</v>
      </c>
      <c r="U479" s="13">
        <v>1.0</v>
      </c>
      <c r="V479" s="17">
        <f t="shared" si="1"/>
        <v>3</v>
      </c>
      <c r="W479" s="11">
        <f t="shared" si="2"/>
        <v>0.4</v>
      </c>
      <c r="X479" s="11">
        <f t="shared" si="3"/>
        <v>0.6</v>
      </c>
      <c r="Y479" s="11">
        <f t="shared" si="19"/>
        <v>3.142857143</v>
      </c>
      <c r="Z479" s="13">
        <v>1.0</v>
      </c>
      <c r="AA479" s="13">
        <v>1.0</v>
      </c>
      <c r="AB479" s="13">
        <v>2.0</v>
      </c>
      <c r="AC479" s="13">
        <v>0.0</v>
      </c>
      <c r="AD479" s="13">
        <v>3.0</v>
      </c>
      <c r="AE479" s="13">
        <v>1.0</v>
      </c>
      <c r="AF479" s="11">
        <f t="shared" si="46"/>
        <v>0.3333333333</v>
      </c>
      <c r="AG479" s="17">
        <v>5.0</v>
      </c>
      <c r="AH479" s="17">
        <v>3.0</v>
      </c>
      <c r="AI479" s="17">
        <v>6.0</v>
      </c>
      <c r="AJ479" s="17">
        <v>3.0</v>
      </c>
      <c r="AK479" s="17">
        <v>11.0</v>
      </c>
      <c r="AL479" s="17">
        <v>6.0</v>
      </c>
      <c r="AM479" s="18">
        <f t="shared" si="47"/>
        <v>0.5454545455</v>
      </c>
      <c r="AN479" s="19">
        <v>0.0</v>
      </c>
      <c r="AO479" s="19">
        <v>0.0</v>
      </c>
      <c r="AP479" s="12">
        <v>0.0</v>
      </c>
      <c r="AQ479" s="17">
        <f t="shared" si="48"/>
        <v>-2</v>
      </c>
      <c r="AR479" s="11">
        <f t="shared" si="8"/>
        <v>-0.4</v>
      </c>
      <c r="AS479" s="17">
        <f t="shared" si="49"/>
        <v>6</v>
      </c>
      <c r="AT479" s="11">
        <f t="shared" si="10"/>
        <v>1.2</v>
      </c>
      <c r="AU479" s="13" t="s">
        <v>54</v>
      </c>
      <c r="AY479" s="13"/>
      <c r="AZ479" s="13"/>
      <c r="BA479" s="13">
        <v>10.0</v>
      </c>
      <c r="BB479" s="13"/>
    </row>
    <row r="480" ht="12.75" customHeight="1">
      <c r="A480" s="13" t="s">
        <v>503</v>
      </c>
      <c r="B480" s="39" t="s">
        <v>513</v>
      </c>
      <c r="C480" s="10">
        <v>0.8761904761904762</v>
      </c>
      <c r="D480" s="11">
        <v>2.5964285714285715</v>
      </c>
      <c r="E480" s="11">
        <v>0.33745988078862904</v>
      </c>
      <c r="F480" s="13">
        <v>0.0</v>
      </c>
      <c r="G480" s="13">
        <v>3.0</v>
      </c>
      <c r="H480" s="13">
        <v>11.0</v>
      </c>
      <c r="I480" s="13">
        <v>31.0</v>
      </c>
      <c r="J480" s="13">
        <v>4.0</v>
      </c>
      <c r="K480" s="11">
        <v>0.6612903225806451</v>
      </c>
      <c r="L480" s="11">
        <v>1.4</v>
      </c>
      <c r="M480" s="13">
        <v>1.0</v>
      </c>
      <c r="N480" s="13">
        <v>0.0</v>
      </c>
      <c r="O480" s="13">
        <v>7.0</v>
      </c>
      <c r="P480" s="14">
        <v>0.0</v>
      </c>
      <c r="Q480" s="15">
        <v>0.9987502033692741</v>
      </c>
      <c r="R480" s="16">
        <v>2.276190476190476</v>
      </c>
      <c r="S480" s="13">
        <v>21.0</v>
      </c>
      <c r="T480" s="13">
        <v>10.0</v>
      </c>
      <c r="U480" s="13">
        <v>1.0</v>
      </c>
      <c r="V480" s="17">
        <f t="shared" si="1"/>
        <v>1</v>
      </c>
      <c r="W480" s="11">
        <f t="shared" si="2"/>
        <v>0.75</v>
      </c>
      <c r="X480" s="11">
        <f t="shared" si="3"/>
        <v>0.25</v>
      </c>
      <c r="Y480" s="11">
        <f t="shared" si="19"/>
        <v>2.276190476</v>
      </c>
      <c r="Z480" s="13">
        <v>0.0</v>
      </c>
      <c r="AA480" s="13">
        <v>0.0</v>
      </c>
      <c r="AB480" s="13">
        <v>1.0</v>
      </c>
      <c r="AC480" s="13">
        <v>0.0</v>
      </c>
      <c r="AD480" s="13">
        <v>1.0</v>
      </c>
      <c r="AE480" s="13">
        <v>0.0</v>
      </c>
      <c r="AF480" s="11">
        <f t="shared" si="46"/>
        <v>0</v>
      </c>
      <c r="AG480" s="17">
        <v>4.0</v>
      </c>
      <c r="AH480" s="17">
        <v>2.0</v>
      </c>
      <c r="AI480" s="17">
        <v>6.0</v>
      </c>
      <c r="AJ480" s="17">
        <v>3.0</v>
      </c>
      <c r="AK480" s="17">
        <v>10.0</v>
      </c>
      <c r="AL480" s="17">
        <v>5.0</v>
      </c>
      <c r="AM480" s="18">
        <f t="shared" si="47"/>
        <v>0.5</v>
      </c>
      <c r="AN480" s="19">
        <v>0.0</v>
      </c>
      <c r="AO480" s="19">
        <v>0.0</v>
      </c>
      <c r="AP480" s="12">
        <v>0.0</v>
      </c>
      <c r="AQ480" s="17">
        <f t="shared" si="48"/>
        <v>-3</v>
      </c>
      <c r="AR480" s="11">
        <f t="shared" si="8"/>
        <v>-0.75</v>
      </c>
      <c r="AS480" s="17">
        <f t="shared" si="49"/>
        <v>7</v>
      </c>
      <c r="AT480" s="11">
        <f t="shared" si="10"/>
        <v>1.75</v>
      </c>
      <c r="AU480" s="13" t="s">
        <v>54</v>
      </c>
      <c r="AY480" s="13"/>
      <c r="AZ480" s="13"/>
      <c r="BA480" s="13">
        <v>4.0</v>
      </c>
      <c r="BB480" s="13"/>
    </row>
    <row r="481" ht="12.75" customHeight="1">
      <c r="A481" s="13" t="s">
        <v>503</v>
      </c>
      <c r="B481" s="8" t="s">
        <v>514</v>
      </c>
      <c r="C481" s="10">
        <v>0.7202380952380952</v>
      </c>
      <c r="D481" s="11">
        <v>1.5964285714285715</v>
      </c>
      <c r="E481" s="11">
        <v>0.45115585384041756</v>
      </c>
      <c r="F481" s="13">
        <v>2.0</v>
      </c>
      <c r="G481" s="13">
        <v>1.0</v>
      </c>
      <c r="H481" s="13">
        <v>6.0</v>
      </c>
      <c r="I481" s="13">
        <v>21.0</v>
      </c>
      <c r="J481" s="13">
        <v>3.0</v>
      </c>
      <c r="K481" s="11">
        <v>0.2380952380952381</v>
      </c>
      <c r="L481" s="11">
        <v>0.9333333333333333</v>
      </c>
      <c r="M481" s="13">
        <v>1.0</v>
      </c>
      <c r="N481" s="13">
        <v>0.0</v>
      </c>
      <c r="O481" s="13">
        <v>7.0</v>
      </c>
      <c r="P481" s="14">
        <v>0.0</v>
      </c>
      <c r="Q481" s="15">
        <v>0.6892510919356557</v>
      </c>
      <c r="R481" s="16">
        <v>1.6535714285714285</v>
      </c>
      <c r="S481" s="13">
        <v>18.0</v>
      </c>
      <c r="T481" s="13">
        <v>11.0</v>
      </c>
      <c r="U481" s="13">
        <v>1.0</v>
      </c>
      <c r="V481" s="17">
        <f t="shared" si="1"/>
        <v>2</v>
      </c>
      <c r="W481" s="11">
        <f t="shared" si="2"/>
        <v>0.3333333333</v>
      </c>
      <c r="X481" s="11">
        <f t="shared" si="3"/>
        <v>0.6666666667</v>
      </c>
      <c r="Y481" s="11">
        <f t="shared" si="19"/>
        <v>1.653571429</v>
      </c>
      <c r="Z481" s="13">
        <v>0.0</v>
      </c>
      <c r="AA481" s="13">
        <v>0.0</v>
      </c>
      <c r="AB481" s="13">
        <v>0.0</v>
      </c>
      <c r="AC481" s="13">
        <v>0.0</v>
      </c>
      <c r="AD481" s="13">
        <v>0.0</v>
      </c>
      <c r="AE481" s="13">
        <v>0.0</v>
      </c>
      <c r="AF481" s="11" t="str">
        <f t="shared" si="46"/>
        <v>#DIV/0!</v>
      </c>
      <c r="AG481" s="17">
        <v>4.0</v>
      </c>
      <c r="AH481" s="17">
        <v>2.0</v>
      </c>
      <c r="AI481" s="17">
        <v>6.0</v>
      </c>
      <c r="AJ481" s="17">
        <v>3.0</v>
      </c>
      <c r="AK481" s="17">
        <v>10.0</v>
      </c>
      <c r="AL481" s="17">
        <v>5.0</v>
      </c>
      <c r="AM481" s="18">
        <f t="shared" si="47"/>
        <v>0.5</v>
      </c>
      <c r="AN481" s="19">
        <v>0.0</v>
      </c>
      <c r="AO481" s="19">
        <v>0.0</v>
      </c>
      <c r="AP481" s="12">
        <v>0.0</v>
      </c>
      <c r="AQ481" s="17">
        <f t="shared" si="48"/>
        <v>-4</v>
      </c>
      <c r="AR481" s="11">
        <f t="shared" si="8"/>
        <v>-1.333333333</v>
      </c>
      <c r="AS481" s="17">
        <f t="shared" si="49"/>
        <v>7</v>
      </c>
      <c r="AT481" s="11">
        <f t="shared" si="10"/>
        <v>2.333333333</v>
      </c>
      <c r="AU481" s="13" t="s">
        <v>56</v>
      </c>
      <c r="AY481" s="13"/>
      <c r="AZ481" s="13"/>
      <c r="BA481" s="13">
        <v>7.0</v>
      </c>
      <c r="BB481" s="13"/>
    </row>
    <row r="482" ht="12.75" customHeight="1">
      <c r="A482" s="13" t="s">
        <v>503</v>
      </c>
      <c r="B482" s="8" t="s">
        <v>515</v>
      </c>
      <c r="C482" s="10">
        <v>0.5535714285714286</v>
      </c>
      <c r="D482" s="11">
        <v>1.1964285714285714</v>
      </c>
      <c r="E482" s="11">
        <v>0.46268656716417916</v>
      </c>
      <c r="F482" s="13">
        <v>0.0</v>
      </c>
      <c r="G482" s="13">
        <v>1.0</v>
      </c>
      <c r="H482" s="13">
        <v>5.0</v>
      </c>
      <c r="I482" s="13">
        <v>21.0</v>
      </c>
      <c r="J482" s="13">
        <v>3.0</v>
      </c>
      <c r="K482" s="11">
        <v>0.25396825396825395</v>
      </c>
      <c r="L482" s="11">
        <v>1.037037037037037</v>
      </c>
      <c r="M482" s="13">
        <v>1.0</v>
      </c>
      <c r="N482" s="13">
        <v>0.0</v>
      </c>
      <c r="O482" s="13">
        <v>7.0</v>
      </c>
      <c r="P482" s="14">
        <v>0.0</v>
      </c>
      <c r="Q482" s="15">
        <v>0.7166548211324331</v>
      </c>
      <c r="R482" s="16">
        <v>1.5906084656084656</v>
      </c>
      <c r="S482" s="13">
        <v>15.0</v>
      </c>
      <c r="T482" s="13">
        <v>12.0</v>
      </c>
      <c r="U482" s="13">
        <v>1.0</v>
      </c>
      <c r="V482" s="17">
        <f t="shared" si="1"/>
        <v>2</v>
      </c>
      <c r="W482" s="11">
        <f t="shared" si="2"/>
        <v>0.3333333333</v>
      </c>
      <c r="X482" s="11">
        <f t="shared" si="3"/>
        <v>0.6666666667</v>
      </c>
      <c r="Y482" s="11">
        <f t="shared" si="19"/>
        <v>1.590608466</v>
      </c>
      <c r="Z482" s="13">
        <v>0.0</v>
      </c>
      <c r="AA482" s="13">
        <v>0.0</v>
      </c>
      <c r="AB482" s="13">
        <v>0.0</v>
      </c>
      <c r="AC482" s="13">
        <v>0.0</v>
      </c>
      <c r="AD482" s="13">
        <v>0.0</v>
      </c>
      <c r="AE482" s="13">
        <v>0.0</v>
      </c>
      <c r="AF482" s="11" t="str">
        <f t="shared" si="46"/>
        <v>#DIV/0!</v>
      </c>
      <c r="AG482" s="17">
        <v>3.0</v>
      </c>
      <c r="AH482" s="17">
        <v>2.0</v>
      </c>
      <c r="AI482" s="17">
        <v>5.0</v>
      </c>
      <c r="AJ482" s="17">
        <v>2.0</v>
      </c>
      <c r="AK482" s="17">
        <v>8.0</v>
      </c>
      <c r="AL482" s="17">
        <v>4.0</v>
      </c>
      <c r="AM482" s="18">
        <f t="shared" si="47"/>
        <v>0.5</v>
      </c>
      <c r="AN482" s="19">
        <v>0.0</v>
      </c>
      <c r="AO482" s="19">
        <v>0.0</v>
      </c>
      <c r="AP482" s="12">
        <v>0.0</v>
      </c>
      <c r="AQ482" s="17">
        <f t="shared" si="48"/>
        <v>-4</v>
      </c>
      <c r="AR482" s="11">
        <f t="shared" si="8"/>
        <v>-1.333333333</v>
      </c>
      <c r="AS482" s="17">
        <f t="shared" si="49"/>
        <v>7</v>
      </c>
      <c r="AT482" s="11">
        <f t="shared" si="10"/>
        <v>2.333333333</v>
      </c>
      <c r="AU482" s="13" t="s">
        <v>56</v>
      </c>
      <c r="BA482" s="12">
        <v>7.0</v>
      </c>
      <c r="BB482" s="13"/>
    </row>
    <row r="483" ht="12.75" customHeight="1">
      <c r="A483" s="13" t="s">
        <v>503</v>
      </c>
      <c r="B483" s="8" t="s">
        <v>516</v>
      </c>
      <c r="C483" s="10">
        <v>0.5535714285714286</v>
      </c>
      <c r="D483" s="11">
        <v>1.0297619047619047</v>
      </c>
      <c r="E483" s="11">
        <v>0.5375722543352602</v>
      </c>
      <c r="F483" s="13">
        <v>0.0</v>
      </c>
      <c r="G483" s="13">
        <v>0.0</v>
      </c>
      <c r="H483" s="13">
        <v>4.0</v>
      </c>
      <c r="I483" s="13">
        <v>15.0</v>
      </c>
      <c r="J483" s="13">
        <v>2.0</v>
      </c>
      <c r="K483" s="11">
        <v>-0.13333333333333333</v>
      </c>
      <c r="L483" s="11">
        <v>0.0</v>
      </c>
      <c r="M483" s="13">
        <v>1.0</v>
      </c>
      <c r="N483" s="13">
        <v>0.0</v>
      </c>
      <c r="O483" s="13">
        <v>7.0</v>
      </c>
      <c r="P483" s="14">
        <v>0.0</v>
      </c>
      <c r="Q483" s="15">
        <v>0.40423892100192693</v>
      </c>
      <c r="R483" s="16">
        <v>0.5535714285714286</v>
      </c>
      <c r="S483" s="13">
        <v>12.0</v>
      </c>
      <c r="T483" s="13">
        <v>13.0</v>
      </c>
      <c r="U483" s="13">
        <v>1.0</v>
      </c>
      <c r="V483" s="17">
        <f t="shared" si="1"/>
        <v>2</v>
      </c>
      <c r="W483" s="11">
        <f t="shared" si="2"/>
        <v>0</v>
      </c>
      <c r="X483" s="11">
        <f t="shared" si="3"/>
        <v>1</v>
      </c>
      <c r="Y483" s="11">
        <f t="shared" si="19"/>
        <v>0.5535714286</v>
      </c>
      <c r="Z483" s="13">
        <v>0.0</v>
      </c>
      <c r="AA483" s="13">
        <v>0.0</v>
      </c>
      <c r="AB483" s="13">
        <v>0.0</v>
      </c>
      <c r="AC483" s="13">
        <v>0.0</v>
      </c>
      <c r="AD483" s="13">
        <v>0.0</v>
      </c>
      <c r="AE483" s="13">
        <v>0.0</v>
      </c>
      <c r="AF483" s="11" t="str">
        <f t="shared" si="46"/>
        <v>#DIV/0!</v>
      </c>
      <c r="AG483" s="17">
        <v>3.0</v>
      </c>
      <c r="AH483" s="17">
        <v>2.0</v>
      </c>
      <c r="AI483" s="17">
        <v>4.0</v>
      </c>
      <c r="AJ483" s="17">
        <v>2.0</v>
      </c>
      <c r="AK483" s="17">
        <v>7.0</v>
      </c>
      <c r="AL483" s="17">
        <v>4.0</v>
      </c>
      <c r="AM483" s="18">
        <f t="shared" si="47"/>
        <v>0.5714285714</v>
      </c>
      <c r="AN483" s="19">
        <v>0.0</v>
      </c>
      <c r="AO483" s="19">
        <v>0.0</v>
      </c>
      <c r="AP483" s="12">
        <v>0.0</v>
      </c>
      <c r="AQ483" s="17">
        <f t="shared" si="48"/>
        <v>-5</v>
      </c>
      <c r="AR483" s="11">
        <f t="shared" si="8"/>
        <v>-2.5</v>
      </c>
      <c r="AS483" s="17">
        <f t="shared" si="49"/>
        <v>7</v>
      </c>
      <c r="AT483" s="11">
        <f t="shared" si="10"/>
        <v>3.5</v>
      </c>
      <c r="AU483" s="13" t="s">
        <v>56</v>
      </c>
      <c r="AY483" s="13"/>
      <c r="AZ483" s="13"/>
      <c r="BA483" s="13">
        <v>8.0</v>
      </c>
      <c r="BB483" s="13"/>
    </row>
    <row r="484" ht="12.75" customHeight="1">
      <c r="A484" s="13" t="s">
        <v>503</v>
      </c>
      <c r="B484" s="39" t="s">
        <v>517</v>
      </c>
      <c r="C484" s="10">
        <v>0.14285714285714285</v>
      </c>
      <c r="D484" s="11">
        <v>0.6964285714285714</v>
      </c>
      <c r="E484" s="11">
        <v>0.20512820512820512</v>
      </c>
      <c r="F484" s="13">
        <v>0.0</v>
      </c>
      <c r="G484" s="13">
        <v>0.0</v>
      </c>
      <c r="H484" s="13">
        <v>7.0</v>
      </c>
      <c r="I484" s="13">
        <v>15.0</v>
      </c>
      <c r="J484" s="13">
        <v>2.0</v>
      </c>
      <c r="K484" s="11">
        <v>-0.23333333333333334</v>
      </c>
      <c r="L484" s="11">
        <v>0.0</v>
      </c>
      <c r="M484" s="13">
        <v>0.0</v>
      </c>
      <c r="N484" s="13">
        <v>0.0</v>
      </c>
      <c r="O484" s="13">
        <v>7.0</v>
      </c>
      <c r="P484" s="14">
        <v>0.0</v>
      </c>
      <c r="Q484" s="15">
        <v>-0.028205128205128216</v>
      </c>
      <c r="R484" s="16">
        <v>0.14285714285714285</v>
      </c>
      <c r="S484" s="13">
        <v>9.0</v>
      </c>
      <c r="T484" s="13">
        <v>14.0</v>
      </c>
      <c r="U484" s="13">
        <v>1.0</v>
      </c>
      <c r="V484" s="17">
        <f t="shared" si="1"/>
        <v>2</v>
      </c>
      <c r="W484" s="11">
        <f t="shared" si="2"/>
        <v>0</v>
      </c>
      <c r="X484" s="11">
        <f t="shared" si="3"/>
        <v>1</v>
      </c>
      <c r="Y484" s="11">
        <f t="shared" si="19"/>
        <v>0.1428571429</v>
      </c>
      <c r="Z484" s="13">
        <v>0.0</v>
      </c>
      <c r="AA484" s="13">
        <v>0.0</v>
      </c>
      <c r="AB484" s="13">
        <v>0.0</v>
      </c>
      <c r="AC484" s="13">
        <v>0.0</v>
      </c>
      <c r="AD484" s="13">
        <v>0.0</v>
      </c>
      <c r="AE484" s="13">
        <v>0.0</v>
      </c>
      <c r="AF484" s="11" t="str">
        <f t="shared" si="46"/>
        <v>#DIV/0!</v>
      </c>
      <c r="AG484" s="17">
        <v>2.0</v>
      </c>
      <c r="AH484" s="17">
        <v>0.0</v>
      </c>
      <c r="AI484" s="17">
        <v>3.0</v>
      </c>
      <c r="AJ484" s="17">
        <v>1.0</v>
      </c>
      <c r="AK484" s="17">
        <v>5.0</v>
      </c>
      <c r="AL484" s="17">
        <v>1.0</v>
      </c>
      <c r="AM484" s="18">
        <f t="shared" si="47"/>
        <v>0.2</v>
      </c>
      <c r="AN484" s="19">
        <v>0.0</v>
      </c>
      <c r="AO484" s="19">
        <v>0.0</v>
      </c>
      <c r="AP484" s="12">
        <v>0.0</v>
      </c>
      <c r="AQ484" s="17">
        <f t="shared" si="48"/>
        <v>-5</v>
      </c>
      <c r="AR484" s="11">
        <f t="shared" si="8"/>
        <v>-2.5</v>
      </c>
      <c r="AS484" s="17">
        <f t="shared" si="49"/>
        <v>7</v>
      </c>
      <c r="AT484" s="11">
        <f t="shared" si="10"/>
        <v>3.5</v>
      </c>
      <c r="AU484" s="13" t="s">
        <v>54</v>
      </c>
      <c r="AY484" s="13"/>
      <c r="AZ484" s="13">
        <v>2.0</v>
      </c>
      <c r="BA484" s="13">
        <f>H484+AZ484</f>
        <v>9</v>
      </c>
      <c r="BB484" s="13"/>
    </row>
    <row r="485" ht="12.75" customHeight="1">
      <c r="A485" s="13" t="s">
        <v>503</v>
      </c>
      <c r="B485" s="8" t="s">
        <v>518</v>
      </c>
      <c r="C485" s="10">
        <v>0.26785714285714285</v>
      </c>
      <c r="D485" s="11">
        <v>0.4107142857142857</v>
      </c>
      <c r="E485" s="11">
        <v>0.6521739130434783</v>
      </c>
      <c r="F485" s="13">
        <v>0.0</v>
      </c>
      <c r="G485" s="13">
        <v>0.0</v>
      </c>
      <c r="H485" s="13">
        <v>5.0</v>
      </c>
      <c r="I485" s="13">
        <v>8.0</v>
      </c>
      <c r="J485" s="13">
        <v>1.0</v>
      </c>
      <c r="K485" s="11">
        <v>-0.625</v>
      </c>
      <c r="L485" s="11">
        <v>0.0</v>
      </c>
      <c r="M485" s="13">
        <v>0.0</v>
      </c>
      <c r="N485" s="13">
        <v>0.0</v>
      </c>
      <c r="O485" s="13">
        <v>7.0</v>
      </c>
      <c r="P485" s="14">
        <v>0.0</v>
      </c>
      <c r="Q485" s="15">
        <v>0.02717391304347827</v>
      </c>
      <c r="R485" s="16">
        <v>0.26785714285714285</v>
      </c>
      <c r="S485" s="13">
        <v>6.0</v>
      </c>
      <c r="T485" s="13">
        <v>15.0</v>
      </c>
      <c r="U485" s="13">
        <v>1.0</v>
      </c>
      <c r="V485" s="17">
        <f t="shared" si="1"/>
        <v>1</v>
      </c>
      <c r="W485" s="11">
        <f t="shared" si="2"/>
        <v>0</v>
      </c>
      <c r="X485" s="11">
        <f t="shared" si="3"/>
        <v>1</v>
      </c>
      <c r="Y485" s="11">
        <f t="shared" si="19"/>
        <v>0.2678571429</v>
      </c>
      <c r="Z485" s="13">
        <v>0.0</v>
      </c>
      <c r="AA485" s="13">
        <v>0.0</v>
      </c>
      <c r="AB485" s="13">
        <v>0.0</v>
      </c>
      <c r="AC485" s="13">
        <v>0.0</v>
      </c>
      <c r="AD485" s="13">
        <v>0.0</v>
      </c>
      <c r="AE485" s="13">
        <v>0.0</v>
      </c>
      <c r="AF485" s="11" t="str">
        <f t="shared" si="46"/>
        <v>#DIV/0!</v>
      </c>
      <c r="AG485" s="17">
        <v>1.0</v>
      </c>
      <c r="AH485" s="17">
        <v>1.0</v>
      </c>
      <c r="AI485" s="17">
        <v>2.0</v>
      </c>
      <c r="AJ485" s="17">
        <v>1.0</v>
      </c>
      <c r="AK485" s="17">
        <v>3.0</v>
      </c>
      <c r="AL485" s="17">
        <v>2.0</v>
      </c>
      <c r="AM485" s="18">
        <f t="shared" si="47"/>
        <v>0.6666666667</v>
      </c>
      <c r="AN485" s="19">
        <v>0.0</v>
      </c>
      <c r="AO485" s="19">
        <v>0.0</v>
      </c>
      <c r="AP485" s="12">
        <v>0.0</v>
      </c>
      <c r="AQ485" s="17">
        <f t="shared" si="48"/>
        <v>-6</v>
      </c>
      <c r="AR485" s="11">
        <f t="shared" si="8"/>
        <v>-6</v>
      </c>
      <c r="AS485" s="17">
        <f t="shared" si="49"/>
        <v>7</v>
      </c>
      <c r="AT485" s="11">
        <f t="shared" si="10"/>
        <v>7</v>
      </c>
      <c r="AU485" s="13" t="s">
        <v>56</v>
      </c>
      <c r="BA485" s="12">
        <v>10.0</v>
      </c>
      <c r="BB485" s="13"/>
    </row>
    <row r="486" ht="12.75" customHeight="1">
      <c r="A486" s="25" t="s">
        <v>503</v>
      </c>
      <c r="B486" s="66" t="s">
        <v>519</v>
      </c>
      <c r="C486" s="27">
        <v>0.0</v>
      </c>
      <c r="D486" s="28">
        <v>0.125</v>
      </c>
      <c r="E486" s="28">
        <v>0.0</v>
      </c>
      <c r="F486" s="25">
        <v>0.0</v>
      </c>
      <c r="G486" s="25">
        <v>0.0</v>
      </c>
      <c r="H486" s="25">
        <v>4.0</v>
      </c>
      <c r="I486" s="25">
        <v>8.0</v>
      </c>
      <c r="J486" s="25">
        <v>1.0</v>
      </c>
      <c r="K486" s="28">
        <v>-0.5</v>
      </c>
      <c r="L486" s="28">
        <v>0.0</v>
      </c>
      <c r="M486" s="25">
        <v>0.0</v>
      </c>
      <c r="N486" s="25">
        <v>0.0</v>
      </c>
      <c r="O486" s="25">
        <v>7.0</v>
      </c>
      <c r="P486" s="29">
        <v>0.0</v>
      </c>
      <c r="Q486" s="30">
        <v>-0.5</v>
      </c>
      <c r="R486" s="31">
        <v>0.0</v>
      </c>
      <c r="S486" s="25">
        <v>3.0</v>
      </c>
      <c r="T486" s="25">
        <v>16.0</v>
      </c>
      <c r="U486" s="25">
        <v>1.0</v>
      </c>
      <c r="V486" s="32">
        <f t="shared" si="1"/>
        <v>1</v>
      </c>
      <c r="W486" s="28">
        <f t="shared" si="2"/>
        <v>0</v>
      </c>
      <c r="X486" s="28">
        <f t="shared" si="3"/>
        <v>1</v>
      </c>
      <c r="Y486" s="28">
        <f t="shared" si="19"/>
        <v>0</v>
      </c>
      <c r="Z486" s="25">
        <v>0.0</v>
      </c>
      <c r="AA486" s="25">
        <v>0.0</v>
      </c>
      <c r="AB486" s="25">
        <v>0.0</v>
      </c>
      <c r="AC486" s="25">
        <v>0.0</v>
      </c>
      <c r="AD486" s="25">
        <v>0.0</v>
      </c>
      <c r="AE486" s="25">
        <v>0.0</v>
      </c>
      <c r="AF486" s="28" t="str">
        <f t="shared" si="46"/>
        <v>#DIV/0!</v>
      </c>
      <c r="AG486" s="32">
        <v>0.0</v>
      </c>
      <c r="AH486" s="32">
        <v>0.0</v>
      </c>
      <c r="AI486" s="32">
        <v>1.0</v>
      </c>
      <c r="AJ486" s="32">
        <v>0.0</v>
      </c>
      <c r="AK486" s="32">
        <v>1.0</v>
      </c>
      <c r="AL486" s="32">
        <v>0.0</v>
      </c>
      <c r="AM486" s="33">
        <f t="shared" si="47"/>
        <v>0</v>
      </c>
      <c r="AN486" s="34">
        <v>0.0</v>
      </c>
      <c r="AO486" s="34">
        <v>0.0</v>
      </c>
      <c r="AP486" s="25">
        <v>0.0</v>
      </c>
      <c r="AQ486" s="32">
        <f t="shared" si="48"/>
        <v>-6</v>
      </c>
      <c r="AR486" s="28">
        <f t="shared" si="8"/>
        <v>-6</v>
      </c>
      <c r="AS486" s="32">
        <f t="shared" si="49"/>
        <v>7</v>
      </c>
      <c r="AT486" s="28">
        <f t="shared" si="10"/>
        <v>7</v>
      </c>
      <c r="AU486" s="25" t="s">
        <v>54</v>
      </c>
      <c r="AV486" s="25"/>
      <c r="AW486" s="25"/>
      <c r="AX486" s="25"/>
      <c r="AY486" s="25"/>
      <c r="AZ486" s="25">
        <v>4.0</v>
      </c>
      <c r="BA486" s="25">
        <v>8.0</v>
      </c>
      <c r="BB486" s="25"/>
    </row>
    <row r="487" ht="12.75" customHeight="1">
      <c r="A487" s="8" t="s">
        <v>520</v>
      </c>
      <c r="B487" s="79" t="s">
        <v>275</v>
      </c>
      <c r="C487" s="10">
        <v>1.0011904761904762</v>
      </c>
      <c r="D487" s="11">
        <v>13.886571428571429</v>
      </c>
      <c r="E487" s="18">
        <v>0.07209774430933619</v>
      </c>
      <c r="F487" s="17">
        <v>2.0</v>
      </c>
      <c r="G487" s="13">
        <v>10.0</v>
      </c>
      <c r="H487" s="13">
        <v>0.0</v>
      </c>
      <c r="I487" s="13">
        <v>77.0</v>
      </c>
      <c r="J487" s="13">
        <v>12.0</v>
      </c>
      <c r="K487" s="11">
        <v>0.8333333333333334</v>
      </c>
      <c r="L487" s="11">
        <v>5.833333333333333</v>
      </c>
      <c r="M487" s="17">
        <v>11.0</v>
      </c>
      <c r="N487" s="13">
        <v>6.0</v>
      </c>
      <c r="O487" s="13">
        <v>7.0</v>
      </c>
      <c r="P487" s="10">
        <v>0.8571428571428571</v>
      </c>
      <c r="Q487" s="15">
        <v>1.7625739347855265</v>
      </c>
      <c r="R487" s="16">
        <v>11.977380952380951</v>
      </c>
      <c r="S487" s="13">
        <v>39.0</v>
      </c>
      <c r="T487" s="13">
        <v>1.0</v>
      </c>
      <c r="U487" s="13">
        <v>1.0</v>
      </c>
      <c r="V487" s="17">
        <f t="shared" si="1"/>
        <v>2</v>
      </c>
      <c r="W487" s="11">
        <f t="shared" si="2"/>
        <v>0.8333333333</v>
      </c>
      <c r="X487" s="11">
        <f t="shared" si="3"/>
        <v>0.1666666667</v>
      </c>
      <c r="Y487" s="11">
        <f t="shared" si="19"/>
        <v>6.83452381</v>
      </c>
      <c r="Z487" s="13">
        <v>3.0</v>
      </c>
      <c r="AA487" s="13">
        <v>0.0</v>
      </c>
      <c r="AB487" s="13">
        <v>8.0</v>
      </c>
      <c r="AC487" s="13">
        <v>0.0</v>
      </c>
      <c r="AD487" s="13">
        <v>11.0</v>
      </c>
      <c r="AE487" s="13">
        <v>0.0</v>
      </c>
      <c r="AF487" s="11">
        <f t="shared" si="46"/>
        <v>0</v>
      </c>
      <c r="AG487" s="12">
        <v>7.0</v>
      </c>
      <c r="AH487" s="12">
        <v>3.0</v>
      </c>
      <c r="AI487" s="12">
        <v>7.0</v>
      </c>
      <c r="AJ487" s="12">
        <v>3.0</v>
      </c>
      <c r="AK487" s="12">
        <v>14.0</v>
      </c>
      <c r="AL487" s="12">
        <v>6.0</v>
      </c>
      <c r="AM487" s="18">
        <f t="shared" si="47"/>
        <v>0.4285714286</v>
      </c>
      <c r="AN487" s="19">
        <v>0.0</v>
      </c>
      <c r="AO487" s="19">
        <v>0.0</v>
      </c>
      <c r="AP487" s="12">
        <v>0.0</v>
      </c>
      <c r="AQ487" s="17">
        <f t="shared" ref="AQ487:AQ634" si="50">J487-M487</f>
        <v>1</v>
      </c>
      <c r="AR487" s="11">
        <f t="shared" si="8"/>
        <v>0.08333333333</v>
      </c>
      <c r="AS487" s="17">
        <f t="shared" ref="AS487:AS502" si="51">M487-AE487</f>
        <v>11</v>
      </c>
      <c r="AT487" s="11">
        <f t="shared" si="10"/>
        <v>0.9166666667</v>
      </c>
      <c r="AU487" s="13" t="s">
        <v>56</v>
      </c>
      <c r="AV487" s="20">
        <v>27240.0</v>
      </c>
      <c r="AW487" s="20">
        <v>37795.0</v>
      </c>
      <c r="AX487" s="21">
        <f t="shared" ref="AX487:AX576" si="52">(AW487-AV487)/365.25</f>
        <v>28.89801506</v>
      </c>
      <c r="AY487" s="13"/>
      <c r="AZ487" s="13"/>
      <c r="BA487" s="13">
        <v>3.0</v>
      </c>
    </row>
    <row r="488" ht="12.75" customHeight="1">
      <c r="A488" s="22" t="s">
        <v>520</v>
      </c>
      <c r="B488" s="9" t="s">
        <v>521</v>
      </c>
      <c r="C488" s="10">
        <v>2.0</v>
      </c>
      <c r="D488" s="11">
        <v>12.743714285714285</v>
      </c>
      <c r="E488" s="11">
        <v>0.15694011613568595</v>
      </c>
      <c r="F488" s="17">
        <v>0.0</v>
      </c>
      <c r="G488" s="13">
        <v>9.0</v>
      </c>
      <c r="H488" s="13">
        <v>10.0</v>
      </c>
      <c r="I488" s="13">
        <v>73.0</v>
      </c>
      <c r="J488" s="13">
        <v>11.0</v>
      </c>
      <c r="K488" s="11">
        <v>0.8057285180572852</v>
      </c>
      <c r="L488" s="11">
        <v>1.6363636363636365</v>
      </c>
      <c r="M488" s="17">
        <v>7.0</v>
      </c>
      <c r="N488" s="13">
        <v>1.0</v>
      </c>
      <c r="O488" s="13">
        <v>7.0</v>
      </c>
      <c r="P488" s="10">
        <v>0.14285714285714285</v>
      </c>
      <c r="Q488" s="15">
        <v>1.105525777050114</v>
      </c>
      <c r="R488" s="16">
        <v>4.4935064935064934</v>
      </c>
      <c r="S488" s="13">
        <v>30.0</v>
      </c>
      <c r="T488" s="13">
        <v>2.0</v>
      </c>
      <c r="U488" s="13">
        <v>1.0</v>
      </c>
      <c r="V488" s="17">
        <f t="shared" si="1"/>
        <v>2</v>
      </c>
      <c r="W488" s="11">
        <f t="shared" si="2"/>
        <v>0.8181818182</v>
      </c>
      <c r="X488" s="11">
        <f t="shared" si="3"/>
        <v>0.1818181818</v>
      </c>
      <c r="Y488" s="11">
        <f t="shared" si="19"/>
        <v>3.636363636</v>
      </c>
      <c r="Z488" s="13">
        <v>3.0</v>
      </c>
      <c r="AA488" s="13">
        <v>0.0</v>
      </c>
      <c r="AB488" s="13">
        <v>8.0</v>
      </c>
      <c r="AC488" s="13">
        <v>1.0</v>
      </c>
      <c r="AD488" s="13">
        <v>11.0</v>
      </c>
      <c r="AE488" s="13">
        <v>1.0</v>
      </c>
      <c r="AF488" s="11">
        <f t="shared" si="46"/>
        <v>0.09090909091</v>
      </c>
      <c r="AG488" s="12">
        <v>4.0</v>
      </c>
      <c r="AH488" s="12">
        <v>2.0</v>
      </c>
      <c r="AI488" s="12">
        <v>4.0</v>
      </c>
      <c r="AJ488" s="12">
        <v>1.0</v>
      </c>
      <c r="AK488" s="12">
        <v>8.0</v>
      </c>
      <c r="AL488" s="12">
        <v>3.0</v>
      </c>
      <c r="AM488" s="18">
        <f t="shared" si="47"/>
        <v>0.375</v>
      </c>
      <c r="AN488" s="19">
        <v>0.0</v>
      </c>
      <c r="AO488" s="19">
        <v>0.0</v>
      </c>
      <c r="AP488" s="12">
        <v>0.0</v>
      </c>
      <c r="AQ488" s="17">
        <f t="shared" si="50"/>
        <v>4</v>
      </c>
      <c r="AR488" s="11">
        <f t="shared" si="8"/>
        <v>0.3636363636</v>
      </c>
      <c r="AS488" s="17">
        <f t="shared" si="51"/>
        <v>6</v>
      </c>
      <c r="AT488" s="11">
        <f t="shared" si="10"/>
        <v>0.6</v>
      </c>
      <c r="AU488" s="13" t="s">
        <v>56</v>
      </c>
      <c r="AW488" s="20">
        <v>37795.0</v>
      </c>
      <c r="AX488" s="21">
        <f t="shared" si="52"/>
        <v>103.4770705</v>
      </c>
      <c r="BA488" s="12">
        <v>4.0</v>
      </c>
    </row>
    <row r="489" ht="12.75" customHeight="1">
      <c r="A489" s="13" t="s">
        <v>520</v>
      </c>
      <c r="B489" s="79" t="s">
        <v>199</v>
      </c>
      <c r="C489" s="10">
        <v>2.1107142857142858</v>
      </c>
      <c r="D489" s="11">
        <v>13.886571428571429</v>
      </c>
      <c r="E489" s="18">
        <v>0.15199679032158508</v>
      </c>
      <c r="F489" s="17">
        <v>2.0</v>
      </c>
      <c r="G489" s="13">
        <v>9.0</v>
      </c>
      <c r="H489" s="13">
        <v>7.0</v>
      </c>
      <c r="I489" s="13">
        <v>77.0</v>
      </c>
      <c r="J489" s="13">
        <v>12.0</v>
      </c>
      <c r="K489" s="11">
        <v>0.7424242424242423</v>
      </c>
      <c r="L489" s="11">
        <v>1.9090909090909092</v>
      </c>
      <c r="M489" s="17">
        <v>8.0</v>
      </c>
      <c r="N489" s="13">
        <v>0.0</v>
      </c>
      <c r="O489" s="13">
        <v>7.0</v>
      </c>
      <c r="P489" s="14">
        <v>0.0</v>
      </c>
      <c r="Q489" s="15">
        <v>0.8944210327458274</v>
      </c>
      <c r="R489" s="16">
        <v>4.019805194805195</v>
      </c>
      <c r="S489" s="13">
        <v>38.0</v>
      </c>
      <c r="T489" s="13">
        <v>3.0</v>
      </c>
      <c r="U489" s="13">
        <v>1.0</v>
      </c>
      <c r="V489" s="17">
        <f t="shared" si="1"/>
        <v>3</v>
      </c>
      <c r="W489" s="11">
        <f t="shared" si="2"/>
        <v>0.75</v>
      </c>
      <c r="X489" s="11">
        <f t="shared" si="3"/>
        <v>0.25</v>
      </c>
      <c r="Y489" s="11">
        <f t="shared" si="19"/>
        <v>4.019805195</v>
      </c>
      <c r="Z489" s="13">
        <v>3.0</v>
      </c>
      <c r="AA489" s="13">
        <v>1.0</v>
      </c>
      <c r="AB489" s="13">
        <v>8.0</v>
      </c>
      <c r="AC489" s="13">
        <v>0.0</v>
      </c>
      <c r="AD489" s="13">
        <v>11.0</v>
      </c>
      <c r="AE489" s="13">
        <v>1.0</v>
      </c>
      <c r="AF489" s="11">
        <f t="shared" si="46"/>
        <v>0.09090909091</v>
      </c>
      <c r="AG489" s="12">
        <v>7.0</v>
      </c>
      <c r="AH489" s="12">
        <v>3.0</v>
      </c>
      <c r="AI489" s="12">
        <v>7.0</v>
      </c>
      <c r="AJ489" s="12">
        <v>3.0</v>
      </c>
      <c r="AK489" s="12">
        <v>14.0</v>
      </c>
      <c r="AL489" s="12">
        <v>6.0</v>
      </c>
      <c r="AM489" s="18">
        <f t="shared" si="47"/>
        <v>0.4285714286</v>
      </c>
      <c r="AN489" s="19">
        <v>0.0</v>
      </c>
      <c r="AO489" s="19">
        <v>0.0</v>
      </c>
      <c r="AP489" s="12">
        <v>0.0</v>
      </c>
      <c r="AQ489" s="17">
        <f t="shared" si="50"/>
        <v>4</v>
      </c>
      <c r="AR489" s="11">
        <f t="shared" si="8"/>
        <v>0.3333333333</v>
      </c>
      <c r="AS489" s="17">
        <f t="shared" si="51"/>
        <v>7</v>
      </c>
      <c r="AT489" s="11">
        <f t="shared" si="10"/>
        <v>0.5833333333</v>
      </c>
      <c r="AU489" s="13" t="s">
        <v>54</v>
      </c>
      <c r="AW489" s="20">
        <v>37795.0</v>
      </c>
      <c r="AX489" s="21">
        <f t="shared" si="52"/>
        <v>103.4770705</v>
      </c>
      <c r="AZ489" s="12">
        <v>4.0</v>
      </c>
      <c r="BA489" s="12">
        <v>9.0</v>
      </c>
    </row>
    <row r="490" ht="12.75" customHeight="1">
      <c r="A490" s="13" t="s">
        <v>520</v>
      </c>
      <c r="B490" s="9" t="s">
        <v>522</v>
      </c>
      <c r="C490" s="10">
        <v>4.1</v>
      </c>
      <c r="D490" s="11">
        <v>12.943714285714286</v>
      </c>
      <c r="E490" s="18">
        <v>0.3167560647197757</v>
      </c>
      <c r="F490" s="17">
        <v>0.0</v>
      </c>
      <c r="G490" s="13">
        <v>7.0</v>
      </c>
      <c r="H490" s="13">
        <v>6.0</v>
      </c>
      <c r="I490" s="13">
        <v>70.0</v>
      </c>
      <c r="J490" s="13">
        <v>10.0</v>
      </c>
      <c r="K490" s="11">
        <v>0.6914285714285715</v>
      </c>
      <c r="L490" s="11">
        <v>1.96</v>
      </c>
      <c r="M490" s="17">
        <v>7.0</v>
      </c>
      <c r="N490" s="13">
        <v>0.0</v>
      </c>
      <c r="O490" s="13">
        <v>7.0</v>
      </c>
      <c r="P490" s="14">
        <v>0.0</v>
      </c>
      <c r="Q490" s="15">
        <v>1.0081846361483473</v>
      </c>
      <c r="R490" s="16">
        <v>6.06</v>
      </c>
      <c r="S490" s="13">
        <v>37.0</v>
      </c>
      <c r="T490" s="13">
        <v>4.0</v>
      </c>
      <c r="U490" s="13">
        <v>1.0</v>
      </c>
      <c r="V490" s="17">
        <f t="shared" si="1"/>
        <v>3</v>
      </c>
      <c r="W490" s="11">
        <f t="shared" si="2"/>
        <v>0.7</v>
      </c>
      <c r="X490" s="11">
        <f t="shared" si="3"/>
        <v>0.3</v>
      </c>
      <c r="Y490" s="11">
        <f t="shared" si="19"/>
        <v>6.06</v>
      </c>
      <c r="Z490" s="13">
        <v>3.0</v>
      </c>
      <c r="AA490" s="13">
        <v>0.0</v>
      </c>
      <c r="AB490" s="13">
        <v>7.0</v>
      </c>
      <c r="AC490" s="13">
        <v>3.0</v>
      </c>
      <c r="AD490" s="13">
        <v>10.0</v>
      </c>
      <c r="AE490" s="13">
        <v>3.0</v>
      </c>
      <c r="AF490" s="11">
        <f t="shared" si="46"/>
        <v>0.3</v>
      </c>
      <c r="AG490" s="12">
        <v>7.0</v>
      </c>
      <c r="AH490" s="12">
        <v>2.0</v>
      </c>
      <c r="AI490" s="12">
        <v>7.0</v>
      </c>
      <c r="AJ490" s="12">
        <v>3.0</v>
      </c>
      <c r="AK490" s="12">
        <v>14.0</v>
      </c>
      <c r="AL490" s="12">
        <v>5.0</v>
      </c>
      <c r="AM490" s="18">
        <f t="shared" si="47"/>
        <v>0.3571428571</v>
      </c>
      <c r="AN490" s="19">
        <v>0.0</v>
      </c>
      <c r="AO490" s="19">
        <v>0.0</v>
      </c>
      <c r="AP490" s="12">
        <v>0.0</v>
      </c>
      <c r="AQ490" s="17">
        <f t="shared" si="50"/>
        <v>3</v>
      </c>
      <c r="AR490" s="11">
        <f t="shared" si="8"/>
        <v>0.3</v>
      </c>
      <c r="AS490" s="17">
        <f t="shared" si="51"/>
        <v>4</v>
      </c>
      <c r="AT490" s="11">
        <f t="shared" si="10"/>
        <v>0.5714285714</v>
      </c>
      <c r="AU490" s="13" t="s">
        <v>56</v>
      </c>
      <c r="AW490" s="20">
        <v>37795.0</v>
      </c>
      <c r="AX490" s="21">
        <f t="shared" si="52"/>
        <v>103.4770705</v>
      </c>
      <c r="AY490" s="13"/>
      <c r="AZ490" s="13"/>
      <c r="BA490" s="12">
        <v>10.0</v>
      </c>
    </row>
    <row r="491" ht="12.75" customHeight="1">
      <c r="A491" s="13" t="s">
        <v>520</v>
      </c>
      <c r="B491" s="79" t="s">
        <v>523</v>
      </c>
      <c r="C491" s="10">
        <v>4.644047619047619</v>
      </c>
      <c r="D491" s="11">
        <v>11.343714285714285</v>
      </c>
      <c r="E491" s="18">
        <v>0.40939391649665435</v>
      </c>
      <c r="F491" s="17">
        <v>2.0</v>
      </c>
      <c r="G491" s="13">
        <v>5.0</v>
      </c>
      <c r="H491" s="13">
        <v>10.0</v>
      </c>
      <c r="I491" s="13">
        <v>52.0</v>
      </c>
      <c r="J491" s="13">
        <v>7.0</v>
      </c>
      <c r="K491" s="11">
        <v>0.6868131868131868</v>
      </c>
      <c r="L491" s="11">
        <v>1.4285714285714286</v>
      </c>
      <c r="M491" s="17">
        <v>4.0</v>
      </c>
      <c r="N491" s="13">
        <v>0.0</v>
      </c>
      <c r="O491" s="13">
        <v>7.0</v>
      </c>
      <c r="P491" s="14">
        <v>0.0</v>
      </c>
      <c r="Q491" s="15">
        <v>1.0962071033098413</v>
      </c>
      <c r="R491" s="16">
        <v>6.072619047619048</v>
      </c>
      <c r="S491" s="13">
        <v>30.0</v>
      </c>
      <c r="T491" s="13">
        <v>5.0</v>
      </c>
      <c r="U491" s="13">
        <v>1.0</v>
      </c>
      <c r="V491" s="17">
        <f t="shared" si="1"/>
        <v>2</v>
      </c>
      <c r="W491" s="11">
        <f t="shared" si="2"/>
        <v>0.7142857143</v>
      </c>
      <c r="X491" s="11">
        <f t="shared" si="3"/>
        <v>0.2857142857</v>
      </c>
      <c r="Y491" s="11">
        <f t="shared" si="19"/>
        <v>6.072619048</v>
      </c>
      <c r="Z491" s="13">
        <v>3.0</v>
      </c>
      <c r="AA491" s="13">
        <v>1.0</v>
      </c>
      <c r="AB491" s="13">
        <v>6.0</v>
      </c>
      <c r="AC491" s="13">
        <v>2.0</v>
      </c>
      <c r="AD491" s="13">
        <v>9.0</v>
      </c>
      <c r="AE491" s="13">
        <v>3.0</v>
      </c>
      <c r="AF491" s="11">
        <f t="shared" si="46"/>
        <v>0.3333333333</v>
      </c>
      <c r="AG491" s="12">
        <v>5.0</v>
      </c>
      <c r="AH491" s="12">
        <v>4.0</v>
      </c>
      <c r="AI491" s="12">
        <v>6.0</v>
      </c>
      <c r="AJ491" s="12">
        <v>4.0</v>
      </c>
      <c r="AK491" s="12">
        <v>11.0</v>
      </c>
      <c r="AL491" s="12">
        <v>8.0</v>
      </c>
      <c r="AM491" s="18">
        <f t="shared" si="47"/>
        <v>0.7272727273</v>
      </c>
      <c r="AN491" s="19">
        <v>0.0</v>
      </c>
      <c r="AO491" s="19">
        <v>0.0</v>
      </c>
      <c r="AP491" s="12">
        <v>0.0</v>
      </c>
      <c r="AQ491" s="17">
        <f t="shared" si="50"/>
        <v>3</v>
      </c>
      <c r="AR491" s="11">
        <f t="shared" si="8"/>
        <v>0.4285714286</v>
      </c>
      <c r="AS491" s="17">
        <f t="shared" si="51"/>
        <v>1</v>
      </c>
      <c r="AT491" s="11">
        <f t="shared" si="10"/>
        <v>0.2</v>
      </c>
      <c r="AU491" s="13" t="s">
        <v>54</v>
      </c>
      <c r="AW491" s="20">
        <v>37795.0</v>
      </c>
      <c r="AX491" s="21">
        <f t="shared" si="52"/>
        <v>103.4770705</v>
      </c>
      <c r="AY491" s="13"/>
      <c r="AZ491" s="13"/>
      <c r="BA491" s="12">
        <v>4.0</v>
      </c>
    </row>
    <row r="492" ht="12.75" customHeight="1">
      <c r="A492" s="13" t="s">
        <v>520</v>
      </c>
      <c r="B492" s="79" t="s">
        <v>524</v>
      </c>
      <c r="C492" s="10">
        <v>1.0011904761904762</v>
      </c>
      <c r="D492" s="11">
        <v>10.086571428571428</v>
      </c>
      <c r="E492" s="18">
        <v>0.09925974185385567</v>
      </c>
      <c r="F492" s="17">
        <v>2.0</v>
      </c>
      <c r="G492" s="13">
        <v>7.0</v>
      </c>
      <c r="H492" s="13">
        <v>7.0</v>
      </c>
      <c r="I492" s="13">
        <v>65.0</v>
      </c>
      <c r="J492" s="13">
        <v>9.0</v>
      </c>
      <c r="K492" s="11">
        <v>0.7658119658119659</v>
      </c>
      <c r="L492" s="11">
        <v>1.97979797979798</v>
      </c>
      <c r="M492" s="17">
        <v>6.0</v>
      </c>
      <c r="N492" s="13">
        <v>0.0</v>
      </c>
      <c r="O492" s="13">
        <v>7.0</v>
      </c>
      <c r="P492" s="14">
        <v>0.0</v>
      </c>
      <c r="Q492" s="15">
        <v>0.8650717076658215</v>
      </c>
      <c r="R492" s="16">
        <v>2.980988455988456</v>
      </c>
      <c r="S492" s="13">
        <v>33.0</v>
      </c>
      <c r="T492" s="13">
        <v>6.0</v>
      </c>
      <c r="U492" s="13">
        <v>1.0</v>
      </c>
      <c r="V492" s="17">
        <f t="shared" si="1"/>
        <v>2</v>
      </c>
      <c r="W492" s="11">
        <f t="shared" si="2"/>
        <v>0.7777777778</v>
      </c>
      <c r="X492" s="11">
        <f t="shared" si="3"/>
        <v>0.2222222222</v>
      </c>
      <c r="Y492" s="11">
        <f t="shared" si="19"/>
        <v>2.980988456</v>
      </c>
      <c r="Z492" s="13">
        <v>2.0</v>
      </c>
      <c r="AA492" s="13">
        <v>0.0</v>
      </c>
      <c r="AB492" s="13">
        <v>5.0</v>
      </c>
      <c r="AC492" s="13">
        <v>0.0</v>
      </c>
      <c r="AD492" s="13">
        <v>7.0</v>
      </c>
      <c r="AE492" s="13">
        <v>0.0</v>
      </c>
      <c r="AF492" s="11">
        <f t="shared" si="46"/>
        <v>0</v>
      </c>
      <c r="AG492" s="12">
        <v>7.0</v>
      </c>
      <c r="AH492" s="12">
        <v>3.0</v>
      </c>
      <c r="AI492" s="12">
        <v>8.0</v>
      </c>
      <c r="AJ492" s="12">
        <v>3.0</v>
      </c>
      <c r="AK492" s="12">
        <v>15.0</v>
      </c>
      <c r="AL492" s="12">
        <v>6.0</v>
      </c>
      <c r="AM492" s="18">
        <f t="shared" si="47"/>
        <v>0.4</v>
      </c>
      <c r="AN492" s="19">
        <v>0.0</v>
      </c>
      <c r="AO492" s="19">
        <v>0.0</v>
      </c>
      <c r="AP492" s="12">
        <v>0.0</v>
      </c>
      <c r="AQ492" s="17">
        <f t="shared" si="50"/>
        <v>3</v>
      </c>
      <c r="AR492" s="11">
        <f t="shared" si="8"/>
        <v>0.3333333333</v>
      </c>
      <c r="AS492" s="17">
        <f t="shared" si="51"/>
        <v>6</v>
      </c>
      <c r="AT492" s="11">
        <f t="shared" si="10"/>
        <v>0.6666666667</v>
      </c>
      <c r="AU492" s="13" t="s">
        <v>56</v>
      </c>
      <c r="AW492" s="20">
        <v>37795.0</v>
      </c>
      <c r="AX492" s="21">
        <f t="shared" si="52"/>
        <v>103.4770705</v>
      </c>
      <c r="AY492" s="13"/>
      <c r="AZ492" s="13"/>
      <c r="BA492" s="13">
        <v>7.0</v>
      </c>
      <c r="BB492" s="13"/>
    </row>
    <row r="493" ht="12.75" customHeight="1">
      <c r="A493" s="13" t="s">
        <v>520</v>
      </c>
      <c r="B493" s="9" t="s">
        <v>525</v>
      </c>
      <c r="C493" s="10">
        <v>0.9666666666666666</v>
      </c>
      <c r="D493" s="11">
        <v>8.810714285714285</v>
      </c>
      <c r="E493" s="18">
        <v>0.10971490339143358</v>
      </c>
      <c r="F493" s="17">
        <v>0.0</v>
      </c>
      <c r="G493" s="13">
        <v>5.0</v>
      </c>
      <c r="H493" s="13">
        <v>5.0</v>
      </c>
      <c r="I493" s="13">
        <v>55.0</v>
      </c>
      <c r="J493" s="13">
        <v>7.0</v>
      </c>
      <c r="K493" s="11">
        <v>0.7012987012987013</v>
      </c>
      <c r="L493" s="11">
        <v>2.2222222222222223</v>
      </c>
      <c r="M493" s="17">
        <v>6.0</v>
      </c>
      <c r="N493" s="13">
        <v>0.0</v>
      </c>
      <c r="O493" s="13">
        <v>7.0</v>
      </c>
      <c r="P493" s="14">
        <v>0.0</v>
      </c>
      <c r="Q493" s="15">
        <v>0.8110136046901348</v>
      </c>
      <c r="R493" s="16">
        <v>3.188888888888889</v>
      </c>
      <c r="S493" s="13">
        <v>30.0</v>
      </c>
      <c r="T493" s="13">
        <v>7.0</v>
      </c>
      <c r="U493" s="13">
        <v>1.0</v>
      </c>
      <c r="V493" s="17">
        <f t="shared" si="1"/>
        <v>2</v>
      </c>
      <c r="W493" s="11">
        <f t="shared" si="2"/>
        <v>0.7142857143</v>
      </c>
      <c r="X493" s="11">
        <f t="shared" si="3"/>
        <v>0.2857142857</v>
      </c>
      <c r="Y493" s="11">
        <f t="shared" si="19"/>
        <v>3.188888889</v>
      </c>
      <c r="Z493" s="13">
        <v>2.0</v>
      </c>
      <c r="AA493" s="13">
        <v>0.0</v>
      </c>
      <c r="AB493" s="13">
        <v>4.0</v>
      </c>
      <c r="AC493" s="13">
        <v>0.0</v>
      </c>
      <c r="AD493" s="13">
        <v>6.0</v>
      </c>
      <c r="AE493" s="13">
        <v>0.0</v>
      </c>
      <c r="AF493" s="11">
        <f t="shared" si="46"/>
        <v>0</v>
      </c>
      <c r="AG493" s="12">
        <v>6.0</v>
      </c>
      <c r="AH493" s="12">
        <v>1.0</v>
      </c>
      <c r="AI493" s="12">
        <v>8.0</v>
      </c>
      <c r="AJ493" s="12">
        <v>4.0</v>
      </c>
      <c r="AK493" s="12">
        <v>14.0</v>
      </c>
      <c r="AL493" s="12">
        <v>5.0</v>
      </c>
      <c r="AM493" s="18">
        <f t="shared" si="47"/>
        <v>0.3571428571</v>
      </c>
      <c r="AN493" s="19">
        <v>0.0</v>
      </c>
      <c r="AO493" s="19">
        <v>0.0</v>
      </c>
      <c r="AP493" s="12">
        <v>0.0</v>
      </c>
      <c r="AQ493" s="17">
        <f t="shared" si="50"/>
        <v>1</v>
      </c>
      <c r="AR493" s="11">
        <f t="shared" si="8"/>
        <v>0.1428571429</v>
      </c>
      <c r="AS493" s="17">
        <f t="shared" si="51"/>
        <v>6</v>
      </c>
      <c r="AT493" s="11">
        <f t="shared" si="10"/>
        <v>0.8571428571</v>
      </c>
      <c r="AU493" s="13" t="s">
        <v>56</v>
      </c>
      <c r="AW493" s="20">
        <v>37795.0</v>
      </c>
      <c r="AX493" s="21">
        <f t="shared" si="52"/>
        <v>103.4770705</v>
      </c>
      <c r="AY493" s="13"/>
      <c r="AZ493" s="13"/>
      <c r="BA493" s="13">
        <v>0.0</v>
      </c>
      <c r="BB493" s="13"/>
    </row>
    <row r="494" ht="12.75" customHeight="1">
      <c r="A494" s="13" t="s">
        <v>520</v>
      </c>
      <c r="B494" s="79" t="s">
        <v>277</v>
      </c>
      <c r="C494" s="10">
        <v>3.510714285714286</v>
      </c>
      <c r="D494" s="11">
        <v>6.753571428571429</v>
      </c>
      <c r="E494" s="18">
        <v>0.5198307773664728</v>
      </c>
      <c r="F494" s="17">
        <v>1.0</v>
      </c>
      <c r="G494" s="13">
        <v>5.0</v>
      </c>
      <c r="H494" s="13">
        <v>7.0</v>
      </c>
      <c r="I494" s="13">
        <v>45.0</v>
      </c>
      <c r="J494" s="13">
        <v>6.0</v>
      </c>
      <c r="K494" s="11">
        <v>0.8074074074074074</v>
      </c>
      <c r="L494" s="11">
        <v>2.121212121212121</v>
      </c>
      <c r="M494" s="17">
        <v>4.0</v>
      </c>
      <c r="N494" s="13">
        <v>0.0</v>
      </c>
      <c r="O494" s="13">
        <v>7.0</v>
      </c>
      <c r="P494" s="14">
        <v>0.0</v>
      </c>
      <c r="Q494" s="15">
        <v>1.3272381847738801</v>
      </c>
      <c r="R494" s="16">
        <v>5.631926406926407</v>
      </c>
      <c r="S494" s="13">
        <v>27.0</v>
      </c>
      <c r="T494" s="13">
        <v>8.0</v>
      </c>
      <c r="U494" s="13">
        <v>1.0</v>
      </c>
      <c r="V494" s="17">
        <f t="shared" si="1"/>
        <v>1</v>
      </c>
      <c r="W494" s="11">
        <f t="shared" si="2"/>
        <v>0.8333333333</v>
      </c>
      <c r="X494" s="11">
        <f t="shared" si="3"/>
        <v>0.1666666667</v>
      </c>
      <c r="Y494" s="11">
        <f t="shared" si="19"/>
        <v>5.631926407</v>
      </c>
      <c r="Z494" s="13">
        <v>1.0</v>
      </c>
      <c r="AA494" s="13">
        <v>1.0</v>
      </c>
      <c r="AB494" s="13">
        <v>3.0</v>
      </c>
      <c r="AC494" s="13">
        <v>1.0</v>
      </c>
      <c r="AD494" s="13">
        <v>4.0</v>
      </c>
      <c r="AE494" s="13">
        <v>2.0</v>
      </c>
      <c r="AF494" s="11">
        <f t="shared" si="46"/>
        <v>0.5</v>
      </c>
      <c r="AG494" s="12">
        <v>6.0</v>
      </c>
      <c r="AH494" s="12">
        <v>5.0</v>
      </c>
      <c r="AI494" s="12">
        <v>8.0</v>
      </c>
      <c r="AJ494" s="12">
        <v>4.0</v>
      </c>
      <c r="AK494" s="12">
        <v>14.0</v>
      </c>
      <c r="AL494" s="12">
        <v>9.0</v>
      </c>
      <c r="AM494" s="18">
        <f t="shared" si="47"/>
        <v>0.6428571429</v>
      </c>
      <c r="AN494" s="19">
        <v>0.0</v>
      </c>
      <c r="AO494" s="19">
        <v>0.0</v>
      </c>
      <c r="AP494" s="12">
        <v>0.0</v>
      </c>
      <c r="AQ494" s="17">
        <f t="shared" si="50"/>
        <v>2</v>
      </c>
      <c r="AR494" s="11">
        <f t="shared" si="8"/>
        <v>0.3333333333</v>
      </c>
      <c r="AS494" s="17">
        <f t="shared" si="51"/>
        <v>2</v>
      </c>
      <c r="AT494" s="11">
        <f t="shared" si="10"/>
        <v>0.4</v>
      </c>
      <c r="AU494" s="13" t="s">
        <v>54</v>
      </c>
      <c r="AV494" s="20">
        <v>23403.0</v>
      </c>
      <c r="AW494" s="20">
        <v>37795.0</v>
      </c>
      <c r="AX494" s="21">
        <f t="shared" si="52"/>
        <v>39.40314853</v>
      </c>
      <c r="AY494" s="13"/>
      <c r="AZ494" s="13"/>
      <c r="BA494" s="12">
        <v>7.0</v>
      </c>
      <c r="BB494" s="13"/>
    </row>
    <row r="495" ht="12.75" customHeight="1">
      <c r="A495" s="13" t="s">
        <v>520</v>
      </c>
      <c r="B495" s="9" t="s">
        <v>526</v>
      </c>
      <c r="C495" s="10">
        <v>0.9666666666666666</v>
      </c>
      <c r="D495" s="11">
        <v>5.310714285714286</v>
      </c>
      <c r="E495" s="18">
        <v>0.18202196816857205</v>
      </c>
      <c r="F495" s="17">
        <v>0.0</v>
      </c>
      <c r="G495" s="13">
        <v>3.0</v>
      </c>
      <c r="H495" s="13">
        <v>8.0</v>
      </c>
      <c r="I495" s="13">
        <v>40.0</v>
      </c>
      <c r="J495" s="13">
        <v>5.0</v>
      </c>
      <c r="K495" s="11">
        <v>0.5599999999999999</v>
      </c>
      <c r="L495" s="11">
        <v>1.4</v>
      </c>
      <c r="M495" s="17">
        <v>4.0</v>
      </c>
      <c r="N495" s="13">
        <v>0.0</v>
      </c>
      <c r="O495" s="13">
        <v>7.0</v>
      </c>
      <c r="P495" s="14">
        <v>0.0</v>
      </c>
      <c r="Q495" s="15">
        <v>0.742021968168572</v>
      </c>
      <c r="R495" s="16">
        <v>2.3666666666666663</v>
      </c>
      <c r="S495" s="13">
        <v>24.0</v>
      </c>
      <c r="T495" s="13">
        <v>9.0</v>
      </c>
      <c r="U495" s="13">
        <v>1.0</v>
      </c>
      <c r="V495" s="17">
        <f t="shared" si="1"/>
        <v>2</v>
      </c>
      <c r="W495" s="11">
        <f t="shared" si="2"/>
        <v>0.6</v>
      </c>
      <c r="X495" s="11">
        <f t="shared" si="3"/>
        <v>0.4</v>
      </c>
      <c r="Y495" s="11">
        <f t="shared" si="19"/>
        <v>2.366666667</v>
      </c>
      <c r="Z495" s="13">
        <v>1.0</v>
      </c>
      <c r="AA495" s="13">
        <v>0.0</v>
      </c>
      <c r="AB495" s="13">
        <v>2.0</v>
      </c>
      <c r="AC495" s="13">
        <v>0.0</v>
      </c>
      <c r="AD495" s="13">
        <v>3.0</v>
      </c>
      <c r="AE495" s="13">
        <v>0.0</v>
      </c>
      <c r="AF495" s="11">
        <f t="shared" si="46"/>
        <v>0</v>
      </c>
      <c r="AG495" s="12">
        <v>5.0</v>
      </c>
      <c r="AH495" s="12">
        <v>1.0</v>
      </c>
      <c r="AI495" s="12">
        <v>8.0</v>
      </c>
      <c r="AJ495" s="12">
        <v>4.0</v>
      </c>
      <c r="AK495" s="12">
        <v>13.0</v>
      </c>
      <c r="AL495" s="12">
        <v>5.0</v>
      </c>
      <c r="AM495" s="18">
        <f t="shared" si="47"/>
        <v>0.3846153846</v>
      </c>
      <c r="AN495" s="19">
        <v>0.0</v>
      </c>
      <c r="AO495" s="19">
        <v>0.0</v>
      </c>
      <c r="AP495" s="12">
        <v>0.0</v>
      </c>
      <c r="AQ495" s="17">
        <f t="shared" si="50"/>
        <v>1</v>
      </c>
      <c r="AR495" s="11">
        <f t="shared" si="8"/>
        <v>0.2</v>
      </c>
      <c r="AS495" s="17">
        <f t="shared" si="51"/>
        <v>4</v>
      </c>
      <c r="AT495" s="11">
        <f t="shared" si="10"/>
        <v>0.8</v>
      </c>
      <c r="AU495" s="13" t="s">
        <v>54</v>
      </c>
      <c r="AW495" s="20">
        <v>37795.0</v>
      </c>
      <c r="AX495" s="21">
        <f t="shared" si="52"/>
        <v>103.4770705</v>
      </c>
      <c r="AY495" s="13"/>
      <c r="AZ495" s="13"/>
      <c r="BA495" s="12">
        <v>9.0</v>
      </c>
      <c r="BB495" s="13"/>
    </row>
    <row r="496" ht="12.75" customHeight="1">
      <c r="A496" s="13" t="s">
        <v>520</v>
      </c>
      <c r="B496" s="9" t="s">
        <v>527</v>
      </c>
      <c r="C496" s="10">
        <v>0.7666666666666666</v>
      </c>
      <c r="D496" s="11">
        <v>3.1107142857142858</v>
      </c>
      <c r="E496" s="18">
        <v>0.24646000765403747</v>
      </c>
      <c r="F496" s="17">
        <v>0.0</v>
      </c>
      <c r="G496" s="13">
        <v>3.0</v>
      </c>
      <c r="H496" s="13">
        <v>6.0</v>
      </c>
      <c r="I496" s="13">
        <v>31.0</v>
      </c>
      <c r="J496" s="13">
        <v>4.0</v>
      </c>
      <c r="K496" s="11">
        <v>0.7016129032258065</v>
      </c>
      <c r="L496" s="11">
        <v>2.1</v>
      </c>
      <c r="M496" s="17">
        <v>3.0</v>
      </c>
      <c r="N496" s="13">
        <v>0.0</v>
      </c>
      <c r="O496" s="13">
        <v>7.0</v>
      </c>
      <c r="P496" s="14">
        <v>0.0</v>
      </c>
      <c r="Q496" s="15">
        <v>0.948072910879844</v>
      </c>
      <c r="R496" s="16">
        <v>2.8666666666666667</v>
      </c>
      <c r="S496" s="13">
        <v>21.0</v>
      </c>
      <c r="T496" s="13">
        <v>10.0</v>
      </c>
      <c r="U496" s="13">
        <v>1.0</v>
      </c>
      <c r="V496" s="17">
        <f t="shared" si="1"/>
        <v>1</v>
      </c>
      <c r="W496" s="11">
        <f t="shared" si="2"/>
        <v>0.75</v>
      </c>
      <c r="X496" s="11">
        <f t="shared" si="3"/>
        <v>0.25</v>
      </c>
      <c r="Y496" s="11">
        <f t="shared" si="19"/>
        <v>2.866666667</v>
      </c>
      <c r="Z496" s="13">
        <v>0.0</v>
      </c>
      <c r="AA496" s="13">
        <v>0.0</v>
      </c>
      <c r="AB496" s="13">
        <v>1.0</v>
      </c>
      <c r="AC496" s="13">
        <v>0.0</v>
      </c>
      <c r="AD496" s="13">
        <v>1.0</v>
      </c>
      <c r="AE496" s="13">
        <v>0.0</v>
      </c>
      <c r="AF496" s="11">
        <f t="shared" si="46"/>
        <v>0</v>
      </c>
      <c r="AG496" s="12">
        <v>5.0</v>
      </c>
      <c r="AH496" s="12">
        <v>1.0</v>
      </c>
      <c r="AI496" s="12">
        <v>7.0</v>
      </c>
      <c r="AJ496" s="12">
        <v>3.0</v>
      </c>
      <c r="AK496" s="12">
        <v>12.0</v>
      </c>
      <c r="AL496" s="12">
        <v>4.0</v>
      </c>
      <c r="AM496" s="18">
        <f t="shared" si="47"/>
        <v>0.3333333333</v>
      </c>
      <c r="AN496" s="19">
        <v>0.0</v>
      </c>
      <c r="AO496" s="19">
        <v>0.0</v>
      </c>
      <c r="AP496" s="12">
        <v>0.0</v>
      </c>
      <c r="AQ496" s="17">
        <f t="shared" si="50"/>
        <v>1</v>
      </c>
      <c r="AR496" s="11">
        <f t="shared" si="8"/>
        <v>0.25</v>
      </c>
      <c r="AS496" s="17">
        <f t="shared" si="51"/>
        <v>3</v>
      </c>
      <c r="AT496" s="11">
        <f t="shared" si="10"/>
        <v>0.75</v>
      </c>
      <c r="AU496" s="13" t="s">
        <v>54</v>
      </c>
      <c r="AW496" s="20">
        <v>37795.0</v>
      </c>
      <c r="AX496" s="21">
        <f t="shared" si="52"/>
        <v>103.4770705</v>
      </c>
      <c r="AY496" s="13"/>
      <c r="AZ496" s="13"/>
      <c r="BA496" s="13">
        <v>2.0</v>
      </c>
    </row>
    <row r="497" ht="12.75" customHeight="1">
      <c r="A497" s="13" t="s">
        <v>520</v>
      </c>
      <c r="B497" s="9" t="s">
        <v>528</v>
      </c>
      <c r="C497" s="10">
        <v>0.7666666666666666</v>
      </c>
      <c r="D497" s="11">
        <v>2.1107142857142858</v>
      </c>
      <c r="E497" s="18">
        <v>0.36322617033276927</v>
      </c>
      <c r="F497" s="17">
        <v>0.0</v>
      </c>
      <c r="G497" s="13">
        <v>3.0</v>
      </c>
      <c r="H497" s="13">
        <v>2.0</v>
      </c>
      <c r="I497" s="13">
        <v>21.0</v>
      </c>
      <c r="J497" s="13">
        <v>3.0</v>
      </c>
      <c r="K497" s="11">
        <v>0.6826923076923077</v>
      </c>
      <c r="L497" s="11">
        <v>1.9090909090909092</v>
      </c>
      <c r="M497" s="17">
        <v>2.0</v>
      </c>
      <c r="N497" s="13">
        <v>0.0</v>
      </c>
      <c r="O497" s="13">
        <v>7.0</v>
      </c>
      <c r="P497" s="14">
        <v>0.0</v>
      </c>
      <c r="Q497" s="15">
        <v>1.045918478025077</v>
      </c>
      <c r="R497" s="16">
        <v>2.675757575757576</v>
      </c>
      <c r="S497" s="13">
        <v>19.0</v>
      </c>
      <c r="T497" s="13">
        <v>11.0</v>
      </c>
      <c r="U497" s="13">
        <v>1.0</v>
      </c>
      <c r="V497" s="17">
        <f t="shared" si="1"/>
        <v>0</v>
      </c>
      <c r="W497" s="11">
        <f t="shared" si="2"/>
        <v>1</v>
      </c>
      <c r="X497" s="11">
        <f t="shared" si="3"/>
        <v>0</v>
      </c>
      <c r="Y497" s="11">
        <f t="shared" si="19"/>
        <v>2.675757576</v>
      </c>
      <c r="Z497" s="13">
        <v>0.0</v>
      </c>
      <c r="AA497" s="13">
        <v>0.0</v>
      </c>
      <c r="AB497" s="13">
        <v>0.0</v>
      </c>
      <c r="AC497" s="13">
        <v>0.0</v>
      </c>
      <c r="AD497" s="13">
        <v>0.0</v>
      </c>
      <c r="AE497" s="13">
        <v>0.0</v>
      </c>
      <c r="AF497" s="11" t="str">
        <f t="shared" si="46"/>
        <v>#DIV/0!</v>
      </c>
      <c r="AG497" s="12">
        <v>5.0</v>
      </c>
      <c r="AH497" s="12">
        <v>1.0</v>
      </c>
      <c r="AI497" s="12">
        <v>7.0</v>
      </c>
      <c r="AJ497" s="12">
        <v>3.0</v>
      </c>
      <c r="AK497" s="12">
        <v>12.0</v>
      </c>
      <c r="AL497" s="12">
        <v>4.0</v>
      </c>
      <c r="AM497" s="18">
        <f t="shared" si="47"/>
        <v>0.3333333333</v>
      </c>
      <c r="AN497" s="19">
        <v>0.0</v>
      </c>
      <c r="AO497" s="19">
        <v>0.0</v>
      </c>
      <c r="AP497" s="12">
        <v>0.0</v>
      </c>
      <c r="AQ497" s="17">
        <f t="shared" si="50"/>
        <v>1</v>
      </c>
      <c r="AR497" s="11">
        <f t="shared" si="8"/>
        <v>0.3333333333</v>
      </c>
      <c r="AS497" s="17">
        <f t="shared" si="51"/>
        <v>2</v>
      </c>
      <c r="AT497" s="11">
        <f t="shared" si="10"/>
        <v>0.6666666667</v>
      </c>
      <c r="AU497" s="13" t="s">
        <v>54</v>
      </c>
      <c r="AW497" s="20">
        <v>37795.0</v>
      </c>
      <c r="AX497" s="21">
        <f t="shared" si="52"/>
        <v>103.4770705</v>
      </c>
      <c r="AY497" s="13"/>
      <c r="AZ497" s="13"/>
      <c r="BA497" s="13">
        <v>9.0</v>
      </c>
      <c r="BB497" s="13"/>
    </row>
    <row r="498" ht="12.75" customHeight="1">
      <c r="A498" s="13" t="s">
        <v>520</v>
      </c>
      <c r="B498" s="79" t="s">
        <v>529</v>
      </c>
      <c r="C498" s="10">
        <v>0.944047619047619</v>
      </c>
      <c r="D498" s="11">
        <v>2.053571428571429</v>
      </c>
      <c r="E498" s="18">
        <v>0.45971014492753615</v>
      </c>
      <c r="F498" s="17">
        <v>1.0</v>
      </c>
      <c r="G498" s="13">
        <v>3.0</v>
      </c>
      <c r="H498" s="13">
        <v>5.0</v>
      </c>
      <c r="I498" s="13">
        <v>25.0</v>
      </c>
      <c r="J498" s="13">
        <v>4.0</v>
      </c>
      <c r="K498" s="11">
        <v>0.7</v>
      </c>
      <c r="L498" s="11">
        <v>2.3333333333333335</v>
      </c>
      <c r="M498" s="17">
        <v>2.0</v>
      </c>
      <c r="N498" s="13">
        <v>0.0</v>
      </c>
      <c r="O498" s="13">
        <v>7.0</v>
      </c>
      <c r="P498" s="14">
        <v>0.0</v>
      </c>
      <c r="Q498" s="15">
        <v>1.1597101449275362</v>
      </c>
      <c r="R498" s="16">
        <v>3.2773809523809527</v>
      </c>
      <c r="S498" s="13">
        <v>19.0</v>
      </c>
      <c r="T498" s="13">
        <v>12.0</v>
      </c>
      <c r="U498" s="13">
        <v>1.0</v>
      </c>
      <c r="V498" s="17">
        <f t="shared" si="1"/>
        <v>1</v>
      </c>
      <c r="W498" s="11">
        <f t="shared" si="2"/>
        <v>0.75</v>
      </c>
      <c r="X498" s="11">
        <f t="shared" si="3"/>
        <v>0.25</v>
      </c>
      <c r="Y498" s="11">
        <f t="shared" si="19"/>
        <v>3.277380952</v>
      </c>
      <c r="Z498" s="13">
        <v>0.0</v>
      </c>
      <c r="AA498" s="13">
        <v>0.0</v>
      </c>
      <c r="AB498" s="13">
        <v>0.0</v>
      </c>
      <c r="AC498" s="13">
        <v>0.0</v>
      </c>
      <c r="AD498" s="13">
        <v>0.0</v>
      </c>
      <c r="AE498" s="13">
        <v>0.0</v>
      </c>
      <c r="AF498" s="11" t="str">
        <f t="shared" si="46"/>
        <v>#DIV/0!</v>
      </c>
      <c r="AG498" s="12">
        <v>5.0</v>
      </c>
      <c r="AH498" s="12">
        <v>3.0</v>
      </c>
      <c r="AI498" s="12">
        <v>7.0</v>
      </c>
      <c r="AJ498" s="12">
        <v>3.0</v>
      </c>
      <c r="AK498" s="12">
        <v>12.0</v>
      </c>
      <c r="AL498" s="12">
        <v>6.0</v>
      </c>
      <c r="AM498" s="18">
        <f t="shared" si="47"/>
        <v>0.5</v>
      </c>
      <c r="AN498" s="19">
        <v>0.0</v>
      </c>
      <c r="AO498" s="19">
        <v>0.0</v>
      </c>
      <c r="AP498" s="12">
        <v>0.0</v>
      </c>
      <c r="AQ498" s="17">
        <f t="shared" si="50"/>
        <v>2</v>
      </c>
      <c r="AR498" s="11">
        <f t="shared" si="8"/>
        <v>0.5</v>
      </c>
      <c r="AS498" s="17">
        <f t="shared" si="51"/>
        <v>2</v>
      </c>
      <c r="AT498" s="11">
        <f t="shared" si="10"/>
        <v>0.5</v>
      </c>
      <c r="AU498" s="13" t="s">
        <v>54</v>
      </c>
      <c r="AW498" s="20">
        <v>37795.0</v>
      </c>
      <c r="AX498" s="21">
        <f t="shared" si="52"/>
        <v>103.4770705</v>
      </c>
      <c r="AY498" s="13"/>
      <c r="AZ498" s="13"/>
      <c r="BA498" s="13">
        <v>15.0</v>
      </c>
      <c r="BB498" s="13"/>
    </row>
    <row r="499" ht="12.75" customHeight="1">
      <c r="A499" s="13" t="s">
        <v>520</v>
      </c>
      <c r="B499" s="79" t="s">
        <v>530</v>
      </c>
      <c r="C499" s="10">
        <v>1.144047619047619</v>
      </c>
      <c r="D499" s="11">
        <v>2.020238095238095</v>
      </c>
      <c r="E499" s="18">
        <v>0.5662934590453742</v>
      </c>
      <c r="F499" s="17">
        <v>2.0</v>
      </c>
      <c r="G499" s="13">
        <v>2.0</v>
      </c>
      <c r="H499" s="13">
        <v>4.0</v>
      </c>
      <c r="I499" s="13">
        <v>20.0</v>
      </c>
      <c r="J499" s="13">
        <v>3.0</v>
      </c>
      <c r="K499" s="11">
        <v>0.6</v>
      </c>
      <c r="L499" s="11">
        <v>2.3333333333333335</v>
      </c>
      <c r="M499" s="17">
        <v>2.0</v>
      </c>
      <c r="N499" s="13">
        <v>0.0</v>
      </c>
      <c r="O499" s="13">
        <v>7.0</v>
      </c>
      <c r="P499" s="14">
        <v>0.0</v>
      </c>
      <c r="Q499" s="15">
        <v>1.1662934590453742</v>
      </c>
      <c r="R499" s="16">
        <v>3.4773809523809525</v>
      </c>
      <c r="S499" s="13">
        <v>19.0</v>
      </c>
      <c r="T499" s="13">
        <v>13.0</v>
      </c>
      <c r="U499" s="13">
        <v>1.0</v>
      </c>
      <c r="V499" s="17">
        <f t="shared" si="1"/>
        <v>1</v>
      </c>
      <c r="W499" s="11">
        <f t="shared" si="2"/>
        <v>0.6666666667</v>
      </c>
      <c r="X499" s="11">
        <f t="shared" si="3"/>
        <v>0.3333333333</v>
      </c>
      <c r="Y499" s="11">
        <f t="shared" si="19"/>
        <v>3.477380952</v>
      </c>
      <c r="Z499" s="13">
        <v>0.0</v>
      </c>
      <c r="AA499" s="13">
        <v>0.0</v>
      </c>
      <c r="AB499" s="13">
        <v>0.0</v>
      </c>
      <c r="AC499" s="13">
        <v>0.0</v>
      </c>
      <c r="AD499" s="13">
        <v>0.0</v>
      </c>
      <c r="AE499" s="13">
        <v>0.0</v>
      </c>
      <c r="AF499" s="11" t="str">
        <f t="shared" si="46"/>
        <v>#DIV/0!</v>
      </c>
      <c r="AG499" s="12">
        <v>5.0</v>
      </c>
      <c r="AH499" s="12">
        <v>4.0</v>
      </c>
      <c r="AI499" s="12">
        <v>7.0</v>
      </c>
      <c r="AJ499" s="12">
        <v>3.0</v>
      </c>
      <c r="AK499" s="12">
        <v>12.0</v>
      </c>
      <c r="AL499" s="12">
        <v>7.0</v>
      </c>
      <c r="AM499" s="18">
        <f t="shared" si="47"/>
        <v>0.5833333333</v>
      </c>
      <c r="AN499" s="19">
        <v>0.0</v>
      </c>
      <c r="AO499" s="19">
        <v>0.0</v>
      </c>
      <c r="AP499" s="12">
        <v>0.0</v>
      </c>
      <c r="AQ499" s="17">
        <f t="shared" si="50"/>
        <v>1</v>
      </c>
      <c r="AR499" s="11">
        <f t="shared" si="8"/>
        <v>0.3333333333</v>
      </c>
      <c r="AS499" s="17">
        <f t="shared" si="51"/>
        <v>2</v>
      </c>
      <c r="AT499" s="11">
        <f t="shared" si="10"/>
        <v>0.6666666667</v>
      </c>
      <c r="AU499" s="13" t="s">
        <v>56</v>
      </c>
      <c r="AW499" s="20">
        <v>37795.0</v>
      </c>
      <c r="AX499" s="21">
        <f t="shared" si="52"/>
        <v>103.4770705</v>
      </c>
      <c r="AY499" s="13"/>
      <c r="AZ499" s="13"/>
      <c r="BA499" s="13">
        <v>6.0</v>
      </c>
      <c r="BB499" s="13"/>
    </row>
    <row r="500" ht="12.75" customHeight="1">
      <c r="A500" s="13" t="s">
        <v>520</v>
      </c>
      <c r="B500" s="79" t="s">
        <v>531</v>
      </c>
      <c r="C500" s="10">
        <v>0.744047619047619</v>
      </c>
      <c r="D500" s="11">
        <v>1.6202380952380953</v>
      </c>
      <c r="E500" s="18">
        <v>0.4592211609110947</v>
      </c>
      <c r="F500" s="17">
        <v>2.0</v>
      </c>
      <c r="G500" s="13">
        <v>0.0</v>
      </c>
      <c r="H500" s="13">
        <v>6.0</v>
      </c>
      <c r="I500" s="13">
        <v>14.0</v>
      </c>
      <c r="J500" s="13">
        <v>2.0</v>
      </c>
      <c r="K500" s="11">
        <v>-0.21428571428571427</v>
      </c>
      <c r="L500" s="11">
        <v>0.0</v>
      </c>
      <c r="M500" s="17">
        <v>1.0</v>
      </c>
      <c r="N500" s="13">
        <v>0.0</v>
      </c>
      <c r="O500" s="13">
        <v>7.0</v>
      </c>
      <c r="P500" s="14">
        <v>0.0</v>
      </c>
      <c r="Q500" s="15">
        <v>0.24493544662538044</v>
      </c>
      <c r="R500" s="16">
        <v>0.744047619047619</v>
      </c>
      <c r="S500" s="13">
        <v>16.0</v>
      </c>
      <c r="T500" s="13">
        <v>14.0</v>
      </c>
      <c r="U500" s="13">
        <v>1.0</v>
      </c>
      <c r="V500" s="17">
        <f t="shared" si="1"/>
        <v>2</v>
      </c>
      <c r="W500" s="11">
        <f t="shared" si="2"/>
        <v>0</v>
      </c>
      <c r="X500" s="11">
        <f t="shared" si="3"/>
        <v>1</v>
      </c>
      <c r="Y500" s="11">
        <f t="shared" si="19"/>
        <v>0.744047619</v>
      </c>
      <c r="Z500" s="13">
        <v>0.0</v>
      </c>
      <c r="AA500" s="13">
        <v>0.0</v>
      </c>
      <c r="AB500" s="13">
        <v>0.0</v>
      </c>
      <c r="AC500" s="13">
        <v>0.0</v>
      </c>
      <c r="AD500" s="13">
        <v>0.0</v>
      </c>
      <c r="AE500" s="13">
        <v>0.0</v>
      </c>
      <c r="AF500" s="11" t="str">
        <f t="shared" si="46"/>
        <v>#DIV/0!</v>
      </c>
      <c r="AG500" s="12">
        <v>4.0</v>
      </c>
      <c r="AH500" s="12">
        <v>1.0</v>
      </c>
      <c r="AI500" s="12">
        <v>6.0</v>
      </c>
      <c r="AJ500" s="12">
        <v>4.0</v>
      </c>
      <c r="AK500" s="12">
        <v>10.0</v>
      </c>
      <c r="AL500" s="12">
        <v>5.0</v>
      </c>
      <c r="AM500" s="18">
        <f t="shared" si="47"/>
        <v>0.5</v>
      </c>
      <c r="AN500" s="19">
        <v>0.0</v>
      </c>
      <c r="AO500" s="19">
        <v>0.0</v>
      </c>
      <c r="AP500" s="12">
        <v>0.0</v>
      </c>
      <c r="AQ500" s="17">
        <f t="shared" si="50"/>
        <v>1</v>
      </c>
      <c r="AR500" s="11">
        <f t="shared" si="8"/>
        <v>0.5</v>
      </c>
      <c r="AS500" s="17">
        <f t="shared" si="51"/>
        <v>1</v>
      </c>
      <c r="AT500" s="11">
        <f t="shared" si="10"/>
        <v>0.5</v>
      </c>
      <c r="AU500" s="13" t="s">
        <v>56</v>
      </c>
      <c r="AW500" s="20">
        <v>37795.0</v>
      </c>
      <c r="AX500" s="21">
        <f t="shared" si="52"/>
        <v>103.4770705</v>
      </c>
      <c r="AY500" s="13"/>
      <c r="AZ500" s="13"/>
      <c r="BA500" s="13">
        <v>0.0</v>
      </c>
      <c r="BB500" s="13"/>
    </row>
    <row r="501" ht="12.75" customHeight="1">
      <c r="A501" s="13" t="s">
        <v>520</v>
      </c>
      <c r="B501" s="9" t="s">
        <v>532</v>
      </c>
      <c r="C501" s="10">
        <v>0.16666666666666666</v>
      </c>
      <c r="D501" s="11">
        <v>0.5773809523809523</v>
      </c>
      <c r="E501" s="18">
        <v>0.288659793814433</v>
      </c>
      <c r="F501" s="17">
        <v>0.0</v>
      </c>
      <c r="G501" s="13">
        <v>1.0</v>
      </c>
      <c r="H501" s="13">
        <v>6.0</v>
      </c>
      <c r="I501" s="13">
        <v>15.0</v>
      </c>
      <c r="J501" s="13">
        <v>2.0</v>
      </c>
      <c r="K501" s="11">
        <v>0.3</v>
      </c>
      <c r="L501" s="11">
        <v>1.4</v>
      </c>
      <c r="M501" s="17">
        <v>0.0</v>
      </c>
      <c r="N501" s="13">
        <v>0.0</v>
      </c>
      <c r="O501" s="13">
        <v>7.0</v>
      </c>
      <c r="P501" s="14">
        <v>0.0</v>
      </c>
      <c r="Q501" s="15">
        <v>0.588659793814433</v>
      </c>
      <c r="R501" s="16">
        <v>1.5666666666666667</v>
      </c>
      <c r="S501" s="13">
        <v>7.0</v>
      </c>
      <c r="T501" s="13">
        <v>15.0</v>
      </c>
      <c r="U501" s="13">
        <v>1.0</v>
      </c>
      <c r="V501" s="17">
        <f t="shared" si="1"/>
        <v>1</v>
      </c>
      <c r="W501" s="11">
        <f t="shared" si="2"/>
        <v>0.5</v>
      </c>
      <c r="X501" s="11">
        <f t="shared" si="3"/>
        <v>0.5</v>
      </c>
      <c r="Y501" s="11">
        <f t="shared" si="19"/>
        <v>1.566666667</v>
      </c>
      <c r="Z501" s="13">
        <v>0.0</v>
      </c>
      <c r="AA501" s="13">
        <v>0.0</v>
      </c>
      <c r="AB501" s="13">
        <v>0.0</v>
      </c>
      <c r="AC501" s="13">
        <v>0.0</v>
      </c>
      <c r="AD501" s="13">
        <v>0.0</v>
      </c>
      <c r="AE501" s="13">
        <v>0.0</v>
      </c>
      <c r="AF501" s="11" t="str">
        <f t="shared" si="46"/>
        <v>#DIV/0!</v>
      </c>
      <c r="AG501" s="12">
        <v>1.0</v>
      </c>
      <c r="AH501" s="12">
        <v>0.0</v>
      </c>
      <c r="AI501" s="12">
        <v>3.0</v>
      </c>
      <c r="AJ501" s="12">
        <v>1.0</v>
      </c>
      <c r="AK501" s="12">
        <v>4.0</v>
      </c>
      <c r="AL501" s="12">
        <v>1.0</v>
      </c>
      <c r="AM501" s="18">
        <f t="shared" si="47"/>
        <v>0.25</v>
      </c>
      <c r="AN501" s="19">
        <v>0.0</v>
      </c>
      <c r="AO501" s="19">
        <v>0.0</v>
      </c>
      <c r="AP501" s="12">
        <v>0.0</v>
      </c>
      <c r="AQ501" s="17">
        <f t="shared" si="50"/>
        <v>2</v>
      </c>
      <c r="AR501" s="11">
        <f t="shared" si="8"/>
        <v>1</v>
      </c>
      <c r="AS501" s="17">
        <f t="shared" si="51"/>
        <v>0</v>
      </c>
      <c r="AT501" s="11">
        <f t="shared" si="10"/>
        <v>0</v>
      </c>
      <c r="AU501" s="13" t="s">
        <v>54</v>
      </c>
      <c r="AW501" s="20">
        <v>37795.0</v>
      </c>
      <c r="AX501" s="21">
        <f t="shared" si="52"/>
        <v>103.4770705</v>
      </c>
      <c r="AY501" s="13"/>
      <c r="AZ501" s="13"/>
      <c r="BA501" s="13">
        <v>4.0</v>
      </c>
      <c r="BB501" s="13"/>
    </row>
    <row r="502" ht="12.75" customHeight="1">
      <c r="A502" s="25" t="s">
        <v>520</v>
      </c>
      <c r="B502" s="26" t="s">
        <v>533</v>
      </c>
      <c r="C502" s="27">
        <v>0.16666666666666666</v>
      </c>
      <c r="D502" s="28">
        <v>0.29166666666666663</v>
      </c>
      <c r="E502" s="33">
        <v>0.5714285714285715</v>
      </c>
      <c r="F502" s="32">
        <v>0.0</v>
      </c>
      <c r="G502" s="25">
        <v>0.0</v>
      </c>
      <c r="H502" s="25">
        <v>7.0</v>
      </c>
      <c r="I502" s="25">
        <v>8.0</v>
      </c>
      <c r="J502" s="25">
        <v>1.0</v>
      </c>
      <c r="K502" s="28">
        <v>-0.875</v>
      </c>
      <c r="L502" s="28">
        <v>0.0</v>
      </c>
      <c r="M502" s="32">
        <v>0.0</v>
      </c>
      <c r="N502" s="25">
        <v>0.0</v>
      </c>
      <c r="O502" s="25">
        <v>7.0</v>
      </c>
      <c r="P502" s="29">
        <v>0.0</v>
      </c>
      <c r="Q502" s="30">
        <v>-0.3035714285714285</v>
      </c>
      <c r="R502" s="31">
        <v>0.16666666666666666</v>
      </c>
      <c r="S502" s="25">
        <v>4.0</v>
      </c>
      <c r="T502" s="25">
        <v>16.0</v>
      </c>
      <c r="U502" s="25">
        <v>1.0</v>
      </c>
      <c r="V502" s="32">
        <f t="shared" si="1"/>
        <v>1</v>
      </c>
      <c r="W502" s="28">
        <f t="shared" si="2"/>
        <v>0</v>
      </c>
      <c r="X502" s="28">
        <f t="shared" si="3"/>
        <v>1</v>
      </c>
      <c r="Y502" s="28">
        <f t="shared" si="19"/>
        <v>0.1666666667</v>
      </c>
      <c r="Z502" s="25">
        <v>0.0</v>
      </c>
      <c r="AA502" s="25">
        <v>0.0</v>
      </c>
      <c r="AB502" s="25">
        <v>0.0</v>
      </c>
      <c r="AC502" s="25">
        <v>0.0</v>
      </c>
      <c r="AD502" s="25">
        <v>0.0</v>
      </c>
      <c r="AE502" s="25">
        <v>0.0</v>
      </c>
      <c r="AF502" s="28" t="str">
        <f t="shared" si="46"/>
        <v>#DIV/0!</v>
      </c>
      <c r="AG502" s="25">
        <v>0.0</v>
      </c>
      <c r="AH502" s="25">
        <v>0.0</v>
      </c>
      <c r="AI502" s="25">
        <v>2.0</v>
      </c>
      <c r="AJ502" s="25">
        <v>1.0</v>
      </c>
      <c r="AK502" s="25">
        <v>2.0</v>
      </c>
      <c r="AL502" s="25">
        <v>1.0</v>
      </c>
      <c r="AM502" s="33">
        <f t="shared" si="47"/>
        <v>0.5</v>
      </c>
      <c r="AN502" s="34">
        <v>0.0</v>
      </c>
      <c r="AO502" s="34">
        <v>0.0</v>
      </c>
      <c r="AP502" s="25">
        <v>0.0</v>
      </c>
      <c r="AQ502" s="32">
        <f t="shared" si="50"/>
        <v>1</v>
      </c>
      <c r="AR502" s="28">
        <f t="shared" si="8"/>
        <v>1</v>
      </c>
      <c r="AS502" s="32">
        <f t="shared" si="51"/>
        <v>0</v>
      </c>
      <c r="AT502" s="28">
        <f t="shared" si="10"/>
        <v>0</v>
      </c>
      <c r="AU502" s="25" t="s">
        <v>56</v>
      </c>
      <c r="AV502" s="25"/>
      <c r="AW502" s="35">
        <v>37795.0</v>
      </c>
      <c r="AX502" s="36">
        <f t="shared" si="52"/>
        <v>103.4770705</v>
      </c>
      <c r="AY502" s="25"/>
      <c r="AZ502" s="25"/>
      <c r="BA502" s="25">
        <f>H502+AZ502</f>
        <v>7</v>
      </c>
      <c r="BB502" s="25"/>
    </row>
    <row r="503" ht="12.75" customHeight="1">
      <c r="A503" s="8" t="s">
        <v>534</v>
      </c>
      <c r="B503" s="50" t="s">
        <v>263</v>
      </c>
      <c r="C503" s="11">
        <v>2.7011904761904764</v>
      </c>
      <c r="D503" s="11">
        <v>12.80952380952381</v>
      </c>
      <c r="E503" s="11">
        <v>0.2108736059479554</v>
      </c>
      <c r="F503" s="13">
        <v>2.0</v>
      </c>
      <c r="G503" s="17">
        <v>9.0</v>
      </c>
      <c r="H503" s="17">
        <v>6.0</v>
      </c>
      <c r="I503" s="17">
        <v>53.0</v>
      </c>
      <c r="J503" s="17">
        <v>9.0</v>
      </c>
      <c r="K503" s="11">
        <v>0.9874213836477987</v>
      </c>
      <c r="L503" s="11">
        <v>2.8</v>
      </c>
      <c r="M503" s="13">
        <v>4.0</v>
      </c>
      <c r="N503" s="13">
        <v>4.0</v>
      </c>
      <c r="O503" s="13">
        <v>7.0</v>
      </c>
      <c r="P503" s="10">
        <v>0.5714285714285714</v>
      </c>
      <c r="Q503" s="15">
        <v>1.7697235610243256</v>
      </c>
      <c r="R503" s="16">
        <v>8.929761904761905</v>
      </c>
      <c r="S503" s="13">
        <v>39.0</v>
      </c>
      <c r="T503" s="13">
        <v>1.0</v>
      </c>
      <c r="U503" s="13">
        <v>2.0</v>
      </c>
      <c r="V503" s="17">
        <v>0.0</v>
      </c>
      <c r="W503" s="11">
        <f t="shared" si="2"/>
        <v>1</v>
      </c>
      <c r="X503" s="11">
        <f t="shared" si="3"/>
        <v>0</v>
      </c>
      <c r="Y503" s="11">
        <f t="shared" si="19"/>
        <v>5.501190476</v>
      </c>
      <c r="Z503" s="13">
        <v>3.0</v>
      </c>
      <c r="AA503" s="13">
        <v>0.0</v>
      </c>
      <c r="AB503" s="12">
        <v>7.0</v>
      </c>
      <c r="AC503" s="12">
        <v>1.0</v>
      </c>
      <c r="AD503" s="12">
        <v>10.0</v>
      </c>
      <c r="AE503" s="12">
        <v>1.0</v>
      </c>
      <c r="AF503" s="11">
        <f t="shared" si="46"/>
        <v>0.1</v>
      </c>
      <c r="AG503" s="12">
        <v>7.0</v>
      </c>
      <c r="AH503" s="12">
        <v>3.0</v>
      </c>
      <c r="AI503" s="12">
        <v>7.0</v>
      </c>
      <c r="AJ503" s="12">
        <v>5.0</v>
      </c>
      <c r="AK503" s="12">
        <v>14.0</v>
      </c>
      <c r="AL503" s="12">
        <v>8.0</v>
      </c>
      <c r="AM503" s="18">
        <f t="shared" si="47"/>
        <v>0.5714285714</v>
      </c>
      <c r="AN503" s="12">
        <v>1.0</v>
      </c>
      <c r="AO503" s="19">
        <v>0.0</v>
      </c>
      <c r="AP503" s="13">
        <v>0.0</v>
      </c>
      <c r="AQ503" s="17">
        <f t="shared" si="50"/>
        <v>5</v>
      </c>
      <c r="AR503" s="11">
        <f t="shared" si="8"/>
        <v>0.5555555556</v>
      </c>
      <c r="AS503" s="17">
        <f t="shared" ref="AS503:AS520" si="53">M503-AI503</f>
        <v>-3</v>
      </c>
      <c r="AT503" s="11">
        <f t="shared" ref="AT503:AT520" si="54">AS503/(J503-AG503)</f>
        <v>-1.5</v>
      </c>
      <c r="AU503" s="13" t="s">
        <v>56</v>
      </c>
      <c r="AW503" s="20">
        <v>37928.0</v>
      </c>
      <c r="AX503" s="21">
        <f t="shared" si="52"/>
        <v>103.8412047</v>
      </c>
      <c r="AY503" s="13"/>
      <c r="AZ503" s="13"/>
      <c r="BA503" s="13">
        <v>6.0</v>
      </c>
      <c r="BB503" s="13"/>
    </row>
    <row r="504" ht="12.75" customHeight="1">
      <c r="A504" s="22" t="s">
        <v>534</v>
      </c>
      <c r="B504" s="50" t="s">
        <v>276</v>
      </c>
      <c r="C504" s="11">
        <v>7.067857142857143</v>
      </c>
      <c r="D504" s="11">
        <v>12.80952380952381</v>
      </c>
      <c r="E504" s="11">
        <v>0.5517657992565056</v>
      </c>
      <c r="F504" s="13">
        <v>0.0</v>
      </c>
      <c r="G504" s="17">
        <v>8.0</v>
      </c>
      <c r="H504" s="17">
        <v>1.0</v>
      </c>
      <c r="I504" s="17">
        <v>48.0</v>
      </c>
      <c r="J504" s="17">
        <v>8.0</v>
      </c>
      <c r="K504" s="11">
        <v>0.9973958333333334</v>
      </c>
      <c r="L504" s="11">
        <v>5.6</v>
      </c>
      <c r="M504" s="13">
        <v>7.0</v>
      </c>
      <c r="N504" s="13">
        <v>3.0</v>
      </c>
      <c r="O504" s="13">
        <v>7.0</v>
      </c>
      <c r="P504" s="10">
        <v>0.42857142857142855</v>
      </c>
      <c r="Q504" s="15">
        <v>1.9777330611612676</v>
      </c>
      <c r="R504" s="16">
        <v>15.239285714285714</v>
      </c>
      <c r="S504" s="13">
        <v>39.0</v>
      </c>
      <c r="T504" s="13">
        <v>2.0</v>
      </c>
      <c r="U504" s="13">
        <v>2.0</v>
      </c>
      <c r="V504" s="17">
        <v>0.0</v>
      </c>
      <c r="W504" s="11">
        <f t="shared" si="2"/>
        <v>1</v>
      </c>
      <c r="X504" s="11">
        <f t="shared" si="3"/>
        <v>0</v>
      </c>
      <c r="Y504" s="11">
        <f t="shared" si="19"/>
        <v>12.66785714</v>
      </c>
      <c r="Z504" s="13">
        <v>3.0</v>
      </c>
      <c r="AA504" s="13">
        <v>1.0</v>
      </c>
      <c r="AB504" s="12">
        <v>7.0</v>
      </c>
      <c r="AC504" s="12">
        <v>4.0</v>
      </c>
      <c r="AD504" s="12">
        <v>10.0</v>
      </c>
      <c r="AE504" s="12">
        <v>5.0</v>
      </c>
      <c r="AF504" s="11">
        <f t="shared" si="46"/>
        <v>0.5</v>
      </c>
      <c r="AG504" s="12">
        <v>7.0</v>
      </c>
      <c r="AH504" s="12">
        <v>4.0</v>
      </c>
      <c r="AI504" s="12">
        <v>7.0</v>
      </c>
      <c r="AJ504" s="12">
        <v>6.0</v>
      </c>
      <c r="AK504" s="12">
        <v>14.0</v>
      </c>
      <c r="AL504" s="12">
        <v>10.0</v>
      </c>
      <c r="AM504" s="18">
        <f t="shared" si="47"/>
        <v>0.7142857143</v>
      </c>
      <c r="AN504" s="12">
        <v>1.0</v>
      </c>
      <c r="AO504" s="19">
        <v>0.0</v>
      </c>
      <c r="AP504" s="13">
        <v>0.0</v>
      </c>
      <c r="AQ504" s="17">
        <f t="shared" si="50"/>
        <v>1</v>
      </c>
      <c r="AR504" s="11">
        <f t="shared" si="8"/>
        <v>0.125</v>
      </c>
      <c r="AS504" s="17">
        <f t="shared" si="53"/>
        <v>0</v>
      </c>
      <c r="AT504" s="11">
        <f t="shared" si="54"/>
        <v>0</v>
      </c>
      <c r="AU504" s="13" t="s">
        <v>54</v>
      </c>
      <c r="AW504" s="20">
        <v>37928.0</v>
      </c>
      <c r="AX504" s="21">
        <f t="shared" si="52"/>
        <v>103.8412047</v>
      </c>
      <c r="AY504" s="13"/>
      <c r="AZ504" s="13">
        <v>2.0</v>
      </c>
      <c r="BA504" s="12">
        <v>6.0</v>
      </c>
      <c r="BB504" s="13"/>
    </row>
    <row r="505" ht="12.75" customHeight="1">
      <c r="A505" s="13" t="s">
        <v>534</v>
      </c>
      <c r="B505" s="8" t="s">
        <v>62</v>
      </c>
      <c r="C505" s="11">
        <v>1.4845238095238094</v>
      </c>
      <c r="D505" s="11">
        <v>11.892857142857142</v>
      </c>
      <c r="E505" s="11">
        <v>0.12482482482482482</v>
      </c>
      <c r="F505" s="13">
        <v>0.0</v>
      </c>
      <c r="G505" s="17">
        <v>8.0</v>
      </c>
      <c r="H505" s="17">
        <v>4.0</v>
      </c>
      <c r="I505" s="17">
        <v>53.0</v>
      </c>
      <c r="J505" s="17">
        <v>9.0</v>
      </c>
      <c r="K505" s="11">
        <v>0.8805031446540881</v>
      </c>
      <c r="L505" s="11">
        <v>3.111111111111111</v>
      </c>
      <c r="M505" s="13">
        <v>6.0</v>
      </c>
      <c r="N505" s="13">
        <v>0.0</v>
      </c>
      <c r="O505" s="13">
        <v>7.0</v>
      </c>
      <c r="P505" s="14">
        <v>0.0</v>
      </c>
      <c r="Q505" s="15">
        <v>1.005327969478913</v>
      </c>
      <c r="R505" s="16">
        <v>4.595634920634921</v>
      </c>
      <c r="S505" s="13">
        <v>38.0</v>
      </c>
      <c r="T505" s="13">
        <v>3.0</v>
      </c>
      <c r="U505" s="13">
        <v>2.0</v>
      </c>
      <c r="V505" s="17">
        <v>1.0</v>
      </c>
      <c r="W505" s="11">
        <f t="shared" si="2"/>
        <v>0.8888888889</v>
      </c>
      <c r="X505" s="11">
        <f t="shared" si="3"/>
        <v>0.1111111111</v>
      </c>
      <c r="Y505" s="11">
        <f t="shared" si="19"/>
        <v>4.595634921</v>
      </c>
      <c r="Z505" s="13">
        <v>3.0</v>
      </c>
      <c r="AA505" s="13">
        <v>0.0</v>
      </c>
      <c r="AB505" s="12">
        <v>6.0</v>
      </c>
      <c r="AC505" s="12">
        <v>0.0</v>
      </c>
      <c r="AD505" s="12">
        <v>9.0</v>
      </c>
      <c r="AE505" s="12">
        <v>0.0</v>
      </c>
      <c r="AF505" s="11">
        <f t="shared" si="46"/>
        <v>0</v>
      </c>
      <c r="AG505" s="12">
        <v>7.0</v>
      </c>
      <c r="AH505" s="12">
        <v>2.0</v>
      </c>
      <c r="AI505" s="12">
        <v>7.0</v>
      </c>
      <c r="AJ505" s="12">
        <v>5.0</v>
      </c>
      <c r="AK505" s="12">
        <v>14.0</v>
      </c>
      <c r="AL505" s="12">
        <v>7.0</v>
      </c>
      <c r="AM505" s="18">
        <f t="shared" si="47"/>
        <v>0.5</v>
      </c>
      <c r="AN505" s="12">
        <v>1.0</v>
      </c>
      <c r="AO505" s="19">
        <v>0.0</v>
      </c>
      <c r="AP505" s="13">
        <v>0.0</v>
      </c>
      <c r="AQ505" s="17">
        <f t="shared" si="50"/>
        <v>3</v>
      </c>
      <c r="AR505" s="11">
        <f t="shared" si="8"/>
        <v>0.3333333333</v>
      </c>
      <c r="AS505" s="17">
        <f t="shared" si="53"/>
        <v>-1</v>
      </c>
      <c r="AT505" s="11">
        <f t="shared" si="54"/>
        <v>-0.5</v>
      </c>
      <c r="AU505" s="13" t="s">
        <v>56</v>
      </c>
      <c r="AV505" s="20">
        <v>28322.0</v>
      </c>
      <c r="AW505" s="20">
        <v>37928.0</v>
      </c>
      <c r="AX505" s="21">
        <f t="shared" si="52"/>
        <v>26.29979466</v>
      </c>
      <c r="AY505" s="13"/>
      <c r="AZ505" s="13"/>
      <c r="BA505" s="13">
        <v>5.0</v>
      </c>
      <c r="BB505" s="13"/>
    </row>
    <row r="506" ht="12.75" customHeight="1">
      <c r="A506" s="13" t="s">
        <v>534</v>
      </c>
      <c r="B506" s="8" t="s">
        <v>277</v>
      </c>
      <c r="C506" s="11">
        <v>3.484523809523809</v>
      </c>
      <c r="D506" s="11">
        <v>10.892857142857142</v>
      </c>
      <c r="E506" s="11">
        <v>0.31989071038251365</v>
      </c>
      <c r="F506" s="13">
        <v>0.0</v>
      </c>
      <c r="G506" s="17">
        <v>6.0</v>
      </c>
      <c r="H506" s="17">
        <v>4.0</v>
      </c>
      <c r="I506" s="17">
        <v>50.0</v>
      </c>
      <c r="J506" s="17">
        <v>8.0</v>
      </c>
      <c r="K506" s="11">
        <v>0.74</v>
      </c>
      <c r="L506" s="11">
        <v>2.625</v>
      </c>
      <c r="M506" s="13">
        <v>6.0</v>
      </c>
      <c r="N506" s="13">
        <v>0.0</v>
      </c>
      <c r="O506" s="13">
        <v>7.0</v>
      </c>
      <c r="P506" s="14">
        <v>0.0</v>
      </c>
      <c r="Q506" s="15">
        <v>1.0598907103825137</v>
      </c>
      <c r="R506" s="16">
        <v>6.109523809523809</v>
      </c>
      <c r="S506" s="13">
        <v>37.0</v>
      </c>
      <c r="T506" s="13">
        <v>4.0</v>
      </c>
      <c r="U506" s="13">
        <v>2.0</v>
      </c>
      <c r="V506" s="17">
        <v>2.0</v>
      </c>
      <c r="W506" s="11">
        <f t="shared" si="2"/>
        <v>0.75</v>
      </c>
      <c r="X506" s="11">
        <f t="shared" si="3"/>
        <v>0.25</v>
      </c>
      <c r="Y506" s="11">
        <f t="shared" si="19"/>
        <v>6.10952381</v>
      </c>
      <c r="Z506" s="13">
        <v>3.0</v>
      </c>
      <c r="AA506" s="13">
        <v>2.0</v>
      </c>
      <c r="AB506" s="12">
        <v>5.0</v>
      </c>
      <c r="AC506" s="12">
        <v>0.0</v>
      </c>
      <c r="AD506" s="12">
        <v>8.0</v>
      </c>
      <c r="AE506" s="12">
        <v>2.0</v>
      </c>
      <c r="AF506" s="11">
        <f t="shared" si="46"/>
        <v>0.25</v>
      </c>
      <c r="AG506" s="12">
        <v>7.0</v>
      </c>
      <c r="AH506" s="12">
        <v>2.0</v>
      </c>
      <c r="AI506" s="12">
        <v>7.0</v>
      </c>
      <c r="AJ506" s="12">
        <v>5.0</v>
      </c>
      <c r="AK506" s="12">
        <v>14.0</v>
      </c>
      <c r="AL506" s="12">
        <v>7.0</v>
      </c>
      <c r="AM506" s="18">
        <f t="shared" si="47"/>
        <v>0.5</v>
      </c>
      <c r="AN506" s="12">
        <v>1.0</v>
      </c>
      <c r="AO506" s="19">
        <v>0.0</v>
      </c>
      <c r="AP506" s="13">
        <v>0.0</v>
      </c>
      <c r="AQ506" s="17">
        <f t="shared" si="50"/>
        <v>2</v>
      </c>
      <c r="AR506" s="11">
        <f t="shared" si="8"/>
        <v>0.25</v>
      </c>
      <c r="AS506" s="17">
        <f t="shared" si="53"/>
        <v>-1</v>
      </c>
      <c r="AT506" s="11">
        <f t="shared" si="54"/>
        <v>-1</v>
      </c>
      <c r="AU506" s="13" t="s">
        <v>54</v>
      </c>
      <c r="AV506" s="20">
        <v>23403.0</v>
      </c>
      <c r="AW506" s="20">
        <v>37928.0</v>
      </c>
      <c r="AX506" s="21">
        <f t="shared" si="52"/>
        <v>39.76728268</v>
      </c>
      <c r="AY506" s="13"/>
      <c r="AZ506" s="13"/>
      <c r="BA506" s="13">
        <v>7.0</v>
      </c>
      <c r="BB506" s="13"/>
    </row>
    <row r="507" ht="12.75" customHeight="1">
      <c r="A507" s="13" t="s">
        <v>534</v>
      </c>
      <c r="B507" s="50" t="s">
        <v>438</v>
      </c>
      <c r="C507" s="11">
        <v>2.242857142857143</v>
      </c>
      <c r="D507" s="11">
        <v>9.80952380952381</v>
      </c>
      <c r="E507" s="11">
        <v>0.2286407766990291</v>
      </c>
      <c r="F507" s="13">
        <v>4.0</v>
      </c>
      <c r="G507" s="17">
        <v>5.0</v>
      </c>
      <c r="H507" s="17">
        <v>4.0</v>
      </c>
      <c r="I507" s="17">
        <v>41.0</v>
      </c>
      <c r="J507" s="17">
        <v>6.0</v>
      </c>
      <c r="K507" s="11">
        <v>0.8170731707317073</v>
      </c>
      <c r="L507" s="11">
        <v>2.9166666666666665</v>
      </c>
      <c r="M507" s="13">
        <v>5.0</v>
      </c>
      <c r="N507" s="13">
        <v>0.0</v>
      </c>
      <c r="O507" s="13">
        <v>7.0</v>
      </c>
      <c r="P507" s="14">
        <v>0.0</v>
      </c>
      <c r="Q507" s="15">
        <v>1.0457139474307364</v>
      </c>
      <c r="R507" s="16">
        <v>5.15952380952381</v>
      </c>
      <c r="S507" s="13">
        <v>36.0</v>
      </c>
      <c r="T507" s="13">
        <v>5.0</v>
      </c>
      <c r="U507" s="13">
        <v>2.0</v>
      </c>
      <c r="V507" s="17">
        <v>1.0</v>
      </c>
      <c r="W507" s="11">
        <f t="shared" si="2"/>
        <v>0.8333333333</v>
      </c>
      <c r="X507" s="11">
        <f t="shared" si="3"/>
        <v>0.1666666667</v>
      </c>
      <c r="Y507" s="11">
        <f t="shared" si="19"/>
        <v>5.15952381</v>
      </c>
      <c r="Z507" s="13">
        <v>3.0</v>
      </c>
      <c r="AA507" s="13">
        <v>0.0</v>
      </c>
      <c r="AB507" s="12">
        <v>4.0</v>
      </c>
      <c r="AC507" s="12">
        <v>1.0</v>
      </c>
      <c r="AD507" s="12">
        <v>7.0</v>
      </c>
      <c r="AE507" s="12">
        <v>1.0</v>
      </c>
      <c r="AF507" s="11">
        <f t="shared" si="46"/>
        <v>0.1428571429</v>
      </c>
      <c r="AG507" s="12">
        <v>7.0</v>
      </c>
      <c r="AH507" s="12">
        <v>1.0</v>
      </c>
      <c r="AI507" s="12">
        <v>7.0</v>
      </c>
      <c r="AJ507" s="12">
        <v>5.0</v>
      </c>
      <c r="AK507" s="12">
        <v>14.0</v>
      </c>
      <c r="AL507" s="12">
        <v>6.0</v>
      </c>
      <c r="AM507" s="18">
        <f t="shared" si="47"/>
        <v>0.4285714286</v>
      </c>
      <c r="AN507" s="12">
        <v>0.0</v>
      </c>
      <c r="AO507" s="19">
        <v>0.0</v>
      </c>
      <c r="AP507" s="13">
        <v>0.0</v>
      </c>
      <c r="AQ507" s="17">
        <f t="shared" si="50"/>
        <v>1</v>
      </c>
      <c r="AR507" s="11">
        <f t="shared" si="8"/>
        <v>0.1666666667</v>
      </c>
      <c r="AS507" s="17">
        <f t="shared" si="53"/>
        <v>-2</v>
      </c>
      <c r="AT507" s="11">
        <f t="shared" si="54"/>
        <v>2</v>
      </c>
      <c r="AU507" s="13" t="s">
        <v>54</v>
      </c>
      <c r="AV507" s="20">
        <v>20392.0</v>
      </c>
      <c r="AW507" s="20">
        <v>37928.0</v>
      </c>
      <c r="AX507" s="21">
        <f t="shared" si="52"/>
        <v>48.0109514</v>
      </c>
      <c r="AY507" s="13"/>
      <c r="AZ507" s="13"/>
      <c r="BA507" s="13">
        <v>6.0</v>
      </c>
      <c r="BB507" s="13"/>
    </row>
    <row r="508" ht="12.75" customHeight="1">
      <c r="A508" s="13" t="s">
        <v>534</v>
      </c>
      <c r="B508" s="49" t="s">
        <v>496</v>
      </c>
      <c r="C508" s="11">
        <v>1.5833333333333333</v>
      </c>
      <c r="D508" s="11">
        <v>8.80952380952381</v>
      </c>
      <c r="E508" s="11">
        <v>0.1797297297297297</v>
      </c>
      <c r="F508" s="13">
        <v>3.0</v>
      </c>
      <c r="G508" s="17">
        <v>6.0</v>
      </c>
      <c r="H508" s="17">
        <v>5.0</v>
      </c>
      <c r="I508" s="17">
        <v>52.0</v>
      </c>
      <c r="J508" s="17">
        <v>8.0</v>
      </c>
      <c r="K508" s="11">
        <v>0.7379807692307693</v>
      </c>
      <c r="L508" s="11">
        <v>2.3333333333333335</v>
      </c>
      <c r="M508" s="13">
        <v>7.0</v>
      </c>
      <c r="N508" s="13">
        <v>0.0</v>
      </c>
      <c r="O508" s="13">
        <v>7.0</v>
      </c>
      <c r="P508" s="14">
        <v>0.0</v>
      </c>
      <c r="Q508" s="15">
        <v>0.9177104989604989</v>
      </c>
      <c r="R508" s="16">
        <v>3.916666666666667</v>
      </c>
      <c r="S508" s="13">
        <v>33.0</v>
      </c>
      <c r="T508" s="13">
        <v>6.0</v>
      </c>
      <c r="U508" s="13">
        <v>2.0</v>
      </c>
      <c r="V508" s="17">
        <v>2.0</v>
      </c>
      <c r="W508" s="11">
        <f t="shared" si="2"/>
        <v>0.75</v>
      </c>
      <c r="X508" s="11">
        <f t="shared" si="3"/>
        <v>0.25</v>
      </c>
      <c r="Y508" s="11">
        <f t="shared" si="19"/>
        <v>3.916666667</v>
      </c>
      <c r="Z508" s="13">
        <v>2.0</v>
      </c>
      <c r="AA508" s="13">
        <v>0.0</v>
      </c>
      <c r="AB508" s="12">
        <v>4.0</v>
      </c>
      <c r="AC508" s="12">
        <v>1.0</v>
      </c>
      <c r="AD508" s="12">
        <v>6.0</v>
      </c>
      <c r="AE508" s="12">
        <v>1.0</v>
      </c>
      <c r="AF508" s="11">
        <f t="shared" si="46"/>
        <v>0.1666666667</v>
      </c>
      <c r="AG508" s="12">
        <v>7.0</v>
      </c>
      <c r="AH508" s="12">
        <v>2.0</v>
      </c>
      <c r="AI508" s="12">
        <v>7.0</v>
      </c>
      <c r="AJ508" s="12">
        <v>0.0</v>
      </c>
      <c r="AK508" s="12">
        <v>14.0</v>
      </c>
      <c r="AL508" s="12">
        <v>2.0</v>
      </c>
      <c r="AM508" s="18">
        <f t="shared" si="47"/>
        <v>0.1428571429</v>
      </c>
      <c r="AN508" s="12">
        <v>2.0</v>
      </c>
      <c r="AO508" s="19">
        <v>0.0</v>
      </c>
      <c r="AP508" s="13">
        <v>0.0</v>
      </c>
      <c r="AQ508" s="17">
        <f t="shared" si="50"/>
        <v>1</v>
      </c>
      <c r="AR508" s="11">
        <f t="shared" si="8"/>
        <v>0.125</v>
      </c>
      <c r="AS508" s="17">
        <f t="shared" si="53"/>
        <v>0</v>
      </c>
      <c r="AT508" s="11">
        <f t="shared" si="54"/>
        <v>0</v>
      </c>
      <c r="AU508" s="13" t="s">
        <v>56</v>
      </c>
      <c r="AW508" s="20">
        <v>37928.0</v>
      </c>
      <c r="AX508" s="21">
        <f t="shared" si="52"/>
        <v>103.8412047</v>
      </c>
      <c r="AY508" s="13"/>
      <c r="AZ508" s="13"/>
      <c r="BA508" s="13">
        <v>5.0</v>
      </c>
      <c r="BB508" s="13"/>
    </row>
    <row r="509" ht="12.75" customHeight="1">
      <c r="A509" s="13" t="s">
        <v>534</v>
      </c>
      <c r="B509" s="50" t="s">
        <v>535</v>
      </c>
      <c r="C509" s="11">
        <v>1.6678571428571427</v>
      </c>
      <c r="D509" s="11">
        <v>7.80952380952381</v>
      </c>
      <c r="E509" s="11">
        <v>0.21356707317073167</v>
      </c>
      <c r="F509" s="13">
        <v>2.0</v>
      </c>
      <c r="G509" s="17">
        <v>3.0</v>
      </c>
      <c r="H509" s="17">
        <v>7.0</v>
      </c>
      <c r="I509" s="17">
        <v>30.0</v>
      </c>
      <c r="J509" s="17">
        <v>4.0</v>
      </c>
      <c r="K509" s="11">
        <v>0.6916666666666667</v>
      </c>
      <c r="L509" s="11">
        <v>1.9090909090909092</v>
      </c>
      <c r="M509" s="13">
        <v>2.0</v>
      </c>
      <c r="N509" s="13">
        <v>0.0</v>
      </c>
      <c r="O509" s="13">
        <v>7.0</v>
      </c>
      <c r="P509" s="14">
        <v>0.0</v>
      </c>
      <c r="Q509" s="15">
        <v>0.9052337398373983</v>
      </c>
      <c r="R509" s="16">
        <v>3.576948051948052</v>
      </c>
      <c r="S509" s="13">
        <v>30.0</v>
      </c>
      <c r="T509" s="13">
        <v>7.0</v>
      </c>
      <c r="U509" s="13">
        <v>2.0</v>
      </c>
      <c r="V509" s="17">
        <v>1.0</v>
      </c>
      <c r="W509" s="11">
        <f t="shared" si="2"/>
        <v>0.75</v>
      </c>
      <c r="X509" s="11">
        <f t="shared" si="3"/>
        <v>0.25</v>
      </c>
      <c r="Y509" s="11">
        <f t="shared" si="19"/>
        <v>3.576948052</v>
      </c>
      <c r="Z509" s="13">
        <v>2.0</v>
      </c>
      <c r="AA509" s="13">
        <v>0.0</v>
      </c>
      <c r="AB509" s="12">
        <v>3.0</v>
      </c>
      <c r="AC509" s="12">
        <v>0.0</v>
      </c>
      <c r="AD509" s="12">
        <v>5.0</v>
      </c>
      <c r="AE509" s="12">
        <v>0.0</v>
      </c>
      <c r="AF509" s="11">
        <f t="shared" si="46"/>
        <v>0</v>
      </c>
      <c r="AG509" s="12">
        <v>7.0</v>
      </c>
      <c r="AH509" s="12">
        <v>4.0</v>
      </c>
      <c r="AI509" s="12">
        <v>7.0</v>
      </c>
      <c r="AJ509" s="12">
        <v>4.0</v>
      </c>
      <c r="AK509" s="12">
        <v>14.0</v>
      </c>
      <c r="AL509" s="12">
        <v>8.0</v>
      </c>
      <c r="AM509" s="18">
        <f t="shared" si="47"/>
        <v>0.5714285714</v>
      </c>
      <c r="AN509" s="12">
        <v>1.0</v>
      </c>
      <c r="AO509" s="19">
        <v>0.0</v>
      </c>
      <c r="AP509" s="13">
        <v>0.0</v>
      </c>
      <c r="AQ509" s="17">
        <f t="shared" si="50"/>
        <v>2</v>
      </c>
      <c r="AR509" s="11">
        <f t="shared" si="8"/>
        <v>0.5</v>
      </c>
      <c r="AS509" s="17">
        <f t="shared" si="53"/>
        <v>-5</v>
      </c>
      <c r="AT509" s="11">
        <f t="shared" si="54"/>
        <v>1.666666667</v>
      </c>
      <c r="AU509" s="13" t="s">
        <v>56</v>
      </c>
      <c r="AW509" s="20">
        <v>37928.0</v>
      </c>
      <c r="AX509" s="21">
        <f t="shared" si="52"/>
        <v>103.8412047</v>
      </c>
      <c r="AY509" s="13"/>
      <c r="AZ509" s="13"/>
      <c r="BA509" s="13">
        <v>6.0</v>
      </c>
      <c r="BB509" s="13"/>
    </row>
    <row r="510" ht="12.75" customHeight="1">
      <c r="A510" s="13" t="s">
        <v>534</v>
      </c>
      <c r="B510" s="49" t="s">
        <v>473</v>
      </c>
      <c r="C510" s="11">
        <v>1.725</v>
      </c>
      <c r="D510" s="11">
        <v>4.80952380952381</v>
      </c>
      <c r="E510" s="11">
        <v>0.35866336633663365</v>
      </c>
      <c r="F510" s="13">
        <v>1.0</v>
      </c>
      <c r="G510" s="17">
        <v>3.0</v>
      </c>
      <c r="H510" s="17">
        <v>6.0</v>
      </c>
      <c r="I510" s="17">
        <v>34.0</v>
      </c>
      <c r="J510" s="17">
        <v>5.0</v>
      </c>
      <c r="K510" s="11">
        <v>0.5647058823529412</v>
      </c>
      <c r="L510" s="11">
        <v>1.68</v>
      </c>
      <c r="M510" s="13">
        <v>4.0</v>
      </c>
      <c r="N510" s="13">
        <v>0.0</v>
      </c>
      <c r="O510" s="13">
        <v>7.0</v>
      </c>
      <c r="P510" s="14">
        <v>0.0</v>
      </c>
      <c r="Q510" s="15">
        <v>0.9233692486895748</v>
      </c>
      <c r="R510" s="16">
        <v>3.4050000000000002</v>
      </c>
      <c r="S510" s="13">
        <v>28.0</v>
      </c>
      <c r="T510" s="13">
        <v>8.0</v>
      </c>
      <c r="U510" s="13">
        <v>2.0</v>
      </c>
      <c r="V510" s="17">
        <v>2.0</v>
      </c>
      <c r="W510" s="11">
        <f t="shared" si="2"/>
        <v>0.6</v>
      </c>
      <c r="X510" s="11">
        <f t="shared" si="3"/>
        <v>0.4</v>
      </c>
      <c r="Y510" s="11">
        <f t="shared" si="19"/>
        <v>3.405</v>
      </c>
      <c r="Z510" s="13">
        <v>1.0</v>
      </c>
      <c r="AA510" s="13">
        <v>0.0</v>
      </c>
      <c r="AB510" s="12">
        <v>1.0</v>
      </c>
      <c r="AC510" s="12">
        <v>1.0</v>
      </c>
      <c r="AD510" s="12">
        <v>2.0</v>
      </c>
      <c r="AE510" s="12">
        <v>1.0</v>
      </c>
      <c r="AF510" s="11">
        <f t="shared" si="46"/>
        <v>0.5</v>
      </c>
      <c r="AG510" s="12">
        <v>7.0</v>
      </c>
      <c r="AH510" s="12">
        <v>2.0</v>
      </c>
      <c r="AI510" s="12">
        <v>7.0</v>
      </c>
      <c r="AJ510" s="12">
        <v>0.0</v>
      </c>
      <c r="AK510" s="12">
        <v>14.0</v>
      </c>
      <c r="AL510" s="12">
        <v>2.0</v>
      </c>
      <c r="AM510" s="18">
        <f t="shared" si="47"/>
        <v>0.1428571429</v>
      </c>
      <c r="AN510" s="12">
        <v>3.0</v>
      </c>
      <c r="AO510" s="19">
        <v>0.0</v>
      </c>
      <c r="AP510" s="13">
        <v>0.0</v>
      </c>
      <c r="AQ510" s="17">
        <f t="shared" si="50"/>
        <v>1</v>
      </c>
      <c r="AR510" s="11">
        <f t="shared" si="8"/>
        <v>0.2</v>
      </c>
      <c r="AS510" s="17">
        <f t="shared" si="53"/>
        <v>-3</v>
      </c>
      <c r="AT510" s="11">
        <f t="shared" si="54"/>
        <v>1.5</v>
      </c>
      <c r="AU510" s="13" t="s">
        <v>56</v>
      </c>
      <c r="AV510" s="20">
        <v>19730.0</v>
      </c>
      <c r="AW510" s="20">
        <v>37928.0</v>
      </c>
      <c r="AX510" s="21">
        <f t="shared" si="52"/>
        <v>49.82340862</v>
      </c>
      <c r="AY510" s="13"/>
      <c r="AZ510" s="13"/>
      <c r="BA510" s="13">
        <v>4.0</v>
      </c>
      <c r="BB510" s="13"/>
    </row>
    <row r="511" ht="12.75" customHeight="1">
      <c r="A511" s="13" t="s">
        <v>534</v>
      </c>
      <c r="B511" s="49" t="s">
        <v>536</v>
      </c>
      <c r="C511" s="11">
        <v>0.8083333333333332</v>
      </c>
      <c r="D511" s="11">
        <v>4.55952380952381</v>
      </c>
      <c r="E511" s="11">
        <v>0.17728459530026106</v>
      </c>
      <c r="F511" s="13">
        <v>0.0</v>
      </c>
      <c r="G511" s="17">
        <v>4.0</v>
      </c>
      <c r="H511" s="17">
        <v>7.0</v>
      </c>
      <c r="I511" s="17">
        <v>31.0</v>
      </c>
      <c r="J511" s="17">
        <v>5.0</v>
      </c>
      <c r="K511" s="11">
        <v>0.7548387096774194</v>
      </c>
      <c r="L511" s="11">
        <v>2.036363636363636</v>
      </c>
      <c r="M511" s="13">
        <v>4.0</v>
      </c>
      <c r="N511" s="13">
        <v>0.0</v>
      </c>
      <c r="O511" s="13">
        <v>7.0</v>
      </c>
      <c r="P511" s="14">
        <v>0.0</v>
      </c>
      <c r="Q511" s="15">
        <v>0.9321233049776805</v>
      </c>
      <c r="R511" s="16">
        <v>2.8446969696969693</v>
      </c>
      <c r="S511" s="13">
        <v>27.0</v>
      </c>
      <c r="T511" s="13">
        <v>9.0</v>
      </c>
      <c r="U511" s="13">
        <v>2.0</v>
      </c>
      <c r="V511" s="17">
        <v>1.0</v>
      </c>
      <c r="W511" s="11">
        <f t="shared" si="2"/>
        <v>0.8</v>
      </c>
      <c r="X511" s="11">
        <f t="shared" si="3"/>
        <v>0.2</v>
      </c>
      <c r="Y511" s="11">
        <f t="shared" si="19"/>
        <v>2.84469697</v>
      </c>
      <c r="Z511" s="13">
        <v>1.0</v>
      </c>
      <c r="AA511" s="13">
        <v>0.0</v>
      </c>
      <c r="AB511" s="12">
        <v>1.0</v>
      </c>
      <c r="AC511" s="12">
        <v>0.0</v>
      </c>
      <c r="AD511" s="12">
        <v>2.0</v>
      </c>
      <c r="AE511" s="12">
        <v>0.0</v>
      </c>
      <c r="AF511" s="11">
        <f t="shared" si="46"/>
        <v>0</v>
      </c>
      <c r="AG511" s="12">
        <v>6.0</v>
      </c>
      <c r="AH511" s="12">
        <v>2.0</v>
      </c>
      <c r="AI511" s="12">
        <v>7.0</v>
      </c>
      <c r="AJ511" s="12">
        <v>0.0</v>
      </c>
      <c r="AK511" s="12">
        <v>13.0</v>
      </c>
      <c r="AL511" s="12">
        <v>2.0</v>
      </c>
      <c r="AM511" s="18">
        <f t="shared" si="47"/>
        <v>0.1538461538</v>
      </c>
      <c r="AN511" s="12">
        <v>4.0</v>
      </c>
      <c r="AO511" s="19">
        <v>0.0</v>
      </c>
      <c r="AP511" s="13">
        <v>0.0</v>
      </c>
      <c r="AQ511" s="17">
        <f t="shared" si="50"/>
        <v>1</v>
      </c>
      <c r="AR511" s="11">
        <f t="shared" si="8"/>
        <v>0.2</v>
      </c>
      <c r="AS511" s="17">
        <f t="shared" si="53"/>
        <v>-3</v>
      </c>
      <c r="AT511" s="11">
        <f t="shared" si="54"/>
        <v>3</v>
      </c>
      <c r="AU511" s="13" t="s">
        <v>54</v>
      </c>
      <c r="AV511" s="20">
        <v>23180.0</v>
      </c>
      <c r="AW511" s="20">
        <v>37928.0</v>
      </c>
      <c r="AX511" s="21">
        <f t="shared" si="52"/>
        <v>40.37782341</v>
      </c>
      <c r="BA511" s="12">
        <v>12.0</v>
      </c>
    </row>
    <row r="512" ht="12.75" customHeight="1">
      <c r="A512" s="13" t="s">
        <v>534</v>
      </c>
      <c r="B512" s="8" t="s">
        <v>265</v>
      </c>
      <c r="C512" s="11">
        <v>0.7416666666666666</v>
      </c>
      <c r="D512" s="11">
        <v>2.642857142857143</v>
      </c>
      <c r="E512" s="11">
        <v>0.2806306306306306</v>
      </c>
      <c r="F512" s="13">
        <v>0.0</v>
      </c>
      <c r="G512" s="17">
        <v>5.0</v>
      </c>
      <c r="H512" s="17">
        <v>7.0</v>
      </c>
      <c r="I512" s="17">
        <v>33.0</v>
      </c>
      <c r="J512" s="17">
        <v>6.0</v>
      </c>
      <c r="K512" s="11">
        <v>0.797979797979798</v>
      </c>
      <c r="L512" s="11">
        <v>2.121212121212121</v>
      </c>
      <c r="M512" s="13">
        <v>3.0</v>
      </c>
      <c r="N512" s="13">
        <v>0.0</v>
      </c>
      <c r="O512" s="13">
        <v>7.0</v>
      </c>
      <c r="P512" s="14">
        <v>0.0</v>
      </c>
      <c r="Q512" s="15">
        <v>1.0786104286104286</v>
      </c>
      <c r="R512" s="16">
        <v>2.862878787878788</v>
      </c>
      <c r="S512" s="13">
        <v>24.0</v>
      </c>
      <c r="T512" s="13">
        <v>10.0</v>
      </c>
      <c r="U512" s="13">
        <v>2.0</v>
      </c>
      <c r="V512" s="17">
        <v>1.0</v>
      </c>
      <c r="W512" s="11">
        <f t="shared" si="2"/>
        <v>0.8333333333</v>
      </c>
      <c r="X512" s="11">
        <f t="shared" si="3"/>
        <v>0.1666666667</v>
      </c>
      <c r="Y512" s="11">
        <f t="shared" si="19"/>
        <v>2.862878788</v>
      </c>
      <c r="Z512" s="13">
        <v>0.0</v>
      </c>
      <c r="AA512" s="13">
        <v>0.0</v>
      </c>
      <c r="AB512" s="12">
        <v>0.0</v>
      </c>
      <c r="AC512" s="12">
        <v>0.0</v>
      </c>
      <c r="AD512" s="12">
        <v>0.0</v>
      </c>
      <c r="AE512" s="12">
        <v>0.0</v>
      </c>
      <c r="AF512" s="11" t="str">
        <f t="shared" si="46"/>
        <v>#DIV/0!</v>
      </c>
      <c r="AG512" s="12">
        <v>6.0</v>
      </c>
      <c r="AH512" s="12">
        <v>2.0</v>
      </c>
      <c r="AI512" s="12">
        <v>7.0</v>
      </c>
      <c r="AJ512" s="12">
        <v>1.0</v>
      </c>
      <c r="AK512" s="12">
        <v>13.0</v>
      </c>
      <c r="AL512" s="12">
        <v>3.0</v>
      </c>
      <c r="AM512" s="18">
        <f t="shared" si="47"/>
        <v>0.2307692308</v>
      </c>
      <c r="AN512" s="12">
        <v>1.0</v>
      </c>
      <c r="AO512" s="19">
        <v>0.0</v>
      </c>
      <c r="AP512" s="13">
        <v>0.0</v>
      </c>
      <c r="AQ512" s="17">
        <f t="shared" si="50"/>
        <v>3</v>
      </c>
      <c r="AR512" s="11">
        <f t="shared" si="8"/>
        <v>0.5</v>
      </c>
      <c r="AS512" s="17">
        <f t="shared" si="53"/>
        <v>-4</v>
      </c>
      <c r="AT512" s="11" t="str">
        <f t="shared" si="54"/>
        <v>#DIV/0!</v>
      </c>
      <c r="AU512" s="13" t="s">
        <v>56</v>
      </c>
      <c r="AW512" s="20">
        <v>37928.0</v>
      </c>
      <c r="AX512" s="21">
        <f t="shared" si="52"/>
        <v>103.8412047</v>
      </c>
      <c r="AY512" s="13"/>
      <c r="AZ512" s="13"/>
      <c r="BA512" s="13">
        <v>5.0</v>
      </c>
      <c r="BB512" s="13"/>
    </row>
    <row r="513" ht="12.75" customHeight="1">
      <c r="A513" s="13" t="s">
        <v>534</v>
      </c>
      <c r="B513" s="8" t="s">
        <v>435</v>
      </c>
      <c r="C513" s="11">
        <v>0.7416666666666666</v>
      </c>
      <c r="D513" s="11">
        <v>2.4428571428571426</v>
      </c>
      <c r="E513" s="11">
        <v>0.3036062378167641</v>
      </c>
      <c r="F513" s="13">
        <v>0.0</v>
      </c>
      <c r="G513" s="17">
        <v>2.0</v>
      </c>
      <c r="H513" s="17">
        <v>6.0</v>
      </c>
      <c r="I513" s="17">
        <v>28.0</v>
      </c>
      <c r="J513" s="17">
        <v>5.0</v>
      </c>
      <c r="K513" s="11">
        <v>0.35714285714285715</v>
      </c>
      <c r="L513" s="11">
        <v>1.12</v>
      </c>
      <c r="M513" s="13">
        <v>3.0</v>
      </c>
      <c r="N513" s="13">
        <v>0.0</v>
      </c>
      <c r="O513" s="13">
        <v>7.0</v>
      </c>
      <c r="P513" s="14">
        <v>0.0</v>
      </c>
      <c r="Q513" s="15">
        <v>0.6607490949596213</v>
      </c>
      <c r="R513" s="16">
        <v>1.8616666666666668</v>
      </c>
      <c r="S513" s="13">
        <v>21.0</v>
      </c>
      <c r="T513" s="13">
        <v>11.0</v>
      </c>
      <c r="U513" s="13">
        <v>2.0</v>
      </c>
      <c r="V513" s="17">
        <v>3.0</v>
      </c>
      <c r="W513" s="11">
        <f t="shared" si="2"/>
        <v>0.4</v>
      </c>
      <c r="X513" s="11">
        <f t="shared" si="3"/>
        <v>0.6</v>
      </c>
      <c r="Y513" s="11">
        <f t="shared" si="19"/>
        <v>1.861666667</v>
      </c>
      <c r="Z513" s="13">
        <v>0.0</v>
      </c>
      <c r="AA513" s="13">
        <v>0.0</v>
      </c>
      <c r="AB513" s="12">
        <v>0.0</v>
      </c>
      <c r="AC513" s="12">
        <v>0.0</v>
      </c>
      <c r="AD513" s="12">
        <v>0.0</v>
      </c>
      <c r="AE513" s="12">
        <v>0.0</v>
      </c>
      <c r="AF513" s="11" t="str">
        <f t="shared" si="46"/>
        <v>#DIV/0!</v>
      </c>
      <c r="AG513" s="12">
        <v>6.0</v>
      </c>
      <c r="AH513" s="12">
        <v>2.0</v>
      </c>
      <c r="AI513" s="12">
        <v>6.0</v>
      </c>
      <c r="AJ513" s="12">
        <v>1.0</v>
      </c>
      <c r="AK513" s="12">
        <v>12.0</v>
      </c>
      <c r="AL513" s="12">
        <v>3.0</v>
      </c>
      <c r="AM513" s="18">
        <f t="shared" si="47"/>
        <v>0.25</v>
      </c>
      <c r="AN513" s="12">
        <v>1.0</v>
      </c>
      <c r="AO513" s="19">
        <v>0.0</v>
      </c>
      <c r="AP513" s="13">
        <v>0.0</v>
      </c>
      <c r="AQ513" s="17">
        <f t="shared" si="50"/>
        <v>2</v>
      </c>
      <c r="AR513" s="11">
        <f t="shared" si="8"/>
        <v>0.4</v>
      </c>
      <c r="AS513" s="17">
        <f t="shared" si="53"/>
        <v>-3</v>
      </c>
      <c r="AT513" s="11">
        <f t="shared" si="54"/>
        <v>3</v>
      </c>
      <c r="AU513" s="13" t="s">
        <v>54</v>
      </c>
      <c r="AV513" s="20">
        <v>26980.0</v>
      </c>
      <c r="AW513" s="20">
        <v>37928.0</v>
      </c>
      <c r="AX513" s="21">
        <f t="shared" si="52"/>
        <v>29.97399042</v>
      </c>
      <c r="AY513" s="13"/>
      <c r="AZ513" s="13"/>
      <c r="BA513" s="13">
        <v>5.0</v>
      </c>
      <c r="BB513" s="13"/>
    </row>
    <row r="514" ht="12.75" customHeight="1">
      <c r="A514" s="13" t="s">
        <v>534</v>
      </c>
      <c r="B514" s="49" t="s">
        <v>259</v>
      </c>
      <c r="C514" s="11">
        <v>0.8083333333333332</v>
      </c>
      <c r="D514" s="11">
        <v>1.9595238095238097</v>
      </c>
      <c r="E514" s="11">
        <v>0.4125151883353584</v>
      </c>
      <c r="F514" s="13">
        <v>1.0</v>
      </c>
      <c r="G514" s="17">
        <v>1.0</v>
      </c>
      <c r="H514" s="17">
        <v>4.0</v>
      </c>
      <c r="I514" s="17">
        <v>12.0</v>
      </c>
      <c r="J514" s="17">
        <v>2.0</v>
      </c>
      <c r="K514" s="11">
        <v>0.33333333333333337</v>
      </c>
      <c r="L514" s="11">
        <v>1.75</v>
      </c>
      <c r="M514" s="13">
        <v>0.0</v>
      </c>
      <c r="N514" s="13">
        <v>0.0</v>
      </c>
      <c r="O514" s="13">
        <v>7.0</v>
      </c>
      <c r="P514" s="14">
        <v>0.0</v>
      </c>
      <c r="Q514" s="15">
        <v>0.7458485216686918</v>
      </c>
      <c r="R514" s="16">
        <v>2.558333333333333</v>
      </c>
      <c r="S514" s="13">
        <v>19.0</v>
      </c>
      <c r="T514" s="13">
        <v>12.0</v>
      </c>
      <c r="U514" s="13">
        <v>2.0</v>
      </c>
      <c r="V514" s="17">
        <v>1.0</v>
      </c>
      <c r="W514" s="11">
        <f t="shared" si="2"/>
        <v>0.5</v>
      </c>
      <c r="X514" s="11">
        <f t="shared" si="3"/>
        <v>0.5</v>
      </c>
      <c r="Y514" s="11">
        <f t="shared" si="19"/>
        <v>2.558333333</v>
      </c>
      <c r="Z514" s="13">
        <v>0.0</v>
      </c>
      <c r="AA514" s="13">
        <v>0.0</v>
      </c>
      <c r="AB514" s="12">
        <v>0.0</v>
      </c>
      <c r="AC514" s="12">
        <v>0.0</v>
      </c>
      <c r="AD514" s="12">
        <v>0.0</v>
      </c>
      <c r="AE514" s="12">
        <v>0.0</v>
      </c>
      <c r="AF514" s="11" t="str">
        <f t="shared" si="46"/>
        <v>#DIV/0!</v>
      </c>
      <c r="AG514" s="12">
        <v>6.0</v>
      </c>
      <c r="AH514" s="12">
        <v>2.0</v>
      </c>
      <c r="AI514" s="12">
        <v>6.0</v>
      </c>
      <c r="AJ514" s="12">
        <v>0.0</v>
      </c>
      <c r="AK514" s="12">
        <v>12.0</v>
      </c>
      <c r="AL514" s="12">
        <v>2.0</v>
      </c>
      <c r="AM514" s="18">
        <f t="shared" si="47"/>
        <v>0.1666666667</v>
      </c>
      <c r="AN514" s="12">
        <v>4.0</v>
      </c>
      <c r="AO514" s="19">
        <v>0.0</v>
      </c>
      <c r="AP514" s="13">
        <v>0.0</v>
      </c>
      <c r="AQ514" s="17">
        <f t="shared" si="50"/>
        <v>2</v>
      </c>
      <c r="AR514" s="11">
        <f t="shared" si="8"/>
        <v>1</v>
      </c>
      <c r="AS514" s="17">
        <f t="shared" si="53"/>
        <v>-6</v>
      </c>
      <c r="AT514" s="11">
        <f t="shared" si="54"/>
        <v>1.5</v>
      </c>
      <c r="AU514" s="13" t="s">
        <v>54</v>
      </c>
      <c r="AV514" s="20">
        <v>27120.0</v>
      </c>
      <c r="AW514" s="20">
        <v>37928.0</v>
      </c>
      <c r="AX514" s="21">
        <f t="shared" si="52"/>
        <v>29.59069131</v>
      </c>
      <c r="AY514" s="13"/>
      <c r="AZ514" s="13"/>
      <c r="BA514" s="13">
        <v>8.0</v>
      </c>
      <c r="BB514" s="13"/>
    </row>
    <row r="515" ht="12.75" customHeight="1">
      <c r="A515" s="13" t="s">
        <v>534</v>
      </c>
      <c r="B515" s="50" t="s">
        <v>537</v>
      </c>
      <c r="C515" s="11">
        <v>0.6345238095238095</v>
      </c>
      <c r="D515" s="11">
        <v>1.6261904761904762</v>
      </c>
      <c r="E515" s="11">
        <v>0.39019033674963394</v>
      </c>
      <c r="F515" s="13">
        <v>2.0</v>
      </c>
      <c r="G515" s="17">
        <v>1.0</v>
      </c>
      <c r="H515" s="17">
        <v>7.0</v>
      </c>
      <c r="I515" s="17">
        <v>13.0</v>
      </c>
      <c r="J515" s="17">
        <v>2.0</v>
      </c>
      <c r="K515" s="11">
        <v>0.23076923076923078</v>
      </c>
      <c r="L515" s="11">
        <v>1.2727272727272727</v>
      </c>
      <c r="M515" s="13">
        <v>1.0</v>
      </c>
      <c r="N515" s="13">
        <v>0.0</v>
      </c>
      <c r="O515" s="13">
        <v>7.0</v>
      </c>
      <c r="P515" s="14">
        <v>0.0</v>
      </c>
      <c r="Q515" s="15">
        <v>0.6209595675188647</v>
      </c>
      <c r="R515" s="16">
        <v>1.9072510822510822</v>
      </c>
      <c r="S515" s="13">
        <v>17.0</v>
      </c>
      <c r="T515" s="13">
        <v>13.0</v>
      </c>
      <c r="U515" s="13">
        <v>2.0</v>
      </c>
      <c r="V515" s="17">
        <v>1.0</v>
      </c>
      <c r="W515" s="11">
        <f t="shared" si="2"/>
        <v>0.5</v>
      </c>
      <c r="X515" s="11">
        <f t="shared" si="3"/>
        <v>0.5</v>
      </c>
      <c r="Y515" s="11">
        <f t="shared" si="19"/>
        <v>1.907251082</v>
      </c>
      <c r="Z515" s="13">
        <v>0.0</v>
      </c>
      <c r="AA515" s="13">
        <v>0.0</v>
      </c>
      <c r="AB515" s="12">
        <v>0.0</v>
      </c>
      <c r="AC515" s="12">
        <v>0.0</v>
      </c>
      <c r="AD515" s="12">
        <v>0.0</v>
      </c>
      <c r="AE515" s="12">
        <v>0.0</v>
      </c>
      <c r="AF515" s="11" t="str">
        <f t="shared" si="46"/>
        <v>#DIV/0!</v>
      </c>
      <c r="AG515" s="12">
        <v>5.0</v>
      </c>
      <c r="AH515" s="12">
        <v>0.0</v>
      </c>
      <c r="AI515" s="12">
        <v>4.0</v>
      </c>
      <c r="AJ515" s="12">
        <v>3.0</v>
      </c>
      <c r="AK515" s="12">
        <v>9.0</v>
      </c>
      <c r="AL515" s="12">
        <v>3.0</v>
      </c>
      <c r="AM515" s="18">
        <f t="shared" si="47"/>
        <v>0.3333333333</v>
      </c>
      <c r="AN515" s="12">
        <v>1.0</v>
      </c>
      <c r="AO515" s="19">
        <v>0.0</v>
      </c>
      <c r="AP515" s="13">
        <v>0.0</v>
      </c>
      <c r="AQ515" s="17">
        <f t="shared" si="50"/>
        <v>1</v>
      </c>
      <c r="AR515" s="11">
        <f t="shared" si="8"/>
        <v>0.5</v>
      </c>
      <c r="AS515" s="17">
        <f t="shared" si="53"/>
        <v>-3</v>
      </c>
      <c r="AT515" s="11">
        <f t="shared" si="54"/>
        <v>1</v>
      </c>
      <c r="AU515" s="13" t="s">
        <v>56</v>
      </c>
      <c r="AV515" s="20">
        <v>22510.0</v>
      </c>
      <c r="AW515" s="20">
        <v>37928.0</v>
      </c>
      <c r="AX515" s="21">
        <f t="shared" si="52"/>
        <v>42.21218344</v>
      </c>
      <c r="AY515" s="13"/>
      <c r="AZ515" s="13"/>
      <c r="BA515" s="13">
        <v>6.0</v>
      </c>
      <c r="BB515" s="13"/>
    </row>
    <row r="516" ht="12.75" customHeight="1">
      <c r="A516" s="13" t="s">
        <v>534</v>
      </c>
      <c r="B516" s="49" t="s">
        <v>53</v>
      </c>
      <c r="C516" s="11">
        <v>0.5583333333333333</v>
      </c>
      <c r="D516" s="11">
        <v>1.6261904761904762</v>
      </c>
      <c r="E516" s="11">
        <v>0.34333821376281115</v>
      </c>
      <c r="F516" s="13">
        <v>1.0</v>
      </c>
      <c r="G516" s="17">
        <v>0.0</v>
      </c>
      <c r="H516" s="17">
        <v>6.0</v>
      </c>
      <c r="I516" s="17">
        <v>7.0</v>
      </c>
      <c r="J516" s="17">
        <v>1.0</v>
      </c>
      <c r="K516" s="11">
        <v>-0.8571428571428571</v>
      </c>
      <c r="L516" s="11">
        <v>0.0</v>
      </c>
      <c r="M516" s="13">
        <v>0.0</v>
      </c>
      <c r="N516" s="13">
        <v>0.0</v>
      </c>
      <c r="O516" s="13">
        <v>7.0</v>
      </c>
      <c r="P516" s="14">
        <v>0.0</v>
      </c>
      <c r="Q516" s="15">
        <v>-0.513804643380046</v>
      </c>
      <c r="R516" s="16">
        <v>0.5583333333333333</v>
      </c>
      <c r="S516" s="13">
        <v>15.0</v>
      </c>
      <c r="T516" s="13">
        <v>14.0</v>
      </c>
      <c r="U516" s="13">
        <v>2.0</v>
      </c>
      <c r="V516" s="17">
        <v>1.0</v>
      </c>
      <c r="W516" s="11">
        <f t="shared" si="2"/>
        <v>0</v>
      </c>
      <c r="X516" s="11">
        <f t="shared" si="3"/>
        <v>1</v>
      </c>
      <c r="Y516" s="11">
        <f t="shared" si="19"/>
        <v>0.5583333333</v>
      </c>
      <c r="Z516" s="13">
        <v>0.0</v>
      </c>
      <c r="AA516" s="13">
        <v>0.0</v>
      </c>
      <c r="AB516" s="12">
        <v>0.0</v>
      </c>
      <c r="AC516" s="12">
        <v>0.0</v>
      </c>
      <c r="AD516" s="12">
        <v>0.0</v>
      </c>
      <c r="AE516" s="12">
        <v>0.0</v>
      </c>
      <c r="AF516" s="11" t="str">
        <f t="shared" si="46"/>
        <v>#DIV/0!</v>
      </c>
      <c r="AG516" s="12">
        <v>4.0</v>
      </c>
      <c r="AH516" s="12">
        <v>1.0</v>
      </c>
      <c r="AI516" s="12">
        <v>4.0</v>
      </c>
      <c r="AJ516" s="12">
        <v>0.0</v>
      </c>
      <c r="AK516" s="12">
        <v>8.0</v>
      </c>
      <c r="AL516" s="12">
        <v>1.0</v>
      </c>
      <c r="AM516" s="18">
        <f t="shared" si="47"/>
        <v>0.125</v>
      </c>
      <c r="AN516" s="12">
        <v>3.0</v>
      </c>
      <c r="AO516" s="19">
        <v>0.0</v>
      </c>
      <c r="AP516" s="13">
        <v>0.0</v>
      </c>
      <c r="AQ516" s="17">
        <f t="shared" si="50"/>
        <v>1</v>
      </c>
      <c r="AR516" s="11">
        <f t="shared" si="8"/>
        <v>1</v>
      </c>
      <c r="AS516" s="17">
        <f t="shared" si="53"/>
        <v>-4</v>
      </c>
      <c r="AT516" s="11">
        <f t="shared" si="54"/>
        <v>1.333333333</v>
      </c>
      <c r="AU516" s="13" t="s">
        <v>54</v>
      </c>
      <c r="AV516" s="20">
        <v>22379.0</v>
      </c>
      <c r="AW516" s="20">
        <v>37928.0</v>
      </c>
      <c r="AX516" s="21">
        <f t="shared" si="52"/>
        <v>42.57084189</v>
      </c>
      <c r="BA516" s="12">
        <v>9.0</v>
      </c>
    </row>
    <row r="517" ht="12.75" customHeight="1">
      <c r="A517" s="13" t="s">
        <v>534</v>
      </c>
      <c r="B517" s="50" t="s">
        <v>506</v>
      </c>
      <c r="C517" s="11">
        <v>0.7833333333333333</v>
      </c>
      <c r="D517" s="11">
        <v>1.2333333333333334</v>
      </c>
      <c r="E517" s="11">
        <v>0.6351351351351351</v>
      </c>
      <c r="F517" s="13">
        <v>1.0</v>
      </c>
      <c r="G517" s="17">
        <v>0.0</v>
      </c>
      <c r="H517" s="17">
        <v>5.0</v>
      </c>
      <c r="I517" s="17">
        <v>6.0</v>
      </c>
      <c r="J517" s="17">
        <v>1.0</v>
      </c>
      <c r="K517" s="11">
        <v>-0.8333333333333334</v>
      </c>
      <c r="L517" s="11">
        <v>0.0</v>
      </c>
      <c r="M517" s="13">
        <v>0.0</v>
      </c>
      <c r="N517" s="13">
        <v>0.0</v>
      </c>
      <c r="O517" s="13">
        <v>7.0</v>
      </c>
      <c r="P517" s="14">
        <v>0.0</v>
      </c>
      <c r="Q517" s="15">
        <v>-0.19819819819819828</v>
      </c>
      <c r="R517" s="16">
        <v>0.7833333333333333</v>
      </c>
      <c r="S517" s="13">
        <v>12.0</v>
      </c>
      <c r="T517" s="13">
        <v>15.0</v>
      </c>
      <c r="U517" s="13">
        <v>2.0</v>
      </c>
      <c r="V517" s="17">
        <v>1.0</v>
      </c>
      <c r="W517" s="11">
        <f t="shared" si="2"/>
        <v>0</v>
      </c>
      <c r="X517" s="11">
        <f t="shared" si="3"/>
        <v>1</v>
      </c>
      <c r="Y517" s="11">
        <f t="shared" si="19"/>
        <v>0.7833333333</v>
      </c>
      <c r="Z517" s="13">
        <v>0.0</v>
      </c>
      <c r="AA517" s="13">
        <v>0.0</v>
      </c>
      <c r="AB517" s="12">
        <v>0.0</v>
      </c>
      <c r="AC517" s="12">
        <v>0.0</v>
      </c>
      <c r="AD517" s="12">
        <v>0.0</v>
      </c>
      <c r="AE517" s="12">
        <v>0.0</v>
      </c>
      <c r="AF517" s="11" t="str">
        <f t="shared" si="46"/>
        <v>#DIV/0!</v>
      </c>
      <c r="AG517" s="12">
        <v>3.0</v>
      </c>
      <c r="AH517" s="12">
        <v>2.0</v>
      </c>
      <c r="AI517" s="12">
        <v>3.0</v>
      </c>
      <c r="AJ517" s="12">
        <v>2.0</v>
      </c>
      <c r="AK517" s="12">
        <v>6.0</v>
      </c>
      <c r="AL517" s="12">
        <v>4.0</v>
      </c>
      <c r="AM517" s="18">
        <f t="shared" si="47"/>
        <v>0.6666666667</v>
      </c>
      <c r="AN517" s="12">
        <v>0.0</v>
      </c>
      <c r="AO517" s="19">
        <v>0.0</v>
      </c>
      <c r="AP517" s="13">
        <v>0.0</v>
      </c>
      <c r="AQ517" s="17">
        <f t="shared" si="50"/>
        <v>1</v>
      </c>
      <c r="AR517" s="11">
        <f t="shared" si="8"/>
        <v>1</v>
      </c>
      <c r="AS517" s="17">
        <f t="shared" si="53"/>
        <v>-3</v>
      </c>
      <c r="AT517" s="11">
        <f t="shared" si="54"/>
        <v>1.5</v>
      </c>
      <c r="AU517" s="13" t="s">
        <v>54</v>
      </c>
      <c r="AW517" s="20">
        <v>37928.0</v>
      </c>
      <c r="AX517" s="21">
        <f t="shared" si="52"/>
        <v>103.8412047</v>
      </c>
      <c r="AY517" s="13"/>
      <c r="AZ517" s="13"/>
      <c r="BA517" s="13">
        <v>4.0</v>
      </c>
    </row>
    <row r="518" ht="12.75" customHeight="1">
      <c r="A518" s="13" t="s">
        <v>534</v>
      </c>
      <c r="B518" s="49" t="s">
        <v>538</v>
      </c>
      <c r="C518" s="11">
        <v>0.26666666666666666</v>
      </c>
      <c r="D518" s="11">
        <v>0.7333333333333333</v>
      </c>
      <c r="E518" s="11">
        <v>0.36363636363636365</v>
      </c>
      <c r="F518" s="13">
        <v>1.0</v>
      </c>
      <c r="G518" s="17">
        <v>0.0</v>
      </c>
      <c r="H518" s="17">
        <v>6.0</v>
      </c>
      <c r="I518" s="17">
        <v>6.0</v>
      </c>
      <c r="J518" s="17">
        <v>1.0</v>
      </c>
      <c r="K518" s="11">
        <v>-1.0</v>
      </c>
      <c r="L518" s="11">
        <v>0.0</v>
      </c>
      <c r="M518" s="13">
        <v>0.0</v>
      </c>
      <c r="N518" s="13">
        <v>0.0</v>
      </c>
      <c r="O518" s="13">
        <v>7.0</v>
      </c>
      <c r="P518" s="14">
        <v>0.0</v>
      </c>
      <c r="Q518" s="15">
        <v>-0.6363636363636364</v>
      </c>
      <c r="R518" s="16">
        <v>0.26666666666666666</v>
      </c>
      <c r="S518" s="13">
        <v>9.0</v>
      </c>
      <c r="T518" s="13">
        <v>16.0</v>
      </c>
      <c r="U518" s="13">
        <v>2.0</v>
      </c>
      <c r="V518" s="17">
        <v>1.0</v>
      </c>
      <c r="W518" s="11">
        <f t="shared" si="2"/>
        <v>0</v>
      </c>
      <c r="X518" s="11">
        <f t="shared" si="3"/>
        <v>1</v>
      </c>
      <c r="Y518" s="11">
        <f t="shared" si="19"/>
        <v>0.2666666667</v>
      </c>
      <c r="Z518" s="13">
        <v>0.0</v>
      </c>
      <c r="AA518" s="13">
        <v>0.0</v>
      </c>
      <c r="AB518" s="12">
        <v>0.0</v>
      </c>
      <c r="AC518" s="12">
        <v>0.0</v>
      </c>
      <c r="AD518" s="12">
        <v>0.0</v>
      </c>
      <c r="AE518" s="12">
        <v>0.0</v>
      </c>
      <c r="AF518" s="11" t="str">
        <f t="shared" si="46"/>
        <v>#DIV/0!</v>
      </c>
      <c r="AG518" s="12">
        <v>2.0</v>
      </c>
      <c r="AH518" s="12">
        <v>0.0</v>
      </c>
      <c r="AI518" s="12">
        <v>2.0</v>
      </c>
      <c r="AJ518" s="12">
        <v>0.0</v>
      </c>
      <c r="AK518" s="12">
        <v>4.0</v>
      </c>
      <c r="AL518" s="12">
        <v>0.0</v>
      </c>
      <c r="AM518" s="18">
        <f t="shared" si="47"/>
        <v>0</v>
      </c>
      <c r="AN518" s="12">
        <v>3.0</v>
      </c>
      <c r="AO518" s="19">
        <v>0.0</v>
      </c>
      <c r="AP518" s="13">
        <v>0.0</v>
      </c>
      <c r="AQ518" s="17">
        <f t="shared" si="50"/>
        <v>1</v>
      </c>
      <c r="AR518" s="11">
        <f t="shared" si="8"/>
        <v>1</v>
      </c>
      <c r="AS518" s="17">
        <f t="shared" si="53"/>
        <v>-2</v>
      </c>
      <c r="AT518" s="11">
        <f t="shared" si="54"/>
        <v>2</v>
      </c>
      <c r="AU518" s="13" t="s">
        <v>56</v>
      </c>
      <c r="AW518" s="20">
        <v>37928.0</v>
      </c>
      <c r="AX518" s="21">
        <f t="shared" si="52"/>
        <v>103.8412047</v>
      </c>
      <c r="AY518" s="13"/>
      <c r="AZ518" s="13"/>
      <c r="BA518" s="13">
        <v>5.0</v>
      </c>
      <c r="BB518" s="13"/>
    </row>
    <row r="519" ht="12.75" customHeight="1">
      <c r="A519" s="13" t="s">
        <v>534</v>
      </c>
      <c r="B519" s="8" t="s">
        <v>57</v>
      </c>
      <c r="C519" s="11">
        <v>0.2</v>
      </c>
      <c r="D519" s="11">
        <v>0.5666666666666667</v>
      </c>
      <c r="E519" s="11">
        <v>0.35294117647058826</v>
      </c>
      <c r="F519" s="13">
        <v>0.0</v>
      </c>
      <c r="G519" s="17">
        <v>1.0</v>
      </c>
      <c r="H519" s="17">
        <v>3.0</v>
      </c>
      <c r="I519" s="17">
        <v>11.0</v>
      </c>
      <c r="J519" s="17">
        <v>2.0</v>
      </c>
      <c r="K519" s="11">
        <v>0.36363636363636365</v>
      </c>
      <c r="L519" s="11">
        <v>2.0</v>
      </c>
      <c r="M519" s="13">
        <v>1.0</v>
      </c>
      <c r="N519" s="13">
        <v>0.0</v>
      </c>
      <c r="O519" s="13">
        <v>7.0</v>
      </c>
      <c r="P519" s="14">
        <v>0.0</v>
      </c>
      <c r="Q519" s="15">
        <v>0.7165775401069518</v>
      </c>
      <c r="R519" s="16">
        <v>2.2</v>
      </c>
      <c r="S519" s="13">
        <v>6.0</v>
      </c>
      <c r="T519" s="13">
        <v>17.0</v>
      </c>
      <c r="U519" s="13">
        <v>2.0</v>
      </c>
      <c r="V519" s="17">
        <v>1.0</v>
      </c>
      <c r="W519" s="11">
        <f t="shared" si="2"/>
        <v>0.5</v>
      </c>
      <c r="X519" s="11">
        <f t="shared" si="3"/>
        <v>0.5</v>
      </c>
      <c r="Y519" s="11">
        <f t="shared" si="19"/>
        <v>2.2</v>
      </c>
      <c r="Z519" s="13">
        <v>0.0</v>
      </c>
      <c r="AA519" s="13">
        <v>0.0</v>
      </c>
      <c r="AB519" s="12">
        <v>0.0</v>
      </c>
      <c r="AC519" s="12">
        <v>0.0</v>
      </c>
      <c r="AD519" s="12">
        <v>0.0</v>
      </c>
      <c r="AE519" s="12">
        <v>0.0</v>
      </c>
      <c r="AF519" s="11" t="str">
        <f t="shared" si="46"/>
        <v>#DIV/0!</v>
      </c>
      <c r="AG519" s="12">
        <v>1.0</v>
      </c>
      <c r="AH519" s="12">
        <v>1.0</v>
      </c>
      <c r="AI519" s="12">
        <v>2.0</v>
      </c>
      <c r="AJ519" s="12">
        <v>0.0</v>
      </c>
      <c r="AK519" s="12">
        <v>3.0</v>
      </c>
      <c r="AL519" s="12">
        <v>1.0</v>
      </c>
      <c r="AM519" s="18">
        <f t="shared" si="47"/>
        <v>0.3333333333</v>
      </c>
      <c r="AN519" s="12">
        <v>0.0</v>
      </c>
      <c r="AO519" s="19">
        <v>0.0</v>
      </c>
      <c r="AP519" s="13">
        <v>0.0</v>
      </c>
      <c r="AQ519" s="17">
        <f t="shared" si="50"/>
        <v>1</v>
      </c>
      <c r="AR519" s="11">
        <f t="shared" si="8"/>
        <v>0.5</v>
      </c>
      <c r="AS519" s="17">
        <f t="shared" si="53"/>
        <v>-1</v>
      </c>
      <c r="AT519" s="11">
        <f t="shared" si="54"/>
        <v>-1</v>
      </c>
      <c r="AU519" s="13" t="s">
        <v>54</v>
      </c>
      <c r="AV519" s="20">
        <v>10247.0</v>
      </c>
      <c r="AW519" s="20">
        <v>37928.0</v>
      </c>
      <c r="AX519" s="21">
        <f t="shared" si="52"/>
        <v>75.78644764</v>
      </c>
      <c r="BA519" s="12">
        <v>10.0</v>
      </c>
    </row>
    <row r="520" ht="12.75" customHeight="1">
      <c r="A520" s="25" t="s">
        <v>534</v>
      </c>
      <c r="B520" s="44" t="s">
        <v>258</v>
      </c>
      <c r="C520" s="28">
        <v>0.0</v>
      </c>
      <c r="D520" s="28">
        <v>0.16666666666666666</v>
      </c>
      <c r="E520" s="28">
        <v>0.0</v>
      </c>
      <c r="F520" s="25">
        <v>0.0</v>
      </c>
      <c r="G520" s="32">
        <v>0.0</v>
      </c>
      <c r="H520" s="32">
        <v>4.0</v>
      </c>
      <c r="I520" s="32">
        <v>6.0</v>
      </c>
      <c r="J520" s="32">
        <v>1.0</v>
      </c>
      <c r="K520" s="28">
        <v>-0.6666666666666666</v>
      </c>
      <c r="L520" s="28">
        <v>0.0</v>
      </c>
      <c r="M520" s="25">
        <v>0.0</v>
      </c>
      <c r="N520" s="25">
        <v>0.0</v>
      </c>
      <c r="O520" s="25">
        <v>7.0</v>
      </c>
      <c r="P520" s="29">
        <v>0.0</v>
      </c>
      <c r="Q520" s="30">
        <v>-0.6666666666666666</v>
      </c>
      <c r="R520" s="31">
        <v>0.0</v>
      </c>
      <c r="S520" s="25">
        <v>3.0</v>
      </c>
      <c r="T520" s="25">
        <v>18.0</v>
      </c>
      <c r="U520" s="25">
        <v>2.0</v>
      </c>
      <c r="V520" s="32">
        <v>1.0</v>
      </c>
      <c r="W520" s="11">
        <f t="shared" si="2"/>
        <v>0</v>
      </c>
      <c r="X520" s="11">
        <f t="shared" si="3"/>
        <v>1</v>
      </c>
      <c r="Y520" s="11">
        <f t="shared" si="19"/>
        <v>0</v>
      </c>
      <c r="Z520" s="25">
        <v>0.0</v>
      </c>
      <c r="AA520" s="25">
        <v>0.0</v>
      </c>
      <c r="AB520" s="25">
        <v>0.0</v>
      </c>
      <c r="AC520" s="25">
        <v>0.0</v>
      </c>
      <c r="AD520" s="25">
        <v>0.0</v>
      </c>
      <c r="AE520" s="25">
        <v>0.0</v>
      </c>
      <c r="AF520" s="11" t="str">
        <f t="shared" si="46"/>
        <v>#DIV/0!</v>
      </c>
      <c r="AG520" s="25">
        <v>0.0</v>
      </c>
      <c r="AH520" s="25">
        <v>0.0</v>
      </c>
      <c r="AI520" s="25">
        <v>1.0</v>
      </c>
      <c r="AJ520" s="25">
        <v>0.0</v>
      </c>
      <c r="AK520" s="25">
        <v>1.0</v>
      </c>
      <c r="AL520" s="25">
        <v>0.0</v>
      </c>
      <c r="AM520" s="33">
        <f t="shared" si="47"/>
        <v>0</v>
      </c>
      <c r="AN520" s="25">
        <v>0.0</v>
      </c>
      <c r="AO520" s="34">
        <v>0.0</v>
      </c>
      <c r="AP520" s="25">
        <v>0.0</v>
      </c>
      <c r="AQ520" s="32">
        <f t="shared" si="50"/>
        <v>1</v>
      </c>
      <c r="AR520" s="28">
        <f t="shared" si="8"/>
        <v>1</v>
      </c>
      <c r="AS520" s="32">
        <f t="shared" si="53"/>
        <v>-1</v>
      </c>
      <c r="AT520" s="28">
        <f t="shared" si="54"/>
        <v>-1</v>
      </c>
      <c r="AU520" s="25" t="s">
        <v>56</v>
      </c>
      <c r="AV520" s="35">
        <v>22641.0</v>
      </c>
      <c r="AW520" s="35">
        <v>37928.0</v>
      </c>
      <c r="AX520" s="36">
        <f t="shared" si="52"/>
        <v>41.85352498</v>
      </c>
      <c r="AY520" s="25"/>
      <c r="AZ520" s="25"/>
      <c r="BA520" s="25">
        <v>2.0</v>
      </c>
      <c r="BB520" s="25"/>
    </row>
    <row r="521" ht="12.75" customHeight="1">
      <c r="A521" s="8" t="s">
        <v>539</v>
      </c>
      <c r="B521" s="50" t="s">
        <v>540</v>
      </c>
      <c r="C521" s="10">
        <v>4.819047619047619</v>
      </c>
      <c r="D521" s="11">
        <v>15.240873015873015</v>
      </c>
      <c r="E521" s="11">
        <v>0.3161923607675684</v>
      </c>
      <c r="F521" s="13">
        <v>1.0</v>
      </c>
      <c r="G521" s="13">
        <v>10.0</v>
      </c>
      <c r="H521" s="13">
        <v>3.0</v>
      </c>
      <c r="I521" s="13">
        <v>82.0</v>
      </c>
      <c r="J521" s="13">
        <v>12.0</v>
      </c>
      <c r="K521" s="11">
        <v>0.8302845528455284</v>
      </c>
      <c r="L521" s="11">
        <v>3.3333333333333335</v>
      </c>
      <c r="M521" s="13">
        <v>7.0</v>
      </c>
      <c r="N521" s="13">
        <v>5.0</v>
      </c>
      <c r="O521" s="13">
        <v>7.0</v>
      </c>
      <c r="P521" s="10">
        <v>0.7142857142857143</v>
      </c>
      <c r="Q521" s="15">
        <v>1.860762627898811</v>
      </c>
      <c r="R521" s="16">
        <v>11.904761904761905</v>
      </c>
      <c r="S521" s="13">
        <v>39.0</v>
      </c>
      <c r="T521" s="13">
        <v>1.0</v>
      </c>
      <c r="U521" s="13">
        <v>1.0</v>
      </c>
      <c r="V521" s="17">
        <f t="shared" ref="V521:V675" si="55">J521-G521</f>
        <v>2</v>
      </c>
      <c r="W521" s="11">
        <f t="shared" si="2"/>
        <v>0.8333333333</v>
      </c>
      <c r="X521" s="11">
        <f t="shared" si="3"/>
        <v>0.1666666667</v>
      </c>
      <c r="Y521" s="11">
        <f t="shared" si="19"/>
        <v>8.152380952</v>
      </c>
      <c r="Z521" s="12">
        <v>4.0</v>
      </c>
      <c r="AA521" s="12">
        <v>0.0</v>
      </c>
      <c r="AB521" s="12">
        <v>9.0</v>
      </c>
      <c r="AC521" s="12">
        <v>3.0</v>
      </c>
      <c r="AD521" s="12">
        <v>13.0</v>
      </c>
      <c r="AE521" s="12">
        <v>3.0</v>
      </c>
      <c r="AF521" s="11">
        <f t="shared" si="46"/>
        <v>0.2307692308</v>
      </c>
      <c r="AG521" s="12">
        <v>9.0</v>
      </c>
      <c r="AH521" s="12">
        <v>5.0</v>
      </c>
      <c r="AI521" s="12">
        <v>6.0</v>
      </c>
      <c r="AJ521" s="12">
        <v>3.0</v>
      </c>
      <c r="AK521" s="12">
        <v>15.0</v>
      </c>
      <c r="AL521" s="12">
        <v>8.0</v>
      </c>
      <c r="AM521" s="18">
        <f t="shared" si="47"/>
        <v>0.5333333333</v>
      </c>
      <c r="AN521" s="19">
        <v>0.0</v>
      </c>
      <c r="AO521" s="19">
        <v>0.0</v>
      </c>
      <c r="AP521" s="13">
        <v>0.0</v>
      </c>
      <c r="AQ521" s="17">
        <f t="shared" si="50"/>
        <v>5</v>
      </c>
      <c r="AR521" s="11">
        <f t="shared" si="8"/>
        <v>0.4166666667</v>
      </c>
      <c r="AS521" s="17">
        <f t="shared" ref="AS521:AS634" si="56">M521-AE521</f>
        <v>4</v>
      </c>
      <c r="AT521" s="11">
        <f t="shared" ref="AT521:AT634" si="57">AS521/(J521-AC521)</f>
        <v>0.4444444444</v>
      </c>
      <c r="AU521" s="13" t="s">
        <v>54</v>
      </c>
      <c r="AV521" s="20">
        <v>25809.0</v>
      </c>
      <c r="AW521" s="20">
        <v>38164.0</v>
      </c>
      <c r="AX521" s="21">
        <f t="shared" si="52"/>
        <v>33.82614648</v>
      </c>
      <c r="AY521" s="13"/>
      <c r="AZ521" s="13"/>
      <c r="BA521" s="12">
        <v>4.0</v>
      </c>
    </row>
    <row r="522" ht="12.75" customHeight="1">
      <c r="A522" s="22" t="s">
        <v>539</v>
      </c>
      <c r="B522" s="80" t="s">
        <v>541</v>
      </c>
      <c r="C522" s="10">
        <v>2.340873015873016</v>
      </c>
      <c r="D522" s="11">
        <v>14.240873015873015</v>
      </c>
      <c r="E522" s="11">
        <v>0.16437707247749883</v>
      </c>
      <c r="F522" s="13">
        <v>0.0</v>
      </c>
      <c r="G522" s="13">
        <v>11.0</v>
      </c>
      <c r="H522" s="13">
        <v>6.0</v>
      </c>
      <c r="I522" s="13">
        <v>75.0</v>
      </c>
      <c r="J522" s="13">
        <v>11.0</v>
      </c>
      <c r="K522" s="11">
        <v>0.9927272727272727</v>
      </c>
      <c r="L522" s="11">
        <v>2.8</v>
      </c>
      <c r="M522" s="13">
        <v>6.0</v>
      </c>
      <c r="N522" s="13">
        <v>2.0</v>
      </c>
      <c r="O522" s="13">
        <v>7.0</v>
      </c>
      <c r="P522" s="10">
        <v>0.2857142857142857</v>
      </c>
      <c r="Q522" s="15">
        <v>1.4428186309190574</v>
      </c>
      <c r="R522" s="16">
        <v>7.3884920634920634</v>
      </c>
      <c r="S522" s="13">
        <v>39.0</v>
      </c>
      <c r="T522" s="13">
        <v>2.0</v>
      </c>
      <c r="U522" s="13">
        <v>1.0</v>
      </c>
      <c r="V522" s="17">
        <f t="shared" si="55"/>
        <v>0</v>
      </c>
      <c r="W522" s="11">
        <f t="shared" si="2"/>
        <v>1</v>
      </c>
      <c r="X522" s="11">
        <f t="shared" si="3"/>
        <v>0</v>
      </c>
      <c r="Y522" s="11">
        <f t="shared" si="19"/>
        <v>5.140873016</v>
      </c>
      <c r="Z522" s="12">
        <v>4.0</v>
      </c>
      <c r="AA522" s="12">
        <v>0.0</v>
      </c>
      <c r="AB522" s="12">
        <v>8.0</v>
      </c>
      <c r="AC522" s="12">
        <v>1.0</v>
      </c>
      <c r="AD522" s="12">
        <v>12.0</v>
      </c>
      <c r="AE522" s="12">
        <v>1.0</v>
      </c>
      <c r="AF522" s="11">
        <f t="shared" si="46"/>
        <v>0.08333333333</v>
      </c>
      <c r="AG522" s="12">
        <v>12.0</v>
      </c>
      <c r="AH522" s="12">
        <v>5.0</v>
      </c>
      <c r="AI522" s="12">
        <v>6.0</v>
      </c>
      <c r="AJ522" s="12">
        <v>4.0</v>
      </c>
      <c r="AK522" s="12">
        <v>18.0</v>
      </c>
      <c r="AL522" s="12">
        <v>9.0</v>
      </c>
      <c r="AM522" s="18">
        <f t="shared" si="47"/>
        <v>0.5</v>
      </c>
      <c r="AN522" s="19">
        <v>0.0</v>
      </c>
      <c r="AO522" s="19">
        <v>0.0</v>
      </c>
      <c r="AP522" s="13">
        <v>0.0</v>
      </c>
      <c r="AQ522" s="17">
        <f t="shared" si="50"/>
        <v>5</v>
      </c>
      <c r="AR522" s="11">
        <f t="shared" si="8"/>
        <v>0.4545454545</v>
      </c>
      <c r="AS522" s="17">
        <f t="shared" si="56"/>
        <v>5</v>
      </c>
      <c r="AT522" s="11">
        <f t="shared" si="57"/>
        <v>0.5</v>
      </c>
      <c r="AU522" s="13" t="s">
        <v>56</v>
      </c>
      <c r="AV522" s="20">
        <v>22931.0</v>
      </c>
      <c r="AW522" s="20">
        <v>38164.0</v>
      </c>
      <c r="AX522" s="21">
        <f t="shared" si="52"/>
        <v>41.70568104</v>
      </c>
      <c r="AY522" s="13"/>
      <c r="AZ522" s="13"/>
      <c r="BA522" s="13">
        <v>5.0</v>
      </c>
      <c r="BB522" s="13"/>
    </row>
    <row r="523" ht="12.75" customHeight="1">
      <c r="A523" s="13" t="s">
        <v>539</v>
      </c>
      <c r="B523" s="80" t="s">
        <v>542</v>
      </c>
      <c r="C523" s="10">
        <v>0.7968253968253969</v>
      </c>
      <c r="D523" s="11">
        <v>14.240873015873015</v>
      </c>
      <c r="E523" s="11">
        <v>0.05595340931256444</v>
      </c>
      <c r="F523" s="13">
        <v>2.0</v>
      </c>
      <c r="G523" s="13">
        <v>10.0</v>
      </c>
      <c r="H523" s="13">
        <v>3.0</v>
      </c>
      <c r="I523" s="13">
        <v>82.0</v>
      </c>
      <c r="J523" s="13">
        <v>12.0</v>
      </c>
      <c r="K523" s="11">
        <v>0.8302845528455284</v>
      </c>
      <c r="L523" s="11">
        <v>3.3333333333333335</v>
      </c>
      <c r="M523" s="13">
        <v>8.0</v>
      </c>
      <c r="N523" s="13">
        <v>0.0</v>
      </c>
      <c r="O523" s="13">
        <v>7.0</v>
      </c>
      <c r="P523" s="14">
        <v>0.0</v>
      </c>
      <c r="Q523" s="15">
        <v>0.8862379621580928</v>
      </c>
      <c r="R523" s="16">
        <v>2.3632589632589633</v>
      </c>
      <c r="S523" s="13">
        <v>38.0</v>
      </c>
      <c r="T523" s="13">
        <v>3.0</v>
      </c>
      <c r="U523" s="13">
        <v>1.0</v>
      </c>
      <c r="V523" s="17">
        <f t="shared" si="55"/>
        <v>2</v>
      </c>
      <c r="W523" s="11">
        <f t="shared" si="2"/>
        <v>0.8333333333</v>
      </c>
      <c r="X523" s="11">
        <f t="shared" si="3"/>
        <v>0.1666666667</v>
      </c>
      <c r="Y523" s="11">
        <f t="shared" si="19"/>
        <v>4.13015873</v>
      </c>
      <c r="Z523" s="12">
        <v>4.0</v>
      </c>
      <c r="AA523" s="12">
        <v>0.0</v>
      </c>
      <c r="AB523" s="12">
        <v>8.0</v>
      </c>
      <c r="AC523" s="12">
        <v>0.0</v>
      </c>
      <c r="AD523" s="12">
        <v>12.0</v>
      </c>
      <c r="AE523" s="12">
        <v>0.0</v>
      </c>
      <c r="AF523" s="11">
        <f t="shared" si="46"/>
        <v>0</v>
      </c>
      <c r="AG523" s="12">
        <v>12.0</v>
      </c>
      <c r="AH523" s="12">
        <v>2.0</v>
      </c>
      <c r="AI523" s="12">
        <v>6.0</v>
      </c>
      <c r="AJ523" s="12">
        <v>3.0</v>
      </c>
      <c r="AK523" s="12">
        <v>18.0</v>
      </c>
      <c r="AL523" s="12">
        <v>5.0</v>
      </c>
      <c r="AM523" s="18">
        <f t="shared" si="47"/>
        <v>0.2777777778</v>
      </c>
      <c r="AN523" s="19">
        <v>0.0</v>
      </c>
      <c r="AO523" s="19">
        <v>0.0</v>
      </c>
      <c r="AP523" s="13">
        <v>0.0</v>
      </c>
      <c r="AQ523" s="17">
        <f t="shared" si="50"/>
        <v>4</v>
      </c>
      <c r="AR523" s="11">
        <f t="shared" si="8"/>
        <v>0.3333333333</v>
      </c>
      <c r="AS523" s="17">
        <f t="shared" si="56"/>
        <v>8</v>
      </c>
      <c r="AT523" s="11">
        <f t="shared" si="57"/>
        <v>0.6666666667</v>
      </c>
      <c r="AU523" s="13" t="s">
        <v>56</v>
      </c>
      <c r="AV523" s="20">
        <v>16384.0</v>
      </c>
      <c r="AW523" s="20">
        <v>38164.0</v>
      </c>
      <c r="AX523" s="21">
        <f t="shared" si="52"/>
        <v>59.63039014</v>
      </c>
      <c r="AY523" s="13"/>
      <c r="AZ523" s="13"/>
      <c r="BA523" s="13">
        <v>9.0</v>
      </c>
      <c r="BB523" s="13"/>
    </row>
    <row r="524" ht="12.75" customHeight="1">
      <c r="A524" s="13" t="s">
        <v>539</v>
      </c>
      <c r="B524" s="80" t="s">
        <v>190</v>
      </c>
      <c r="C524" s="10">
        <v>4.171825396825397</v>
      </c>
      <c r="D524" s="11">
        <v>13.240873015873015</v>
      </c>
      <c r="E524" s="11">
        <v>0.3150717775047202</v>
      </c>
      <c r="F524" s="13">
        <v>0.0</v>
      </c>
      <c r="G524" s="13">
        <v>8.0</v>
      </c>
      <c r="H524" s="13">
        <v>9.0</v>
      </c>
      <c r="I524" s="13">
        <v>78.0</v>
      </c>
      <c r="J524" s="13">
        <v>11.0</v>
      </c>
      <c r="K524" s="11">
        <v>0.7167832167832168</v>
      </c>
      <c r="L524" s="11">
        <v>1.5664335664335665</v>
      </c>
      <c r="M524" s="13">
        <v>5.0</v>
      </c>
      <c r="N524" s="13">
        <v>0.0</v>
      </c>
      <c r="O524" s="13">
        <v>7.0</v>
      </c>
      <c r="P524" s="14">
        <v>0.0</v>
      </c>
      <c r="Q524" s="15">
        <v>1.031854994287937</v>
      </c>
      <c r="R524" s="16">
        <v>5.727380952380952</v>
      </c>
      <c r="S524" s="13">
        <v>37.0</v>
      </c>
      <c r="T524" s="13">
        <v>4.0</v>
      </c>
      <c r="U524" s="13">
        <v>1.0</v>
      </c>
      <c r="V524" s="17">
        <f t="shared" si="55"/>
        <v>3</v>
      </c>
      <c r="W524" s="11">
        <f t="shared" si="2"/>
        <v>0.7272727273</v>
      </c>
      <c r="X524" s="11">
        <f t="shared" si="3"/>
        <v>0.2727272727</v>
      </c>
      <c r="Y524" s="11">
        <f t="shared" si="19"/>
        <v>5.738258963</v>
      </c>
      <c r="Z524" s="12">
        <v>4.0</v>
      </c>
      <c r="AA524" s="12">
        <v>2.0</v>
      </c>
      <c r="AB524" s="12">
        <v>7.0</v>
      </c>
      <c r="AC524" s="12">
        <v>1.0</v>
      </c>
      <c r="AD524" s="12">
        <v>11.0</v>
      </c>
      <c r="AE524" s="12">
        <v>3.0</v>
      </c>
      <c r="AF524" s="11">
        <f t="shared" si="46"/>
        <v>0.2727272727</v>
      </c>
      <c r="AG524" s="12">
        <v>10.0</v>
      </c>
      <c r="AH524" s="12">
        <v>4.0</v>
      </c>
      <c r="AI524" s="12">
        <v>6.0</v>
      </c>
      <c r="AJ524" s="12">
        <v>3.0</v>
      </c>
      <c r="AK524" s="12">
        <v>16.0</v>
      </c>
      <c r="AL524" s="12">
        <v>7.0</v>
      </c>
      <c r="AM524" s="18">
        <f t="shared" si="47"/>
        <v>0.4375</v>
      </c>
      <c r="AN524" s="19">
        <v>0.0</v>
      </c>
      <c r="AO524" s="19">
        <v>0.0</v>
      </c>
      <c r="AP524" s="13">
        <v>0.0</v>
      </c>
      <c r="AQ524" s="17">
        <f t="shared" si="50"/>
        <v>6</v>
      </c>
      <c r="AR524" s="11">
        <f t="shared" si="8"/>
        <v>0.5454545455</v>
      </c>
      <c r="AS524" s="17">
        <f t="shared" si="56"/>
        <v>2</v>
      </c>
      <c r="AT524" s="11">
        <f t="shared" si="57"/>
        <v>0.2</v>
      </c>
      <c r="AU524" s="13" t="s">
        <v>56</v>
      </c>
      <c r="AV524" s="20">
        <v>30310.0</v>
      </c>
      <c r="AW524" s="20">
        <v>38164.0</v>
      </c>
      <c r="AX524" s="21">
        <f t="shared" si="52"/>
        <v>21.50308008</v>
      </c>
      <c r="AY524" s="13"/>
      <c r="AZ524" s="13"/>
      <c r="BA524" s="13">
        <v>1.0</v>
      </c>
      <c r="BB524" s="13"/>
    </row>
    <row r="525" ht="12.75" customHeight="1">
      <c r="A525" s="13" t="s">
        <v>539</v>
      </c>
      <c r="B525" s="80" t="s">
        <v>543</v>
      </c>
      <c r="C525" s="10">
        <v>2.340873015873016</v>
      </c>
      <c r="D525" s="11">
        <v>12.240873015873015</v>
      </c>
      <c r="E525" s="11">
        <v>0.1912341556715402</v>
      </c>
      <c r="F525" s="13">
        <v>0.0</v>
      </c>
      <c r="G525" s="13">
        <v>4.0</v>
      </c>
      <c r="H525" s="13">
        <v>4.0</v>
      </c>
      <c r="I525" s="13">
        <v>68.0</v>
      </c>
      <c r="J525" s="13">
        <v>9.0</v>
      </c>
      <c r="K525" s="11">
        <v>0.43790849673202614</v>
      </c>
      <c r="L525" s="11">
        <v>1.5555555555555556</v>
      </c>
      <c r="M525" s="13">
        <v>6.0</v>
      </c>
      <c r="N525" s="13">
        <v>0.0</v>
      </c>
      <c r="O525" s="13">
        <v>7.0</v>
      </c>
      <c r="P525" s="14">
        <v>0.0</v>
      </c>
      <c r="Q525" s="15">
        <v>0.6291426524035664</v>
      </c>
      <c r="R525" s="16">
        <v>4.155687830687831</v>
      </c>
      <c r="S525" s="13">
        <v>36.0</v>
      </c>
      <c r="T525" s="13">
        <v>5.0</v>
      </c>
      <c r="U525" s="13">
        <v>1.0</v>
      </c>
      <c r="V525" s="17">
        <f t="shared" si="55"/>
        <v>5</v>
      </c>
      <c r="W525" s="11">
        <f t="shared" si="2"/>
        <v>0.4444444444</v>
      </c>
      <c r="X525" s="11">
        <f t="shared" si="3"/>
        <v>0.5555555556</v>
      </c>
      <c r="Y525" s="11">
        <f t="shared" si="19"/>
        <v>3.896428571</v>
      </c>
      <c r="Z525" s="12">
        <v>4.0</v>
      </c>
      <c r="AA525" s="12">
        <v>1.0</v>
      </c>
      <c r="AB525" s="12">
        <v>6.0</v>
      </c>
      <c r="AC525" s="12">
        <v>0.0</v>
      </c>
      <c r="AD525" s="12">
        <v>10.0</v>
      </c>
      <c r="AE525" s="12">
        <v>1.0</v>
      </c>
      <c r="AF525" s="11">
        <f t="shared" si="46"/>
        <v>0.1</v>
      </c>
      <c r="AG525" s="12">
        <v>10.0</v>
      </c>
      <c r="AH525" s="12">
        <v>5.0</v>
      </c>
      <c r="AI525" s="12">
        <v>6.0</v>
      </c>
      <c r="AJ525" s="12">
        <v>4.0</v>
      </c>
      <c r="AK525" s="12">
        <v>16.0</v>
      </c>
      <c r="AL525" s="12">
        <v>9.0</v>
      </c>
      <c r="AM525" s="18">
        <f t="shared" si="47"/>
        <v>0.5625</v>
      </c>
      <c r="AN525" s="19">
        <v>0.0</v>
      </c>
      <c r="AO525" s="19">
        <v>0.0</v>
      </c>
      <c r="AP525" s="13">
        <v>0.0</v>
      </c>
      <c r="AQ525" s="17">
        <f t="shared" si="50"/>
        <v>3</v>
      </c>
      <c r="AR525" s="11">
        <f t="shared" si="8"/>
        <v>0.3333333333</v>
      </c>
      <c r="AS525" s="17">
        <f t="shared" si="56"/>
        <v>5</v>
      </c>
      <c r="AT525" s="11">
        <f t="shared" si="57"/>
        <v>0.5555555556</v>
      </c>
      <c r="AU525" s="13" t="s">
        <v>56</v>
      </c>
      <c r="AV525" s="20">
        <v>29570.0</v>
      </c>
      <c r="AW525" s="20">
        <v>38164.0</v>
      </c>
      <c r="AX525" s="21">
        <f t="shared" si="52"/>
        <v>23.52908966</v>
      </c>
      <c r="AY525" s="13"/>
      <c r="AZ525" s="13"/>
      <c r="BA525" s="13">
        <v>3.0</v>
      </c>
      <c r="BB525" s="13"/>
    </row>
    <row r="526" ht="12.75" customHeight="1">
      <c r="A526" s="13" t="s">
        <v>539</v>
      </c>
      <c r="B526" s="80" t="s">
        <v>191</v>
      </c>
      <c r="C526" s="10">
        <v>3.6718253968253967</v>
      </c>
      <c r="D526" s="11">
        <v>10.240873015873015</v>
      </c>
      <c r="E526" s="11">
        <v>0.3585461308947185</v>
      </c>
      <c r="F526" s="13">
        <v>0.0</v>
      </c>
      <c r="G526" s="13">
        <v>7.0</v>
      </c>
      <c r="H526" s="13">
        <v>8.0</v>
      </c>
      <c r="I526" s="13">
        <v>70.0</v>
      </c>
      <c r="J526" s="13">
        <v>9.0</v>
      </c>
      <c r="K526" s="11">
        <v>0.7650793650793651</v>
      </c>
      <c r="L526" s="11">
        <v>1.8148148148148149</v>
      </c>
      <c r="M526" s="13">
        <v>7.0</v>
      </c>
      <c r="N526" s="13">
        <v>0.0</v>
      </c>
      <c r="O526" s="13">
        <v>7.0</v>
      </c>
      <c r="P526" s="14">
        <v>0.0</v>
      </c>
      <c r="Q526" s="15">
        <v>1.1236254959740837</v>
      </c>
      <c r="R526" s="16">
        <v>5.713492063492064</v>
      </c>
      <c r="S526" s="13">
        <v>33.0</v>
      </c>
      <c r="T526" s="13">
        <v>6.0</v>
      </c>
      <c r="U526" s="13">
        <v>1.0</v>
      </c>
      <c r="V526" s="17">
        <f t="shared" si="55"/>
        <v>2</v>
      </c>
      <c r="W526" s="11">
        <f t="shared" si="2"/>
        <v>0.7777777778</v>
      </c>
      <c r="X526" s="11">
        <f t="shared" si="3"/>
        <v>0.2222222222</v>
      </c>
      <c r="Y526" s="11">
        <f t="shared" si="19"/>
        <v>5.486640212</v>
      </c>
      <c r="Z526" s="12">
        <v>3.0</v>
      </c>
      <c r="AA526" s="12">
        <v>0.0</v>
      </c>
      <c r="AB526" s="12">
        <v>5.0</v>
      </c>
      <c r="AC526" s="12">
        <v>2.0</v>
      </c>
      <c r="AD526" s="12">
        <v>8.0</v>
      </c>
      <c r="AE526" s="12">
        <v>2.0</v>
      </c>
      <c r="AF526" s="11">
        <f t="shared" si="46"/>
        <v>0.25</v>
      </c>
      <c r="AG526" s="12">
        <v>9.0</v>
      </c>
      <c r="AH526" s="12">
        <v>4.0</v>
      </c>
      <c r="AI526" s="12">
        <v>6.0</v>
      </c>
      <c r="AJ526" s="12">
        <v>3.0</v>
      </c>
      <c r="AK526" s="12">
        <v>15.0</v>
      </c>
      <c r="AL526" s="12">
        <v>7.0</v>
      </c>
      <c r="AM526" s="18">
        <f t="shared" si="47"/>
        <v>0.4666666667</v>
      </c>
      <c r="AN526" s="19">
        <v>0.0</v>
      </c>
      <c r="AO526" s="19">
        <v>0.0</v>
      </c>
      <c r="AP526" s="13">
        <v>0.0</v>
      </c>
      <c r="AQ526" s="17">
        <f t="shared" si="50"/>
        <v>2</v>
      </c>
      <c r="AR526" s="11">
        <f t="shared" si="8"/>
        <v>0.2222222222</v>
      </c>
      <c r="AS526" s="17">
        <f t="shared" si="56"/>
        <v>5</v>
      </c>
      <c r="AT526" s="11">
        <f t="shared" si="57"/>
        <v>0.7142857143</v>
      </c>
      <c r="AU526" s="13" t="s">
        <v>56</v>
      </c>
      <c r="AW526" s="20">
        <v>38164.0</v>
      </c>
      <c r="AX526" s="21">
        <f t="shared" si="52"/>
        <v>104.4873374</v>
      </c>
      <c r="AY526" s="13"/>
      <c r="AZ526" s="13"/>
      <c r="BA526" s="13">
        <v>10.0</v>
      </c>
      <c r="BB526" s="13"/>
    </row>
    <row r="527" ht="12.75" customHeight="1">
      <c r="A527" s="13" t="s">
        <v>539</v>
      </c>
      <c r="B527" s="80" t="s">
        <v>544</v>
      </c>
      <c r="C527" s="10">
        <v>1.9218253968253967</v>
      </c>
      <c r="D527" s="11">
        <v>8.240873015873015</v>
      </c>
      <c r="E527" s="11">
        <v>0.23320652959021523</v>
      </c>
      <c r="F527" s="13">
        <v>0.0</v>
      </c>
      <c r="G527" s="13">
        <v>7.0</v>
      </c>
      <c r="H527" s="13">
        <v>8.0</v>
      </c>
      <c r="I527" s="13">
        <v>64.0</v>
      </c>
      <c r="J527" s="13">
        <v>8.0</v>
      </c>
      <c r="K527" s="11">
        <v>0.859375</v>
      </c>
      <c r="L527" s="11">
        <v>2.0416666666666665</v>
      </c>
      <c r="M527" s="13">
        <v>6.0</v>
      </c>
      <c r="N527" s="13">
        <v>0.0</v>
      </c>
      <c r="O527" s="13">
        <v>7.0</v>
      </c>
      <c r="P527" s="14">
        <v>0.0</v>
      </c>
      <c r="Q527" s="15">
        <v>1.0925815295902153</v>
      </c>
      <c r="R527" s="16">
        <v>3.3763708513708512</v>
      </c>
      <c r="S527" s="13">
        <v>30.0</v>
      </c>
      <c r="T527" s="13">
        <v>7.0</v>
      </c>
      <c r="U527" s="13">
        <v>1.0</v>
      </c>
      <c r="V527" s="17">
        <f t="shared" si="55"/>
        <v>1</v>
      </c>
      <c r="W527" s="11">
        <f t="shared" si="2"/>
        <v>0.875</v>
      </c>
      <c r="X527" s="11">
        <f t="shared" si="3"/>
        <v>0.125</v>
      </c>
      <c r="Y527" s="11">
        <f t="shared" si="19"/>
        <v>3.963492063</v>
      </c>
      <c r="Z527" s="12">
        <v>2.0</v>
      </c>
      <c r="AA527" s="12">
        <v>1.0</v>
      </c>
      <c r="AB527" s="12">
        <v>4.0</v>
      </c>
      <c r="AC527" s="12">
        <v>0.0</v>
      </c>
      <c r="AD527" s="12">
        <v>6.0</v>
      </c>
      <c r="AE527" s="12">
        <v>1.0</v>
      </c>
      <c r="AF527" s="11">
        <f t="shared" si="46"/>
        <v>0.1666666667</v>
      </c>
      <c r="AG527" s="12">
        <v>8.0</v>
      </c>
      <c r="AH527" s="12">
        <v>3.0</v>
      </c>
      <c r="AI527" s="12">
        <v>6.0</v>
      </c>
      <c r="AJ527" s="12">
        <v>3.0</v>
      </c>
      <c r="AK527" s="12">
        <v>14.0</v>
      </c>
      <c r="AL527" s="12">
        <v>6.0</v>
      </c>
      <c r="AM527" s="18">
        <f t="shared" si="47"/>
        <v>0.4285714286</v>
      </c>
      <c r="AN527" s="19">
        <v>0.0</v>
      </c>
      <c r="AO527" s="19">
        <v>0.0</v>
      </c>
      <c r="AP527" s="13">
        <v>0.0</v>
      </c>
      <c r="AQ527" s="17">
        <f t="shared" si="50"/>
        <v>2</v>
      </c>
      <c r="AR527" s="11">
        <f t="shared" si="8"/>
        <v>0.25</v>
      </c>
      <c r="AS527" s="17">
        <f t="shared" si="56"/>
        <v>5</v>
      </c>
      <c r="AT527" s="11">
        <f t="shared" si="57"/>
        <v>0.625</v>
      </c>
      <c r="AU527" s="13" t="s">
        <v>56</v>
      </c>
      <c r="AV527" s="20">
        <v>25392.0</v>
      </c>
      <c r="AW527" s="20">
        <v>38164.0</v>
      </c>
      <c r="AX527" s="21">
        <f t="shared" si="52"/>
        <v>34.96783025</v>
      </c>
      <c r="AY527" s="13"/>
      <c r="AZ527" s="13"/>
      <c r="BA527" s="13">
        <v>6.0</v>
      </c>
      <c r="BB527" s="13"/>
    </row>
    <row r="528" ht="12.75" customHeight="1">
      <c r="A528" s="13" t="s">
        <v>539</v>
      </c>
      <c r="B528" s="50" t="s">
        <v>545</v>
      </c>
      <c r="C528" s="10">
        <v>1.319047619047619</v>
      </c>
      <c r="D528" s="11">
        <v>7.2408730158730155</v>
      </c>
      <c r="E528" s="11">
        <v>0.18216693155039185</v>
      </c>
      <c r="F528" s="13">
        <v>0.0</v>
      </c>
      <c r="G528" s="13">
        <v>4.0</v>
      </c>
      <c r="H528" s="13">
        <v>7.0</v>
      </c>
      <c r="I528" s="13">
        <v>57.0</v>
      </c>
      <c r="J528" s="13">
        <v>7.0</v>
      </c>
      <c r="K528" s="11">
        <v>0.5538847117794486</v>
      </c>
      <c r="L528" s="11">
        <v>1.4545454545454546</v>
      </c>
      <c r="M528" s="13">
        <v>5.0</v>
      </c>
      <c r="N528" s="13">
        <v>0.0</v>
      </c>
      <c r="O528" s="13">
        <v>7.0</v>
      </c>
      <c r="P528" s="14">
        <v>0.0</v>
      </c>
      <c r="Q528" s="15">
        <v>0.7360516433298405</v>
      </c>
      <c r="R528" s="16">
        <v>3.016017316017316</v>
      </c>
      <c r="S528" s="13">
        <v>27.0</v>
      </c>
      <c r="T528" s="13">
        <v>8.0</v>
      </c>
      <c r="U528" s="13">
        <v>1.0</v>
      </c>
      <c r="V528" s="17">
        <f t="shared" si="55"/>
        <v>3</v>
      </c>
      <c r="W528" s="11">
        <f t="shared" si="2"/>
        <v>0.5714285714</v>
      </c>
      <c r="X528" s="11">
        <f t="shared" si="3"/>
        <v>0.4285714286</v>
      </c>
      <c r="Y528" s="11">
        <f t="shared" si="19"/>
        <v>2.773593074</v>
      </c>
      <c r="Z528" s="12">
        <v>1.0</v>
      </c>
      <c r="AA528" s="12">
        <v>0.0</v>
      </c>
      <c r="AB528" s="12">
        <v>4.0</v>
      </c>
      <c r="AC528" s="12">
        <v>0.0</v>
      </c>
      <c r="AD528" s="12">
        <v>5.0</v>
      </c>
      <c r="AE528" s="12">
        <v>0.0</v>
      </c>
      <c r="AF528" s="11">
        <f t="shared" si="46"/>
        <v>0</v>
      </c>
      <c r="AG528" s="12">
        <v>8.0</v>
      </c>
      <c r="AH528" s="12">
        <v>5.0</v>
      </c>
      <c r="AI528" s="12">
        <v>6.0</v>
      </c>
      <c r="AJ528" s="12">
        <v>3.0</v>
      </c>
      <c r="AK528" s="12">
        <v>14.0</v>
      </c>
      <c r="AL528" s="12">
        <v>8.0</v>
      </c>
      <c r="AM528" s="18">
        <f t="shared" si="47"/>
        <v>0.5714285714</v>
      </c>
      <c r="AN528" s="19">
        <v>0.0</v>
      </c>
      <c r="AO528" s="19">
        <v>0.0</v>
      </c>
      <c r="AP528" s="13">
        <v>0.0</v>
      </c>
      <c r="AQ528" s="17">
        <f t="shared" si="50"/>
        <v>2</v>
      </c>
      <c r="AR528" s="11">
        <f t="shared" si="8"/>
        <v>0.2857142857</v>
      </c>
      <c r="AS528" s="17">
        <f t="shared" si="56"/>
        <v>5</v>
      </c>
      <c r="AT528" s="11">
        <f t="shared" si="57"/>
        <v>0.7142857143</v>
      </c>
      <c r="AU528" s="13" t="s">
        <v>54</v>
      </c>
      <c r="AW528" s="20">
        <v>38164.0</v>
      </c>
      <c r="AX528" s="21">
        <f t="shared" si="52"/>
        <v>104.4873374</v>
      </c>
      <c r="AY528" s="13"/>
      <c r="AZ528" s="13"/>
      <c r="BA528" s="13">
        <v>7.0</v>
      </c>
      <c r="BB528" s="13"/>
    </row>
    <row r="529" ht="12.75" customHeight="1">
      <c r="A529" s="13" t="s">
        <v>539</v>
      </c>
      <c r="B529" s="50" t="s">
        <v>546</v>
      </c>
      <c r="C529" s="10">
        <v>2.069047619047619</v>
      </c>
      <c r="D529" s="11">
        <v>5.9908730158730155</v>
      </c>
      <c r="E529" s="11">
        <v>0.34536662913161553</v>
      </c>
      <c r="F529" s="13">
        <v>1.0</v>
      </c>
      <c r="G529" s="13">
        <v>4.0</v>
      </c>
      <c r="H529" s="13">
        <v>7.0</v>
      </c>
      <c r="I529" s="13">
        <v>49.0</v>
      </c>
      <c r="J529" s="13">
        <v>6.0</v>
      </c>
      <c r="K529" s="11">
        <v>0.6428571428571429</v>
      </c>
      <c r="L529" s="11">
        <v>1.696969696969697</v>
      </c>
      <c r="M529" s="13">
        <v>5.0</v>
      </c>
      <c r="N529" s="13">
        <v>0.0</v>
      </c>
      <c r="O529" s="13">
        <v>7.0</v>
      </c>
      <c r="P529" s="14">
        <v>0.0</v>
      </c>
      <c r="Q529" s="15">
        <v>0.9882237719887584</v>
      </c>
      <c r="R529" s="16">
        <v>3.365343915343915</v>
      </c>
      <c r="S529" s="13">
        <v>24.0</v>
      </c>
      <c r="T529" s="13">
        <v>9.0</v>
      </c>
      <c r="U529" s="13">
        <v>1.0</v>
      </c>
      <c r="V529" s="17">
        <f t="shared" si="55"/>
        <v>2</v>
      </c>
      <c r="W529" s="11">
        <f t="shared" si="2"/>
        <v>0.6666666667</v>
      </c>
      <c r="X529" s="11">
        <f t="shared" si="3"/>
        <v>0.3333333333</v>
      </c>
      <c r="Y529" s="11">
        <f t="shared" si="19"/>
        <v>3.766017316</v>
      </c>
      <c r="Z529" s="12">
        <v>1.0</v>
      </c>
      <c r="AA529" s="12">
        <v>0.0</v>
      </c>
      <c r="AB529" s="12">
        <v>3.0</v>
      </c>
      <c r="AC529" s="12">
        <v>1.0</v>
      </c>
      <c r="AD529" s="12">
        <v>4.0</v>
      </c>
      <c r="AE529" s="12">
        <v>1.0</v>
      </c>
      <c r="AF529" s="11">
        <f t="shared" si="46"/>
        <v>0.25</v>
      </c>
      <c r="AG529" s="12">
        <v>7.0</v>
      </c>
      <c r="AH529" s="12">
        <v>4.0</v>
      </c>
      <c r="AI529" s="12">
        <v>6.0</v>
      </c>
      <c r="AJ529" s="12">
        <v>3.0</v>
      </c>
      <c r="AK529" s="12">
        <v>13.0</v>
      </c>
      <c r="AL529" s="12">
        <v>7.0</v>
      </c>
      <c r="AM529" s="18">
        <f t="shared" si="47"/>
        <v>0.5384615385</v>
      </c>
      <c r="AN529" s="19">
        <v>0.0</v>
      </c>
      <c r="AO529" s="19">
        <v>0.0</v>
      </c>
      <c r="AP529" s="13">
        <v>0.0</v>
      </c>
      <c r="AQ529" s="17">
        <f t="shared" si="50"/>
        <v>1</v>
      </c>
      <c r="AR529" s="11">
        <f t="shared" si="8"/>
        <v>0.1666666667</v>
      </c>
      <c r="AS529" s="17">
        <f t="shared" si="56"/>
        <v>4</v>
      </c>
      <c r="AT529" s="11">
        <f t="shared" si="57"/>
        <v>0.8</v>
      </c>
      <c r="AU529" s="13" t="s">
        <v>54</v>
      </c>
      <c r="AV529" s="20">
        <v>23464.0</v>
      </c>
      <c r="AW529" s="20">
        <v>38164.0</v>
      </c>
      <c r="AX529" s="21">
        <f t="shared" si="52"/>
        <v>40.24640657</v>
      </c>
      <c r="BA529" s="12">
        <v>10.0</v>
      </c>
    </row>
    <row r="530" ht="12.75" customHeight="1">
      <c r="A530" s="13" t="s">
        <v>539</v>
      </c>
      <c r="B530" s="50" t="s">
        <v>547</v>
      </c>
      <c r="C530" s="10">
        <v>0.65</v>
      </c>
      <c r="D530" s="11">
        <v>3.9908730158730155</v>
      </c>
      <c r="E530" s="11">
        <v>0.16287163169931393</v>
      </c>
      <c r="F530" s="13">
        <v>0.0</v>
      </c>
      <c r="G530" s="13">
        <v>5.0</v>
      </c>
      <c r="H530" s="13">
        <v>14.0</v>
      </c>
      <c r="I530" s="13">
        <v>47.0</v>
      </c>
      <c r="J530" s="13">
        <v>6.0</v>
      </c>
      <c r="K530" s="11">
        <v>0.7836879432624113</v>
      </c>
      <c r="L530" s="11">
        <v>1.2962962962962963</v>
      </c>
      <c r="M530" s="13">
        <v>0.0</v>
      </c>
      <c r="N530" s="13">
        <v>0.0</v>
      </c>
      <c r="O530" s="13">
        <v>7.0</v>
      </c>
      <c r="P530" s="14">
        <v>0.0</v>
      </c>
      <c r="Q530" s="15">
        <v>0.9465595749617253</v>
      </c>
      <c r="R530" s="16">
        <v>1.4277777777777778</v>
      </c>
      <c r="S530" s="13">
        <v>21.0</v>
      </c>
      <c r="T530" s="13">
        <v>10.0</v>
      </c>
      <c r="U530" s="13">
        <v>1.0</v>
      </c>
      <c r="V530" s="17">
        <f t="shared" si="55"/>
        <v>1</v>
      </c>
      <c r="W530" s="11">
        <f t="shared" si="2"/>
        <v>0.8333333333</v>
      </c>
      <c r="X530" s="11">
        <f t="shared" si="3"/>
        <v>0.1666666667</v>
      </c>
      <c r="Y530" s="11">
        <f t="shared" si="19"/>
        <v>1.946296296</v>
      </c>
      <c r="Z530" s="12">
        <v>0.0</v>
      </c>
      <c r="AA530" s="12">
        <v>0.0</v>
      </c>
      <c r="AB530" s="12">
        <v>2.0</v>
      </c>
      <c r="AC530" s="12">
        <v>0.0</v>
      </c>
      <c r="AD530" s="12">
        <v>2.0</v>
      </c>
      <c r="AE530" s="12">
        <v>0.0</v>
      </c>
      <c r="AF530" s="11">
        <f t="shared" si="46"/>
        <v>0</v>
      </c>
      <c r="AG530" s="12">
        <v>7.0</v>
      </c>
      <c r="AH530" s="12">
        <v>2.0</v>
      </c>
      <c r="AI530" s="12">
        <v>6.0</v>
      </c>
      <c r="AJ530" s="12">
        <v>2.0</v>
      </c>
      <c r="AK530" s="12">
        <v>13.0</v>
      </c>
      <c r="AL530" s="12">
        <v>4.0</v>
      </c>
      <c r="AM530" s="18">
        <f t="shared" si="47"/>
        <v>0.3076923077</v>
      </c>
      <c r="AN530" s="19">
        <v>0.0</v>
      </c>
      <c r="AO530" s="19">
        <v>0.0</v>
      </c>
      <c r="AP530" s="13">
        <v>0.0</v>
      </c>
      <c r="AQ530" s="17">
        <f t="shared" si="50"/>
        <v>6</v>
      </c>
      <c r="AR530" s="11">
        <f t="shared" si="8"/>
        <v>1</v>
      </c>
      <c r="AS530" s="17">
        <f t="shared" si="56"/>
        <v>0</v>
      </c>
      <c r="AT530" s="11">
        <f t="shared" si="57"/>
        <v>0</v>
      </c>
      <c r="AU530" s="13" t="s">
        <v>54</v>
      </c>
      <c r="AV530" s="20">
        <v>25141.0</v>
      </c>
      <c r="AW530" s="20">
        <v>38164.0</v>
      </c>
      <c r="AX530" s="21">
        <f t="shared" si="52"/>
        <v>35.6550308</v>
      </c>
      <c r="AY530" s="13"/>
      <c r="AZ530" s="13"/>
      <c r="BA530" s="12">
        <v>4.0</v>
      </c>
      <c r="BB530" s="13"/>
    </row>
    <row r="531" ht="12.75" customHeight="1">
      <c r="A531" s="13" t="s">
        <v>539</v>
      </c>
      <c r="B531" s="50" t="s">
        <v>548</v>
      </c>
      <c r="C531" s="10">
        <v>1.8690476190476188</v>
      </c>
      <c r="D531" s="11">
        <v>2.7908730158730157</v>
      </c>
      <c r="E531" s="11">
        <v>0.6696999857813166</v>
      </c>
      <c r="F531" s="13">
        <v>0.0</v>
      </c>
      <c r="G531" s="13">
        <v>1.0</v>
      </c>
      <c r="H531" s="13">
        <v>5.0</v>
      </c>
      <c r="I531" s="13">
        <v>30.0</v>
      </c>
      <c r="J531" s="13">
        <v>4.0</v>
      </c>
      <c r="K531" s="11">
        <v>0.20833333333333334</v>
      </c>
      <c r="L531" s="11">
        <v>0.7777777777777778</v>
      </c>
      <c r="M531" s="13">
        <v>3.0</v>
      </c>
      <c r="N531" s="13">
        <v>0.0</v>
      </c>
      <c r="O531" s="13">
        <v>7.0</v>
      </c>
      <c r="P531" s="14">
        <v>0.0</v>
      </c>
      <c r="Q531" s="15">
        <v>0.87803331911465</v>
      </c>
      <c r="R531" s="16">
        <v>3.6190476190476186</v>
      </c>
      <c r="S531" s="13">
        <v>18.0</v>
      </c>
      <c r="T531" s="13">
        <v>11.0</v>
      </c>
      <c r="U531" s="13">
        <v>1.0</v>
      </c>
      <c r="V531" s="17">
        <f t="shared" si="55"/>
        <v>3</v>
      </c>
      <c r="W531" s="11">
        <f t="shared" si="2"/>
        <v>0.25</v>
      </c>
      <c r="X531" s="11">
        <f t="shared" si="3"/>
        <v>0.75</v>
      </c>
      <c r="Y531" s="11">
        <f t="shared" si="19"/>
        <v>2.646825397</v>
      </c>
      <c r="Z531" s="12">
        <v>0.0</v>
      </c>
      <c r="AA531" s="12">
        <v>0.0</v>
      </c>
      <c r="AB531" s="12">
        <v>1.0</v>
      </c>
      <c r="AC531" s="12">
        <v>1.0</v>
      </c>
      <c r="AD531" s="12">
        <v>1.0</v>
      </c>
      <c r="AE531" s="12">
        <v>1.0</v>
      </c>
      <c r="AF531" s="11">
        <f t="shared" si="46"/>
        <v>1</v>
      </c>
      <c r="AG531" s="12">
        <v>6.0</v>
      </c>
      <c r="AH531" s="12">
        <v>3.0</v>
      </c>
      <c r="AI531" s="12">
        <v>6.0</v>
      </c>
      <c r="AJ531" s="12">
        <v>3.0</v>
      </c>
      <c r="AK531" s="12">
        <v>12.0</v>
      </c>
      <c r="AL531" s="12">
        <v>6.0</v>
      </c>
      <c r="AM531" s="18">
        <f t="shared" si="47"/>
        <v>0.5</v>
      </c>
      <c r="AN531" s="19">
        <v>0.0</v>
      </c>
      <c r="AO531" s="19">
        <v>0.0</v>
      </c>
      <c r="AP531" s="13">
        <v>0.0</v>
      </c>
      <c r="AQ531" s="17">
        <f t="shared" si="50"/>
        <v>1</v>
      </c>
      <c r="AR531" s="11">
        <f t="shared" si="8"/>
        <v>0.25</v>
      </c>
      <c r="AS531" s="17">
        <f t="shared" si="56"/>
        <v>2</v>
      </c>
      <c r="AT531" s="11">
        <f t="shared" si="57"/>
        <v>0.6666666667</v>
      </c>
      <c r="AU531" s="13" t="s">
        <v>54</v>
      </c>
      <c r="AV531" s="20">
        <v>29855.0</v>
      </c>
      <c r="AW531" s="20">
        <v>38164.0</v>
      </c>
      <c r="AX531" s="21">
        <f t="shared" si="52"/>
        <v>22.74880219</v>
      </c>
      <c r="AY531" s="13"/>
      <c r="AZ531" s="13"/>
      <c r="BA531" s="13">
        <v>0.0</v>
      </c>
      <c r="BB531" s="13"/>
    </row>
    <row r="532" ht="12.75" customHeight="1">
      <c r="A532" s="13" t="s">
        <v>539</v>
      </c>
      <c r="B532" s="80" t="s">
        <v>549</v>
      </c>
      <c r="C532" s="10">
        <v>0.5218253968253967</v>
      </c>
      <c r="D532" s="11">
        <v>1.3908730158730156</v>
      </c>
      <c r="E532" s="11">
        <v>0.37517831669044227</v>
      </c>
      <c r="F532" s="13">
        <v>0.0</v>
      </c>
      <c r="G532" s="13">
        <v>2.0</v>
      </c>
      <c r="H532" s="13">
        <v>4.0</v>
      </c>
      <c r="I532" s="13">
        <v>30.0</v>
      </c>
      <c r="J532" s="13">
        <v>4.0</v>
      </c>
      <c r="K532" s="11">
        <v>0.4666666666666667</v>
      </c>
      <c r="L532" s="11">
        <v>1.75</v>
      </c>
      <c r="M532" s="13">
        <v>3.0</v>
      </c>
      <c r="N532" s="13">
        <v>0.0</v>
      </c>
      <c r="O532" s="13">
        <v>7.0</v>
      </c>
      <c r="P532" s="14">
        <v>0.0</v>
      </c>
      <c r="Q532" s="15">
        <v>0.8418449833571089</v>
      </c>
      <c r="R532" s="16">
        <v>2.621825396825397</v>
      </c>
      <c r="S532" s="13">
        <v>15.0</v>
      </c>
      <c r="T532" s="13">
        <v>12.0</v>
      </c>
      <c r="U532" s="13">
        <v>1.0</v>
      </c>
      <c r="V532" s="17">
        <f t="shared" si="55"/>
        <v>2</v>
      </c>
      <c r="W532" s="11">
        <f t="shared" si="2"/>
        <v>0.5</v>
      </c>
      <c r="X532" s="11">
        <f t="shared" si="3"/>
        <v>0.5</v>
      </c>
      <c r="Y532" s="11">
        <f t="shared" si="19"/>
        <v>2.271825397</v>
      </c>
      <c r="Z532" s="12">
        <v>0.0</v>
      </c>
      <c r="AA532" s="12">
        <v>0.0</v>
      </c>
      <c r="AB532" s="12">
        <v>0.0</v>
      </c>
      <c r="AC532" s="12">
        <v>0.0</v>
      </c>
      <c r="AD532" s="12">
        <v>0.0</v>
      </c>
      <c r="AE532" s="12">
        <v>0.0</v>
      </c>
      <c r="AF532" s="11" t="str">
        <f t="shared" si="46"/>
        <v>#DIV/0!</v>
      </c>
      <c r="AG532" s="12">
        <v>5.0</v>
      </c>
      <c r="AH532" s="12">
        <v>2.0</v>
      </c>
      <c r="AI532" s="12">
        <v>5.0</v>
      </c>
      <c r="AJ532" s="12">
        <v>2.0</v>
      </c>
      <c r="AK532" s="12">
        <v>10.0</v>
      </c>
      <c r="AL532" s="12">
        <v>4.0</v>
      </c>
      <c r="AM532" s="18">
        <f t="shared" si="47"/>
        <v>0.4</v>
      </c>
      <c r="AN532" s="19">
        <v>0.0</v>
      </c>
      <c r="AO532" s="19">
        <v>0.0</v>
      </c>
      <c r="AP532" s="13">
        <v>0.0</v>
      </c>
      <c r="AQ532" s="17">
        <f t="shared" si="50"/>
        <v>1</v>
      </c>
      <c r="AR532" s="11">
        <f t="shared" si="8"/>
        <v>0.25</v>
      </c>
      <c r="AS532" s="17">
        <f t="shared" si="56"/>
        <v>3</v>
      </c>
      <c r="AT532" s="11">
        <f t="shared" si="57"/>
        <v>0.75</v>
      </c>
      <c r="AU532" s="13" t="s">
        <v>56</v>
      </c>
      <c r="AW532" s="20">
        <v>38164.0</v>
      </c>
      <c r="AX532" s="21">
        <f t="shared" si="52"/>
        <v>104.4873374</v>
      </c>
      <c r="AZ532" s="12">
        <v>5.0</v>
      </c>
      <c r="BA532" s="12">
        <v>9.0</v>
      </c>
    </row>
    <row r="533" ht="12.75" customHeight="1">
      <c r="A533" s="13" t="s">
        <v>539</v>
      </c>
      <c r="B533" s="50" t="s">
        <v>550</v>
      </c>
      <c r="C533" s="10">
        <v>0.25</v>
      </c>
      <c r="D533" s="11">
        <v>2.0575396825396823</v>
      </c>
      <c r="E533" s="11">
        <v>0.12150433944069432</v>
      </c>
      <c r="F533" s="13">
        <v>1.0</v>
      </c>
      <c r="G533" s="13">
        <v>3.0</v>
      </c>
      <c r="H533" s="13">
        <v>6.0</v>
      </c>
      <c r="I533" s="13">
        <v>31.0</v>
      </c>
      <c r="J533" s="13">
        <v>4.0</v>
      </c>
      <c r="K533" s="11">
        <v>0.7016129032258065</v>
      </c>
      <c r="L533" s="11">
        <v>2.1</v>
      </c>
      <c r="M533" s="13">
        <v>3.0</v>
      </c>
      <c r="N533" s="13">
        <v>0.0</v>
      </c>
      <c r="O533" s="13">
        <v>7.0</v>
      </c>
      <c r="P533" s="14">
        <v>0.0</v>
      </c>
      <c r="Q533" s="15">
        <v>0.8231172426665008</v>
      </c>
      <c r="R533" s="16">
        <v>0.25</v>
      </c>
      <c r="S533" s="13">
        <v>12.0</v>
      </c>
      <c r="T533" s="13">
        <v>13.0</v>
      </c>
      <c r="U533" s="13">
        <v>1.0</v>
      </c>
      <c r="V533" s="17">
        <f t="shared" si="55"/>
        <v>1</v>
      </c>
      <c r="W533" s="11">
        <f t="shared" si="2"/>
        <v>0.75</v>
      </c>
      <c r="X533" s="11">
        <f t="shared" si="3"/>
        <v>0.25</v>
      </c>
      <c r="Y533" s="11">
        <f t="shared" si="19"/>
        <v>2.35</v>
      </c>
      <c r="Z533" s="12">
        <v>0.0</v>
      </c>
      <c r="AA533" s="12">
        <v>0.0</v>
      </c>
      <c r="AB533" s="12">
        <v>1.0</v>
      </c>
      <c r="AC533" s="12">
        <v>0.0</v>
      </c>
      <c r="AD533" s="12">
        <v>1.0</v>
      </c>
      <c r="AE533" s="12">
        <v>0.0</v>
      </c>
      <c r="AF533" s="11">
        <f t="shared" si="46"/>
        <v>0</v>
      </c>
      <c r="AG533" s="12">
        <v>4.0</v>
      </c>
      <c r="AH533" s="12">
        <v>1.0</v>
      </c>
      <c r="AI533" s="12">
        <v>4.0</v>
      </c>
      <c r="AJ533" s="12">
        <v>1.0</v>
      </c>
      <c r="AK533" s="12">
        <v>8.0</v>
      </c>
      <c r="AL533" s="12">
        <v>2.0</v>
      </c>
      <c r="AM533" s="18">
        <f t="shared" si="47"/>
        <v>0.25</v>
      </c>
      <c r="AN533" s="19">
        <v>0.0</v>
      </c>
      <c r="AO533" s="19">
        <v>0.0</v>
      </c>
      <c r="AP533" s="13">
        <v>0.0</v>
      </c>
      <c r="AQ533" s="17">
        <f t="shared" si="50"/>
        <v>1</v>
      </c>
      <c r="AR533" s="11">
        <f t="shared" si="8"/>
        <v>0.25</v>
      </c>
      <c r="AS533" s="17">
        <f t="shared" si="56"/>
        <v>3</v>
      </c>
      <c r="AT533" s="11">
        <f t="shared" si="57"/>
        <v>0.75</v>
      </c>
      <c r="AU533" s="13" t="s">
        <v>54</v>
      </c>
      <c r="AV533" s="20">
        <v>25983.0</v>
      </c>
      <c r="AW533" s="20">
        <v>38164.0</v>
      </c>
      <c r="AX533" s="21">
        <f t="shared" si="52"/>
        <v>33.34976044</v>
      </c>
      <c r="AY533" s="13"/>
      <c r="AZ533" s="13"/>
      <c r="BA533" s="13">
        <v>7.0</v>
      </c>
    </row>
    <row r="534" ht="12.75" customHeight="1">
      <c r="A534" s="13" t="s">
        <v>539</v>
      </c>
      <c r="B534" s="50" t="s">
        <v>551</v>
      </c>
      <c r="C534" s="10">
        <v>0.25</v>
      </c>
      <c r="D534" s="11">
        <v>1.7718253968253967</v>
      </c>
      <c r="E534" s="11">
        <v>0.14109742441209408</v>
      </c>
      <c r="F534" s="13">
        <v>0.0</v>
      </c>
      <c r="G534" s="13">
        <v>0.0</v>
      </c>
      <c r="H534" s="13">
        <v>6.0</v>
      </c>
      <c r="I534" s="13">
        <v>24.0</v>
      </c>
      <c r="J534" s="13">
        <v>3.0</v>
      </c>
      <c r="K534" s="11">
        <v>-0.08333333333333333</v>
      </c>
      <c r="L534" s="11">
        <v>0.0</v>
      </c>
      <c r="M534" s="13">
        <v>2.0</v>
      </c>
      <c r="N534" s="13">
        <v>0.0</v>
      </c>
      <c r="O534" s="13">
        <v>7.0</v>
      </c>
      <c r="P534" s="14">
        <v>0.0</v>
      </c>
      <c r="Q534" s="15">
        <v>0.05776409107876075</v>
      </c>
      <c r="R534" s="16">
        <v>0.25</v>
      </c>
      <c r="S534" s="13">
        <v>10.0</v>
      </c>
      <c r="T534" s="13">
        <v>14.0</v>
      </c>
      <c r="U534" s="13">
        <v>1.0</v>
      </c>
      <c r="V534" s="17">
        <f t="shared" si="55"/>
        <v>3</v>
      </c>
      <c r="W534" s="11">
        <f t="shared" si="2"/>
        <v>0</v>
      </c>
      <c r="X534" s="11">
        <f t="shared" si="3"/>
        <v>1</v>
      </c>
      <c r="Y534" s="11">
        <f t="shared" si="19"/>
        <v>0.25</v>
      </c>
      <c r="Z534" s="12">
        <v>0.0</v>
      </c>
      <c r="AA534" s="12">
        <v>0.0</v>
      </c>
      <c r="AB534" s="12">
        <v>1.0</v>
      </c>
      <c r="AC534" s="12">
        <v>0.0</v>
      </c>
      <c r="AD534" s="12">
        <v>1.0</v>
      </c>
      <c r="AE534" s="12">
        <v>0.0</v>
      </c>
      <c r="AF534" s="11">
        <f t="shared" si="46"/>
        <v>0</v>
      </c>
      <c r="AG534" s="12">
        <v>3.0</v>
      </c>
      <c r="AH534" s="12">
        <v>1.0</v>
      </c>
      <c r="AI534" s="12">
        <v>3.0</v>
      </c>
      <c r="AJ534" s="12">
        <v>1.0</v>
      </c>
      <c r="AK534" s="12">
        <v>6.0</v>
      </c>
      <c r="AL534" s="12">
        <v>2.0</v>
      </c>
      <c r="AM534" s="18">
        <f t="shared" si="47"/>
        <v>0.3333333333</v>
      </c>
      <c r="AN534" s="19">
        <v>0.0</v>
      </c>
      <c r="AO534" s="19">
        <v>0.0</v>
      </c>
      <c r="AP534" s="13">
        <v>0.0</v>
      </c>
      <c r="AQ534" s="17">
        <f t="shared" si="50"/>
        <v>1</v>
      </c>
      <c r="AR534" s="11">
        <f t="shared" si="8"/>
        <v>0.3333333333</v>
      </c>
      <c r="AS534" s="17">
        <f t="shared" si="56"/>
        <v>2</v>
      </c>
      <c r="AT534" s="11">
        <f t="shared" si="57"/>
        <v>0.6666666667</v>
      </c>
      <c r="AU534" s="13" t="s">
        <v>54</v>
      </c>
      <c r="AV534" s="20">
        <v>25919.0</v>
      </c>
      <c r="AW534" s="20">
        <v>38164.0</v>
      </c>
      <c r="AX534" s="21">
        <f t="shared" si="52"/>
        <v>33.52498289</v>
      </c>
      <c r="AY534" s="13"/>
      <c r="AZ534" s="13"/>
      <c r="BA534" s="13">
        <v>7.0</v>
      </c>
      <c r="BB534" s="13"/>
    </row>
    <row r="535" ht="12.75" customHeight="1">
      <c r="A535" s="13" t="s">
        <v>539</v>
      </c>
      <c r="B535" s="80" t="s">
        <v>552</v>
      </c>
      <c r="C535" s="10">
        <v>0.2361111111111111</v>
      </c>
      <c r="D535" s="11">
        <v>0.4861111111111111</v>
      </c>
      <c r="E535" s="11">
        <v>0.4857142857142857</v>
      </c>
      <c r="F535" s="13">
        <v>0.0</v>
      </c>
      <c r="G535" s="13">
        <v>0.0</v>
      </c>
      <c r="H535" s="13">
        <v>5.0</v>
      </c>
      <c r="I535" s="13">
        <v>17.0</v>
      </c>
      <c r="J535" s="13">
        <v>2.0</v>
      </c>
      <c r="K535" s="11">
        <v>-0.14705882352941177</v>
      </c>
      <c r="L535" s="11">
        <v>0.0</v>
      </c>
      <c r="M535" s="13">
        <v>1.0</v>
      </c>
      <c r="N535" s="13">
        <v>0.0</v>
      </c>
      <c r="O535" s="13">
        <v>7.0</v>
      </c>
      <c r="P535" s="14">
        <v>0.0</v>
      </c>
      <c r="Q535" s="15">
        <v>0.33865546218487397</v>
      </c>
      <c r="R535" s="16">
        <v>0.2361111111111111</v>
      </c>
      <c r="S535" s="13">
        <v>7.0</v>
      </c>
      <c r="T535" s="13">
        <v>15.0</v>
      </c>
      <c r="U535" s="13">
        <v>1.0</v>
      </c>
      <c r="V535" s="17">
        <f t="shared" si="55"/>
        <v>2</v>
      </c>
      <c r="W535" s="11">
        <f t="shared" si="2"/>
        <v>0</v>
      </c>
      <c r="X535" s="11">
        <f t="shared" si="3"/>
        <v>1</v>
      </c>
      <c r="Y535" s="11">
        <f t="shared" si="19"/>
        <v>0.2361111111</v>
      </c>
      <c r="Z535" s="12">
        <v>0.0</v>
      </c>
      <c r="AA535" s="12">
        <v>0.0</v>
      </c>
      <c r="AB535" s="12">
        <v>0.0</v>
      </c>
      <c r="AC535" s="12">
        <v>0.0</v>
      </c>
      <c r="AD535" s="12">
        <v>0.0</v>
      </c>
      <c r="AE535" s="12">
        <v>0.0</v>
      </c>
      <c r="AF535" s="11" t="str">
        <f t="shared" si="46"/>
        <v>#DIV/0!</v>
      </c>
      <c r="AG535" s="12">
        <v>2.0</v>
      </c>
      <c r="AH535" s="12">
        <v>1.0</v>
      </c>
      <c r="AI535" s="12">
        <v>2.0</v>
      </c>
      <c r="AJ535" s="12">
        <v>1.0</v>
      </c>
      <c r="AK535" s="12">
        <v>4.0</v>
      </c>
      <c r="AL535" s="12">
        <v>2.0</v>
      </c>
      <c r="AM535" s="18">
        <f t="shared" si="47"/>
        <v>0.5</v>
      </c>
      <c r="AN535" s="19">
        <v>0.0</v>
      </c>
      <c r="AO535" s="19">
        <v>0.0</v>
      </c>
      <c r="AP535" s="13">
        <v>0.0</v>
      </c>
      <c r="AQ535" s="17">
        <f t="shared" si="50"/>
        <v>1</v>
      </c>
      <c r="AR535" s="11">
        <f t="shared" si="8"/>
        <v>0.5</v>
      </c>
      <c r="AS535" s="17">
        <f t="shared" si="56"/>
        <v>1</v>
      </c>
      <c r="AT535" s="11">
        <f t="shared" si="57"/>
        <v>0.5</v>
      </c>
      <c r="AU535" s="13" t="s">
        <v>56</v>
      </c>
      <c r="AW535" s="20">
        <v>38164.0</v>
      </c>
      <c r="AX535" s="21">
        <f t="shared" si="52"/>
        <v>104.4873374</v>
      </c>
      <c r="AY535" s="13"/>
      <c r="AZ535" s="13"/>
      <c r="BA535" s="13">
        <v>5.0</v>
      </c>
      <c r="BB535" s="13"/>
    </row>
    <row r="536" ht="12.75" customHeight="1">
      <c r="A536" s="13" t="s">
        <v>539</v>
      </c>
      <c r="B536" s="50" t="s">
        <v>553</v>
      </c>
      <c r="C536" s="10">
        <v>0.25</v>
      </c>
      <c r="D536" s="11">
        <v>1.4861111111111112</v>
      </c>
      <c r="E536" s="11">
        <v>0.16822429906542055</v>
      </c>
      <c r="F536" s="13">
        <v>0.0</v>
      </c>
      <c r="G536" s="13">
        <v>0.0</v>
      </c>
      <c r="H536" s="13">
        <v>5.0</v>
      </c>
      <c r="I536" s="13">
        <v>17.0</v>
      </c>
      <c r="J536" s="13">
        <v>2.0</v>
      </c>
      <c r="K536" s="11">
        <v>-0.14705882352941177</v>
      </c>
      <c r="L536" s="11">
        <v>0.0</v>
      </c>
      <c r="M536" s="13">
        <v>1.0</v>
      </c>
      <c r="N536" s="13">
        <v>0.0</v>
      </c>
      <c r="O536" s="13">
        <v>7.0</v>
      </c>
      <c r="P536" s="14">
        <v>0.0</v>
      </c>
      <c r="Q536" s="15">
        <v>0.021165475536008782</v>
      </c>
      <c r="R536" s="16">
        <v>0.25</v>
      </c>
      <c r="S536" s="13">
        <v>7.0</v>
      </c>
      <c r="T536" s="13">
        <v>16.0</v>
      </c>
      <c r="U536" s="13">
        <v>1.0</v>
      </c>
      <c r="V536" s="17">
        <f t="shared" si="55"/>
        <v>2</v>
      </c>
      <c r="W536" s="11">
        <f t="shared" si="2"/>
        <v>0</v>
      </c>
      <c r="X536" s="11">
        <f t="shared" si="3"/>
        <v>1</v>
      </c>
      <c r="Y536" s="11">
        <f t="shared" si="19"/>
        <v>0.25</v>
      </c>
      <c r="Z536" s="12">
        <v>0.0</v>
      </c>
      <c r="AA536" s="12">
        <v>0.0</v>
      </c>
      <c r="AB536" s="12">
        <v>1.0</v>
      </c>
      <c r="AC536" s="12">
        <v>0.0</v>
      </c>
      <c r="AD536" s="12">
        <v>1.0</v>
      </c>
      <c r="AE536" s="12">
        <v>0.0</v>
      </c>
      <c r="AF536" s="11">
        <f t="shared" si="46"/>
        <v>0</v>
      </c>
      <c r="AG536" s="12">
        <v>2.0</v>
      </c>
      <c r="AH536" s="12">
        <v>1.0</v>
      </c>
      <c r="AI536" s="12">
        <v>2.0</v>
      </c>
      <c r="AJ536" s="12">
        <v>1.0</v>
      </c>
      <c r="AK536" s="12">
        <v>4.0</v>
      </c>
      <c r="AL536" s="12">
        <v>2.0</v>
      </c>
      <c r="AM536" s="18">
        <f t="shared" si="47"/>
        <v>0.5</v>
      </c>
      <c r="AN536" s="19">
        <v>0.0</v>
      </c>
      <c r="AO536" s="19">
        <v>0.0</v>
      </c>
      <c r="AP536" s="13">
        <v>0.0</v>
      </c>
      <c r="AQ536" s="17">
        <f t="shared" si="50"/>
        <v>1</v>
      </c>
      <c r="AR536" s="11">
        <f t="shared" si="8"/>
        <v>0.5</v>
      </c>
      <c r="AS536" s="17">
        <f t="shared" si="56"/>
        <v>1</v>
      </c>
      <c r="AT536" s="11">
        <f t="shared" si="57"/>
        <v>0.5</v>
      </c>
      <c r="AU536" s="13" t="s">
        <v>54</v>
      </c>
      <c r="AV536" s="20">
        <v>26797.0</v>
      </c>
      <c r="AW536" s="20">
        <v>38164.0</v>
      </c>
      <c r="AX536" s="21">
        <f t="shared" si="52"/>
        <v>31.1211499</v>
      </c>
      <c r="AY536" s="13"/>
      <c r="AZ536" s="13"/>
      <c r="BA536" s="12">
        <v>5.0</v>
      </c>
      <c r="BB536" s="13"/>
    </row>
    <row r="537" ht="12.75" customHeight="1">
      <c r="A537" s="13" t="s">
        <v>539</v>
      </c>
      <c r="B537" s="80" t="s">
        <v>554</v>
      </c>
      <c r="C537" s="10">
        <v>0.2361111111111111</v>
      </c>
      <c r="D537" s="11">
        <v>0.3611111111111111</v>
      </c>
      <c r="E537" s="11">
        <v>0.6538461538461539</v>
      </c>
      <c r="F537" s="13">
        <v>1.0</v>
      </c>
      <c r="G537" s="13">
        <v>0.0</v>
      </c>
      <c r="H537" s="13">
        <v>5.0</v>
      </c>
      <c r="I537" s="13">
        <v>9.0</v>
      </c>
      <c r="J537" s="13">
        <v>1.0</v>
      </c>
      <c r="K537" s="11">
        <v>-0.5555555555555556</v>
      </c>
      <c r="L537" s="11">
        <v>0.0</v>
      </c>
      <c r="M537" s="13">
        <v>0.0</v>
      </c>
      <c r="N537" s="13">
        <v>0.0</v>
      </c>
      <c r="O537" s="13">
        <v>7.0</v>
      </c>
      <c r="P537" s="14">
        <v>0.0</v>
      </c>
      <c r="Q537" s="15">
        <v>0.09829059829059827</v>
      </c>
      <c r="R537" s="16">
        <v>0.2361111111111111</v>
      </c>
      <c r="S537" s="13">
        <v>6.0</v>
      </c>
      <c r="T537" s="13">
        <v>17.0</v>
      </c>
      <c r="U537" s="13">
        <v>1.0</v>
      </c>
      <c r="V537" s="17">
        <f t="shared" si="55"/>
        <v>1</v>
      </c>
      <c r="W537" s="11">
        <f t="shared" si="2"/>
        <v>0</v>
      </c>
      <c r="X537" s="11">
        <f t="shared" si="3"/>
        <v>1</v>
      </c>
      <c r="Y537" s="11">
        <f t="shared" si="19"/>
        <v>0.2361111111</v>
      </c>
      <c r="Z537" s="12">
        <v>0.0</v>
      </c>
      <c r="AA537" s="12">
        <v>0.0</v>
      </c>
      <c r="AB537" s="12">
        <v>0.0</v>
      </c>
      <c r="AC537" s="12">
        <v>0.0</v>
      </c>
      <c r="AD537" s="12">
        <v>0.0</v>
      </c>
      <c r="AE537" s="12">
        <v>0.0</v>
      </c>
      <c r="AF537" s="11" t="str">
        <f t="shared" si="46"/>
        <v>#DIV/0!</v>
      </c>
      <c r="AG537" s="12">
        <v>1.0</v>
      </c>
      <c r="AH537" s="12">
        <v>1.0</v>
      </c>
      <c r="AI537" s="12">
        <v>2.0</v>
      </c>
      <c r="AJ537" s="12">
        <v>1.0</v>
      </c>
      <c r="AK537" s="12">
        <v>3.0</v>
      </c>
      <c r="AL537" s="12">
        <v>2.0</v>
      </c>
      <c r="AM537" s="18">
        <f t="shared" si="47"/>
        <v>0.6666666667</v>
      </c>
      <c r="AN537" s="19">
        <v>0.0</v>
      </c>
      <c r="AO537" s="19">
        <v>0.0</v>
      </c>
      <c r="AP537" s="13">
        <v>0.0</v>
      </c>
      <c r="AQ537" s="17">
        <f t="shared" si="50"/>
        <v>1</v>
      </c>
      <c r="AR537" s="11">
        <f t="shared" si="8"/>
        <v>1</v>
      </c>
      <c r="AS537" s="17">
        <f t="shared" si="56"/>
        <v>0</v>
      </c>
      <c r="AT537" s="11">
        <f t="shared" si="57"/>
        <v>0</v>
      </c>
      <c r="AU537" s="13" t="s">
        <v>56</v>
      </c>
      <c r="AW537" s="20">
        <v>38164.0</v>
      </c>
      <c r="AX537" s="21">
        <f t="shared" si="52"/>
        <v>104.4873374</v>
      </c>
      <c r="AY537" s="13"/>
      <c r="AZ537" s="13">
        <v>4.0</v>
      </c>
      <c r="BA537" s="13">
        <f>H537+AZ537</f>
        <v>9</v>
      </c>
      <c r="BB537" s="13"/>
    </row>
    <row r="538" ht="12.75" customHeight="1">
      <c r="A538" s="25" t="s">
        <v>539</v>
      </c>
      <c r="B538" s="59" t="s">
        <v>555</v>
      </c>
      <c r="C538" s="27">
        <v>0.0</v>
      </c>
      <c r="D538" s="28">
        <v>0.1111111111111111</v>
      </c>
      <c r="E538" s="28">
        <v>0.0</v>
      </c>
      <c r="F538" s="25">
        <v>0.0</v>
      </c>
      <c r="G538" s="25">
        <v>0.0</v>
      </c>
      <c r="H538" s="25">
        <v>5.0</v>
      </c>
      <c r="I538" s="25">
        <v>9.0</v>
      </c>
      <c r="J538" s="25">
        <v>1.0</v>
      </c>
      <c r="K538" s="28">
        <v>-0.5555555555555556</v>
      </c>
      <c r="L538" s="28">
        <v>0.0</v>
      </c>
      <c r="M538" s="25">
        <v>0.0</v>
      </c>
      <c r="N538" s="25">
        <v>0.0</v>
      </c>
      <c r="O538" s="25">
        <v>7.0</v>
      </c>
      <c r="P538" s="29">
        <v>0.0</v>
      </c>
      <c r="Q538" s="30">
        <v>-0.5555555555555556</v>
      </c>
      <c r="R538" s="31">
        <v>0.0</v>
      </c>
      <c r="S538" s="25">
        <v>3.0</v>
      </c>
      <c r="T538" s="25">
        <v>18.0</v>
      </c>
      <c r="U538" s="25">
        <v>1.0</v>
      </c>
      <c r="V538" s="32">
        <f t="shared" si="55"/>
        <v>1</v>
      </c>
      <c r="W538" s="28">
        <f t="shared" si="2"/>
        <v>0</v>
      </c>
      <c r="X538" s="28">
        <f t="shared" si="3"/>
        <v>1</v>
      </c>
      <c r="Y538" s="28">
        <f t="shared" si="19"/>
        <v>0</v>
      </c>
      <c r="Z538" s="25">
        <v>0.0</v>
      </c>
      <c r="AA538" s="25">
        <v>0.0</v>
      </c>
      <c r="AB538" s="25">
        <v>0.0</v>
      </c>
      <c r="AC538" s="25">
        <v>0.0</v>
      </c>
      <c r="AD538" s="25">
        <v>0.0</v>
      </c>
      <c r="AE538" s="25">
        <v>0.0</v>
      </c>
      <c r="AF538" s="28" t="str">
        <f t="shared" si="46"/>
        <v>#DIV/0!</v>
      </c>
      <c r="AG538" s="25">
        <v>0.0</v>
      </c>
      <c r="AH538" s="25">
        <v>0.0</v>
      </c>
      <c r="AI538" s="25">
        <v>1.0</v>
      </c>
      <c r="AJ538" s="25">
        <v>0.0</v>
      </c>
      <c r="AK538" s="25">
        <v>1.0</v>
      </c>
      <c r="AL538" s="25">
        <v>0.0</v>
      </c>
      <c r="AM538" s="33">
        <f t="shared" si="47"/>
        <v>0</v>
      </c>
      <c r="AN538" s="34">
        <v>0.0</v>
      </c>
      <c r="AO538" s="34">
        <v>0.0</v>
      </c>
      <c r="AP538" s="25">
        <v>0.0</v>
      </c>
      <c r="AQ538" s="32">
        <f t="shared" si="50"/>
        <v>1</v>
      </c>
      <c r="AR538" s="28">
        <f t="shared" si="8"/>
        <v>1</v>
      </c>
      <c r="AS538" s="32">
        <f t="shared" si="56"/>
        <v>0</v>
      </c>
      <c r="AT538" s="28">
        <f t="shared" si="57"/>
        <v>0</v>
      </c>
      <c r="AU538" s="25" t="s">
        <v>54</v>
      </c>
      <c r="AV538" s="25"/>
      <c r="AW538" s="35">
        <v>38164.0</v>
      </c>
      <c r="AX538" s="36">
        <f t="shared" si="52"/>
        <v>104.4873374</v>
      </c>
      <c r="AY538" s="25"/>
      <c r="AZ538" s="25"/>
      <c r="BA538" s="25">
        <v>3.0</v>
      </c>
      <c r="BB538" s="25"/>
    </row>
    <row r="539" ht="12.75" customHeight="1">
      <c r="A539" s="13" t="s">
        <v>556</v>
      </c>
      <c r="B539" s="81" t="s">
        <v>391</v>
      </c>
      <c r="C539" s="10">
        <v>1.226190476190476</v>
      </c>
      <c r="D539" s="11">
        <v>5.93015873015873</v>
      </c>
      <c r="E539" s="11">
        <v>0.20677194860813702</v>
      </c>
      <c r="F539" s="13">
        <v>4.0</v>
      </c>
      <c r="G539" s="13">
        <v>3.0</v>
      </c>
      <c r="H539" s="13">
        <v>10.0</v>
      </c>
      <c r="I539" s="13">
        <v>53.0</v>
      </c>
      <c r="J539" s="13">
        <v>5.0</v>
      </c>
      <c r="K539" s="11">
        <v>0.5622641509433962</v>
      </c>
      <c r="L539" s="11">
        <v>1.2</v>
      </c>
      <c r="M539" s="13">
        <v>2.0</v>
      </c>
      <c r="N539" s="13">
        <v>0.0</v>
      </c>
      <c r="O539" s="13">
        <v>10.0</v>
      </c>
      <c r="P539" s="14">
        <v>0.0</v>
      </c>
      <c r="Q539" s="15">
        <v>0.7690360995515333</v>
      </c>
      <c r="R539" s="16">
        <v>2.426190476190476</v>
      </c>
      <c r="S539" s="13">
        <v>26.0</v>
      </c>
      <c r="T539" s="13">
        <v>10.0</v>
      </c>
      <c r="U539" s="13">
        <v>2.0</v>
      </c>
      <c r="V539" s="17">
        <f t="shared" si="55"/>
        <v>2</v>
      </c>
      <c r="W539" s="11">
        <f t="shared" si="2"/>
        <v>0.6</v>
      </c>
      <c r="X539" s="11">
        <f t="shared" si="3"/>
        <v>0.4</v>
      </c>
      <c r="Y539" s="11">
        <f t="shared" si="19"/>
        <v>2.426190476</v>
      </c>
      <c r="Z539" s="12">
        <v>0.0</v>
      </c>
      <c r="AA539" s="12">
        <v>0.0</v>
      </c>
      <c r="AB539" s="12">
        <v>4.0</v>
      </c>
      <c r="AC539" s="12">
        <v>0.0</v>
      </c>
      <c r="AD539" s="12">
        <v>4.0</v>
      </c>
      <c r="AE539" s="12">
        <v>0.0</v>
      </c>
      <c r="AF539" s="11">
        <f t="shared" si="46"/>
        <v>0</v>
      </c>
      <c r="AG539" s="13">
        <v>5.0</v>
      </c>
      <c r="AH539" s="13">
        <v>5.0</v>
      </c>
      <c r="AI539" s="13">
        <v>6.0</v>
      </c>
      <c r="AJ539" s="13">
        <v>2.0</v>
      </c>
      <c r="AK539" s="13">
        <v>11.0</v>
      </c>
      <c r="AL539" s="13">
        <v>7.0</v>
      </c>
      <c r="AM539" s="18">
        <f t="shared" si="47"/>
        <v>0.6363636364</v>
      </c>
      <c r="AN539" s="13">
        <v>0.0</v>
      </c>
      <c r="AO539" s="19">
        <v>0.0</v>
      </c>
      <c r="AP539" s="13">
        <v>0.0</v>
      </c>
      <c r="AQ539" s="17">
        <f t="shared" si="50"/>
        <v>3</v>
      </c>
      <c r="AR539" s="11">
        <f t="shared" si="8"/>
        <v>0.6</v>
      </c>
      <c r="AS539" s="17">
        <f t="shared" si="56"/>
        <v>2</v>
      </c>
      <c r="AT539" s="11">
        <f t="shared" si="57"/>
        <v>0.4</v>
      </c>
      <c r="AU539" s="13" t="s">
        <v>56</v>
      </c>
      <c r="AX539" s="21">
        <f t="shared" si="52"/>
        <v>0</v>
      </c>
      <c r="BA539" s="12">
        <v>7.0</v>
      </c>
    </row>
    <row r="540" ht="12.75" customHeight="1">
      <c r="A540" s="13" t="s">
        <v>556</v>
      </c>
      <c r="B540" s="81" t="s">
        <v>401</v>
      </c>
      <c r="C540" s="10">
        <v>0.7456349206349207</v>
      </c>
      <c r="D540" s="11">
        <v>2.3634920634920635</v>
      </c>
      <c r="E540" s="11">
        <v>0.31548018804566824</v>
      </c>
      <c r="F540" s="13">
        <v>1.0</v>
      </c>
      <c r="G540" s="13">
        <v>1.0</v>
      </c>
      <c r="H540" s="13">
        <v>6.0</v>
      </c>
      <c r="I540" s="13">
        <v>20.0</v>
      </c>
      <c r="J540" s="13">
        <v>2.0</v>
      </c>
      <c r="K540" s="11">
        <v>0.35</v>
      </c>
      <c r="L540" s="11">
        <v>1.4</v>
      </c>
      <c r="M540" s="13">
        <v>1.0</v>
      </c>
      <c r="N540" s="13">
        <v>0.0</v>
      </c>
      <c r="O540" s="13">
        <v>10.0</v>
      </c>
      <c r="P540" s="14">
        <v>0.0</v>
      </c>
      <c r="Q540" s="15">
        <v>0.6654801880456682</v>
      </c>
      <c r="R540" s="16">
        <v>2.1456349206349206</v>
      </c>
      <c r="S540" s="13">
        <v>19.0</v>
      </c>
      <c r="T540" s="13">
        <v>13.0</v>
      </c>
      <c r="U540" s="13">
        <v>2.0</v>
      </c>
      <c r="V540" s="17">
        <f t="shared" si="55"/>
        <v>1</v>
      </c>
      <c r="W540" s="11">
        <f t="shared" si="2"/>
        <v>0.5</v>
      </c>
      <c r="X540" s="11">
        <f t="shared" si="3"/>
        <v>0.5</v>
      </c>
      <c r="Y540" s="11">
        <f t="shared" si="19"/>
        <v>2.145634921</v>
      </c>
      <c r="Z540" s="12">
        <v>0.0</v>
      </c>
      <c r="AA540" s="12">
        <v>0.0</v>
      </c>
      <c r="AB540" s="12">
        <v>1.0</v>
      </c>
      <c r="AC540" s="12">
        <v>0.0</v>
      </c>
      <c r="AD540" s="12">
        <v>1.0</v>
      </c>
      <c r="AE540" s="12">
        <v>0.0</v>
      </c>
      <c r="AF540" s="11">
        <f t="shared" si="46"/>
        <v>0</v>
      </c>
      <c r="AG540" s="13">
        <v>2.0</v>
      </c>
      <c r="AH540" s="13">
        <v>1.0</v>
      </c>
      <c r="AI540" s="13">
        <v>6.0</v>
      </c>
      <c r="AJ540" s="13">
        <v>3.0</v>
      </c>
      <c r="AK540" s="13">
        <v>8.0</v>
      </c>
      <c r="AL540" s="13">
        <v>4.0</v>
      </c>
      <c r="AM540" s="18">
        <f t="shared" si="47"/>
        <v>0.5</v>
      </c>
      <c r="AN540" s="13">
        <v>2.0</v>
      </c>
      <c r="AO540" s="19">
        <v>0.0</v>
      </c>
      <c r="AP540" s="13">
        <v>0.0</v>
      </c>
      <c r="AQ540" s="17">
        <f t="shared" si="50"/>
        <v>1</v>
      </c>
      <c r="AR540" s="11">
        <f t="shared" si="8"/>
        <v>0.5</v>
      </c>
      <c r="AS540" s="17">
        <f t="shared" si="56"/>
        <v>1</v>
      </c>
      <c r="AT540" s="11">
        <f t="shared" si="57"/>
        <v>0.5</v>
      </c>
      <c r="AU540" s="13" t="s">
        <v>56</v>
      </c>
      <c r="AX540" s="21">
        <f t="shared" si="52"/>
        <v>0</v>
      </c>
      <c r="AY540" s="13"/>
      <c r="AZ540" s="13"/>
      <c r="BA540" s="13">
        <v>3.0</v>
      </c>
      <c r="BB540" s="13"/>
    </row>
    <row r="541" ht="12.75" customHeight="1">
      <c r="A541" s="13" t="s">
        <v>556</v>
      </c>
      <c r="B541" s="81" t="s">
        <v>269</v>
      </c>
      <c r="C541" s="10">
        <v>0.8039682539682539</v>
      </c>
      <c r="D541" s="11">
        <v>12.93015873015873</v>
      </c>
      <c r="E541" s="11">
        <v>0.06217775595384237</v>
      </c>
      <c r="F541" s="13">
        <v>1.0</v>
      </c>
      <c r="G541" s="13">
        <v>5.0</v>
      </c>
      <c r="H541" s="13">
        <v>2.0</v>
      </c>
      <c r="I541" s="13">
        <v>82.0</v>
      </c>
      <c r="J541" s="13">
        <v>9.0</v>
      </c>
      <c r="K541" s="11">
        <v>0.5528455284552846</v>
      </c>
      <c r="L541" s="11">
        <v>2.5925925925925926</v>
      </c>
      <c r="M541" s="13">
        <v>8.0</v>
      </c>
      <c r="N541" s="13">
        <v>0.0</v>
      </c>
      <c r="O541" s="13">
        <v>10.0</v>
      </c>
      <c r="P541" s="14">
        <v>0.0</v>
      </c>
      <c r="Q541" s="15">
        <v>0.6150232844091269</v>
      </c>
      <c r="R541" s="16">
        <v>3.3965608465608463</v>
      </c>
      <c r="S541" s="13">
        <v>36.0</v>
      </c>
      <c r="T541" s="13">
        <v>6.0</v>
      </c>
      <c r="U541" s="13">
        <v>2.0</v>
      </c>
      <c r="V541" s="17">
        <f t="shared" si="55"/>
        <v>4</v>
      </c>
      <c r="W541" s="11">
        <f t="shared" si="2"/>
        <v>0.5555555556</v>
      </c>
      <c r="X541" s="11">
        <f t="shared" si="3"/>
        <v>0.4444444444</v>
      </c>
      <c r="Y541" s="11">
        <f t="shared" si="19"/>
        <v>3.396560847</v>
      </c>
      <c r="Z541" s="12">
        <v>3.0</v>
      </c>
      <c r="AA541" s="12">
        <v>0.0</v>
      </c>
      <c r="AB541" s="12">
        <v>8.0</v>
      </c>
      <c r="AC541" s="12">
        <v>0.0</v>
      </c>
      <c r="AD541" s="12">
        <v>11.0</v>
      </c>
      <c r="AE541" s="12">
        <v>0.0</v>
      </c>
      <c r="AF541" s="11">
        <f t="shared" si="46"/>
        <v>0</v>
      </c>
      <c r="AG541" s="13">
        <v>5.0</v>
      </c>
      <c r="AH541" s="13">
        <v>1.0</v>
      </c>
      <c r="AI541" s="13">
        <v>6.0</v>
      </c>
      <c r="AJ541" s="13">
        <v>4.0</v>
      </c>
      <c r="AK541" s="13">
        <v>11.0</v>
      </c>
      <c r="AL541" s="13">
        <v>5.0</v>
      </c>
      <c r="AM541" s="18">
        <f t="shared" si="47"/>
        <v>0.4545454545</v>
      </c>
      <c r="AN541" s="13">
        <v>1.0</v>
      </c>
      <c r="AO541" s="19">
        <v>0.0</v>
      </c>
      <c r="AP541" s="13">
        <v>0.0</v>
      </c>
      <c r="AQ541" s="17">
        <f t="shared" si="50"/>
        <v>1</v>
      </c>
      <c r="AR541" s="11">
        <f t="shared" si="8"/>
        <v>0.1111111111</v>
      </c>
      <c r="AS541" s="17">
        <f t="shared" si="56"/>
        <v>8</v>
      </c>
      <c r="AT541" s="11">
        <f t="shared" si="57"/>
        <v>0.8888888889</v>
      </c>
      <c r="AU541" s="13" t="s">
        <v>56</v>
      </c>
      <c r="AV541" s="20">
        <v>26614.0</v>
      </c>
      <c r="AX541" s="21">
        <f t="shared" si="52"/>
        <v>-72.86516085</v>
      </c>
      <c r="AY541" s="13"/>
      <c r="AZ541" s="13"/>
      <c r="BA541" s="13">
        <v>15.0</v>
      </c>
    </row>
    <row r="542" ht="12.75" customHeight="1">
      <c r="A542" s="13" t="s">
        <v>556</v>
      </c>
      <c r="B542" s="81" t="s">
        <v>243</v>
      </c>
      <c r="C542" s="10">
        <v>0.29444444444444445</v>
      </c>
      <c r="D542" s="11">
        <v>1.0777777777777777</v>
      </c>
      <c r="E542" s="11">
        <v>0.2731958762886598</v>
      </c>
      <c r="F542" s="13">
        <v>2.0</v>
      </c>
      <c r="G542" s="13">
        <v>0.0</v>
      </c>
      <c r="H542" s="13">
        <v>3.0</v>
      </c>
      <c r="I542" s="13">
        <v>6.0</v>
      </c>
      <c r="J542" s="13">
        <v>1.0</v>
      </c>
      <c r="K542" s="11">
        <v>-0.5</v>
      </c>
      <c r="L542" s="11">
        <v>0.0</v>
      </c>
      <c r="M542" s="13">
        <v>1.0</v>
      </c>
      <c r="N542" s="13">
        <v>0.0</v>
      </c>
      <c r="O542" s="13">
        <v>10.0</v>
      </c>
      <c r="P542" s="14">
        <v>0.0</v>
      </c>
      <c r="Q542" s="15">
        <v>-0.22680412371134018</v>
      </c>
      <c r="R542" s="16">
        <v>0.29444444444444445</v>
      </c>
      <c r="S542" s="13">
        <v>13.0</v>
      </c>
      <c r="T542" s="13">
        <v>16.0</v>
      </c>
      <c r="U542" s="13">
        <v>2.0</v>
      </c>
      <c r="V542" s="17">
        <f t="shared" si="55"/>
        <v>1</v>
      </c>
      <c r="W542" s="11">
        <f t="shared" si="2"/>
        <v>0</v>
      </c>
      <c r="X542" s="11">
        <f t="shared" si="3"/>
        <v>1</v>
      </c>
      <c r="Y542" s="11">
        <f t="shared" si="19"/>
        <v>0.2944444444</v>
      </c>
      <c r="Z542" s="12">
        <v>0.0</v>
      </c>
      <c r="AA542" s="12">
        <v>0.0</v>
      </c>
      <c r="AB542" s="12">
        <v>0.0</v>
      </c>
      <c r="AC542" s="12">
        <v>0.0</v>
      </c>
      <c r="AD542" s="12">
        <v>0.0</v>
      </c>
      <c r="AE542" s="12">
        <v>0.0</v>
      </c>
      <c r="AF542" s="11" t="str">
        <f t="shared" si="46"/>
        <v>#DIV/0!</v>
      </c>
      <c r="AG542" s="13">
        <v>1.0</v>
      </c>
      <c r="AH542" s="13">
        <v>0.0</v>
      </c>
      <c r="AI542" s="13">
        <v>5.0</v>
      </c>
      <c r="AJ542" s="13">
        <v>2.0</v>
      </c>
      <c r="AK542" s="13">
        <v>6.0</v>
      </c>
      <c r="AL542" s="13">
        <v>2.0</v>
      </c>
      <c r="AM542" s="18">
        <f t="shared" si="47"/>
        <v>0.3333333333</v>
      </c>
      <c r="AN542" s="13">
        <v>1.0</v>
      </c>
      <c r="AO542" s="19">
        <v>0.0</v>
      </c>
      <c r="AP542" s="13">
        <v>0.0</v>
      </c>
      <c r="AQ542" s="17">
        <f t="shared" si="50"/>
        <v>0</v>
      </c>
      <c r="AR542" s="11">
        <f t="shared" si="8"/>
        <v>0</v>
      </c>
      <c r="AS542" s="17">
        <f t="shared" si="56"/>
        <v>1</v>
      </c>
      <c r="AT542" s="11">
        <f t="shared" si="57"/>
        <v>1</v>
      </c>
      <c r="AU542" s="13" t="s">
        <v>56</v>
      </c>
      <c r="AX542" s="21">
        <f t="shared" si="52"/>
        <v>0</v>
      </c>
      <c r="AY542" s="13"/>
      <c r="AZ542" s="13"/>
      <c r="BA542" s="13">
        <v>1.0</v>
      </c>
    </row>
    <row r="543" ht="12.75" customHeight="1">
      <c r="A543" s="22" t="s">
        <v>556</v>
      </c>
      <c r="B543" s="81" t="s">
        <v>399</v>
      </c>
      <c r="C543" s="10">
        <v>1.128968253968254</v>
      </c>
      <c r="D543" s="11">
        <v>14.93015873015873</v>
      </c>
      <c r="E543" s="11">
        <v>0.07561662768445673</v>
      </c>
      <c r="F543" s="13">
        <v>1.0</v>
      </c>
      <c r="G543" s="13">
        <v>7.0</v>
      </c>
      <c r="H543" s="13">
        <v>5.0</v>
      </c>
      <c r="I543" s="13">
        <v>96.0</v>
      </c>
      <c r="J543" s="13">
        <v>12.0</v>
      </c>
      <c r="K543" s="11">
        <v>0.5789930555555556</v>
      </c>
      <c r="L543" s="11">
        <v>1.8148148148148149</v>
      </c>
      <c r="M543" s="13">
        <v>8.0</v>
      </c>
      <c r="N543" s="13">
        <v>0.0</v>
      </c>
      <c r="O543" s="13">
        <v>10.0</v>
      </c>
      <c r="P543" s="14">
        <v>0.0</v>
      </c>
      <c r="Q543" s="15">
        <v>0.6546096832400123</v>
      </c>
      <c r="R543" s="16">
        <v>2.943783068783069</v>
      </c>
      <c r="S543" s="13">
        <v>39.0</v>
      </c>
      <c r="T543" s="13">
        <v>2.0</v>
      </c>
      <c r="U543" s="13">
        <v>2.0</v>
      </c>
      <c r="V543" s="17">
        <f t="shared" si="55"/>
        <v>5</v>
      </c>
      <c r="W543" s="11">
        <f t="shared" si="2"/>
        <v>0.5833333333</v>
      </c>
      <c r="X543" s="11">
        <f t="shared" si="3"/>
        <v>0.4166666667</v>
      </c>
      <c r="Y543" s="11">
        <f t="shared" si="19"/>
        <v>2.943783069</v>
      </c>
      <c r="Z543" s="12">
        <v>3.0</v>
      </c>
      <c r="AA543" s="12">
        <v>0.0</v>
      </c>
      <c r="AB543" s="12">
        <v>10.0</v>
      </c>
      <c r="AC543" s="12">
        <v>0.0</v>
      </c>
      <c r="AD543" s="12">
        <v>13.0</v>
      </c>
      <c r="AE543" s="12">
        <v>0.0</v>
      </c>
      <c r="AF543" s="11">
        <f t="shared" si="46"/>
        <v>0</v>
      </c>
      <c r="AG543" s="13">
        <v>5.0</v>
      </c>
      <c r="AH543" s="13">
        <v>2.0</v>
      </c>
      <c r="AI543" s="13">
        <v>6.0</v>
      </c>
      <c r="AJ543" s="13">
        <v>4.0</v>
      </c>
      <c r="AK543" s="13">
        <v>11.0</v>
      </c>
      <c r="AL543" s="13">
        <v>6.0</v>
      </c>
      <c r="AM543" s="18">
        <f t="shared" si="47"/>
        <v>0.5454545455</v>
      </c>
      <c r="AN543" s="13">
        <v>1.0</v>
      </c>
      <c r="AO543" s="19">
        <v>0.0</v>
      </c>
      <c r="AP543" s="13">
        <v>0.0</v>
      </c>
      <c r="AQ543" s="17">
        <f t="shared" si="50"/>
        <v>4</v>
      </c>
      <c r="AR543" s="11">
        <f t="shared" si="8"/>
        <v>0.3333333333</v>
      </c>
      <c r="AS543" s="17">
        <f t="shared" si="56"/>
        <v>8</v>
      </c>
      <c r="AT543" s="11">
        <f t="shared" si="57"/>
        <v>0.6666666667</v>
      </c>
      <c r="AU543" s="13" t="s">
        <v>56</v>
      </c>
      <c r="AX543" s="21">
        <f t="shared" si="52"/>
        <v>0</v>
      </c>
      <c r="BA543" s="12">
        <v>3.0</v>
      </c>
      <c r="BB543" s="13"/>
    </row>
    <row r="544" ht="12.75" customHeight="1">
      <c r="A544" s="13" t="s">
        <v>556</v>
      </c>
      <c r="B544" s="81" t="s">
        <v>527</v>
      </c>
      <c r="C544" s="10">
        <v>1.228968253968254</v>
      </c>
      <c r="D544" s="11">
        <v>4.03015873015873</v>
      </c>
      <c r="E544" s="11">
        <v>0.30494289090192994</v>
      </c>
      <c r="F544" s="13">
        <v>0.0</v>
      </c>
      <c r="G544" s="13">
        <v>3.0</v>
      </c>
      <c r="H544" s="13">
        <v>4.0</v>
      </c>
      <c r="I544" s="13">
        <v>43.0</v>
      </c>
      <c r="J544" s="13">
        <v>5.0</v>
      </c>
      <c r="K544" s="11">
        <v>0.5813953488372092</v>
      </c>
      <c r="L544" s="11">
        <v>2.1</v>
      </c>
      <c r="M544" s="13">
        <v>3.0</v>
      </c>
      <c r="N544" s="13">
        <v>0.0</v>
      </c>
      <c r="O544" s="13">
        <v>10.0</v>
      </c>
      <c r="P544" s="14">
        <v>0.0</v>
      </c>
      <c r="Q544" s="15">
        <v>0.8863382397391392</v>
      </c>
      <c r="R544" s="16">
        <v>3.328968253968254</v>
      </c>
      <c r="S544" s="13">
        <v>21.0</v>
      </c>
      <c r="T544" s="13">
        <v>12.0</v>
      </c>
      <c r="U544" s="13">
        <v>2.0</v>
      </c>
      <c r="V544" s="17">
        <f t="shared" si="55"/>
        <v>2</v>
      </c>
      <c r="W544" s="11">
        <f t="shared" si="2"/>
        <v>0.6</v>
      </c>
      <c r="X544" s="11">
        <f t="shared" si="3"/>
        <v>0.4</v>
      </c>
      <c r="Y544" s="11">
        <f t="shared" si="19"/>
        <v>3.328968254</v>
      </c>
      <c r="Z544" s="12">
        <v>0.5</v>
      </c>
      <c r="AA544" s="12">
        <v>0.5</v>
      </c>
      <c r="AB544" s="12">
        <v>2.0</v>
      </c>
      <c r="AC544" s="12">
        <v>0.0</v>
      </c>
      <c r="AD544" s="12">
        <v>2.5</v>
      </c>
      <c r="AE544" s="12">
        <v>0.5</v>
      </c>
      <c r="AF544" s="11">
        <f t="shared" si="46"/>
        <v>0.2</v>
      </c>
      <c r="AG544" s="13">
        <v>3.0</v>
      </c>
      <c r="AH544" s="13">
        <v>1.0</v>
      </c>
      <c r="AI544" s="13">
        <v>6.0</v>
      </c>
      <c r="AJ544" s="13">
        <v>3.0</v>
      </c>
      <c r="AK544" s="13">
        <v>9.0</v>
      </c>
      <c r="AL544" s="13">
        <v>4.0</v>
      </c>
      <c r="AM544" s="18">
        <f t="shared" si="47"/>
        <v>0.4444444444</v>
      </c>
      <c r="AN544" s="13">
        <v>1.0</v>
      </c>
      <c r="AO544" s="19">
        <v>0.0</v>
      </c>
      <c r="AP544" s="13">
        <v>0.0</v>
      </c>
      <c r="AQ544" s="17">
        <f t="shared" si="50"/>
        <v>2</v>
      </c>
      <c r="AR544" s="11">
        <f t="shared" si="8"/>
        <v>0.4</v>
      </c>
      <c r="AS544" s="17">
        <f t="shared" si="56"/>
        <v>2.5</v>
      </c>
      <c r="AT544" s="11">
        <f t="shared" si="57"/>
        <v>0.5</v>
      </c>
      <c r="AU544" s="13" t="s">
        <v>54</v>
      </c>
      <c r="AX544" s="21">
        <f t="shared" si="52"/>
        <v>0</v>
      </c>
      <c r="BA544" s="13">
        <f>H544+AZ544</f>
        <v>4</v>
      </c>
    </row>
    <row r="545" ht="12.75" customHeight="1">
      <c r="A545" s="8" t="s">
        <v>556</v>
      </c>
      <c r="B545" s="81" t="s">
        <v>420</v>
      </c>
      <c r="C545" s="10">
        <v>1.6373015873015873</v>
      </c>
      <c r="D545" s="11">
        <v>15.43015873015873</v>
      </c>
      <c r="E545" s="11">
        <v>0.10611048246065219</v>
      </c>
      <c r="F545" s="13">
        <v>2.0</v>
      </c>
      <c r="G545" s="13">
        <v>7.0</v>
      </c>
      <c r="H545" s="13">
        <v>0.0</v>
      </c>
      <c r="I545" s="13">
        <v>91.0</v>
      </c>
      <c r="J545" s="13">
        <v>11.0</v>
      </c>
      <c r="K545" s="11">
        <v>0.6363636363636364</v>
      </c>
      <c r="L545" s="11">
        <v>4.454545454545454</v>
      </c>
      <c r="M545" s="13">
        <v>9.0</v>
      </c>
      <c r="N545" s="13">
        <v>10.0</v>
      </c>
      <c r="O545" s="13">
        <v>10.0</v>
      </c>
      <c r="P545" s="14">
        <v>1.0</v>
      </c>
      <c r="Q545" s="15">
        <v>1.7424741188242885</v>
      </c>
      <c r="R545" s="16">
        <v>12.091847041847041</v>
      </c>
      <c r="S545" s="13">
        <v>39.0</v>
      </c>
      <c r="T545" s="13">
        <v>1.0</v>
      </c>
      <c r="U545" s="13">
        <v>2.0</v>
      </c>
      <c r="V545" s="17">
        <f t="shared" si="55"/>
        <v>4</v>
      </c>
      <c r="W545" s="11">
        <f t="shared" si="2"/>
        <v>0.6363636364</v>
      </c>
      <c r="X545" s="11">
        <f t="shared" si="3"/>
        <v>0.3636363636</v>
      </c>
      <c r="Y545" s="11">
        <f t="shared" si="19"/>
        <v>6.091847042</v>
      </c>
      <c r="Z545" s="12">
        <v>3.5</v>
      </c>
      <c r="AA545" s="12">
        <v>0.0</v>
      </c>
      <c r="AB545" s="12">
        <v>10.0</v>
      </c>
      <c r="AC545" s="12">
        <v>1.0</v>
      </c>
      <c r="AD545" s="12">
        <v>13.5</v>
      </c>
      <c r="AE545" s="12">
        <v>1.0</v>
      </c>
      <c r="AF545" s="11">
        <f t="shared" si="46"/>
        <v>0.07407407407</v>
      </c>
      <c r="AG545" s="13">
        <v>5.0</v>
      </c>
      <c r="AH545" s="13">
        <v>0.0</v>
      </c>
      <c r="AI545" s="13">
        <v>6.0</v>
      </c>
      <c r="AJ545" s="13">
        <v>4.0</v>
      </c>
      <c r="AK545" s="13">
        <v>11.0</v>
      </c>
      <c r="AL545" s="13">
        <v>4.0</v>
      </c>
      <c r="AM545" s="18">
        <f t="shared" si="47"/>
        <v>0.3636363636</v>
      </c>
      <c r="AN545" s="13">
        <v>1.0</v>
      </c>
      <c r="AO545" s="19">
        <v>0.0</v>
      </c>
      <c r="AP545" s="13">
        <v>0.0</v>
      </c>
      <c r="AQ545" s="17">
        <f t="shared" si="50"/>
        <v>2</v>
      </c>
      <c r="AR545" s="11">
        <f t="shared" si="8"/>
        <v>0.1818181818</v>
      </c>
      <c r="AS545" s="17">
        <f t="shared" si="56"/>
        <v>8</v>
      </c>
      <c r="AT545" s="11">
        <f t="shared" si="57"/>
        <v>0.8</v>
      </c>
      <c r="AU545" s="13" t="s">
        <v>54</v>
      </c>
      <c r="AX545" s="21">
        <f t="shared" si="52"/>
        <v>0</v>
      </c>
      <c r="AY545" s="13"/>
      <c r="AZ545" s="13"/>
      <c r="BA545" s="12">
        <v>2.0</v>
      </c>
      <c r="BB545" s="13"/>
    </row>
    <row r="546" ht="12.75" customHeight="1">
      <c r="A546" s="13" t="s">
        <v>556</v>
      </c>
      <c r="B546" s="81" t="s">
        <v>454</v>
      </c>
      <c r="C546" s="10">
        <v>5.5623015873015875</v>
      </c>
      <c r="D546" s="11">
        <v>9.93015873015873</v>
      </c>
      <c r="E546" s="11">
        <v>0.5601422634271099</v>
      </c>
      <c r="F546" s="13">
        <v>0.0</v>
      </c>
      <c r="G546" s="13">
        <v>0.0</v>
      </c>
      <c r="H546" s="13">
        <v>8.0</v>
      </c>
      <c r="I546" s="13">
        <v>63.0</v>
      </c>
      <c r="J546" s="13">
        <v>5.0</v>
      </c>
      <c r="K546" s="11">
        <v>-0.025396825396825397</v>
      </c>
      <c r="L546" s="11">
        <v>0.0</v>
      </c>
      <c r="M546" s="13">
        <v>3.0</v>
      </c>
      <c r="N546" s="13">
        <v>0.0</v>
      </c>
      <c r="O546" s="13">
        <v>10.0</v>
      </c>
      <c r="P546" s="14">
        <v>0.0</v>
      </c>
      <c r="Q546" s="15">
        <v>0.5347454380302845</v>
      </c>
      <c r="R546" s="16">
        <v>5.5623015873015875</v>
      </c>
      <c r="S546" s="13">
        <v>32.0</v>
      </c>
      <c r="T546" s="13">
        <v>8.0</v>
      </c>
      <c r="U546" s="13">
        <v>2.0</v>
      </c>
      <c r="V546" s="17">
        <f t="shared" si="55"/>
        <v>5</v>
      </c>
      <c r="W546" s="11">
        <f t="shared" si="2"/>
        <v>0</v>
      </c>
      <c r="X546" s="11">
        <f t="shared" si="3"/>
        <v>1</v>
      </c>
      <c r="Y546" s="11">
        <f t="shared" si="19"/>
        <v>5.562301587</v>
      </c>
      <c r="Z546" s="12">
        <v>2.0</v>
      </c>
      <c r="AA546" s="12">
        <v>0.0</v>
      </c>
      <c r="AB546" s="12">
        <v>6.0</v>
      </c>
      <c r="AC546" s="12">
        <v>4.0</v>
      </c>
      <c r="AD546" s="12">
        <v>8.0</v>
      </c>
      <c r="AE546" s="12">
        <v>4.0</v>
      </c>
      <c r="AF546" s="11">
        <f t="shared" si="46"/>
        <v>0.5</v>
      </c>
      <c r="AG546" s="13">
        <v>5.0</v>
      </c>
      <c r="AH546" s="13">
        <v>4.0</v>
      </c>
      <c r="AI546" s="13">
        <v>6.0</v>
      </c>
      <c r="AJ546" s="13">
        <v>4.0</v>
      </c>
      <c r="AK546" s="13">
        <v>11.0</v>
      </c>
      <c r="AL546" s="13">
        <v>8.0</v>
      </c>
      <c r="AM546" s="18">
        <f t="shared" si="47"/>
        <v>0.7272727273</v>
      </c>
      <c r="AN546" s="13">
        <v>2.0</v>
      </c>
      <c r="AO546" s="19">
        <v>0.0</v>
      </c>
      <c r="AP546" s="13">
        <v>0.0</v>
      </c>
      <c r="AQ546" s="17">
        <f t="shared" si="50"/>
        <v>2</v>
      </c>
      <c r="AR546" s="11">
        <f t="shared" si="8"/>
        <v>0.4</v>
      </c>
      <c r="AS546" s="17">
        <f t="shared" si="56"/>
        <v>-1</v>
      </c>
      <c r="AT546" s="11">
        <f t="shared" si="57"/>
        <v>-1</v>
      </c>
      <c r="AU546" s="13" t="s">
        <v>54</v>
      </c>
      <c r="AX546" s="21">
        <f t="shared" si="52"/>
        <v>0</v>
      </c>
      <c r="AY546" s="13"/>
      <c r="AZ546" s="13"/>
      <c r="BA546" s="13">
        <v>3.0</v>
      </c>
      <c r="BB546" s="13"/>
    </row>
    <row r="547" ht="12.75" customHeight="1">
      <c r="A547" s="13" t="s">
        <v>556</v>
      </c>
      <c r="B547" s="81" t="s">
        <v>418</v>
      </c>
      <c r="C547" s="10">
        <v>3.162301587301587</v>
      </c>
      <c r="D547" s="11">
        <v>13.93015873015873</v>
      </c>
      <c r="E547" s="11">
        <v>0.22701116681859615</v>
      </c>
      <c r="F547" s="13">
        <v>0.0</v>
      </c>
      <c r="G547" s="13">
        <v>2.0</v>
      </c>
      <c r="H547" s="13">
        <v>4.0</v>
      </c>
      <c r="I547" s="13">
        <v>81.0</v>
      </c>
      <c r="J547" s="13">
        <v>9.0</v>
      </c>
      <c r="K547" s="11">
        <v>0.2167352537722908</v>
      </c>
      <c r="L547" s="11">
        <v>0.7777777777777778</v>
      </c>
      <c r="M547" s="13">
        <v>6.0</v>
      </c>
      <c r="N547" s="13">
        <v>0.0</v>
      </c>
      <c r="O547" s="13">
        <v>10.0</v>
      </c>
      <c r="P547" s="14">
        <v>0.0</v>
      </c>
      <c r="Q547" s="15">
        <v>0.443746420590887</v>
      </c>
      <c r="R547" s="16">
        <v>3.940079365079365</v>
      </c>
      <c r="S547" s="13">
        <v>37.0</v>
      </c>
      <c r="T547" s="13">
        <v>5.0</v>
      </c>
      <c r="U547" s="13">
        <v>2.0</v>
      </c>
      <c r="V547" s="17">
        <f t="shared" si="55"/>
        <v>7</v>
      </c>
      <c r="W547" s="11">
        <f t="shared" si="2"/>
        <v>0.2222222222</v>
      </c>
      <c r="X547" s="11">
        <f t="shared" si="3"/>
        <v>0.7777777778</v>
      </c>
      <c r="Y547" s="11">
        <f t="shared" si="19"/>
        <v>3.940079365</v>
      </c>
      <c r="Z547" s="12">
        <v>3.0</v>
      </c>
      <c r="AA547" s="12">
        <v>1.0</v>
      </c>
      <c r="AB547" s="12">
        <v>9.0</v>
      </c>
      <c r="AC547" s="12">
        <v>1.0</v>
      </c>
      <c r="AD547" s="12">
        <v>12.0</v>
      </c>
      <c r="AE547" s="12">
        <v>2.0</v>
      </c>
      <c r="AF547" s="11">
        <f t="shared" si="46"/>
        <v>0.1666666667</v>
      </c>
      <c r="AG547" s="13">
        <v>5.0</v>
      </c>
      <c r="AH547" s="13">
        <v>2.0</v>
      </c>
      <c r="AI547" s="13">
        <v>6.0</v>
      </c>
      <c r="AJ547" s="13">
        <v>4.0</v>
      </c>
      <c r="AK547" s="13">
        <v>11.0</v>
      </c>
      <c r="AL547" s="13">
        <v>6.0</v>
      </c>
      <c r="AM547" s="18">
        <f t="shared" si="47"/>
        <v>0.5454545455</v>
      </c>
      <c r="AN547" s="13">
        <v>2.0</v>
      </c>
      <c r="AO547" s="19">
        <v>0.0</v>
      </c>
      <c r="AP547" s="13">
        <v>0.0</v>
      </c>
      <c r="AQ547" s="17">
        <f t="shared" si="50"/>
        <v>3</v>
      </c>
      <c r="AR547" s="11">
        <f t="shared" si="8"/>
        <v>0.3333333333</v>
      </c>
      <c r="AS547" s="17">
        <f t="shared" si="56"/>
        <v>4</v>
      </c>
      <c r="AT547" s="11">
        <f t="shared" si="57"/>
        <v>0.5</v>
      </c>
      <c r="AU547" s="13" t="s">
        <v>54</v>
      </c>
      <c r="AX547" s="21">
        <f t="shared" si="52"/>
        <v>0</v>
      </c>
      <c r="AY547" s="13"/>
      <c r="AZ547" s="13"/>
      <c r="BA547" s="13">
        <v>5.0</v>
      </c>
      <c r="BB547" s="13"/>
    </row>
    <row r="548" ht="12.75" customHeight="1">
      <c r="A548" s="13" t="s">
        <v>556</v>
      </c>
      <c r="B548" s="81" t="s">
        <v>221</v>
      </c>
      <c r="C548" s="10">
        <v>1.8373015873015872</v>
      </c>
      <c r="D548" s="11">
        <v>7.93015873015873</v>
      </c>
      <c r="E548" s="11">
        <v>0.2316853482786229</v>
      </c>
      <c r="F548" s="13">
        <v>2.0</v>
      </c>
      <c r="G548" s="13">
        <v>4.0</v>
      </c>
      <c r="H548" s="13">
        <v>4.0</v>
      </c>
      <c r="I548" s="13">
        <v>61.0</v>
      </c>
      <c r="J548" s="13">
        <v>7.0</v>
      </c>
      <c r="K548" s="11">
        <v>0.5620608899297423</v>
      </c>
      <c r="L548" s="11">
        <v>2.0</v>
      </c>
      <c r="M548" s="13">
        <v>4.0</v>
      </c>
      <c r="N548" s="13">
        <v>0.0</v>
      </c>
      <c r="O548" s="13">
        <v>10.0</v>
      </c>
      <c r="P548" s="14">
        <v>0.0</v>
      </c>
      <c r="Q548" s="15">
        <v>0.7937462382083652</v>
      </c>
      <c r="R548" s="16">
        <v>3.837301587301587</v>
      </c>
      <c r="S548" s="13">
        <v>29.0</v>
      </c>
      <c r="T548" s="13">
        <v>9.0</v>
      </c>
      <c r="U548" s="13">
        <v>2.0</v>
      </c>
      <c r="V548" s="17">
        <f t="shared" si="55"/>
        <v>3</v>
      </c>
      <c r="W548" s="11">
        <f t="shared" si="2"/>
        <v>0.5714285714</v>
      </c>
      <c r="X548" s="11">
        <f t="shared" si="3"/>
        <v>0.4285714286</v>
      </c>
      <c r="Y548" s="11">
        <f t="shared" si="19"/>
        <v>3.837301587</v>
      </c>
      <c r="Z548" s="12">
        <v>1.0</v>
      </c>
      <c r="AA548" s="12">
        <v>1.0</v>
      </c>
      <c r="AB548" s="12">
        <v>5.0</v>
      </c>
      <c r="AC548" s="12">
        <v>0.0</v>
      </c>
      <c r="AD548" s="12">
        <v>6.0</v>
      </c>
      <c r="AE548" s="12">
        <v>1.0</v>
      </c>
      <c r="AF548" s="11">
        <f t="shared" si="46"/>
        <v>0.1666666667</v>
      </c>
      <c r="AG548" s="13">
        <v>5.0</v>
      </c>
      <c r="AH548" s="13">
        <v>1.0</v>
      </c>
      <c r="AI548" s="13">
        <v>6.0</v>
      </c>
      <c r="AJ548" s="13">
        <v>4.0</v>
      </c>
      <c r="AK548" s="13">
        <v>11.0</v>
      </c>
      <c r="AL548" s="13">
        <v>5.0</v>
      </c>
      <c r="AM548" s="18">
        <f t="shared" si="47"/>
        <v>0.4545454545</v>
      </c>
      <c r="AN548" s="13">
        <v>1.0</v>
      </c>
      <c r="AO548" s="19">
        <v>0.0</v>
      </c>
      <c r="AP548" s="13">
        <v>0.0</v>
      </c>
      <c r="AQ548" s="17">
        <f t="shared" si="50"/>
        <v>3</v>
      </c>
      <c r="AR548" s="11">
        <f t="shared" si="8"/>
        <v>0.4285714286</v>
      </c>
      <c r="AS548" s="17">
        <f t="shared" si="56"/>
        <v>3</v>
      </c>
      <c r="AT548" s="11">
        <f t="shared" si="57"/>
        <v>0.4285714286</v>
      </c>
      <c r="AU548" s="13" t="s">
        <v>54</v>
      </c>
      <c r="AX548" s="21">
        <f t="shared" si="52"/>
        <v>0</v>
      </c>
      <c r="AY548" s="13"/>
      <c r="AZ548" s="13"/>
      <c r="BA548" s="13">
        <v>3.0</v>
      </c>
      <c r="BB548" s="13"/>
    </row>
    <row r="549" ht="12.75" customHeight="1">
      <c r="A549" s="13" t="s">
        <v>556</v>
      </c>
      <c r="B549" s="82" t="s">
        <v>364</v>
      </c>
      <c r="C549" s="10">
        <v>0.7178571428571427</v>
      </c>
      <c r="D549" s="11">
        <v>11.93015873015873</v>
      </c>
      <c r="E549" s="11">
        <v>0.06017163384779137</v>
      </c>
      <c r="F549" s="13">
        <v>2.0</v>
      </c>
      <c r="G549" s="13">
        <v>8.0</v>
      </c>
      <c r="H549" s="13">
        <v>14.0</v>
      </c>
      <c r="I549" s="13">
        <v>107.0</v>
      </c>
      <c r="J549" s="13">
        <v>12.0</v>
      </c>
      <c r="K549" s="11">
        <v>0.6557632398753894</v>
      </c>
      <c r="L549" s="11">
        <v>1.037037037037037</v>
      </c>
      <c r="M549" s="13">
        <v>6.0</v>
      </c>
      <c r="N549" s="13">
        <v>0.0</v>
      </c>
      <c r="O549" s="13">
        <v>10.0</v>
      </c>
      <c r="P549" s="14">
        <v>0.0</v>
      </c>
      <c r="Q549" s="15">
        <v>0.7159348737231808</v>
      </c>
      <c r="R549" s="16">
        <v>1.7548941798941797</v>
      </c>
      <c r="S549" s="13">
        <v>35.0</v>
      </c>
      <c r="T549" s="13">
        <v>7.0</v>
      </c>
      <c r="U549" s="13">
        <v>2.0</v>
      </c>
      <c r="V549" s="17">
        <f t="shared" si="55"/>
        <v>4</v>
      </c>
      <c r="W549" s="11">
        <f t="shared" si="2"/>
        <v>0.6666666667</v>
      </c>
      <c r="X549" s="11">
        <f t="shared" si="3"/>
        <v>0.3333333333</v>
      </c>
      <c r="Y549" s="11">
        <f t="shared" si="19"/>
        <v>1.75489418</v>
      </c>
      <c r="Z549" s="12">
        <v>3.0</v>
      </c>
      <c r="AA549" s="12">
        <v>0.0</v>
      </c>
      <c r="AB549" s="12">
        <v>7.0</v>
      </c>
      <c r="AC549" s="12">
        <v>0.0</v>
      </c>
      <c r="AD549" s="12">
        <v>10.0</v>
      </c>
      <c r="AE549" s="12">
        <v>0.0</v>
      </c>
      <c r="AF549" s="11">
        <f t="shared" si="46"/>
        <v>0</v>
      </c>
      <c r="AG549" s="13">
        <v>5.0</v>
      </c>
      <c r="AH549" s="13">
        <v>2.0</v>
      </c>
      <c r="AI549" s="13">
        <v>6.0</v>
      </c>
      <c r="AJ549" s="13">
        <v>1.0</v>
      </c>
      <c r="AK549" s="13">
        <v>11.0</v>
      </c>
      <c r="AL549" s="13">
        <v>3.0</v>
      </c>
      <c r="AM549" s="18">
        <f t="shared" si="47"/>
        <v>0.2727272727</v>
      </c>
      <c r="AN549" s="13">
        <v>1.0</v>
      </c>
      <c r="AO549" s="19">
        <v>0.0</v>
      </c>
      <c r="AP549" s="13">
        <v>0.0</v>
      </c>
      <c r="AQ549" s="17">
        <f t="shared" si="50"/>
        <v>6</v>
      </c>
      <c r="AR549" s="11">
        <f t="shared" si="8"/>
        <v>0.5</v>
      </c>
      <c r="AS549" s="17">
        <f t="shared" si="56"/>
        <v>6</v>
      </c>
      <c r="AT549" s="11">
        <f t="shared" si="57"/>
        <v>0.5</v>
      </c>
      <c r="AU549" s="13" t="s">
        <v>56</v>
      </c>
      <c r="AX549" s="21">
        <f t="shared" si="52"/>
        <v>0</v>
      </c>
      <c r="AY549" s="13"/>
      <c r="AZ549" s="13"/>
      <c r="BA549" s="13">
        <v>7.0</v>
      </c>
      <c r="BB549" s="13"/>
    </row>
    <row r="550" ht="12.75" customHeight="1">
      <c r="A550" s="13" t="s">
        <v>556</v>
      </c>
      <c r="B550" s="82" t="s">
        <v>426</v>
      </c>
      <c r="C550" s="10">
        <v>3.826190476190476</v>
      </c>
      <c r="D550" s="11">
        <v>14.93015873015873</v>
      </c>
      <c r="E550" s="11">
        <v>0.25627259196257707</v>
      </c>
      <c r="F550" s="13">
        <v>2.0</v>
      </c>
      <c r="G550" s="13">
        <v>6.0</v>
      </c>
      <c r="H550" s="13">
        <v>5.0</v>
      </c>
      <c r="I550" s="13">
        <v>104.0</v>
      </c>
      <c r="J550" s="13">
        <v>12.0</v>
      </c>
      <c r="K550" s="11">
        <v>0.4959935897435897</v>
      </c>
      <c r="L550" s="11">
        <v>1.5555555555555556</v>
      </c>
      <c r="M550" s="13">
        <v>7.0</v>
      </c>
      <c r="N550" s="13">
        <v>0.0</v>
      </c>
      <c r="O550" s="13">
        <v>10.0</v>
      </c>
      <c r="P550" s="14">
        <v>0.0</v>
      </c>
      <c r="Q550" s="15">
        <v>0.7522661817061668</v>
      </c>
      <c r="R550" s="16">
        <v>5.381746031746031</v>
      </c>
      <c r="S550" s="13">
        <v>38.0</v>
      </c>
      <c r="T550" s="13">
        <v>4.0</v>
      </c>
      <c r="U550" s="13">
        <v>2.0</v>
      </c>
      <c r="V550" s="17">
        <f t="shared" si="55"/>
        <v>6</v>
      </c>
      <c r="W550" s="11">
        <f t="shared" si="2"/>
        <v>0.5</v>
      </c>
      <c r="X550" s="11">
        <f t="shared" si="3"/>
        <v>0.5</v>
      </c>
      <c r="Y550" s="11">
        <f t="shared" si="19"/>
        <v>5.381746032</v>
      </c>
      <c r="Z550" s="12">
        <v>3.0</v>
      </c>
      <c r="AA550" s="12">
        <v>1.0</v>
      </c>
      <c r="AB550" s="12">
        <v>10.0</v>
      </c>
      <c r="AC550" s="12">
        <v>2.0</v>
      </c>
      <c r="AD550" s="12">
        <v>13.0</v>
      </c>
      <c r="AE550" s="12">
        <v>3.0</v>
      </c>
      <c r="AF550" s="11">
        <f t="shared" si="46"/>
        <v>0.2307692308</v>
      </c>
      <c r="AG550" s="13">
        <v>5.0</v>
      </c>
      <c r="AH550" s="13">
        <v>2.0</v>
      </c>
      <c r="AI550" s="13">
        <v>6.0</v>
      </c>
      <c r="AJ550" s="13">
        <v>2.0</v>
      </c>
      <c r="AK550" s="13">
        <v>11.0</v>
      </c>
      <c r="AL550" s="13">
        <v>4.0</v>
      </c>
      <c r="AM550" s="18">
        <f t="shared" si="47"/>
        <v>0.3636363636</v>
      </c>
      <c r="AN550" s="13">
        <v>1.0</v>
      </c>
      <c r="AO550" s="19">
        <v>0.0</v>
      </c>
      <c r="AP550" s="13">
        <v>0.0</v>
      </c>
      <c r="AQ550" s="17">
        <f t="shared" si="50"/>
        <v>5</v>
      </c>
      <c r="AR550" s="11">
        <f t="shared" si="8"/>
        <v>0.4166666667</v>
      </c>
      <c r="AS550" s="17">
        <f t="shared" si="56"/>
        <v>4</v>
      </c>
      <c r="AT550" s="11">
        <f t="shared" si="57"/>
        <v>0.4</v>
      </c>
      <c r="AU550" s="13" t="s">
        <v>56</v>
      </c>
      <c r="AX550" s="21">
        <f t="shared" si="52"/>
        <v>0</v>
      </c>
      <c r="AY550" s="13"/>
      <c r="AZ550" s="13"/>
      <c r="BA550" s="13">
        <v>5.0</v>
      </c>
      <c r="BB550" s="13"/>
    </row>
    <row r="551" ht="12.75" customHeight="1">
      <c r="A551" s="13" t="s">
        <v>556</v>
      </c>
      <c r="B551" s="82" t="s">
        <v>55</v>
      </c>
      <c r="C551" s="10">
        <v>0.7178571428571429</v>
      </c>
      <c r="D551" s="11">
        <v>4.73015873015873</v>
      </c>
      <c r="E551" s="11">
        <v>0.15176174496644296</v>
      </c>
      <c r="F551" s="13">
        <v>1.0</v>
      </c>
      <c r="G551" s="13">
        <v>1.0</v>
      </c>
      <c r="H551" s="13">
        <v>8.0</v>
      </c>
      <c r="I551" s="13">
        <v>68.0</v>
      </c>
      <c r="J551" s="13">
        <v>7.0</v>
      </c>
      <c r="K551" s="11">
        <v>0.12605042016806722</v>
      </c>
      <c r="L551" s="11">
        <v>0.3333333333333333</v>
      </c>
      <c r="M551" s="13">
        <v>5.0</v>
      </c>
      <c r="N551" s="13">
        <v>0.0</v>
      </c>
      <c r="O551" s="13">
        <v>10.0</v>
      </c>
      <c r="P551" s="14">
        <v>0.0</v>
      </c>
      <c r="Q551" s="15">
        <v>0.2778121651345102</v>
      </c>
      <c r="R551" s="16">
        <v>1.0511904761904762</v>
      </c>
      <c r="S551" s="13">
        <v>24.0</v>
      </c>
      <c r="T551" s="13">
        <v>11.0</v>
      </c>
      <c r="U551" s="13">
        <v>2.0</v>
      </c>
      <c r="V551" s="17">
        <f t="shared" si="55"/>
        <v>6</v>
      </c>
      <c r="W551" s="11">
        <f t="shared" si="2"/>
        <v>0.1428571429</v>
      </c>
      <c r="X551" s="11">
        <f t="shared" si="3"/>
        <v>0.8571428571</v>
      </c>
      <c r="Y551" s="11">
        <f t="shared" si="19"/>
        <v>1.051190476</v>
      </c>
      <c r="Z551" s="12">
        <v>0.0</v>
      </c>
      <c r="AA551" s="12">
        <v>0.0</v>
      </c>
      <c r="AB551" s="12">
        <v>3.0</v>
      </c>
      <c r="AC551" s="12">
        <v>0.0</v>
      </c>
      <c r="AD551" s="12">
        <v>3.0</v>
      </c>
      <c r="AE551" s="12">
        <v>0.0</v>
      </c>
      <c r="AF551" s="11">
        <f t="shared" si="46"/>
        <v>0</v>
      </c>
      <c r="AG551" s="13">
        <v>4.0</v>
      </c>
      <c r="AH551" s="13">
        <v>2.0</v>
      </c>
      <c r="AI551" s="13">
        <v>6.0</v>
      </c>
      <c r="AJ551" s="13">
        <v>1.0</v>
      </c>
      <c r="AK551" s="13">
        <v>10.0</v>
      </c>
      <c r="AL551" s="13">
        <v>3.0</v>
      </c>
      <c r="AM551" s="18">
        <f t="shared" si="47"/>
        <v>0.3</v>
      </c>
      <c r="AN551" s="13">
        <v>1.0</v>
      </c>
      <c r="AO551" s="19">
        <v>0.0</v>
      </c>
      <c r="AP551" s="13">
        <v>0.0</v>
      </c>
      <c r="AQ551" s="17">
        <f t="shared" si="50"/>
        <v>2</v>
      </c>
      <c r="AR551" s="11">
        <f t="shared" si="8"/>
        <v>0.2857142857</v>
      </c>
      <c r="AS551" s="17">
        <f t="shared" si="56"/>
        <v>5</v>
      </c>
      <c r="AT551" s="11">
        <f t="shared" si="57"/>
        <v>0.7142857143</v>
      </c>
      <c r="AU551" s="13" t="s">
        <v>56</v>
      </c>
      <c r="AX551" s="21">
        <f t="shared" si="52"/>
        <v>0</v>
      </c>
      <c r="AY551" s="13"/>
      <c r="AZ551" s="13"/>
      <c r="BA551" s="13">
        <v>6.0</v>
      </c>
      <c r="BB551" s="13"/>
    </row>
    <row r="552" ht="12.75" customHeight="1">
      <c r="A552" s="13" t="s">
        <v>556</v>
      </c>
      <c r="B552" s="82" t="s">
        <v>172</v>
      </c>
      <c r="C552" s="10">
        <v>0.0</v>
      </c>
      <c r="D552" s="11">
        <v>0.37777777777777777</v>
      </c>
      <c r="E552" s="11">
        <v>0.0</v>
      </c>
      <c r="F552" s="13">
        <v>0.0</v>
      </c>
      <c r="G552" s="13">
        <v>2.0</v>
      </c>
      <c r="H552" s="13">
        <v>4.0</v>
      </c>
      <c r="I552" s="13">
        <v>25.0</v>
      </c>
      <c r="J552" s="13">
        <v>3.0</v>
      </c>
      <c r="K552" s="11">
        <v>0.6133333333333334</v>
      </c>
      <c r="L552" s="11">
        <v>2.3333333333333335</v>
      </c>
      <c r="M552" s="13">
        <v>2.0</v>
      </c>
      <c r="N552" s="13">
        <v>0.0</v>
      </c>
      <c r="O552" s="13">
        <v>10.0</v>
      </c>
      <c r="P552" s="14">
        <v>0.0</v>
      </c>
      <c r="Q552" s="15">
        <v>0.6133333333333334</v>
      </c>
      <c r="R552" s="16">
        <v>2.3333333333333335</v>
      </c>
      <c r="S552" s="13">
        <v>9.0</v>
      </c>
      <c r="T552" s="13">
        <v>18.0</v>
      </c>
      <c r="U552" s="13">
        <v>2.0</v>
      </c>
      <c r="V552" s="17">
        <f t="shared" si="55"/>
        <v>1</v>
      </c>
      <c r="W552" s="11">
        <f t="shared" si="2"/>
        <v>0.6666666667</v>
      </c>
      <c r="X552" s="11">
        <f t="shared" si="3"/>
        <v>0.3333333333</v>
      </c>
      <c r="Y552" s="11">
        <f t="shared" si="19"/>
        <v>2.333333333</v>
      </c>
      <c r="Z552" s="12">
        <v>0.0</v>
      </c>
      <c r="AA552" s="12">
        <v>0.0</v>
      </c>
      <c r="AB552" s="12">
        <v>0.0</v>
      </c>
      <c r="AC552" s="12">
        <v>0.0</v>
      </c>
      <c r="AD552" s="12">
        <v>0.0</v>
      </c>
      <c r="AE552" s="12">
        <v>0.0</v>
      </c>
      <c r="AF552" s="11" t="str">
        <f t="shared" si="46"/>
        <v>#DIV/0!</v>
      </c>
      <c r="AG552" s="13">
        <v>0.0</v>
      </c>
      <c r="AH552" s="13">
        <v>0.0</v>
      </c>
      <c r="AI552" s="13">
        <v>3.0</v>
      </c>
      <c r="AJ552" s="13">
        <v>0.0</v>
      </c>
      <c r="AK552" s="13">
        <v>3.0</v>
      </c>
      <c r="AL552" s="13">
        <v>0.0</v>
      </c>
      <c r="AM552" s="18">
        <f t="shared" si="47"/>
        <v>0</v>
      </c>
      <c r="AN552" s="13">
        <v>0.0</v>
      </c>
      <c r="AO552" s="19">
        <v>0.0</v>
      </c>
      <c r="AP552" s="13">
        <v>0.0</v>
      </c>
      <c r="AQ552" s="17">
        <f t="shared" si="50"/>
        <v>1</v>
      </c>
      <c r="AR552" s="11">
        <f t="shared" si="8"/>
        <v>0.3333333333</v>
      </c>
      <c r="AS552" s="17">
        <f t="shared" si="56"/>
        <v>2</v>
      </c>
      <c r="AT552" s="11">
        <f t="shared" si="57"/>
        <v>0.6666666667</v>
      </c>
      <c r="AU552" s="13" t="s">
        <v>56</v>
      </c>
      <c r="AV552" s="20">
        <v>28587.0</v>
      </c>
      <c r="AX552" s="21">
        <f t="shared" si="52"/>
        <v>-78.26694045</v>
      </c>
      <c r="BA552" s="12">
        <v>5.0</v>
      </c>
    </row>
    <row r="553" ht="12.75" customHeight="1">
      <c r="A553" s="13" t="s">
        <v>556</v>
      </c>
      <c r="B553" s="82" t="s">
        <v>461</v>
      </c>
      <c r="C553" s="10">
        <v>0.0</v>
      </c>
      <c r="D553" s="11">
        <v>0.2111111111111111</v>
      </c>
      <c r="E553" s="11">
        <v>0.0</v>
      </c>
      <c r="F553" s="13">
        <v>0.0</v>
      </c>
      <c r="G553" s="13">
        <v>1.0</v>
      </c>
      <c r="H553" s="13">
        <v>5.0</v>
      </c>
      <c r="I553" s="13">
        <v>19.0</v>
      </c>
      <c r="J553" s="13">
        <v>2.0</v>
      </c>
      <c r="K553" s="11">
        <v>0.368421052631579</v>
      </c>
      <c r="L553" s="11">
        <v>1.5555555555555556</v>
      </c>
      <c r="M553" s="13">
        <v>1.0</v>
      </c>
      <c r="N553" s="13">
        <v>0.0</v>
      </c>
      <c r="O553" s="13">
        <v>10.0</v>
      </c>
      <c r="P553" s="14">
        <v>0.0</v>
      </c>
      <c r="Q553" s="15">
        <v>0.368421052631579</v>
      </c>
      <c r="R553" s="16">
        <v>1.5555555555555556</v>
      </c>
      <c r="S553" s="13">
        <v>6.0</v>
      </c>
      <c r="T553" s="13">
        <v>19.0</v>
      </c>
      <c r="U553" s="13">
        <v>2.0</v>
      </c>
      <c r="V553" s="17">
        <f t="shared" si="55"/>
        <v>1</v>
      </c>
      <c r="W553" s="11">
        <f t="shared" si="2"/>
        <v>0.5</v>
      </c>
      <c r="X553" s="11">
        <f t="shared" si="3"/>
        <v>0.5</v>
      </c>
      <c r="Y553" s="11">
        <f t="shared" si="19"/>
        <v>1.555555556</v>
      </c>
      <c r="Z553" s="12">
        <v>0.0</v>
      </c>
      <c r="AA553" s="12">
        <v>0.0</v>
      </c>
      <c r="AB553" s="12">
        <v>0.0</v>
      </c>
      <c r="AC553" s="12">
        <v>0.0</v>
      </c>
      <c r="AD553" s="12">
        <v>0.0</v>
      </c>
      <c r="AE553" s="12">
        <v>0.0</v>
      </c>
      <c r="AF553" s="11" t="str">
        <f t="shared" si="46"/>
        <v>#DIV/0!</v>
      </c>
      <c r="AG553" s="13">
        <v>0.0</v>
      </c>
      <c r="AH553" s="13">
        <v>0.0</v>
      </c>
      <c r="AI553" s="13">
        <v>2.0</v>
      </c>
      <c r="AJ553" s="13">
        <v>0.0</v>
      </c>
      <c r="AK553" s="13">
        <v>2.0</v>
      </c>
      <c r="AL553" s="13">
        <v>0.0</v>
      </c>
      <c r="AM553" s="18">
        <f t="shared" si="47"/>
        <v>0</v>
      </c>
      <c r="AN553" s="13">
        <v>0.0</v>
      </c>
      <c r="AO553" s="19">
        <v>0.0</v>
      </c>
      <c r="AP553" s="13">
        <v>0.0</v>
      </c>
      <c r="AQ553" s="17">
        <f t="shared" si="50"/>
        <v>1</v>
      </c>
      <c r="AR553" s="11">
        <f t="shared" si="8"/>
        <v>0.5</v>
      </c>
      <c r="AS553" s="17">
        <f t="shared" si="56"/>
        <v>1</v>
      </c>
      <c r="AT553" s="11">
        <f t="shared" si="57"/>
        <v>0.5</v>
      </c>
      <c r="AU553" s="13" t="s">
        <v>56</v>
      </c>
      <c r="AX553" s="21">
        <f t="shared" si="52"/>
        <v>0</v>
      </c>
      <c r="AY553" s="13"/>
      <c r="AZ553" s="13">
        <v>2.0</v>
      </c>
      <c r="BA553" s="13">
        <v>10.0</v>
      </c>
      <c r="BB553" s="13"/>
    </row>
    <row r="554" ht="12.75" customHeight="1">
      <c r="A554" s="13" t="s">
        <v>556</v>
      </c>
      <c r="B554" s="82" t="s">
        <v>267</v>
      </c>
      <c r="C554" s="10">
        <v>0.0</v>
      </c>
      <c r="D554" s="11">
        <v>0.5777777777777777</v>
      </c>
      <c r="E554" s="11">
        <v>0.0</v>
      </c>
      <c r="F554" s="13">
        <v>0.0</v>
      </c>
      <c r="G554" s="13">
        <v>3.0</v>
      </c>
      <c r="H554" s="13">
        <v>4.0</v>
      </c>
      <c r="I554" s="13">
        <v>30.0</v>
      </c>
      <c r="J554" s="13">
        <v>4.0</v>
      </c>
      <c r="K554" s="11">
        <v>0.7166666666666667</v>
      </c>
      <c r="L554" s="11">
        <v>2.625</v>
      </c>
      <c r="M554" s="13">
        <v>3.0</v>
      </c>
      <c r="N554" s="13">
        <v>0.0</v>
      </c>
      <c r="O554" s="13">
        <v>10.0</v>
      </c>
      <c r="P554" s="14">
        <v>0.0</v>
      </c>
      <c r="Q554" s="15">
        <v>0.7166666666666667</v>
      </c>
      <c r="R554" s="16">
        <v>2.625</v>
      </c>
      <c r="S554" s="13">
        <v>11.0</v>
      </c>
      <c r="T554" s="13">
        <v>17.0</v>
      </c>
      <c r="U554" s="13">
        <v>2.0</v>
      </c>
      <c r="V554" s="17">
        <f t="shared" si="55"/>
        <v>1</v>
      </c>
      <c r="W554" s="11">
        <f t="shared" si="2"/>
        <v>0.75</v>
      </c>
      <c r="X554" s="11">
        <f t="shared" si="3"/>
        <v>0.25</v>
      </c>
      <c r="Y554" s="11">
        <f t="shared" si="19"/>
        <v>2.625</v>
      </c>
      <c r="Z554" s="12">
        <v>0.0</v>
      </c>
      <c r="AA554" s="12">
        <v>0.0</v>
      </c>
      <c r="AB554" s="12">
        <v>0.0</v>
      </c>
      <c r="AC554" s="12">
        <v>0.0</v>
      </c>
      <c r="AD554" s="12">
        <v>0.0</v>
      </c>
      <c r="AE554" s="12">
        <v>0.0</v>
      </c>
      <c r="AF554" s="11" t="str">
        <f t="shared" si="46"/>
        <v>#DIV/0!</v>
      </c>
      <c r="AG554" s="13">
        <v>0.0</v>
      </c>
      <c r="AH554" s="13">
        <v>0.0</v>
      </c>
      <c r="AI554" s="13">
        <v>4.0</v>
      </c>
      <c r="AJ554" s="13">
        <v>0.0</v>
      </c>
      <c r="AK554" s="13">
        <v>4.0</v>
      </c>
      <c r="AL554" s="13">
        <v>0.0</v>
      </c>
      <c r="AM554" s="18">
        <f t="shared" si="47"/>
        <v>0</v>
      </c>
      <c r="AN554" s="13">
        <v>0.0</v>
      </c>
      <c r="AO554" s="19">
        <v>0.0</v>
      </c>
      <c r="AP554" s="13">
        <v>0.0</v>
      </c>
      <c r="AQ554" s="17">
        <f t="shared" si="50"/>
        <v>1</v>
      </c>
      <c r="AR554" s="11">
        <f t="shared" si="8"/>
        <v>0.25</v>
      </c>
      <c r="AS554" s="17">
        <f t="shared" si="56"/>
        <v>3</v>
      </c>
      <c r="AT554" s="11">
        <f t="shared" si="57"/>
        <v>0.75</v>
      </c>
      <c r="AU554" s="13" t="s">
        <v>54</v>
      </c>
      <c r="AV554" s="20">
        <v>24213.0</v>
      </c>
      <c r="AX554" s="21">
        <f t="shared" si="52"/>
        <v>-66.29158111</v>
      </c>
      <c r="AY554" s="13"/>
      <c r="AZ554" s="13">
        <v>2.0</v>
      </c>
      <c r="BA554" s="12">
        <v>6.0</v>
      </c>
      <c r="BB554" s="13"/>
    </row>
    <row r="555" ht="12.75" customHeight="1">
      <c r="A555" s="22" t="s">
        <v>556</v>
      </c>
      <c r="B555" s="82" t="s">
        <v>400</v>
      </c>
      <c r="C555" s="10">
        <v>3.951190476190476</v>
      </c>
      <c r="D555" s="11">
        <v>14.93015873015873</v>
      </c>
      <c r="E555" s="11">
        <v>0.2646449075058473</v>
      </c>
      <c r="F555" s="13">
        <v>1.0</v>
      </c>
      <c r="G555" s="13">
        <v>9.0</v>
      </c>
      <c r="H555" s="13">
        <v>11.0</v>
      </c>
      <c r="I555" s="13">
        <v>117.0</v>
      </c>
      <c r="J555" s="13">
        <v>14.0</v>
      </c>
      <c r="K555" s="11">
        <v>0.6361416361416362</v>
      </c>
      <c r="L555" s="11">
        <v>1.2</v>
      </c>
      <c r="M555" s="13">
        <v>7.0</v>
      </c>
      <c r="N555" s="13">
        <v>0.0</v>
      </c>
      <c r="O555" s="13">
        <v>10.0</v>
      </c>
      <c r="P555" s="14">
        <v>0.0</v>
      </c>
      <c r="Q555" s="15">
        <v>0.9007865436474836</v>
      </c>
      <c r="R555" s="16">
        <v>5.151190476190476</v>
      </c>
      <c r="S555" s="13">
        <v>39.0</v>
      </c>
      <c r="T555" s="13">
        <v>2.0</v>
      </c>
      <c r="U555" s="13">
        <v>2.0</v>
      </c>
      <c r="V555" s="17">
        <f t="shared" si="55"/>
        <v>5</v>
      </c>
      <c r="W555" s="11">
        <f t="shared" si="2"/>
        <v>0.6428571429</v>
      </c>
      <c r="X555" s="11">
        <f t="shared" si="3"/>
        <v>0.3571428571</v>
      </c>
      <c r="Y555" s="11">
        <f t="shared" si="19"/>
        <v>5.151190476</v>
      </c>
      <c r="Z555" s="12">
        <v>3.0</v>
      </c>
      <c r="AA555" s="12">
        <v>0.0</v>
      </c>
      <c r="AB555" s="12">
        <v>10.0</v>
      </c>
      <c r="AC555" s="12">
        <v>3.0</v>
      </c>
      <c r="AD555" s="12">
        <v>13.0</v>
      </c>
      <c r="AE555" s="12">
        <v>3.0</v>
      </c>
      <c r="AF555" s="11">
        <f t="shared" si="46"/>
        <v>0.2307692308</v>
      </c>
      <c r="AG555" s="13">
        <v>5.0</v>
      </c>
      <c r="AH555" s="13">
        <v>3.0</v>
      </c>
      <c r="AI555" s="13">
        <v>6.0</v>
      </c>
      <c r="AJ555" s="13">
        <v>1.0</v>
      </c>
      <c r="AK555" s="13">
        <v>11.0</v>
      </c>
      <c r="AL555" s="13">
        <v>4.0</v>
      </c>
      <c r="AM555" s="18">
        <f t="shared" si="47"/>
        <v>0.3636363636</v>
      </c>
      <c r="AN555" s="13">
        <v>1.0</v>
      </c>
      <c r="AO555" s="19">
        <v>0.0</v>
      </c>
      <c r="AP555" s="13">
        <v>0.0</v>
      </c>
      <c r="AQ555" s="17">
        <f t="shared" si="50"/>
        <v>7</v>
      </c>
      <c r="AR555" s="11">
        <f t="shared" si="8"/>
        <v>0.5</v>
      </c>
      <c r="AS555" s="17">
        <f t="shared" si="56"/>
        <v>4</v>
      </c>
      <c r="AT555" s="11">
        <f t="shared" si="57"/>
        <v>0.3636363636</v>
      </c>
      <c r="AU555" s="13" t="s">
        <v>54</v>
      </c>
      <c r="AX555" s="21">
        <f t="shared" si="52"/>
        <v>0</v>
      </c>
      <c r="AY555" s="13"/>
      <c r="AZ555" s="13"/>
      <c r="BA555" s="13">
        <v>9.0</v>
      </c>
      <c r="BB555" s="13"/>
    </row>
    <row r="556" ht="12.75" customHeight="1">
      <c r="A556" s="13" t="s">
        <v>556</v>
      </c>
      <c r="B556" s="82" t="s">
        <v>557</v>
      </c>
      <c r="C556" s="10">
        <v>0.5166666666666666</v>
      </c>
      <c r="D556" s="11">
        <v>1.5777777777777777</v>
      </c>
      <c r="E556" s="11">
        <v>0.3274647887323943</v>
      </c>
      <c r="F556" s="13">
        <v>1.0</v>
      </c>
      <c r="G556" s="13">
        <v>0.0</v>
      </c>
      <c r="H556" s="13">
        <v>0.0</v>
      </c>
      <c r="I556" s="13">
        <v>19.0</v>
      </c>
      <c r="J556" s="13">
        <v>2.0</v>
      </c>
      <c r="K556" s="11">
        <v>-0.08</v>
      </c>
      <c r="L556" s="11">
        <v>0.0</v>
      </c>
      <c r="M556" s="13">
        <v>2.0</v>
      </c>
      <c r="N556" s="13">
        <v>0.0</v>
      </c>
      <c r="O556" s="13">
        <v>10.0</v>
      </c>
      <c r="P556" s="14">
        <v>0.0</v>
      </c>
      <c r="Q556" s="15">
        <v>0.2474647887323943</v>
      </c>
      <c r="R556" s="16">
        <v>0.5166666666666666</v>
      </c>
      <c r="S556" s="13">
        <v>13.0</v>
      </c>
      <c r="T556" s="13">
        <v>15.0</v>
      </c>
      <c r="U556" s="13">
        <v>2.0</v>
      </c>
      <c r="V556" s="17">
        <f t="shared" si="55"/>
        <v>2</v>
      </c>
      <c r="W556" s="11">
        <f t="shared" si="2"/>
        <v>0</v>
      </c>
      <c r="X556" s="11">
        <f t="shared" si="3"/>
        <v>1</v>
      </c>
      <c r="Y556" s="11">
        <f t="shared" si="19"/>
        <v>0.5166666667</v>
      </c>
      <c r="Z556" s="12">
        <v>0.5</v>
      </c>
      <c r="AA556" s="12">
        <v>0.25</v>
      </c>
      <c r="AB556" s="12">
        <v>0.0</v>
      </c>
      <c r="AC556" s="12">
        <v>0.0</v>
      </c>
      <c r="AD556" s="12">
        <v>0.5</v>
      </c>
      <c r="AE556" s="12">
        <v>0.25</v>
      </c>
      <c r="AF556" s="11">
        <f t="shared" si="46"/>
        <v>0.5</v>
      </c>
      <c r="AG556" s="13">
        <v>1.0</v>
      </c>
      <c r="AH556" s="13">
        <v>0.0</v>
      </c>
      <c r="AI556" s="13">
        <v>5.0</v>
      </c>
      <c r="AJ556" s="13">
        <v>1.0</v>
      </c>
      <c r="AK556" s="13">
        <v>6.0</v>
      </c>
      <c r="AL556" s="13">
        <v>1.0</v>
      </c>
      <c r="AM556" s="18">
        <f t="shared" si="47"/>
        <v>0.1666666667</v>
      </c>
      <c r="AN556" s="13">
        <v>2.0</v>
      </c>
      <c r="AO556" s="19">
        <v>0.0</v>
      </c>
      <c r="AP556" s="13">
        <v>0.0</v>
      </c>
      <c r="AQ556" s="17">
        <f t="shared" si="50"/>
        <v>0</v>
      </c>
      <c r="AR556" s="11">
        <f t="shared" si="8"/>
        <v>0</v>
      </c>
      <c r="AS556" s="17">
        <f t="shared" si="56"/>
        <v>1.75</v>
      </c>
      <c r="AT556" s="11">
        <f t="shared" si="57"/>
        <v>0.875</v>
      </c>
      <c r="AU556" s="13" t="s">
        <v>54</v>
      </c>
      <c r="AX556" s="21">
        <f t="shared" si="52"/>
        <v>0</v>
      </c>
      <c r="AY556" s="13"/>
      <c r="AZ556" s="13"/>
      <c r="BA556" s="13">
        <f>H556+AZ556</f>
        <v>0</v>
      </c>
      <c r="BB556" s="13"/>
    </row>
    <row r="557" ht="12.75" customHeight="1">
      <c r="A557" s="13" t="s">
        <v>556</v>
      </c>
      <c r="B557" s="82" t="s">
        <v>389</v>
      </c>
      <c r="C557" s="10">
        <v>0.0</v>
      </c>
      <c r="D557" s="11">
        <v>0.1</v>
      </c>
      <c r="E557" s="11">
        <v>0.0</v>
      </c>
      <c r="F557" s="13">
        <v>0.0</v>
      </c>
      <c r="G557" s="13">
        <v>0.0</v>
      </c>
      <c r="H557" s="13">
        <v>6.0</v>
      </c>
      <c r="I557" s="13">
        <v>10.0</v>
      </c>
      <c r="J557" s="13">
        <v>1.0</v>
      </c>
      <c r="K557" s="11">
        <v>-0.6</v>
      </c>
      <c r="L557" s="11">
        <v>0.0</v>
      </c>
      <c r="M557" s="13">
        <v>0.0</v>
      </c>
      <c r="N557" s="13">
        <v>0.0</v>
      </c>
      <c r="O557" s="13">
        <v>10.0</v>
      </c>
      <c r="P557" s="14">
        <v>0.0</v>
      </c>
      <c r="Q557" s="15">
        <v>-0.6</v>
      </c>
      <c r="R557" s="16">
        <v>0.0</v>
      </c>
      <c r="S557" s="13">
        <v>3.0</v>
      </c>
      <c r="T557" s="13">
        <v>20.0</v>
      </c>
      <c r="U557" s="13">
        <v>2.0</v>
      </c>
      <c r="V557" s="17">
        <f t="shared" si="55"/>
        <v>1</v>
      </c>
      <c r="W557" s="11">
        <f t="shared" si="2"/>
        <v>0</v>
      </c>
      <c r="X557" s="11">
        <f t="shared" si="3"/>
        <v>1</v>
      </c>
      <c r="Y557" s="11">
        <f t="shared" si="19"/>
        <v>0</v>
      </c>
      <c r="Z557" s="12">
        <v>0.0</v>
      </c>
      <c r="AA557" s="12">
        <v>0.0</v>
      </c>
      <c r="AB557" s="12">
        <v>0.0</v>
      </c>
      <c r="AC557" s="12">
        <v>0.0</v>
      </c>
      <c r="AD557" s="12">
        <v>0.0</v>
      </c>
      <c r="AE557" s="12">
        <v>0.0</v>
      </c>
      <c r="AF557" s="11" t="str">
        <f t="shared" si="46"/>
        <v>#DIV/0!</v>
      </c>
      <c r="AG557" s="13">
        <v>0.0</v>
      </c>
      <c r="AH557" s="13">
        <v>0.0</v>
      </c>
      <c r="AI557" s="13">
        <v>1.0</v>
      </c>
      <c r="AJ557" s="13">
        <v>0.0</v>
      </c>
      <c r="AK557" s="13">
        <v>1.0</v>
      </c>
      <c r="AL557" s="13">
        <v>0.0</v>
      </c>
      <c r="AM557" s="18">
        <f t="shared" si="47"/>
        <v>0</v>
      </c>
      <c r="AN557" s="13">
        <v>0.0</v>
      </c>
      <c r="AO557" s="19">
        <v>0.0</v>
      </c>
      <c r="AP557" s="13">
        <v>0.0</v>
      </c>
      <c r="AQ557" s="17">
        <f t="shared" si="50"/>
        <v>1</v>
      </c>
      <c r="AR557" s="11">
        <f t="shared" si="8"/>
        <v>1</v>
      </c>
      <c r="AS557" s="17">
        <f t="shared" si="56"/>
        <v>0</v>
      </c>
      <c r="AT557" s="11">
        <f t="shared" si="57"/>
        <v>0</v>
      </c>
      <c r="AU557" s="13" t="s">
        <v>54</v>
      </c>
      <c r="AX557" s="21">
        <f t="shared" si="52"/>
        <v>0</v>
      </c>
      <c r="AY557" s="13"/>
      <c r="AZ557" s="13"/>
      <c r="BA557" s="13">
        <v>2.0</v>
      </c>
      <c r="BB557" s="13"/>
    </row>
    <row r="558" ht="12.75" customHeight="1">
      <c r="A558" s="25" t="s">
        <v>556</v>
      </c>
      <c r="B558" s="83" t="s">
        <v>398</v>
      </c>
      <c r="C558" s="27">
        <v>0.5178571428571428</v>
      </c>
      <c r="D558" s="28">
        <v>1.3634920634920635</v>
      </c>
      <c r="E558" s="28">
        <v>0.37980209545983695</v>
      </c>
      <c r="F558" s="25">
        <v>0.0</v>
      </c>
      <c r="G558" s="25">
        <v>2.0</v>
      </c>
      <c r="H558" s="25">
        <v>5.0</v>
      </c>
      <c r="I558" s="25">
        <v>37.0</v>
      </c>
      <c r="J558" s="25">
        <v>5.0</v>
      </c>
      <c r="K558" s="28">
        <v>0.372972972972973</v>
      </c>
      <c r="L558" s="28">
        <v>1.2444444444444445</v>
      </c>
      <c r="M558" s="25">
        <v>3.0</v>
      </c>
      <c r="N558" s="25">
        <v>0.0</v>
      </c>
      <c r="O558" s="25">
        <v>10.0</v>
      </c>
      <c r="P558" s="29">
        <v>0.0</v>
      </c>
      <c r="Q558" s="30">
        <v>0.75277506843281</v>
      </c>
      <c r="R558" s="31">
        <v>1.7623015873015873</v>
      </c>
      <c r="S558" s="25">
        <v>16.0</v>
      </c>
      <c r="T558" s="25">
        <v>14.0</v>
      </c>
      <c r="U558" s="25">
        <v>2.0</v>
      </c>
      <c r="V558" s="32">
        <f t="shared" si="55"/>
        <v>3</v>
      </c>
      <c r="W558" s="28">
        <f t="shared" si="2"/>
        <v>0.4</v>
      </c>
      <c r="X558" s="28">
        <f t="shared" si="3"/>
        <v>0.6</v>
      </c>
      <c r="Y558" s="28">
        <f t="shared" si="19"/>
        <v>1.762301587</v>
      </c>
      <c r="Z558" s="25">
        <v>0.0</v>
      </c>
      <c r="AA558" s="25">
        <v>0.0</v>
      </c>
      <c r="AB558" s="25">
        <v>0.0</v>
      </c>
      <c r="AC558" s="25">
        <v>0.0</v>
      </c>
      <c r="AD558" s="25">
        <v>0.0</v>
      </c>
      <c r="AE558" s="25">
        <v>0.0</v>
      </c>
      <c r="AF558" s="28" t="str">
        <f t="shared" si="46"/>
        <v>#DIV/0!</v>
      </c>
      <c r="AG558" s="25">
        <v>2.0</v>
      </c>
      <c r="AH558" s="25">
        <v>1.0</v>
      </c>
      <c r="AI558" s="25">
        <v>6.0</v>
      </c>
      <c r="AJ558" s="25">
        <v>1.0</v>
      </c>
      <c r="AK558" s="25">
        <v>8.0</v>
      </c>
      <c r="AL558" s="25">
        <v>2.0</v>
      </c>
      <c r="AM558" s="33">
        <f t="shared" si="47"/>
        <v>0.25</v>
      </c>
      <c r="AN558" s="25">
        <v>1.0</v>
      </c>
      <c r="AO558" s="34">
        <v>0.0</v>
      </c>
      <c r="AP558" s="25">
        <v>0.0</v>
      </c>
      <c r="AQ558" s="32">
        <f t="shared" si="50"/>
        <v>2</v>
      </c>
      <c r="AR558" s="28">
        <f t="shared" si="8"/>
        <v>0.4</v>
      </c>
      <c r="AS558" s="32">
        <f t="shared" si="56"/>
        <v>3</v>
      </c>
      <c r="AT558" s="28">
        <f t="shared" si="57"/>
        <v>0.6</v>
      </c>
      <c r="AU558" s="25" t="s">
        <v>54</v>
      </c>
      <c r="AV558" s="25"/>
      <c r="AW558" s="25"/>
      <c r="AX558" s="36">
        <f t="shared" si="52"/>
        <v>0</v>
      </c>
      <c r="AY558" s="25"/>
      <c r="AZ558" s="25"/>
      <c r="BA558" s="25">
        <v>6.0</v>
      </c>
      <c r="BB558" s="25"/>
    </row>
    <row r="559" ht="12.75" customHeight="1">
      <c r="A559" s="13" t="s">
        <v>558</v>
      </c>
      <c r="B559" s="50" t="s">
        <v>559</v>
      </c>
      <c r="C559" s="10">
        <v>0.125</v>
      </c>
      <c r="D559" s="11">
        <v>3.45</v>
      </c>
      <c r="E559" s="11">
        <v>0.036231884057971016</v>
      </c>
      <c r="F559" s="13">
        <v>0.0</v>
      </c>
      <c r="G559" s="13">
        <v>2.0</v>
      </c>
      <c r="H559" s="13">
        <v>8.0</v>
      </c>
      <c r="I559" s="13">
        <v>15.0</v>
      </c>
      <c r="J559" s="13">
        <v>3.0</v>
      </c>
      <c r="K559" s="11">
        <v>0.48888888888888893</v>
      </c>
      <c r="L559" s="11">
        <v>1.5555555555555556</v>
      </c>
      <c r="M559" s="13">
        <v>0.0</v>
      </c>
      <c r="N559" s="13">
        <v>0.0</v>
      </c>
      <c r="O559" s="13">
        <v>7.0</v>
      </c>
      <c r="P559" s="14">
        <v>0.0</v>
      </c>
      <c r="Q559" s="15">
        <v>0.52512077294686</v>
      </c>
      <c r="R559" s="16">
        <v>1.6805555555555556</v>
      </c>
      <c r="S559" s="12">
        <v>11.0</v>
      </c>
      <c r="T559" s="12">
        <v>14.0</v>
      </c>
      <c r="U559" s="13">
        <v>1.0</v>
      </c>
      <c r="V559" s="17">
        <f t="shared" si="55"/>
        <v>1</v>
      </c>
      <c r="W559" s="11">
        <f t="shared" si="2"/>
        <v>0.6666666667</v>
      </c>
      <c r="X559" s="11">
        <f t="shared" si="3"/>
        <v>0.3333333333</v>
      </c>
      <c r="Y559" s="11">
        <f t="shared" si="19"/>
        <v>1.680555556</v>
      </c>
      <c r="Z559" s="12">
        <v>0.0</v>
      </c>
      <c r="AA559" s="12">
        <v>0.0</v>
      </c>
      <c r="AB559" s="12">
        <v>0.0</v>
      </c>
      <c r="AC559" s="12">
        <v>0.0</v>
      </c>
      <c r="AD559" s="12">
        <v>0.0</v>
      </c>
      <c r="AE559" s="12">
        <v>0.0</v>
      </c>
      <c r="AF559" s="11" t="str">
        <f t="shared" si="46"/>
        <v>#DIV/0!</v>
      </c>
      <c r="AG559" s="13">
        <v>1.0</v>
      </c>
      <c r="AH559" s="13">
        <v>0.0</v>
      </c>
      <c r="AI559" s="13">
        <v>4.0</v>
      </c>
      <c r="AJ559" s="13">
        <v>0.0</v>
      </c>
      <c r="AK559" s="13">
        <v>5.0</v>
      </c>
      <c r="AL559" s="13">
        <v>0.0</v>
      </c>
      <c r="AM559" s="18">
        <f t="shared" si="47"/>
        <v>0</v>
      </c>
      <c r="AN559" s="13">
        <v>1.0</v>
      </c>
      <c r="AO559" s="19">
        <v>0.0</v>
      </c>
      <c r="AP559" s="13">
        <v>0.0</v>
      </c>
      <c r="AQ559" s="17">
        <f t="shared" si="50"/>
        <v>3</v>
      </c>
      <c r="AR559" s="11">
        <f t="shared" si="8"/>
        <v>1</v>
      </c>
      <c r="AS559" s="17">
        <f t="shared" si="56"/>
        <v>0</v>
      </c>
      <c r="AT559" s="11">
        <f t="shared" si="57"/>
        <v>0</v>
      </c>
      <c r="AU559" s="13" t="s">
        <v>56</v>
      </c>
      <c r="AX559" s="21">
        <f t="shared" si="52"/>
        <v>0</v>
      </c>
      <c r="AY559" s="13"/>
      <c r="AZ559" s="13"/>
      <c r="BA559" s="13">
        <f>H559+AZ559</f>
        <v>8</v>
      </c>
      <c r="BB559" s="13"/>
    </row>
    <row r="560" ht="12.75" customHeight="1">
      <c r="A560" s="13" t="s">
        <v>558</v>
      </c>
      <c r="B560" s="50" t="s">
        <v>560</v>
      </c>
      <c r="C560" s="10">
        <v>1.9583333333333333</v>
      </c>
      <c r="D560" s="11">
        <v>12.4</v>
      </c>
      <c r="E560" s="11">
        <v>0.15793010752688172</v>
      </c>
      <c r="F560" s="13">
        <v>0.0</v>
      </c>
      <c r="G560" s="13">
        <v>7.0</v>
      </c>
      <c r="H560" s="13">
        <v>5.0</v>
      </c>
      <c r="I560" s="13">
        <v>60.0</v>
      </c>
      <c r="J560" s="13">
        <v>9.0</v>
      </c>
      <c r="K560" s="11">
        <v>0.7685185185185186</v>
      </c>
      <c r="L560" s="11">
        <v>2.419753086419753</v>
      </c>
      <c r="M560" s="13">
        <v>7.0</v>
      </c>
      <c r="N560" s="13">
        <v>0.0</v>
      </c>
      <c r="O560" s="13">
        <v>7.0</v>
      </c>
      <c r="P560" s="14">
        <v>0.0</v>
      </c>
      <c r="Q560" s="15">
        <v>0.9264486260454003</v>
      </c>
      <c r="R560" s="16">
        <v>4.378086419753086</v>
      </c>
      <c r="S560" s="12">
        <v>37.0</v>
      </c>
      <c r="T560" s="12">
        <v>4.0</v>
      </c>
      <c r="U560" s="13">
        <v>1.0</v>
      </c>
      <c r="V560" s="17">
        <f t="shared" si="55"/>
        <v>2</v>
      </c>
      <c r="W560" s="11">
        <f t="shared" si="2"/>
        <v>0.7777777778</v>
      </c>
      <c r="X560" s="11">
        <f t="shared" si="3"/>
        <v>0.2222222222</v>
      </c>
      <c r="Y560" s="11">
        <f t="shared" si="19"/>
        <v>4.37808642</v>
      </c>
      <c r="Z560" s="12">
        <v>2.5</v>
      </c>
      <c r="AA560" s="12">
        <v>0.0</v>
      </c>
      <c r="AB560" s="12">
        <v>7.0</v>
      </c>
      <c r="AC560" s="12">
        <v>1.0</v>
      </c>
      <c r="AD560" s="12">
        <v>10.0</v>
      </c>
      <c r="AE560" s="12">
        <v>1.0</v>
      </c>
      <c r="AF560" s="11">
        <f t="shared" si="46"/>
        <v>0.1</v>
      </c>
      <c r="AG560" s="13">
        <v>6.0</v>
      </c>
      <c r="AH560" s="13">
        <v>1.0</v>
      </c>
      <c r="AI560" s="13">
        <v>6.0</v>
      </c>
      <c r="AJ560" s="13">
        <v>2.0</v>
      </c>
      <c r="AK560" s="13">
        <v>12.0</v>
      </c>
      <c r="AL560" s="13">
        <v>3.0</v>
      </c>
      <c r="AM560" s="18">
        <f t="shared" si="47"/>
        <v>0.25</v>
      </c>
      <c r="AN560" s="13">
        <v>1.0</v>
      </c>
      <c r="AO560" s="19">
        <v>0.0</v>
      </c>
      <c r="AP560" s="13">
        <v>0.0</v>
      </c>
      <c r="AQ560" s="17">
        <f t="shared" si="50"/>
        <v>2</v>
      </c>
      <c r="AR560" s="11">
        <f t="shared" si="8"/>
        <v>0.2222222222</v>
      </c>
      <c r="AS560" s="17">
        <f t="shared" si="56"/>
        <v>6</v>
      </c>
      <c r="AT560" s="11">
        <f t="shared" si="57"/>
        <v>0.75</v>
      </c>
      <c r="AU560" s="13" t="s">
        <v>56</v>
      </c>
      <c r="AX560" s="21">
        <f t="shared" si="52"/>
        <v>0</v>
      </c>
      <c r="AY560" s="13"/>
      <c r="AZ560" s="13"/>
      <c r="BA560" s="13">
        <v>5.0</v>
      </c>
      <c r="BB560" s="13"/>
    </row>
    <row r="561" ht="12.75" customHeight="1">
      <c r="A561" s="13" t="s">
        <v>558</v>
      </c>
      <c r="B561" s="50" t="s">
        <v>561</v>
      </c>
      <c r="C561" s="10">
        <v>0.0</v>
      </c>
      <c r="D561" s="11">
        <v>0.16666666666666666</v>
      </c>
      <c r="E561" s="11">
        <v>0.0</v>
      </c>
      <c r="F561" s="13">
        <v>0.0</v>
      </c>
      <c r="G561" s="13">
        <v>0.0</v>
      </c>
      <c r="H561" s="13">
        <v>3.0</v>
      </c>
      <c r="I561" s="13">
        <v>6.0</v>
      </c>
      <c r="J561" s="13">
        <v>1.0</v>
      </c>
      <c r="K561" s="11">
        <v>-0.5</v>
      </c>
      <c r="L561" s="11">
        <v>0.0</v>
      </c>
      <c r="M561" s="13">
        <v>0.0</v>
      </c>
      <c r="N561" s="13">
        <v>0.0</v>
      </c>
      <c r="O561" s="13">
        <v>7.0</v>
      </c>
      <c r="P561" s="14">
        <v>0.0</v>
      </c>
      <c r="Q561" s="15">
        <v>-0.5</v>
      </c>
      <c r="R561" s="16">
        <v>0.0</v>
      </c>
      <c r="S561" s="12">
        <v>3.0</v>
      </c>
      <c r="T561" s="12">
        <v>18.0</v>
      </c>
      <c r="U561" s="13">
        <v>1.0</v>
      </c>
      <c r="V561" s="17">
        <f t="shared" si="55"/>
        <v>1</v>
      </c>
      <c r="W561" s="11">
        <f t="shared" si="2"/>
        <v>0</v>
      </c>
      <c r="X561" s="11">
        <f t="shared" si="3"/>
        <v>1</v>
      </c>
      <c r="Y561" s="11">
        <f t="shared" si="19"/>
        <v>0</v>
      </c>
      <c r="Z561" s="12">
        <v>0.0</v>
      </c>
      <c r="AA561" s="12">
        <v>0.0</v>
      </c>
      <c r="AB561" s="12">
        <v>0.0</v>
      </c>
      <c r="AC561" s="12">
        <v>0.0</v>
      </c>
      <c r="AD561" s="12">
        <v>0.0</v>
      </c>
      <c r="AE561" s="12">
        <v>0.0</v>
      </c>
      <c r="AF561" s="11" t="str">
        <f t="shared" si="46"/>
        <v>#DIV/0!</v>
      </c>
      <c r="AG561" s="13">
        <v>0.0</v>
      </c>
      <c r="AH561" s="13">
        <v>0.0</v>
      </c>
      <c r="AI561" s="13">
        <v>1.0</v>
      </c>
      <c r="AJ561" s="13">
        <v>0.0</v>
      </c>
      <c r="AK561" s="13">
        <v>1.0</v>
      </c>
      <c r="AL561" s="13">
        <v>0.0</v>
      </c>
      <c r="AM561" s="18">
        <f t="shared" si="47"/>
        <v>0</v>
      </c>
      <c r="AN561" s="13">
        <v>0.0</v>
      </c>
      <c r="AO561" s="19">
        <v>0.0</v>
      </c>
      <c r="AP561" s="13">
        <v>0.0</v>
      </c>
      <c r="AQ561" s="17">
        <f t="shared" si="50"/>
        <v>1</v>
      </c>
      <c r="AR561" s="11">
        <f t="shared" si="8"/>
        <v>1</v>
      </c>
      <c r="AS561" s="17">
        <f t="shared" si="56"/>
        <v>0</v>
      </c>
      <c r="AT561" s="11">
        <f t="shared" si="57"/>
        <v>0</v>
      </c>
      <c r="AU561" s="13" t="s">
        <v>54</v>
      </c>
      <c r="AX561" s="21">
        <f t="shared" si="52"/>
        <v>0</v>
      </c>
      <c r="AY561" s="13"/>
      <c r="AZ561" s="13"/>
      <c r="BA561" s="13">
        <v>7.0</v>
      </c>
      <c r="BB561" s="13"/>
    </row>
    <row r="562" ht="12.75" customHeight="1">
      <c r="A562" s="13" t="s">
        <v>558</v>
      </c>
      <c r="B562" s="50" t="s">
        <v>562</v>
      </c>
      <c r="C562" s="10">
        <v>0.0</v>
      </c>
      <c r="D562" s="11">
        <v>0.3666666666666667</v>
      </c>
      <c r="E562" s="11">
        <v>0.0</v>
      </c>
      <c r="F562" s="13">
        <v>0.0</v>
      </c>
      <c r="G562" s="13">
        <v>1.0</v>
      </c>
      <c r="H562" s="13">
        <v>3.0</v>
      </c>
      <c r="I562" s="13">
        <v>11.0</v>
      </c>
      <c r="J562" s="13">
        <v>2.0</v>
      </c>
      <c r="K562" s="11">
        <v>0.36363636363636365</v>
      </c>
      <c r="L562" s="11">
        <v>2.0</v>
      </c>
      <c r="M562" s="13">
        <v>1.0</v>
      </c>
      <c r="N562" s="13">
        <v>0.0</v>
      </c>
      <c r="O562" s="13">
        <v>7.0</v>
      </c>
      <c r="P562" s="14">
        <v>0.0</v>
      </c>
      <c r="Q562" s="15">
        <v>0.36363636363636365</v>
      </c>
      <c r="R562" s="16">
        <v>2.0</v>
      </c>
      <c r="S562" s="12">
        <v>6.0</v>
      </c>
      <c r="T562" s="12">
        <v>17.0</v>
      </c>
      <c r="U562" s="13">
        <v>1.0</v>
      </c>
      <c r="V562" s="17">
        <f t="shared" si="55"/>
        <v>1</v>
      </c>
      <c r="W562" s="11">
        <f t="shared" si="2"/>
        <v>0.5</v>
      </c>
      <c r="X562" s="11">
        <f t="shared" si="3"/>
        <v>0.5</v>
      </c>
      <c r="Y562" s="11">
        <f t="shared" si="19"/>
        <v>2</v>
      </c>
      <c r="Z562" s="12">
        <v>0.0</v>
      </c>
      <c r="AA562" s="12">
        <v>0.0</v>
      </c>
      <c r="AB562" s="12">
        <v>0.0</v>
      </c>
      <c r="AC562" s="12">
        <v>0.0</v>
      </c>
      <c r="AD562" s="12">
        <v>0.0</v>
      </c>
      <c r="AE562" s="12">
        <v>0.0</v>
      </c>
      <c r="AF562" s="11" t="str">
        <f t="shared" si="46"/>
        <v>#DIV/0!</v>
      </c>
      <c r="AG562" s="13">
        <v>0.0</v>
      </c>
      <c r="AH562" s="13">
        <v>0.0</v>
      </c>
      <c r="AI562" s="13">
        <v>2.0</v>
      </c>
      <c r="AJ562" s="13">
        <v>0.0</v>
      </c>
      <c r="AK562" s="13">
        <v>2.0</v>
      </c>
      <c r="AL562" s="13">
        <v>0.0</v>
      </c>
      <c r="AM562" s="18">
        <f t="shared" si="47"/>
        <v>0</v>
      </c>
      <c r="AN562" s="13">
        <v>0.0</v>
      </c>
      <c r="AO562" s="19">
        <v>0.0</v>
      </c>
      <c r="AP562" s="13">
        <v>0.0</v>
      </c>
      <c r="AQ562" s="17">
        <f t="shared" si="50"/>
        <v>1</v>
      </c>
      <c r="AR562" s="11">
        <f t="shared" si="8"/>
        <v>0.5</v>
      </c>
      <c r="AS562" s="17">
        <f t="shared" si="56"/>
        <v>1</v>
      </c>
      <c r="AT562" s="11">
        <f t="shared" si="57"/>
        <v>0.5</v>
      </c>
      <c r="AU562" s="13" t="s">
        <v>56</v>
      </c>
      <c r="AX562" s="21">
        <f t="shared" si="52"/>
        <v>0</v>
      </c>
      <c r="AY562" s="13"/>
      <c r="AZ562" s="13"/>
      <c r="BA562" s="13">
        <v>6.0</v>
      </c>
      <c r="BB562" s="13"/>
    </row>
    <row r="563" ht="12.75" customHeight="1">
      <c r="A563" s="13" t="s">
        <v>558</v>
      </c>
      <c r="B563" s="50" t="s">
        <v>563</v>
      </c>
      <c r="C563" s="10">
        <v>2.0416666666666665</v>
      </c>
      <c r="D563" s="11">
        <v>9.4</v>
      </c>
      <c r="E563" s="11">
        <v>0.21719858156028365</v>
      </c>
      <c r="F563" s="13">
        <v>1.0</v>
      </c>
      <c r="G563" s="13">
        <v>2.0</v>
      </c>
      <c r="H563" s="13">
        <v>5.0</v>
      </c>
      <c r="I563" s="13">
        <v>56.0</v>
      </c>
      <c r="J563" s="13">
        <v>8.0</v>
      </c>
      <c r="K563" s="11">
        <v>0.23883928571428573</v>
      </c>
      <c r="L563" s="11">
        <v>0.7777777777777778</v>
      </c>
      <c r="M563" s="13">
        <v>6.0</v>
      </c>
      <c r="N563" s="13">
        <v>0.0</v>
      </c>
      <c r="O563" s="13">
        <v>7.0</v>
      </c>
      <c r="P563" s="14">
        <v>0.0</v>
      </c>
      <c r="Q563" s="15">
        <v>0.4560378672745694</v>
      </c>
      <c r="R563" s="16">
        <v>2.819444444444444</v>
      </c>
      <c r="S563" s="12">
        <v>32.0</v>
      </c>
      <c r="T563" s="12">
        <v>6.0</v>
      </c>
      <c r="U563" s="13">
        <v>1.0</v>
      </c>
      <c r="V563" s="17">
        <f t="shared" si="55"/>
        <v>6</v>
      </c>
      <c r="W563" s="11">
        <f t="shared" si="2"/>
        <v>0.25</v>
      </c>
      <c r="X563" s="11">
        <f t="shared" si="3"/>
        <v>0.75</v>
      </c>
      <c r="Y563" s="11">
        <f t="shared" si="19"/>
        <v>2.819444444</v>
      </c>
      <c r="Z563" s="12">
        <v>0.5</v>
      </c>
      <c r="AA563" s="12">
        <v>0.0</v>
      </c>
      <c r="AB563" s="12">
        <v>6.0</v>
      </c>
      <c r="AC563" s="12">
        <v>1.0</v>
      </c>
      <c r="AD563" s="12">
        <v>7.0</v>
      </c>
      <c r="AE563" s="12">
        <v>1.0</v>
      </c>
      <c r="AF563" s="11">
        <f t="shared" si="46"/>
        <v>0.1428571429</v>
      </c>
      <c r="AG563" s="13">
        <v>5.0</v>
      </c>
      <c r="AH563" s="13">
        <v>2.0</v>
      </c>
      <c r="AI563" s="13">
        <v>6.0</v>
      </c>
      <c r="AJ563" s="13">
        <v>2.0</v>
      </c>
      <c r="AK563" s="13">
        <v>11.0</v>
      </c>
      <c r="AL563" s="13">
        <v>4.0</v>
      </c>
      <c r="AM563" s="18">
        <f t="shared" si="47"/>
        <v>0.3636363636</v>
      </c>
      <c r="AN563" s="13">
        <v>1.0</v>
      </c>
      <c r="AO563" s="19">
        <v>0.0</v>
      </c>
      <c r="AP563" s="13">
        <v>0.0</v>
      </c>
      <c r="AQ563" s="17">
        <f t="shared" si="50"/>
        <v>2</v>
      </c>
      <c r="AR563" s="11">
        <f t="shared" si="8"/>
        <v>0.25</v>
      </c>
      <c r="AS563" s="17">
        <f t="shared" si="56"/>
        <v>5</v>
      </c>
      <c r="AT563" s="11">
        <f t="shared" si="57"/>
        <v>0.7142857143</v>
      </c>
      <c r="AU563" s="13" t="s">
        <v>54</v>
      </c>
      <c r="AX563" s="21">
        <f t="shared" si="52"/>
        <v>0</v>
      </c>
      <c r="AY563" s="13"/>
      <c r="AZ563" s="13"/>
      <c r="BA563" s="13">
        <v>6.0</v>
      </c>
      <c r="BB563" s="13"/>
    </row>
    <row r="564" ht="12.75" customHeight="1">
      <c r="A564" s="13" t="s">
        <v>558</v>
      </c>
      <c r="B564" s="50" t="s">
        <v>564</v>
      </c>
      <c r="C564" s="10">
        <v>0.7416666666666667</v>
      </c>
      <c r="D564" s="11">
        <v>6.566666666666666</v>
      </c>
      <c r="E564" s="11">
        <v>0.11294416243654823</v>
      </c>
      <c r="F564" s="13">
        <v>0.0</v>
      </c>
      <c r="G564" s="13">
        <v>4.0</v>
      </c>
      <c r="H564" s="13">
        <v>7.0</v>
      </c>
      <c r="I564" s="13">
        <v>54.0</v>
      </c>
      <c r="J564" s="13">
        <v>8.0</v>
      </c>
      <c r="K564" s="11">
        <v>0.4837962962962963</v>
      </c>
      <c r="L564" s="11">
        <v>1.2727272727272727</v>
      </c>
      <c r="M564" s="13">
        <v>5.0</v>
      </c>
      <c r="N564" s="13">
        <v>0.0</v>
      </c>
      <c r="O564" s="13">
        <v>7.0</v>
      </c>
      <c r="P564" s="14">
        <v>0.0</v>
      </c>
      <c r="Q564" s="15">
        <v>0.5967404587328445</v>
      </c>
      <c r="R564" s="16">
        <v>2.0143939393939396</v>
      </c>
      <c r="S564" s="12">
        <v>27.0</v>
      </c>
      <c r="T564" s="12">
        <v>8.0</v>
      </c>
      <c r="U564" s="13">
        <v>1.0</v>
      </c>
      <c r="V564" s="17">
        <f t="shared" si="55"/>
        <v>4</v>
      </c>
      <c r="W564" s="11">
        <f t="shared" si="2"/>
        <v>0.5</v>
      </c>
      <c r="X564" s="11">
        <f t="shared" si="3"/>
        <v>0.5</v>
      </c>
      <c r="Y564" s="11">
        <f t="shared" si="19"/>
        <v>2.014393939</v>
      </c>
      <c r="Z564" s="12">
        <v>0.5</v>
      </c>
      <c r="AA564" s="12">
        <v>0.0</v>
      </c>
      <c r="AB564" s="12">
        <v>4.0</v>
      </c>
      <c r="AC564" s="12">
        <v>0.0</v>
      </c>
      <c r="AD564" s="12">
        <v>5.0</v>
      </c>
      <c r="AE564" s="12">
        <v>0.0</v>
      </c>
      <c r="AF564" s="11">
        <f t="shared" si="46"/>
        <v>0</v>
      </c>
      <c r="AG564" s="13">
        <v>4.0</v>
      </c>
      <c r="AH564" s="13">
        <v>3.0</v>
      </c>
      <c r="AI564" s="13">
        <v>6.0</v>
      </c>
      <c r="AJ564" s="13">
        <v>0.0</v>
      </c>
      <c r="AK564" s="13">
        <v>10.0</v>
      </c>
      <c r="AL564" s="13">
        <v>3.0</v>
      </c>
      <c r="AM564" s="18">
        <f t="shared" si="47"/>
        <v>0.3</v>
      </c>
      <c r="AN564" s="13">
        <v>1.0</v>
      </c>
      <c r="AO564" s="19">
        <v>0.0</v>
      </c>
      <c r="AP564" s="13">
        <v>0.0</v>
      </c>
      <c r="AQ564" s="17">
        <f t="shared" si="50"/>
        <v>3</v>
      </c>
      <c r="AR564" s="11">
        <f t="shared" si="8"/>
        <v>0.375</v>
      </c>
      <c r="AS564" s="17">
        <f t="shared" si="56"/>
        <v>5</v>
      </c>
      <c r="AT564" s="11">
        <f t="shared" si="57"/>
        <v>0.625</v>
      </c>
      <c r="AU564" s="13" t="s">
        <v>54</v>
      </c>
      <c r="AX564" s="21">
        <f t="shared" si="52"/>
        <v>0</v>
      </c>
      <c r="AY564" s="13"/>
      <c r="AZ564" s="13"/>
      <c r="BA564" s="13">
        <v>11.0</v>
      </c>
      <c r="BB564" s="13"/>
    </row>
    <row r="565" ht="12.75" customHeight="1">
      <c r="A565" s="22" t="s">
        <v>558</v>
      </c>
      <c r="B565" s="51" t="s">
        <v>565</v>
      </c>
      <c r="C565" s="10">
        <v>1.9333333333333331</v>
      </c>
      <c r="D565" s="11">
        <v>13.4</v>
      </c>
      <c r="E565" s="11">
        <v>0.1442786069651741</v>
      </c>
      <c r="F565" s="13">
        <v>1.0</v>
      </c>
      <c r="G565" s="13">
        <v>8.0</v>
      </c>
      <c r="H565" s="13">
        <v>8.0</v>
      </c>
      <c r="I565" s="13">
        <v>63.0</v>
      </c>
      <c r="J565" s="13">
        <v>9.0</v>
      </c>
      <c r="K565" s="11">
        <v>0.8747795414462082</v>
      </c>
      <c r="L565" s="11">
        <v>2.074074074074074</v>
      </c>
      <c r="M565" s="13">
        <v>5.0</v>
      </c>
      <c r="N565" s="13">
        <v>2.0</v>
      </c>
      <c r="O565" s="13">
        <v>7.0</v>
      </c>
      <c r="P565" s="14">
        <v>0.2857142857142857</v>
      </c>
      <c r="Q565" s="15">
        <v>1.3047724341256681</v>
      </c>
      <c r="R565" s="16">
        <v>5.7216931216931215</v>
      </c>
      <c r="S565" s="12">
        <v>39.0</v>
      </c>
      <c r="T565" s="12">
        <v>2.0</v>
      </c>
      <c r="U565" s="13">
        <v>1.0</v>
      </c>
      <c r="V565" s="17">
        <f t="shared" si="55"/>
        <v>1</v>
      </c>
      <c r="W565" s="11">
        <f t="shared" si="2"/>
        <v>0.8888888889</v>
      </c>
      <c r="X565" s="11">
        <f t="shared" si="3"/>
        <v>0.1111111111</v>
      </c>
      <c r="Y565" s="11">
        <f t="shared" si="19"/>
        <v>4.007407407</v>
      </c>
      <c r="Z565" s="12">
        <v>3.5</v>
      </c>
      <c r="AA565" s="12">
        <v>1.0</v>
      </c>
      <c r="AB565" s="12">
        <v>7.0</v>
      </c>
      <c r="AC565" s="12">
        <v>0.0</v>
      </c>
      <c r="AD565" s="12">
        <v>11.0</v>
      </c>
      <c r="AE565" s="12">
        <v>1.0</v>
      </c>
      <c r="AF565" s="11">
        <f t="shared" si="46"/>
        <v>0.09090909091</v>
      </c>
      <c r="AG565" s="13">
        <v>6.0</v>
      </c>
      <c r="AH565" s="13">
        <v>2.0</v>
      </c>
      <c r="AI565" s="13">
        <v>6.0</v>
      </c>
      <c r="AJ565" s="13">
        <v>2.0</v>
      </c>
      <c r="AK565" s="13">
        <v>12.0</v>
      </c>
      <c r="AL565" s="13">
        <v>4.0</v>
      </c>
      <c r="AM565" s="18">
        <f t="shared" si="47"/>
        <v>0.3333333333</v>
      </c>
      <c r="AN565" s="13">
        <v>1.0</v>
      </c>
      <c r="AO565" s="19">
        <v>0.0</v>
      </c>
      <c r="AP565" s="13">
        <v>0.0</v>
      </c>
      <c r="AQ565" s="17">
        <f t="shared" si="50"/>
        <v>4</v>
      </c>
      <c r="AR565" s="11">
        <f t="shared" si="8"/>
        <v>0.4444444444</v>
      </c>
      <c r="AS565" s="17">
        <f t="shared" si="56"/>
        <v>4</v>
      </c>
      <c r="AT565" s="11">
        <f t="shared" si="57"/>
        <v>0.4444444444</v>
      </c>
      <c r="AU565" s="13" t="s">
        <v>56</v>
      </c>
      <c r="AX565" s="21">
        <f t="shared" si="52"/>
        <v>0</v>
      </c>
      <c r="AY565" s="13"/>
      <c r="AZ565" s="13"/>
      <c r="BA565" s="13">
        <v>5.0</v>
      </c>
      <c r="BB565" s="13"/>
    </row>
    <row r="566" ht="12.75" customHeight="1">
      <c r="A566" s="13" t="s">
        <v>558</v>
      </c>
      <c r="B566" s="51" t="s">
        <v>566</v>
      </c>
      <c r="C566" s="10">
        <v>1.2</v>
      </c>
      <c r="D566" s="11">
        <v>5.066666666666666</v>
      </c>
      <c r="E566" s="11">
        <v>0.2368421052631579</v>
      </c>
      <c r="F566" s="13">
        <v>1.0</v>
      </c>
      <c r="G566" s="13">
        <v>2.0</v>
      </c>
      <c r="H566" s="13">
        <v>5.0</v>
      </c>
      <c r="I566" s="13">
        <v>25.0</v>
      </c>
      <c r="J566" s="13">
        <v>3.0</v>
      </c>
      <c r="K566" s="11">
        <v>0.6</v>
      </c>
      <c r="L566" s="11">
        <v>2.074074074074074</v>
      </c>
      <c r="M566" s="13">
        <v>1.0</v>
      </c>
      <c r="N566" s="13">
        <v>0.0</v>
      </c>
      <c r="O566" s="13">
        <v>7.0</v>
      </c>
      <c r="P566" s="14">
        <v>0.0</v>
      </c>
      <c r="Q566" s="15">
        <v>0.8368421052631578</v>
      </c>
      <c r="R566" s="16">
        <v>3.2740740740740737</v>
      </c>
      <c r="S566" s="12">
        <v>24.0</v>
      </c>
      <c r="T566" s="12">
        <v>9.0</v>
      </c>
      <c r="U566" s="13">
        <v>1.0</v>
      </c>
      <c r="V566" s="17">
        <f t="shared" si="55"/>
        <v>1</v>
      </c>
      <c r="W566" s="11">
        <f t="shared" si="2"/>
        <v>0.6666666667</v>
      </c>
      <c r="X566" s="11">
        <f t="shared" si="3"/>
        <v>0.3333333333</v>
      </c>
      <c r="Y566" s="11">
        <f t="shared" si="19"/>
        <v>3.274074074</v>
      </c>
      <c r="Z566" s="12">
        <v>0.0</v>
      </c>
      <c r="AA566" s="12">
        <v>0.0</v>
      </c>
      <c r="AB566" s="12">
        <v>3.0</v>
      </c>
      <c r="AC566" s="12">
        <v>0.0</v>
      </c>
      <c r="AD566" s="12">
        <v>3.0</v>
      </c>
      <c r="AE566" s="12">
        <v>0.0</v>
      </c>
      <c r="AF566" s="11">
        <f t="shared" si="46"/>
        <v>0</v>
      </c>
      <c r="AG566" s="13">
        <v>4.0</v>
      </c>
      <c r="AH566" s="13">
        <v>2.0</v>
      </c>
      <c r="AI566" s="13">
        <v>6.0</v>
      </c>
      <c r="AJ566" s="13">
        <v>4.0</v>
      </c>
      <c r="AK566" s="13">
        <v>10.0</v>
      </c>
      <c r="AL566" s="13">
        <v>6.0</v>
      </c>
      <c r="AM566" s="18">
        <f t="shared" si="47"/>
        <v>0.6</v>
      </c>
      <c r="AN566" s="13">
        <v>0.0</v>
      </c>
      <c r="AO566" s="19">
        <v>0.0</v>
      </c>
      <c r="AP566" s="13">
        <v>0.0</v>
      </c>
      <c r="AQ566" s="17">
        <f t="shared" si="50"/>
        <v>2</v>
      </c>
      <c r="AR566" s="11">
        <f t="shared" si="8"/>
        <v>0.6666666667</v>
      </c>
      <c r="AS566" s="17">
        <f t="shared" si="56"/>
        <v>1</v>
      </c>
      <c r="AT566" s="11">
        <f t="shared" si="57"/>
        <v>0.3333333333</v>
      </c>
      <c r="AU566" s="13" t="s">
        <v>56</v>
      </c>
      <c r="AX566" s="21">
        <f t="shared" si="52"/>
        <v>0</v>
      </c>
      <c r="AY566" s="13"/>
      <c r="AZ566" s="13"/>
      <c r="BA566" s="13">
        <v>3.0</v>
      </c>
      <c r="BB566" s="13"/>
    </row>
    <row r="567" ht="12.75" customHeight="1">
      <c r="A567" s="13" t="s">
        <v>558</v>
      </c>
      <c r="B567" s="51" t="s">
        <v>567</v>
      </c>
      <c r="C567" s="10">
        <v>1.6833333333333331</v>
      </c>
      <c r="D567" s="11">
        <v>10.4</v>
      </c>
      <c r="E567" s="11">
        <v>0.16185897435897434</v>
      </c>
      <c r="F567" s="13">
        <v>3.0</v>
      </c>
      <c r="G567" s="13">
        <v>6.0</v>
      </c>
      <c r="H567" s="13">
        <v>1.0</v>
      </c>
      <c r="I567" s="13">
        <v>59.0</v>
      </c>
      <c r="J567" s="13">
        <v>8.0</v>
      </c>
      <c r="K567" s="11">
        <v>0.65625</v>
      </c>
      <c r="L567" s="11">
        <v>1.8666666666666667</v>
      </c>
      <c r="M567" s="13">
        <v>7.0</v>
      </c>
      <c r="N567" s="13">
        <v>0.0</v>
      </c>
      <c r="O567" s="13">
        <v>7.0</v>
      </c>
      <c r="P567" s="14">
        <v>0.0</v>
      </c>
      <c r="Q567" s="15">
        <v>0.8181089743589743</v>
      </c>
      <c r="R567" s="16">
        <v>3.55</v>
      </c>
      <c r="S567" s="12">
        <v>34.0</v>
      </c>
      <c r="T567" s="12">
        <v>5.0</v>
      </c>
      <c r="U567" s="13">
        <v>1.0</v>
      </c>
      <c r="V567" s="17">
        <f t="shared" si="55"/>
        <v>2</v>
      </c>
      <c r="W567" s="11">
        <f t="shared" si="2"/>
        <v>0.75</v>
      </c>
      <c r="X567" s="11">
        <f t="shared" si="3"/>
        <v>0.25</v>
      </c>
      <c r="Y567" s="11">
        <f t="shared" si="19"/>
        <v>3.55</v>
      </c>
      <c r="Z567" s="12">
        <v>1.5</v>
      </c>
      <c r="AA567" s="12">
        <v>1.0</v>
      </c>
      <c r="AB567" s="12">
        <v>6.0</v>
      </c>
      <c r="AC567" s="12">
        <v>0.0</v>
      </c>
      <c r="AD567" s="12">
        <v>8.0</v>
      </c>
      <c r="AE567" s="12">
        <v>1.0</v>
      </c>
      <c r="AF567" s="11">
        <f t="shared" si="46"/>
        <v>0.125</v>
      </c>
      <c r="AG567" s="13">
        <v>5.0</v>
      </c>
      <c r="AH567" s="13">
        <v>2.0</v>
      </c>
      <c r="AI567" s="13">
        <v>6.0</v>
      </c>
      <c r="AJ567" s="13">
        <v>1.0</v>
      </c>
      <c r="AK567" s="13">
        <v>11.0</v>
      </c>
      <c r="AL567" s="13">
        <v>3.0</v>
      </c>
      <c r="AM567" s="18">
        <f t="shared" si="47"/>
        <v>0.2727272727</v>
      </c>
      <c r="AN567" s="13">
        <v>1.0</v>
      </c>
      <c r="AO567" s="19">
        <v>0.0</v>
      </c>
      <c r="AP567" s="13">
        <v>0.0</v>
      </c>
      <c r="AQ567" s="17">
        <f t="shared" si="50"/>
        <v>1</v>
      </c>
      <c r="AR567" s="11">
        <f t="shared" si="8"/>
        <v>0.125</v>
      </c>
      <c r="AS567" s="17">
        <f t="shared" si="56"/>
        <v>6</v>
      </c>
      <c r="AT567" s="11">
        <f t="shared" si="57"/>
        <v>0.75</v>
      </c>
      <c r="AU567" s="13" t="s">
        <v>54</v>
      </c>
      <c r="AX567" s="21">
        <f t="shared" si="52"/>
        <v>0</v>
      </c>
      <c r="AZ567" s="12">
        <v>2.0</v>
      </c>
      <c r="BA567" s="13">
        <f>H567+AZ567</f>
        <v>3</v>
      </c>
    </row>
    <row r="568" ht="12.75" customHeight="1">
      <c r="A568" s="13" t="s">
        <v>558</v>
      </c>
      <c r="B568" s="51" t="s">
        <v>568</v>
      </c>
      <c r="C568" s="10">
        <v>0.26666666666666666</v>
      </c>
      <c r="D568" s="11">
        <v>0.6166666666666667</v>
      </c>
      <c r="E568" s="11">
        <v>0.4324324324324324</v>
      </c>
      <c r="F568" s="13">
        <v>0.0</v>
      </c>
      <c r="G568" s="13">
        <v>0.0</v>
      </c>
      <c r="H568" s="13">
        <v>2.0</v>
      </c>
      <c r="I568" s="13">
        <v>6.0</v>
      </c>
      <c r="J568" s="13">
        <v>1.0</v>
      </c>
      <c r="K568" s="11">
        <v>-0.3333333333333333</v>
      </c>
      <c r="L568" s="11">
        <v>0.0</v>
      </c>
      <c r="M568" s="13">
        <v>0.0</v>
      </c>
      <c r="N568" s="13">
        <v>0.0</v>
      </c>
      <c r="O568" s="13">
        <v>7.0</v>
      </c>
      <c r="P568" s="14">
        <v>0.0</v>
      </c>
      <c r="Q568" s="15">
        <v>0.09909909909909909</v>
      </c>
      <c r="R568" s="16">
        <v>0.26666666666666666</v>
      </c>
      <c r="S568" s="12">
        <v>8.0</v>
      </c>
      <c r="T568" s="12">
        <v>16.0</v>
      </c>
      <c r="U568" s="13">
        <v>1.0</v>
      </c>
      <c r="V568" s="17">
        <f t="shared" si="55"/>
        <v>1</v>
      </c>
      <c r="W568" s="11">
        <f t="shared" si="2"/>
        <v>0</v>
      </c>
      <c r="X568" s="11">
        <f t="shared" si="3"/>
        <v>1</v>
      </c>
      <c r="Y568" s="11">
        <f t="shared" si="19"/>
        <v>0.2666666667</v>
      </c>
      <c r="Z568" s="12">
        <v>0.0</v>
      </c>
      <c r="AA568" s="12">
        <v>0.0</v>
      </c>
      <c r="AB568" s="12">
        <v>0.0</v>
      </c>
      <c r="AC568" s="12">
        <v>0.0</v>
      </c>
      <c r="AD568" s="12">
        <v>0.0</v>
      </c>
      <c r="AE568" s="12">
        <v>0.0</v>
      </c>
      <c r="AF568" s="11" t="str">
        <f t="shared" si="46"/>
        <v>#DIV/0!</v>
      </c>
      <c r="AG568" s="13">
        <v>0.0</v>
      </c>
      <c r="AH568" s="13">
        <v>0.0</v>
      </c>
      <c r="AI568" s="13">
        <v>3.0</v>
      </c>
      <c r="AJ568" s="13">
        <v>1.0</v>
      </c>
      <c r="AK568" s="13">
        <v>3.0</v>
      </c>
      <c r="AL568" s="13">
        <v>1.0</v>
      </c>
      <c r="AM568" s="18">
        <f t="shared" si="47"/>
        <v>0.3333333333</v>
      </c>
      <c r="AN568" s="13">
        <v>1.0</v>
      </c>
      <c r="AO568" s="19">
        <v>0.0</v>
      </c>
      <c r="AP568" s="13">
        <v>0.0</v>
      </c>
      <c r="AQ568" s="17">
        <f t="shared" si="50"/>
        <v>1</v>
      </c>
      <c r="AR568" s="11">
        <f t="shared" si="8"/>
        <v>1</v>
      </c>
      <c r="AS568" s="17">
        <f t="shared" si="56"/>
        <v>0</v>
      </c>
      <c r="AT568" s="11">
        <f t="shared" si="57"/>
        <v>0</v>
      </c>
      <c r="AU568" s="13" t="s">
        <v>56</v>
      </c>
      <c r="AX568" s="21">
        <f t="shared" si="52"/>
        <v>0</v>
      </c>
      <c r="AY568" s="13"/>
      <c r="AZ568" s="13"/>
      <c r="BA568" s="13">
        <v>7.0</v>
      </c>
      <c r="BB568" s="13"/>
    </row>
    <row r="569" ht="12.75" customHeight="1">
      <c r="A569" s="13" t="s">
        <v>558</v>
      </c>
      <c r="B569" s="51" t="s">
        <v>569</v>
      </c>
      <c r="C569" s="10">
        <v>0.8499999999999999</v>
      </c>
      <c r="D569" s="11">
        <v>2.6166666666666667</v>
      </c>
      <c r="E569" s="11">
        <v>0.3248407643312101</v>
      </c>
      <c r="F569" s="13">
        <v>1.0</v>
      </c>
      <c r="G569" s="13">
        <v>0.0</v>
      </c>
      <c r="H569" s="13">
        <v>0.0</v>
      </c>
      <c r="I569" s="13">
        <v>6.0</v>
      </c>
      <c r="J569" s="13">
        <v>1.0</v>
      </c>
      <c r="K569" s="11">
        <v>-0.3235294117647059</v>
      </c>
      <c r="L569" s="11">
        <v>0.0</v>
      </c>
      <c r="M569" s="13">
        <v>1.0</v>
      </c>
      <c r="N569" s="13">
        <v>0.0</v>
      </c>
      <c r="O569" s="13">
        <v>7.0</v>
      </c>
      <c r="P569" s="14">
        <v>0.0</v>
      </c>
      <c r="Q569" s="15">
        <v>0.0013113525665042203</v>
      </c>
      <c r="R569" s="16">
        <v>0.8499999999999999</v>
      </c>
      <c r="S569" s="12">
        <v>19.0</v>
      </c>
      <c r="T569" s="12">
        <v>11.0</v>
      </c>
      <c r="U569" s="13">
        <v>1.0</v>
      </c>
      <c r="V569" s="17">
        <f t="shared" si="55"/>
        <v>1</v>
      </c>
      <c r="W569" s="11">
        <f t="shared" si="2"/>
        <v>0</v>
      </c>
      <c r="X569" s="11">
        <f t="shared" si="3"/>
        <v>1</v>
      </c>
      <c r="Y569" s="11">
        <f t="shared" si="19"/>
        <v>0.85</v>
      </c>
      <c r="Z569" s="12">
        <v>0.0</v>
      </c>
      <c r="AA569" s="12">
        <v>0.0</v>
      </c>
      <c r="AB569" s="12">
        <v>1.0</v>
      </c>
      <c r="AC569" s="12">
        <v>0.0</v>
      </c>
      <c r="AD569" s="12">
        <v>1.0</v>
      </c>
      <c r="AE569" s="12">
        <v>0.0</v>
      </c>
      <c r="AF569" s="11">
        <f t="shared" si="46"/>
        <v>0</v>
      </c>
      <c r="AG569" s="13">
        <v>2.0</v>
      </c>
      <c r="AH569" s="13">
        <v>0.0</v>
      </c>
      <c r="AI569" s="13">
        <v>6.0</v>
      </c>
      <c r="AJ569" s="13">
        <v>4.0</v>
      </c>
      <c r="AK569" s="13">
        <v>8.0</v>
      </c>
      <c r="AL569" s="13">
        <v>4.0</v>
      </c>
      <c r="AM569" s="18">
        <f t="shared" si="47"/>
        <v>0.5</v>
      </c>
      <c r="AN569" s="13">
        <v>1.0</v>
      </c>
      <c r="AO569" s="19">
        <v>0.0</v>
      </c>
      <c r="AP569" s="13">
        <v>0.0</v>
      </c>
      <c r="AQ569" s="17">
        <f t="shared" si="50"/>
        <v>0</v>
      </c>
      <c r="AR569" s="11">
        <f t="shared" si="8"/>
        <v>0</v>
      </c>
      <c r="AS569" s="17">
        <f t="shared" si="56"/>
        <v>1</v>
      </c>
      <c r="AT569" s="11">
        <f t="shared" si="57"/>
        <v>1</v>
      </c>
      <c r="AU569" s="13" t="s">
        <v>54</v>
      </c>
      <c r="AX569" s="21">
        <f t="shared" si="52"/>
        <v>0</v>
      </c>
      <c r="AY569" s="13"/>
      <c r="AZ569" s="13"/>
      <c r="BA569" s="13">
        <v>3.0</v>
      </c>
      <c r="BB569" s="13"/>
    </row>
    <row r="570" ht="12.75" customHeight="1">
      <c r="A570" s="13" t="s">
        <v>558</v>
      </c>
      <c r="B570" s="51" t="s">
        <v>570</v>
      </c>
      <c r="C570" s="10">
        <v>0.9333333333333332</v>
      </c>
      <c r="D570" s="11">
        <v>1.6166666666666667</v>
      </c>
      <c r="E570" s="11">
        <v>0.5773195876288659</v>
      </c>
      <c r="F570" s="13">
        <v>0.0</v>
      </c>
      <c r="G570" s="13">
        <v>1.0</v>
      </c>
      <c r="H570" s="13">
        <v>7.0</v>
      </c>
      <c r="I570" s="13">
        <v>18.0</v>
      </c>
      <c r="J570" s="13">
        <v>3.0</v>
      </c>
      <c r="K570" s="11">
        <v>0.20370370370370372</v>
      </c>
      <c r="L570" s="11">
        <v>0.8484848484848485</v>
      </c>
      <c r="M570" s="13">
        <v>0.0</v>
      </c>
      <c r="N570" s="13">
        <v>0.0</v>
      </c>
      <c r="O570" s="13">
        <v>7.0</v>
      </c>
      <c r="P570" s="14">
        <v>0.0</v>
      </c>
      <c r="Q570" s="15">
        <v>0.7810232913325696</v>
      </c>
      <c r="R570" s="16">
        <v>1.7818181818181817</v>
      </c>
      <c r="S570" s="12">
        <v>16.0</v>
      </c>
      <c r="T570" s="12">
        <v>12.0</v>
      </c>
      <c r="U570" s="13">
        <v>1.0</v>
      </c>
      <c r="V570" s="17">
        <f t="shared" si="55"/>
        <v>2</v>
      </c>
      <c r="W570" s="11">
        <f t="shared" si="2"/>
        <v>0.3333333333</v>
      </c>
      <c r="X570" s="11">
        <f t="shared" si="3"/>
        <v>0.6666666667</v>
      </c>
      <c r="Y570" s="11">
        <f t="shared" si="19"/>
        <v>1.781818182</v>
      </c>
      <c r="Z570" s="12">
        <v>0.0</v>
      </c>
      <c r="AA570" s="12">
        <v>0.0</v>
      </c>
      <c r="AB570" s="12">
        <v>0.0</v>
      </c>
      <c r="AC570" s="12">
        <v>0.0</v>
      </c>
      <c r="AD570" s="12">
        <v>0.0</v>
      </c>
      <c r="AE570" s="12">
        <v>0.0</v>
      </c>
      <c r="AF570" s="11" t="str">
        <f t="shared" si="46"/>
        <v>#DIV/0!</v>
      </c>
      <c r="AG570" s="13">
        <v>2.0</v>
      </c>
      <c r="AH570" s="13">
        <v>2.0</v>
      </c>
      <c r="AI570" s="13">
        <v>6.0</v>
      </c>
      <c r="AJ570" s="13">
        <v>2.0</v>
      </c>
      <c r="AK570" s="13">
        <v>8.0</v>
      </c>
      <c r="AL570" s="13">
        <v>4.0</v>
      </c>
      <c r="AM570" s="18">
        <f t="shared" si="47"/>
        <v>0.5</v>
      </c>
      <c r="AN570" s="13">
        <v>1.0</v>
      </c>
      <c r="AO570" s="19">
        <v>0.0</v>
      </c>
      <c r="AP570" s="13">
        <v>0.0</v>
      </c>
      <c r="AQ570" s="17">
        <f t="shared" si="50"/>
        <v>3</v>
      </c>
      <c r="AR570" s="11">
        <f t="shared" si="8"/>
        <v>1</v>
      </c>
      <c r="AS570" s="17">
        <f t="shared" si="56"/>
        <v>0</v>
      </c>
      <c r="AT570" s="11">
        <f t="shared" si="57"/>
        <v>0</v>
      </c>
      <c r="AU570" s="13" t="s">
        <v>54</v>
      </c>
      <c r="AX570" s="21">
        <f t="shared" si="52"/>
        <v>0</v>
      </c>
      <c r="AY570" s="13"/>
      <c r="AZ570" s="13"/>
      <c r="BA570" s="13">
        <v>6.0</v>
      </c>
      <c r="BB570" s="13"/>
    </row>
    <row r="571" ht="12.75" customHeight="1">
      <c r="A571" s="13" t="s">
        <v>558</v>
      </c>
      <c r="B571" s="8" t="s">
        <v>571</v>
      </c>
      <c r="C571" s="10">
        <v>0.4083333333333333</v>
      </c>
      <c r="D571" s="11">
        <v>1.2833333333333334</v>
      </c>
      <c r="E571" s="11">
        <v>0.3181818181818182</v>
      </c>
      <c r="F571" s="13">
        <v>2.0</v>
      </c>
      <c r="G571" s="13">
        <v>0.0</v>
      </c>
      <c r="H571" s="13">
        <v>5.0</v>
      </c>
      <c r="I571" s="13">
        <v>6.0</v>
      </c>
      <c r="J571" s="13">
        <v>1.0</v>
      </c>
      <c r="K571" s="11">
        <v>-0.8333333333333334</v>
      </c>
      <c r="L571" s="11">
        <v>0.0</v>
      </c>
      <c r="M571" s="13">
        <v>0.0</v>
      </c>
      <c r="N571" s="13">
        <v>0.0</v>
      </c>
      <c r="O571" s="13">
        <v>7.0</v>
      </c>
      <c r="P571" s="14">
        <v>0.0</v>
      </c>
      <c r="Q571" s="15">
        <v>-0.5151515151515151</v>
      </c>
      <c r="R571" s="16">
        <v>0.4083333333333333</v>
      </c>
      <c r="S571" s="12">
        <v>14.0</v>
      </c>
      <c r="T571" s="12">
        <v>13.0</v>
      </c>
      <c r="U571" s="13">
        <v>1.0</v>
      </c>
      <c r="V571" s="17">
        <f t="shared" si="55"/>
        <v>1</v>
      </c>
      <c r="W571" s="11">
        <f t="shared" si="2"/>
        <v>0</v>
      </c>
      <c r="X571" s="11">
        <f t="shared" si="3"/>
        <v>1</v>
      </c>
      <c r="Y571" s="11">
        <f t="shared" si="19"/>
        <v>0.4083333333</v>
      </c>
      <c r="Z571" s="12">
        <v>0.0</v>
      </c>
      <c r="AA571" s="12">
        <v>0.0</v>
      </c>
      <c r="AB571" s="12">
        <v>0.0</v>
      </c>
      <c r="AC571" s="12">
        <v>0.0</v>
      </c>
      <c r="AD571" s="12">
        <v>0.0</v>
      </c>
      <c r="AE571" s="12">
        <v>0.0</v>
      </c>
      <c r="AF571" s="11" t="str">
        <f t="shared" si="46"/>
        <v>#DIV/0!</v>
      </c>
      <c r="AG571" s="13">
        <v>1.0</v>
      </c>
      <c r="AH571" s="13">
        <v>0.0</v>
      </c>
      <c r="AI571" s="13">
        <v>5.0</v>
      </c>
      <c r="AJ571" s="13">
        <v>1.0</v>
      </c>
      <c r="AK571" s="13">
        <v>6.0</v>
      </c>
      <c r="AL571" s="13">
        <v>1.0</v>
      </c>
      <c r="AM571" s="18">
        <f t="shared" si="47"/>
        <v>0.1666666667</v>
      </c>
      <c r="AN571" s="13">
        <v>2.0</v>
      </c>
      <c r="AO571" s="19">
        <v>0.0</v>
      </c>
      <c r="AP571" s="13">
        <v>0.0</v>
      </c>
      <c r="AQ571" s="17">
        <f t="shared" si="50"/>
        <v>1</v>
      </c>
      <c r="AR571" s="11">
        <f t="shared" si="8"/>
        <v>1</v>
      </c>
      <c r="AS571" s="17">
        <f t="shared" si="56"/>
        <v>0</v>
      </c>
      <c r="AT571" s="11">
        <f t="shared" si="57"/>
        <v>0</v>
      </c>
      <c r="AU571" s="13" t="s">
        <v>56</v>
      </c>
      <c r="AX571" s="21">
        <f t="shared" si="52"/>
        <v>0</v>
      </c>
      <c r="AY571" s="13"/>
      <c r="AZ571" s="13">
        <v>1.0</v>
      </c>
      <c r="BA571" s="13">
        <v>1.0</v>
      </c>
      <c r="BB571" s="13"/>
    </row>
    <row r="572" ht="12.75" customHeight="1">
      <c r="A572" s="13" t="s">
        <v>558</v>
      </c>
      <c r="B572" s="8" t="s">
        <v>572</v>
      </c>
      <c r="C572" s="10">
        <v>0.6583333333333333</v>
      </c>
      <c r="D572" s="11">
        <v>0.8666666666666667</v>
      </c>
      <c r="E572" s="11">
        <v>0.7596153846153846</v>
      </c>
      <c r="F572" s="13">
        <v>0.0</v>
      </c>
      <c r="G572" s="13">
        <v>0.0</v>
      </c>
      <c r="H572" s="13">
        <v>0.0</v>
      </c>
      <c r="I572" s="13">
        <v>0.0</v>
      </c>
      <c r="J572" s="13">
        <v>0.0</v>
      </c>
      <c r="K572" s="11">
        <v>-1.0</v>
      </c>
      <c r="L572" s="11">
        <v>0.0</v>
      </c>
      <c r="M572" s="13">
        <v>0.0</v>
      </c>
      <c r="N572" s="13">
        <v>0.0</v>
      </c>
      <c r="O572" s="13">
        <v>7.0</v>
      </c>
      <c r="P572" s="14">
        <v>0.0</v>
      </c>
      <c r="Q572" s="15">
        <v>-0.24038461538461542</v>
      </c>
      <c r="R572" s="16">
        <v>0.6583333333333333</v>
      </c>
      <c r="S572" s="12">
        <v>9.0</v>
      </c>
      <c r="T572" s="12">
        <v>15.0</v>
      </c>
      <c r="U572" s="13">
        <v>1.0</v>
      </c>
      <c r="V572" s="17">
        <f t="shared" si="55"/>
        <v>0</v>
      </c>
      <c r="W572" s="11" t="str">
        <f t="shared" si="2"/>
        <v>#DIV/0!</v>
      </c>
      <c r="X572" s="11" t="str">
        <f t="shared" si="3"/>
        <v>#DIV/0!</v>
      </c>
      <c r="Y572" s="11">
        <f t="shared" si="19"/>
        <v>0.6583333333</v>
      </c>
      <c r="Z572" s="12">
        <v>0.0</v>
      </c>
      <c r="AA572" s="12">
        <v>0.0</v>
      </c>
      <c r="AB572" s="12">
        <v>0.0</v>
      </c>
      <c r="AC572" s="12">
        <v>0.0</v>
      </c>
      <c r="AD572" s="12">
        <v>0.0</v>
      </c>
      <c r="AE572" s="12">
        <v>0.0</v>
      </c>
      <c r="AF572" s="11" t="str">
        <f t="shared" si="46"/>
        <v>#DIV/0!</v>
      </c>
      <c r="AG572" s="13">
        <v>1.0</v>
      </c>
      <c r="AH572" s="13">
        <v>0.0</v>
      </c>
      <c r="AI572" s="13">
        <v>4.0</v>
      </c>
      <c r="AJ572" s="13">
        <v>2.0</v>
      </c>
      <c r="AK572" s="13">
        <v>5.0</v>
      </c>
      <c r="AL572" s="13">
        <v>2.0</v>
      </c>
      <c r="AM572" s="18">
        <f t="shared" si="47"/>
        <v>0.4</v>
      </c>
      <c r="AN572" s="13">
        <v>2.0</v>
      </c>
      <c r="AO572" s="19">
        <v>0.0</v>
      </c>
      <c r="AP572" s="13">
        <v>0.0</v>
      </c>
      <c r="AQ572" s="17">
        <f t="shared" si="50"/>
        <v>0</v>
      </c>
      <c r="AR572" s="11" t="str">
        <f t="shared" si="8"/>
        <v>#DIV/0!</v>
      </c>
      <c r="AS572" s="17">
        <f t="shared" si="56"/>
        <v>0</v>
      </c>
      <c r="AT572" s="11" t="str">
        <f t="shared" si="57"/>
        <v>#DIV/0!</v>
      </c>
      <c r="AU572" s="13" t="s">
        <v>54</v>
      </c>
      <c r="AX572" s="21">
        <f t="shared" si="52"/>
        <v>0</v>
      </c>
      <c r="BA572" s="12">
        <v>5.0</v>
      </c>
      <c r="BB572" s="13"/>
    </row>
    <row r="573" ht="12.75" customHeight="1">
      <c r="A573" s="13" t="s">
        <v>558</v>
      </c>
      <c r="B573" s="8" t="s">
        <v>573</v>
      </c>
      <c r="C573" s="10">
        <v>2.575</v>
      </c>
      <c r="D573" s="11">
        <v>8.066666666666666</v>
      </c>
      <c r="E573" s="11">
        <v>0.31921487603305787</v>
      </c>
      <c r="F573" s="13">
        <v>2.0</v>
      </c>
      <c r="G573" s="13">
        <v>3.0</v>
      </c>
      <c r="H573" s="13">
        <v>7.0</v>
      </c>
      <c r="I573" s="13">
        <v>40.0</v>
      </c>
      <c r="J573" s="13">
        <v>5.0</v>
      </c>
      <c r="K573" s="11">
        <v>0.5650000000000001</v>
      </c>
      <c r="L573" s="11">
        <v>1.5272727272727273</v>
      </c>
      <c r="M573" s="13">
        <v>3.0</v>
      </c>
      <c r="N573" s="13">
        <v>0.0</v>
      </c>
      <c r="O573" s="13">
        <v>7.0</v>
      </c>
      <c r="P573" s="14">
        <v>0.0</v>
      </c>
      <c r="Q573" s="15">
        <v>0.8842148760330579</v>
      </c>
      <c r="R573" s="16">
        <v>4.1022727272727275</v>
      </c>
      <c r="S573" s="12">
        <v>29.0</v>
      </c>
      <c r="T573" s="12">
        <v>7.0</v>
      </c>
      <c r="U573" s="13">
        <v>1.0</v>
      </c>
      <c r="V573" s="17">
        <f t="shared" si="55"/>
        <v>2</v>
      </c>
      <c r="W573" s="11">
        <f t="shared" si="2"/>
        <v>0.6</v>
      </c>
      <c r="X573" s="11">
        <f t="shared" si="3"/>
        <v>0.4</v>
      </c>
      <c r="Y573" s="11">
        <f t="shared" si="19"/>
        <v>4.102272727</v>
      </c>
      <c r="Z573" s="12">
        <v>0.5</v>
      </c>
      <c r="AA573" s="12">
        <v>0.5</v>
      </c>
      <c r="AB573" s="12">
        <v>5.0</v>
      </c>
      <c r="AC573" s="12">
        <v>1.0</v>
      </c>
      <c r="AD573" s="12">
        <v>6.0</v>
      </c>
      <c r="AE573" s="12">
        <v>2.0</v>
      </c>
      <c r="AF573" s="11">
        <f t="shared" si="46"/>
        <v>0.3333333333</v>
      </c>
      <c r="AG573" s="13">
        <v>5.0</v>
      </c>
      <c r="AH573" s="13">
        <v>3.0</v>
      </c>
      <c r="AI573" s="13">
        <v>5.0</v>
      </c>
      <c r="AJ573" s="13">
        <v>1.0</v>
      </c>
      <c r="AK573" s="13">
        <v>10.0</v>
      </c>
      <c r="AL573" s="13">
        <v>4.0</v>
      </c>
      <c r="AM573" s="18">
        <f t="shared" si="47"/>
        <v>0.4</v>
      </c>
      <c r="AN573" s="13">
        <v>2.0</v>
      </c>
      <c r="AO573" s="19">
        <v>0.0</v>
      </c>
      <c r="AP573" s="13">
        <v>3.0</v>
      </c>
      <c r="AQ573" s="17">
        <f t="shared" si="50"/>
        <v>2</v>
      </c>
      <c r="AR573" s="11">
        <f t="shared" si="8"/>
        <v>0.4</v>
      </c>
      <c r="AS573" s="17">
        <f t="shared" si="56"/>
        <v>1</v>
      </c>
      <c r="AT573" s="11">
        <f t="shared" si="57"/>
        <v>0.25</v>
      </c>
      <c r="AU573" s="13" t="s">
        <v>56</v>
      </c>
      <c r="AX573" s="21">
        <f t="shared" si="52"/>
        <v>0</v>
      </c>
      <c r="AY573" s="13"/>
      <c r="AZ573" s="13"/>
      <c r="BA573" s="13">
        <v>4.0</v>
      </c>
      <c r="BB573" s="13"/>
    </row>
    <row r="574" ht="12.75" customHeight="1">
      <c r="A574" s="8" t="s">
        <v>558</v>
      </c>
      <c r="B574" s="8" t="s">
        <v>574</v>
      </c>
      <c r="C574" s="10">
        <v>5.2</v>
      </c>
      <c r="D574" s="11">
        <v>13.4</v>
      </c>
      <c r="E574" s="11">
        <v>0.3880597014925373</v>
      </c>
      <c r="F574" s="13">
        <v>1.0</v>
      </c>
      <c r="G574" s="13">
        <v>4.0</v>
      </c>
      <c r="H574" s="13">
        <v>2.0</v>
      </c>
      <c r="I574" s="13">
        <v>45.0</v>
      </c>
      <c r="J574" s="13">
        <v>6.0</v>
      </c>
      <c r="K574" s="11">
        <v>0.6592592592592593</v>
      </c>
      <c r="L574" s="11">
        <v>3.111111111111111</v>
      </c>
      <c r="M574" s="13">
        <v>5.0</v>
      </c>
      <c r="N574" s="13">
        <v>5.0</v>
      </c>
      <c r="O574" s="13">
        <v>7.0</v>
      </c>
      <c r="P574" s="14">
        <v>0.7142857142857143</v>
      </c>
      <c r="Q574" s="15">
        <v>1.761604675037511</v>
      </c>
      <c r="R574" s="16">
        <v>12.596825396825398</v>
      </c>
      <c r="S574" s="12">
        <v>39.0</v>
      </c>
      <c r="T574" s="12">
        <v>1.0</v>
      </c>
      <c r="U574" s="13">
        <v>1.0</v>
      </c>
      <c r="V574" s="17">
        <f t="shared" si="55"/>
        <v>2</v>
      </c>
      <c r="W574" s="11">
        <f t="shared" si="2"/>
        <v>0.6666666667</v>
      </c>
      <c r="X574" s="11">
        <f t="shared" si="3"/>
        <v>0.3333333333</v>
      </c>
      <c r="Y574" s="11">
        <f t="shared" si="19"/>
        <v>8.311111111</v>
      </c>
      <c r="Z574" s="12">
        <v>3.5</v>
      </c>
      <c r="AA574" s="12">
        <v>1.5</v>
      </c>
      <c r="AB574" s="12">
        <v>7.0</v>
      </c>
      <c r="AC574" s="12">
        <v>2.0</v>
      </c>
      <c r="AD574" s="12">
        <v>11.0</v>
      </c>
      <c r="AE574" s="12">
        <v>4.0</v>
      </c>
      <c r="AF574" s="11">
        <f t="shared" si="46"/>
        <v>0.3636363636</v>
      </c>
      <c r="AG574" s="13">
        <v>6.0</v>
      </c>
      <c r="AH574" s="13">
        <v>2.0</v>
      </c>
      <c r="AI574" s="13">
        <v>6.0</v>
      </c>
      <c r="AJ574" s="13">
        <v>3.0</v>
      </c>
      <c r="AK574" s="13">
        <v>12.0</v>
      </c>
      <c r="AL574" s="13">
        <v>5.0</v>
      </c>
      <c r="AM574" s="18">
        <f t="shared" si="47"/>
        <v>0.4166666667</v>
      </c>
      <c r="AN574" s="13">
        <v>3.0</v>
      </c>
      <c r="AO574" s="19">
        <v>0.0</v>
      </c>
      <c r="AP574" s="13">
        <v>0.0</v>
      </c>
      <c r="AQ574" s="17">
        <f t="shared" si="50"/>
        <v>1</v>
      </c>
      <c r="AR574" s="11">
        <f t="shared" si="8"/>
        <v>0.1666666667</v>
      </c>
      <c r="AS574" s="17">
        <f t="shared" si="56"/>
        <v>1</v>
      </c>
      <c r="AT574" s="11">
        <f t="shared" si="57"/>
        <v>0.25</v>
      </c>
      <c r="AU574" s="13" t="s">
        <v>56</v>
      </c>
      <c r="AX574" s="21">
        <f t="shared" si="52"/>
        <v>0</v>
      </c>
      <c r="AY574" s="13"/>
      <c r="AZ574" s="13"/>
      <c r="BA574" s="13">
        <v>9.0</v>
      </c>
      <c r="BB574" s="13"/>
    </row>
    <row r="575" ht="12.75" customHeight="1">
      <c r="A575" s="13" t="s">
        <v>558</v>
      </c>
      <c r="B575" s="8" t="s">
        <v>575</v>
      </c>
      <c r="C575" s="10">
        <v>2.316666666666667</v>
      </c>
      <c r="D575" s="11">
        <v>3.8166666666666664</v>
      </c>
      <c r="E575" s="11">
        <v>0.6069868995633189</v>
      </c>
      <c r="F575" s="13">
        <v>0.0</v>
      </c>
      <c r="G575" s="13">
        <v>0.0</v>
      </c>
      <c r="H575" s="13">
        <v>6.0</v>
      </c>
      <c r="I575" s="13">
        <v>10.0</v>
      </c>
      <c r="J575" s="13">
        <v>1.0</v>
      </c>
      <c r="K575" s="11">
        <v>-0.6</v>
      </c>
      <c r="L575" s="11">
        <v>0.0</v>
      </c>
      <c r="M575" s="13">
        <v>0.0</v>
      </c>
      <c r="N575" s="13">
        <v>0.0</v>
      </c>
      <c r="O575" s="13">
        <v>7.0</v>
      </c>
      <c r="P575" s="14">
        <v>0.0</v>
      </c>
      <c r="Q575" s="15">
        <v>0.006986899563318882</v>
      </c>
      <c r="R575" s="16">
        <v>2.316666666666667</v>
      </c>
      <c r="S575" s="12">
        <v>22.0</v>
      </c>
      <c r="T575" s="12">
        <v>10.0</v>
      </c>
      <c r="U575" s="13">
        <v>1.0</v>
      </c>
      <c r="V575" s="17">
        <f t="shared" si="55"/>
        <v>1</v>
      </c>
      <c r="W575" s="11">
        <f t="shared" si="2"/>
        <v>0</v>
      </c>
      <c r="X575" s="11">
        <f t="shared" si="3"/>
        <v>1</v>
      </c>
      <c r="Y575" s="11">
        <f t="shared" si="19"/>
        <v>2.316666667</v>
      </c>
      <c r="Z575" s="12">
        <v>0.0</v>
      </c>
      <c r="AA575" s="12">
        <v>0.0</v>
      </c>
      <c r="AB575" s="12">
        <v>2.0</v>
      </c>
      <c r="AC575" s="12">
        <v>1.0</v>
      </c>
      <c r="AD575" s="12">
        <v>2.0</v>
      </c>
      <c r="AE575" s="12">
        <v>1.0</v>
      </c>
      <c r="AF575" s="11">
        <f t="shared" si="46"/>
        <v>0.5</v>
      </c>
      <c r="AG575" s="13">
        <v>3.0</v>
      </c>
      <c r="AH575" s="13">
        <v>1.0</v>
      </c>
      <c r="AI575" s="13">
        <v>6.0</v>
      </c>
      <c r="AJ575" s="13">
        <v>4.0</v>
      </c>
      <c r="AK575" s="13">
        <v>9.0</v>
      </c>
      <c r="AL575" s="13">
        <v>5.0</v>
      </c>
      <c r="AM575" s="18">
        <f t="shared" si="47"/>
        <v>0.5555555556</v>
      </c>
      <c r="AN575" s="13">
        <v>3.0</v>
      </c>
      <c r="AO575" s="19">
        <v>0.0</v>
      </c>
      <c r="AP575" s="13">
        <v>0.0</v>
      </c>
      <c r="AQ575" s="17">
        <f t="shared" si="50"/>
        <v>1</v>
      </c>
      <c r="AR575" s="11">
        <f t="shared" si="8"/>
        <v>1</v>
      </c>
      <c r="AS575" s="17">
        <f t="shared" si="56"/>
        <v>-1</v>
      </c>
      <c r="AT575" s="11" t="str">
        <f t="shared" si="57"/>
        <v>#DIV/0!</v>
      </c>
      <c r="AU575" s="13" t="s">
        <v>54</v>
      </c>
      <c r="AX575" s="21">
        <f t="shared" si="52"/>
        <v>0</v>
      </c>
      <c r="AY575" s="13"/>
      <c r="AZ575" s="13"/>
      <c r="BA575" s="13">
        <v>3.0</v>
      </c>
      <c r="BB575" s="13"/>
    </row>
    <row r="576" ht="12.75" customHeight="1">
      <c r="A576" s="84" t="s">
        <v>558</v>
      </c>
      <c r="B576" s="44" t="s">
        <v>576</v>
      </c>
      <c r="C576" s="27">
        <v>3.1083333333333334</v>
      </c>
      <c r="D576" s="28">
        <v>13.4</v>
      </c>
      <c r="E576" s="28">
        <v>0.23196517412935322</v>
      </c>
      <c r="F576" s="25">
        <v>1.0</v>
      </c>
      <c r="G576" s="25">
        <v>5.0</v>
      </c>
      <c r="H576" s="25">
        <v>4.0</v>
      </c>
      <c r="I576" s="25">
        <v>57.0</v>
      </c>
      <c r="J576" s="25">
        <v>9.0</v>
      </c>
      <c r="K576" s="28">
        <v>0.5477582846003899</v>
      </c>
      <c r="L576" s="28">
        <v>1.9444444444444444</v>
      </c>
      <c r="M576" s="25">
        <v>6.0</v>
      </c>
      <c r="N576" s="25">
        <v>0.0</v>
      </c>
      <c r="O576" s="25">
        <v>7.0</v>
      </c>
      <c r="P576" s="29">
        <v>0.0</v>
      </c>
      <c r="Q576" s="30">
        <v>0.7797234587297431</v>
      </c>
      <c r="R576" s="31">
        <v>5.052777777777778</v>
      </c>
      <c r="S576" s="25">
        <v>39.0</v>
      </c>
      <c r="T576" s="25">
        <v>3.0</v>
      </c>
      <c r="U576" s="25">
        <v>1.0</v>
      </c>
      <c r="V576" s="32">
        <f t="shared" si="55"/>
        <v>4</v>
      </c>
      <c r="W576" s="28">
        <f t="shared" si="2"/>
        <v>0.5555555556</v>
      </c>
      <c r="X576" s="28">
        <f t="shared" si="3"/>
        <v>0.4444444444</v>
      </c>
      <c r="Y576" s="28">
        <f t="shared" si="19"/>
        <v>5.052777778</v>
      </c>
      <c r="Z576" s="25">
        <v>3.5</v>
      </c>
      <c r="AA576" s="25">
        <v>0.5</v>
      </c>
      <c r="AB576" s="25">
        <v>7.0</v>
      </c>
      <c r="AC576" s="25">
        <v>1.0</v>
      </c>
      <c r="AD576" s="25">
        <v>11.0</v>
      </c>
      <c r="AE576" s="25">
        <v>2.0</v>
      </c>
      <c r="AF576" s="28">
        <f t="shared" si="46"/>
        <v>0.1818181818</v>
      </c>
      <c r="AG576" s="25">
        <v>6.0</v>
      </c>
      <c r="AH576" s="25">
        <v>4.0</v>
      </c>
      <c r="AI576" s="25">
        <v>6.0</v>
      </c>
      <c r="AJ576" s="25">
        <v>2.0</v>
      </c>
      <c r="AK576" s="25">
        <v>12.0</v>
      </c>
      <c r="AL576" s="25">
        <v>6.0</v>
      </c>
      <c r="AM576" s="33">
        <f t="shared" si="47"/>
        <v>0.5</v>
      </c>
      <c r="AN576" s="25">
        <v>2.0</v>
      </c>
      <c r="AO576" s="34">
        <v>0.0</v>
      </c>
      <c r="AP576" s="25">
        <v>0.0</v>
      </c>
      <c r="AQ576" s="32">
        <f t="shared" si="50"/>
        <v>3</v>
      </c>
      <c r="AR576" s="28">
        <f t="shared" si="8"/>
        <v>0.3333333333</v>
      </c>
      <c r="AS576" s="32">
        <f t="shared" si="56"/>
        <v>4</v>
      </c>
      <c r="AT576" s="28">
        <f t="shared" si="57"/>
        <v>0.5</v>
      </c>
      <c r="AU576" s="25" t="s">
        <v>54</v>
      </c>
      <c r="AV576" s="25"/>
      <c r="AW576" s="25"/>
      <c r="AX576" s="36">
        <f t="shared" si="52"/>
        <v>0</v>
      </c>
      <c r="AY576" s="13"/>
      <c r="AZ576" s="13"/>
      <c r="BA576" s="13">
        <v>4.0</v>
      </c>
      <c r="BB576" s="13"/>
    </row>
    <row r="577" ht="12.75" customHeight="1">
      <c r="A577" s="8" t="s">
        <v>577</v>
      </c>
      <c r="B577" s="9" t="s">
        <v>578</v>
      </c>
      <c r="C577" s="10">
        <v>1.761111111111111</v>
      </c>
      <c r="D577" s="11">
        <v>13.222222222222221</v>
      </c>
      <c r="E577" s="11">
        <v>0.13319327731092437</v>
      </c>
      <c r="F577" s="13">
        <v>2.0</v>
      </c>
      <c r="G577" s="13">
        <v>9.0</v>
      </c>
      <c r="H577" s="13">
        <v>6.0</v>
      </c>
      <c r="I577" s="13">
        <v>100.0</v>
      </c>
      <c r="J577" s="13">
        <v>12.0</v>
      </c>
      <c r="K577" s="11">
        <v>0.745</v>
      </c>
      <c r="L577" s="11">
        <v>2.1</v>
      </c>
      <c r="M577" s="13">
        <v>7.0</v>
      </c>
      <c r="N577" s="13">
        <v>10.0</v>
      </c>
      <c r="O577" s="13">
        <v>10.0</v>
      </c>
      <c r="P577" s="14">
        <v>1.0</v>
      </c>
      <c r="Q577" s="15">
        <v>1.8781932773109244</v>
      </c>
      <c r="R577" s="16">
        <v>9.86111111111111</v>
      </c>
      <c r="S577" s="13">
        <v>39.0</v>
      </c>
      <c r="T577" s="12">
        <v>1.0</v>
      </c>
      <c r="U577" s="13">
        <v>1.0</v>
      </c>
      <c r="V577" s="17">
        <f t="shared" si="55"/>
        <v>3</v>
      </c>
      <c r="W577" s="11">
        <f t="shared" si="2"/>
        <v>0.75</v>
      </c>
      <c r="X577" s="11">
        <f t="shared" si="3"/>
        <v>0.25</v>
      </c>
      <c r="Y577" s="11">
        <f t="shared" si="19"/>
        <v>3.861111111</v>
      </c>
      <c r="Z577" s="12">
        <v>1.0</v>
      </c>
      <c r="AA577" s="12">
        <v>0.0</v>
      </c>
      <c r="AB577" s="12">
        <v>10.0</v>
      </c>
      <c r="AC577" s="12">
        <v>1.0</v>
      </c>
      <c r="AD577" s="12">
        <v>11.0</v>
      </c>
      <c r="AE577" s="12">
        <v>1.0</v>
      </c>
      <c r="AF577" s="11">
        <f t="shared" si="46"/>
        <v>0.09090909091</v>
      </c>
      <c r="AG577" s="13">
        <v>6.0</v>
      </c>
      <c r="AH577" s="13">
        <v>1.0</v>
      </c>
      <c r="AI577" s="13">
        <v>7.0</v>
      </c>
      <c r="AJ577" s="13">
        <v>3.0</v>
      </c>
      <c r="AK577" s="13">
        <v>13.0</v>
      </c>
      <c r="AL577" s="13">
        <v>4.0</v>
      </c>
      <c r="AM577" s="18">
        <f t="shared" si="47"/>
        <v>0.3076923077</v>
      </c>
      <c r="AN577" s="13">
        <v>1.0</v>
      </c>
      <c r="AO577" s="19">
        <v>0.0</v>
      </c>
      <c r="AP577" s="13">
        <v>0.0</v>
      </c>
      <c r="AQ577" s="17">
        <f t="shared" si="50"/>
        <v>5</v>
      </c>
      <c r="AR577" s="11">
        <f t="shared" si="8"/>
        <v>0.4166666667</v>
      </c>
      <c r="AS577" s="17">
        <f t="shared" si="56"/>
        <v>6</v>
      </c>
      <c r="AT577" s="11">
        <f t="shared" si="57"/>
        <v>0.5454545455</v>
      </c>
      <c r="AU577" s="13" t="s">
        <v>54</v>
      </c>
      <c r="AX577" s="21"/>
      <c r="AY577" s="13"/>
      <c r="AZ577" s="13"/>
      <c r="BA577" s="13">
        <v>4.0</v>
      </c>
      <c r="BB577" s="13"/>
    </row>
    <row r="578" ht="12.75" customHeight="1">
      <c r="A578" s="22" t="s">
        <v>577</v>
      </c>
      <c r="B578" s="47" t="s">
        <v>579</v>
      </c>
      <c r="C578" s="10">
        <v>4.752777777777778</v>
      </c>
      <c r="D578" s="11">
        <v>13.222222222222221</v>
      </c>
      <c r="E578" s="11">
        <v>0.3594537815126051</v>
      </c>
      <c r="F578" s="13">
        <v>0.0</v>
      </c>
      <c r="G578" s="13">
        <v>12.0</v>
      </c>
      <c r="H578" s="13">
        <v>2.0</v>
      </c>
      <c r="I578" s="13">
        <v>117.0</v>
      </c>
      <c r="J578" s="13">
        <v>14.0</v>
      </c>
      <c r="K578" s="11">
        <v>0.8559218559218559</v>
      </c>
      <c r="L578" s="11">
        <v>4.0</v>
      </c>
      <c r="M578" s="13">
        <v>12.0</v>
      </c>
      <c r="N578" s="13">
        <v>0.0</v>
      </c>
      <c r="O578" s="13">
        <v>10.0</v>
      </c>
      <c r="P578" s="14">
        <v>0.0</v>
      </c>
      <c r="Q578" s="15">
        <v>1.215375637434461</v>
      </c>
      <c r="R578" s="16">
        <v>8.752777777777778</v>
      </c>
      <c r="S578" s="13">
        <v>39.0</v>
      </c>
      <c r="T578" s="12">
        <v>2.0</v>
      </c>
      <c r="U578" s="13">
        <v>1.0</v>
      </c>
      <c r="V578" s="17">
        <f t="shared" si="55"/>
        <v>2</v>
      </c>
      <c r="W578" s="11">
        <f t="shared" si="2"/>
        <v>0.8571428571</v>
      </c>
      <c r="X578" s="11">
        <f t="shared" si="3"/>
        <v>0.1428571429</v>
      </c>
      <c r="Y578" s="11">
        <f t="shared" si="19"/>
        <v>8.752777778</v>
      </c>
      <c r="Z578" s="12">
        <v>1.0</v>
      </c>
      <c r="AA578" s="12">
        <v>0.0</v>
      </c>
      <c r="AB578" s="12">
        <v>10.0</v>
      </c>
      <c r="AC578" s="12">
        <v>4.0</v>
      </c>
      <c r="AD578" s="12">
        <v>11.0</v>
      </c>
      <c r="AE578" s="12">
        <v>4.0</v>
      </c>
      <c r="AF578" s="11">
        <f t="shared" si="46"/>
        <v>0.3636363636</v>
      </c>
      <c r="AG578" s="13">
        <v>6.0</v>
      </c>
      <c r="AH578" s="13">
        <v>2.0</v>
      </c>
      <c r="AI578" s="13">
        <v>7.0</v>
      </c>
      <c r="AJ578" s="13">
        <v>2.0</v>
      </c>
      <c r="AK578" s="13">
        <v>13.0</v>
      </c>
      <c r="AL578" s="13">
        <v>4.0</v>
      </c>
      <c r="AM578" s="18">
        <f t="shared" si="47"/>
        <v>0.3076923077</v>
      </c>
      <c r="AN578" s="13">
        <v>1.0</v>
      </c>
      <c r="AO578" s="19">
        <v>0.0</v>
      </c>
      <c r="AP578" s="13">
        <v>0.0</v>
      </c>
      <c r="AQ578" s="17">
        <f t="shared" si="50"/>
        <v>2</v>
      </c>
      <c r="AR578" s="11">
        <f t="shared" si="8"/>
        <v>0.1428571429</v>
      </c>
      <c r="AS578" s="17">
        <f t="shared" si="56"/>
        <v>8</v>
      </c>
      <c r="AT578" s="11">
        <f t="shared" si="57"/>
        <v>0.8</v>
      </c>
      <c r="AU578" s="13" t="s">
        <v>54</v>
      </c>
      <c r="AX578" s="21"/>
      <c r="AY578" s="13"/>
      <c r="AZ578" s="13"/>
      <c r="BA578" s="13">
        <v>4.0</v>
      </c>
      <c r="BB578" s="13"/>
    </row>
    <row r="579" ht="12.75" customHeight="1">
      <c r="A579" s="13" t="s">
        <v>577</v>
      </c>
      <c r="B579" s="47" t="s">
        <v>580</v>
      </c>
      <c r="C579" s="10">
        <v>3.1527777777777777</v>
      </c>
      <c r="D579" s="11">
        <v>13.222222222222221</v>
      </c>
      <c r="E579" s="11">
        <v>0.23844537815126052</v>
      </c>
      <c r="F579" s="13">
        <v>1.0</v>
      </c>
      <c r="G579" s="13">
        <v>12.0</v>
      </c>
      <c r="H579" s="13">
        <v>10.0</v>
      </c>
      <c r="I579" s="13">
        <v>117.0</v>
      </c>
      <c r="J579" s="13">
        <v>14.0</v>
      </c>
      <c r="K579" s="11">
        <v>0.851037851037851</v>
      </c>
      <c r="L579" s="11">
        <v>1.7142857142857142</v>
      </c>
      <c r="M579" s="13">
        <v>8.0</v>
      </c>
      <c r="N579" s="13">
        <v>0.0</v>
      </c>
      <c r="O579" s="13">
        <v>10.0</v>
      </c>
      <c r="P579" s="14">
        <v>0.0</v>
      </c>
      <c r="Q579" s="15">
        <v>1.0894832291891114</v>
      </c>
      <c r="R579" s="16">
        <v>4.867063492063492</v>
      </c>
      <c r="S579" s="13">
        <v>38.0</v>
      </c>
      <c r="T579" s="12">
        <v>4.0</v>
      </c>
      <c r="U579" s="13">
        <v>1.0</v>
      </c>
      <c r="V579" s="17">
        <f t="shared" si="55"/>
        <v>2</v>
      </c>
      <c r="W579" s="11">
        <f t="shared" si="2"/>
        <v>0.8571428571</v>
      </c>
      <c r="X579" s="11">
        <f t="shared" si="3"/>
        <v>0.1428571429</v>
      </c>
      <c r="Y579" s="11">
        <f t="shared" si="19"/>
        <v>4.867063492</v>
      </c>
      <c r="Z579" s="12">
        <v>1.0</v>
      </c>
      <c r="AA579" s="12">
        <v>0.0</v>
      </c>
      <c r="AB579" s="12">
        <v>10.0</v>
      </c>
      <c r="AC579" s="12">
        <v>2.0</v>
      </c>
      <c r="AD579" s="12">
        <v>11.0</v>
      </c>
      <c r="AE579" s="12">
        <v>2.0</v>
      </c>
      <c r="AF579" s="11">
        <f t="shared" si="46"/>
        <v>0.1818181818</v>
      </c>
      <c r="AG579" s="13">
        <v>6.0</v>
      </c>
      <c r="AH579" s="13">
        <v>4.0</v>
      </c>
      <c r="AI579" s="13">
        <v>7.0</v>
      </c>
      <c r="AJ579" s="13">
        <v>1.0</v>
      </c>
      <c r="AK579" s="13">
        <v>13.0</v>
      </c>
      <c r="AL579" s="13">
        <v>5.0</v>
      </c>
      <c r="AM579" s="18">
        <f t="shared" si="47"/>
        <v>0.3846153846</v>
      </c>
      <c r="AN579" s="13">
        <v>2.0</v>
      </c>
      <c r="AO579" s="19">
        <v>0.0</v>
      </c>
      <c r="AP579" s="13">
        <v>0.0</v>
      </c>
      <c r="AQ579" s="17">
        <f t="shared" si="50"/>
        <v>6</v>
      </c>
      <c r="AR579" s="11">
        <f t="shared" si="8"/>
        <v>0.4285714286</v>
      </c>
      <c r="AS579" s="17">
        <f t="shared" si="56"/>
        <v>6</v>
      </c>
      <c r="AT579" s="11">
        <f t="shared" si="57"/>
        <v>0.5</v>
      </c>
      <c r="AU579" s="13" t="s">
        <v>54</v>
      </c>
      <c r="AX579" s="21"/>
      <c r="AY579" s="13"/>
      <c r="AZ579" s="13"/>
      <c r="BA579" s="13">
        <v>6.0</v>
      </c>
      <c r="BB579" s="13"/>
    </row>
    <row r="580" ht="12.75" customHeight="1">
      <c r="A580" s="13" t="s">
        <v>577</v>
      </c>
      <c r="B580" s="9" t="s">
        <v>581</v>
      </c>
      <c r="C580" s="10">
        <v>4.036111111111111</v>
      </c>
      <c r="D580" s="11">
        <v>11.222222222222221</v>
      </c>
      <c r="E580" s="11">
        <v>0.3596534653465347</v>
      </c>
      <c r="F580" s="13">
        <v>1.0</v>
      </c>
      <c r="G580" s="13">
        <v>3.0</v>
      </c>
      <c r="H580" s="13">
        <v>9.0</v>
      </c>
      <c r="I580" s="13">
        <v>92.0</v>
      </c>
      <c r="J580" s="13">
        <v>10.0</v>
      </c>
      <c r="K580" s="11">
        <v>0.2902173913043478</v>
      </c>
      <c r="L580" s="11">
        <v>0.6461538461538462</v>
      </c>
      <c r="M580" s="13">
        <v>6.0</v>
      </c>
      <c r="N580" s="13">
        <v>0.0</v>
      </c>
      <c r="O580" s="13">
        <v>10.0</v>
      </c>
      <c r="P580" s="14">
        <v>0.0</v>
      </c>
      <c r="Q580" s="15">
        <v>0.6498708566508825</v>
      </c>
      <c r="R580" s="16">
        <v>4.682264957264958</v>
      </c>
      <c r="S580" s="13">
        <v>36.0</v>
      </c>
      <c r="T580" s="12">
        <v>6.0</v>
      </c>
      <c r="U580" s="13">
        <v>1.0</v>
      </c>
      <c r="V580" s="17">
        <f t="shared" si="55"/>
        <v>7</v>
      </c>
      <c r="W580" s="11">
        <f t="shared" si="2"/>
        <v>0.3</v>
      </c>
      <c r="X580" s="11">
        <f t="shared" si="3"/>
        <v>0.7</v>
      </c>
      <c r="Y580" s="11">
        <f t="shared" si="19"/>
        <v>4.682264957</v>
      </c>
      <c r="Z580" s="12">
        <v>1.0</v>
      </c>
      <c r="AA580" s="12">
        <v>1.0</v>
      </c>
      <c r="AB580" s="12">
        <v>8.0</v>
      </c>
      <c r="AC580" s="12">
        <v>2.0</v>
      </c>
      <c r="AD580" s="12">
        <v>9.0</v>
      </c>
      <c r="AE580" s="12">
        <v>3.0</v>
      </c>
      <c r="AF580" s="11">
        <f t="shared" si="46"/>
        <v>0.3333333333</v>
      </c>
      <c r="AG580" s="13">
        <v>6.0</v>
      </c>
      <c r="AH580" s="13">
        <v>0.0</v>
      </c>
      <c r="AI580" s="13">
        <v>7.0</v>
      </c>
      <c r="AJ580" s="13">
        <v>5.0</v>
      </c>
      <c r="AK580" s="13">
        <v>13.0</v>
      </c>
      <c r="AL580" s="13">
        <v>5.0</v>
      </c>
      <c r="AM580" s="18">
        <f t="shared" si="47"/>
        <v>0.3846153846</v>
      </c>
      <c r="AN580" s="13">
        <v>2.0</v>
      </c>
      <c r="AO580" s="19">
        <v>0.0</v>
      </c>
      <c r="AP580" s="13">
        <v>0.0</v>
      </c>
      <c r="AQ580" s="17">
        <f t="shared" si="50"/>
        <v>4</v>
      </c>
      <c r="AR580" s="11">
        <f t="shared" si="8"/>
        <v>0.4</v>
      </c>
      <c r="AS580" s="17">
        <f t="shared" si="56"/>
        <v>3</v>
      </c>
      <c r="AT580" s="11">
        <f t="shared" si="57"/>
        <v>0.375</v>
      </c>
      <c r="AU580" s="13" t="s">
        <v>54</v>
      </c>
      <c r="AX580" s="21"/>
      <c r="AY580" s="13"/>
      <c r="AZ580" s="13"/>
      <c r="BA580" s="13">
        <v>1.0</v>
      </c>
      <c r="BB580" s="13"/>
    </row>
    <row r="581" ht="12.75" customHeight="1">
      <c r="A581" s="22" t="s">
        <v>577</v>
      </c>
      <c r="B581" s="9" t="s">
        <v>582</v>
      </c>
      <c r="C581" s="10">
        <v>1.1111111111111112</v>
      </c>
      <c r="D581" s="11">
        <v>13.222222222222221</v>
      </c>
      <c r="E581" s="11">
        <v>0.08403361344537816</v>
      </c>
      <c r="F581" s="13">
        <v>3.0</v>
      </c>
      <c r="G581" s="13">
        <v>9.0</v>
      </c>
      <c r="H581" s="13">
        <v>5.0</v>
      </c>
      <c r="I581" s="13">
        <v>101.0</v>
      </c>
      <c r="J581" s="13">
        <v>14.0</v>
      </c>
      <c r="K581" s="11">
        <v>0.6393210749646394</v>
      </c>
      <c r="L581" s="11">
        <v>2.0</v>
      </c>
      <c r="M581" s="13">
        <v>10.0</v>
      </c>
      <c r="N581" s="13">
        <v>0.0</v>
      </c>
      <c r="O581" s="13">
        <v>10.0</v>
      </c>
      <c r="P581" s="14">
        <v>0.0</v>
      </c>
      <c r="Q581" s="15">
        <v>0.7233546884100176</v>
      </c>
      <c r="R581" s="16">
        <v>3.111111111111111</v>
      </c>
      <c r="S581" s="13">
        <v>39.0</v>
      </c>
      <c r="T581" s="12">
        <v>2.0</v>
      </c>
      <c r="U581" s="13">
        <v>1.0</v>
      </c>
      <c r="V581" s="17">
        <f t="shared" si="55"/>
        <v>5</v>
      </c>
      <c r="W581" s="11">
        <f t="shared" si="2"/>
        <v>0.6428571429</v>
      </c>
      <c r="X581" s="11">
        <f t="shared" si="3"/>
        <v>0.3571428571</v>
      </c>
      <c r="Y581" s="11">
        <f t="shared" si="19"/>
        <v>3.111111111</v>
      </c>
      <c r="Z581" s="12">
        <v>1.0</v>
      </c>
      <c r="AA581" s="12">
        <v>0.0</v>
      </c>
      <c r="AB581" s="12">
        <v>10.0</v>
      </c>
      <c r="AC581" s="12">
        <v>0.0</v>
      </c>
      <c r="AD581" s="12">
        <v>11.0</v>
      </c>
      <c r="AE581" s="12">
        <v>0.0</v>
      </c>
      <c r="AF581" s="11">
        <f t="shared" si="46"/>
        <v>0</v>
      </c>
      <c r="AG581" s="13">
        <v>6.0</v>
      </c>
      <c r="AH581" s="13">
        <v>1.0</v>
      </c>
      <c r="AI581" s="13">
        <v>7.0</v>
      </c>
      <c r="AJ581" s="13">
        <v>5.0</v>
      </c>
      <c r="AK581" s="13">
        <v>13.0</v>
      </c>
      <c r="AL581" s="13">
        <v>6.0</v>
      </c>
      <c r="AM581" s="18">
        <f t="shared" si="47"/>
        <v>0.4615384615</v>
      </c>
      <c r="AN581" s="13">
        <v>1.0</v>
      </c>
      <c r="AO581" s="19">
        <v>0.0</v>
      </c>
      <c r="AP581" s="13">
        <v>0.0</v>
      </c>
      <c r="AQ581" s="17">
        <f t="shared" si="50"/>
        <v>4</v>
      </c>
      <c r="AR581" s="11">
        <f t="shared" si="8"/>
        <v>0.2857142857</v>
      </c>
      <c r="AS581" s="17">
        <f t="shared" si="56"/>
        <v>10</v>
      </c>
      <c r="AT581" s="11">
        <f t="shared" si="57"/>
        <v>0.7142857143</v>
      </c>
      <c r="AU581" s="13" t="s">
        <v>56</v>
      </c>
      <c r="AX581" s="21"/>
      <c r="AY581" s="13"/>
      <c r="AZ581" s="13"/>
      <c r="BA581" s="13">
        <v>7.0</v>
      </c>
      <c r="BB581" s="13"/>
    </row>
    <row r="582" ht="12.75" customHeight="1">
      <c r="A582" s="13" t="s">
        <v>577</v>
      </c>
      <c r="B582" s="9" t="s">
        <v>583</v>
      </c>
      <c r="C582" s="10">
        <v>1.5861111111111112</v>
      </c>
      <c r="D582" s="11">
        <v>9.222222222222221</v>
      </c>
      <c r="E582" s="11">
        <v>0.17198795180722895</v>
      </c>
      <c r="F582" s="13">
        <v>4.0</v>
      </c>
      <c r="G582" s="13">
        <v>4.0</v>
      </c>
      <c r="H582" s="13">
        <v>6.0</v>
      </c>
      <c r="I582" s="13">
        <v>79.0</v>
      </c>
      <c r="J582" s="13">
        <v>8.0</v>
      </c>
      <c r="K582" s="11">
        <v>0.49050632911392406</v>
      </c>
      <c r="L582" s="11">
        <v>1.4</v>
      </c>
      <c r="M582" s="13">
        <v>6.0</v>
      </c>
      <c r="N582" s="13">
        <v>0.0</v>
      </c>
      <c r="O582" s="13">
        <v>10.0</v>
      </c>
      <c r="P582" s="14">
        <v>0.0</v>
      </c>
      <c r="Q582" s="15">
        <v>0.662494280921153</v>
      </c>
      <c r="R582" s="16">
        <v>2.986111111111111</v>
      </c>
      <c r="S582" s="13">
        <v>34.0</v>
      </c>
      <c r="T582" s="12">
        <v>8.0</v>
      </c>
      <c r="U582" s="13">
        <v>1.0</v>
      </c>
      <c r="V582" s="17">
        <f t="shared" si="55"/>
        <v>4</v>
      </c>
      <c r="W582" s="11">
        <f t="shared" si="2"/>
        <v>0.5</v>
      </c>
      <c r="X582" s="11">
        <f t="shared" si="3"/>
        <v>0.5</v>
      </c>
      <c r="Y582" s="11">
        <f t="shared" si="19"/>
        <v>2.986111111</v>
      </c>
      <c r="Z582" s="12">
        <v>1.0</v>
      </c>
      <c r="AA582" s="12">
        <v>0.0</v>
      </c>
      <c r="AB582" s="12">
        <v>6.0</v>
      </c>
      <c r="AC582" s="12">
        <v>1.0</v>
      </c>
      <c r="AD582" s="12">
        <v>7.0</v>
      </c>
      <c r="AE582" s="12">
        <v>1.0</v>
      </c>
      <c r="AF582" s="11">
        <f t="shared" si="46"/>
        <v>0.1428571429</v>
      </c>
      <c r="AG582" s="13">
        <v>6.0</v>
      </c>
      <c r="AH582" s="13">
        <v>0.0</v>
      </c>
      <c r="AI582" s="13">
        <v>7.0</v>
      </c>
      <c r="AJ582" s="13">
        <v>3.0</v>
      </c>
      <c r="AK582" s="13">
        <v>13.0</v>
      </c>
      <c r="AL582" s="13">
        <v>3.0</v>
      </c>
      <c r="AM582" s="18">
        <f t="shared" si="47"/>
        <v>0.2307692308</v>
      </c>
      <c r="AN582" s="13">
        <v>2.0</v>
      </c>
      <c r="AO582" s="19">
        <v>0.0</v>
      </c>
      <c r="AP582" s="13">
        <v>0.0</v>
      </c>
      <c r="AQ582" s="17">
        <f t="shared" si="50"/>
        <v>2</v>
      </c>
      <c r="AR582" s="11">
        <f t="shared" si="8"/>
        <v>0.25</v>
      </c>
      <c r="AS582" s="17">
        <f t="shared" si="56"/>
        <v>5</v>
      </c>
      <c r="AT582" s="11">
        <f t="shared" si="57"/>
        <v>0.7142857143</v>
      </c>
      <c r="AU582" s="13" t="s">
        <v>54</v>
      </c>
      <c r="AX582" s="21"/>
      <c r="AY582" s="13"/>
      <c r="AZ582" s="13"/>
      <c r="BA582" s="13">
        <v>5.0</v>
      </c>
      <c r="BB582" s="13"/>
    </row>
    <row r="583" ht="12.75" customHeight="1">
      <c r="A583" s="13" t="s">
        <v>577</v>
      </c>
      <c r="B583" s="9" t="s">
        <v>584</v>
      </c>
      <c r="C583" s="10">
        <v>1.0361111111111112</v>
      </c>
      <c r="D583" s="11">
        <v>1.5222222222222221</v>
      </c>
      <c r="E583" s="11">
        <v>0.6806569343065695</v>
      </c>
      <c r="F583" s="13">
        <v>0.0</v>
      </c>
      <c r="G583" s="13">
        <v>1.0</v>
      </c>
      <c r="H583" s="13">
        <v>4.0</v>
      </c>
      <c r="I583" s="13">
        <v>16.0</v>
      </c>
      <c r="J583" s="13">
        <v>2.0</v>
      </c>
      <c r="K583" s="11">
        <v>0.375</v>
      </c>
      <c r="L583" s="11">
        <v>1.75</v>
      </c>
      <c r="M583" s="13">
        <v>1.0</v>
      </c>
      <c r="N583" s="13">
        <v>0.0</v>
      </c>
      <c r="O583" s="13">
        <v>10.0</v>
      </c>
      <c r="P583" s="14">
        <v>0.0</v>
      </c>
      <c r="Q583" s="15">
        <v>1.0556569343065694</v>
      </c>
      <c r="R583" s="16">
        <v>2.7861111111111114</v>
      </c>
      <c r="S583" s="13">
        <v>20.0</v>
      </c>
      <c r="T583" s="12">
        <v>14.0</v>
      </c>
      <c r="U583" s="13">
        <v>1.0</v>
      </c>
      <c r="V583" s="17">
        <f t="shared" si="55"/>
        <v>1</v>
      </c>
      <c r="W583" s="11">
        <f t="shared" si="2"/>
        <v>0.5</v>
      </c>
      <c r="X583" s="11">
        <f t="shared" si="3"/>
        <v>0.5</v>
      </c>
      <c r="Y583" s="11">
        <f t="shared" si="19"/>
        <v>2.786111111</v>
      </c>
      <c r="Z583" s="12">
        <v>0.0</v>
      </c>
      <c r="AA583" s="12">
        <v>0.0</v>
      </c>
      <c r="AB583" s="12">
        <v>0.0</v>
      </c>
      <c r="AC583" s="12">
        <v>0.0</v>
      </c>
      <c r="AD583" s="12">
        <v>0.0</v>
      </c>
      <c r="AE583" s="12">
        <v>0.0</v>
      </c>
      <c r="AF583" s="11" t="str">
        <f t="shared" si="46"/>
        <v>#DIV/0!</v>
      </c>
      <c r="AG583" s="13">
        <v>3.0</v>
      </c>
      <c r="AH583" s="13">
        <v>0.0</v>
      </c>
      <c r="AI583" s="13">
        <v>7.0</v>
      </c>
      <c r="AJ583" s="13">
        <v>5.0</v>
      </c>
      <c r="AK583" s="13">
        <v>10.0</v>
      </c>
      <c r="AL583" s="13">
        <v>5.0</v>
      </c>
      <c r="AM583" s="18">
        <f t="shared" si="47"/>
        <v>0.5</v>
      </c>
      <c r="AN583" s="13">
        <v>2.0</v>
      </c>
      <c r="AO583" s="19">
        <v>0.0</v>
      </c>
      <c r="AP583" s="13">
        <v>0.0</v>
      </c>
      <c r="AQ583" s="17">
        <f t="shared" si="50"/>
        <v>1</v>
      </c>
      <c r="AR583" s="11">
        <f t="shared" si="8"/>
        <v>0.5</v>
      </c>
      <c r="AS583" s="17">
        <f t="shared" si="56"/>
        <v>1</v>
      </c>
      <c r="AT583" s="11">
        <f t="shared" si="57"/>
        <v>0.5</v>
      </c>
      <c r="AU583" s="13" t="s">
        <v>56</v>
      </c>
      <c r="AX583" s="21"/>
      <c r="AY583" s="13"/>
      <c r="AZ583" s="13"/>
      <c r="BA583" s="13">
        <v>5.0</v>
      </c>
      <c r="BB583" s="13"/>
    </row>
    <row r="584" ht="12.75" customHeight="1">
      <c r="A584" s="13" t="s">
        <v>577</v>
      </c>
      <c r="B584" s="9" t="s">
        <v>585</v>
      </c>
      <c r="C584" s="10">
        <v>1.6194444444444445</v>
      </c>
      <c r="D584" s="11">
        <v>8.222222222222221</v>
      </c>
      <c r="E584" s="11">
        <v>0.19695945945945947</v>
      </c>
      <c r="F584" s="13">
        <v>1.0</v>
      </c>
      <c r="G584" s="13">
        <v>4.0</v>
      </c>
      <c r="H584" s="13">
        <v>10.0</v>
      </c>
      <c r="I584" s="13">
        <v>70.0</v>
      </c>
      <c r="J584" s="13">
        <v>7.0</v>
      </c>
      <c r="K584" s="11">
        <v>0.5510204081632654</v>
      </c>
      <c r="L584" s="11">
        <v>1.1428571428571428</v>
      </c>
      <c r="M584" s="13">
        <v>5.0</v>
      </c>
      <c r="N584" s="13">
        <v>0.0</v>
      </c>
      <c r="O584" s="13">
        <v>10.0</v>
      </c>
      <c r="P584" s="14">
        <v>0.0</v>
      </c>
      <c r="Q584" s="15">
        <v>0.7479798676227248</v>
      </c>
      <c r="R584" s="16">
        <v>2.7623015873015873</v>
      </c>
      <c r="S584" s="13">
        <v>33.0</v>
      </c>
      <c r="T584" s="12">
        <v>9.0</v>
      </c>
      <c r="U584" s="13">
        <v>1.0</v>
      </c>
      <c r="V584" s="17">
        <f t="shared" si="55"/>
        <v>3</v>
      </c>
      <c r="W584" s="11">
        <f t="shared" si="2"/>
        <v>0.5714285714</v>
      </c>
      <c r="X584" s="11">
        <f t="shared" si="3"/>
        <v>0.4285714286</v>
      </c>
      <c r="Y584" s="11">
        <f t="shared" si="19"/>
        <v>2.762301587</v>
      </c>
      <c r="Z584" s="12">
        <v>1.0</v>
      </c>
      <c r="AA584" s="12">
        <v>0.0</v>
      </c>
      <c r="AB584" s="12">
        <v>5.0</v>
      </c>
      <c r="AC584" s="12">
        <v>0.0</v>
      </c>
      <c r="AD584" s="12">
        <v>6.0</v>
      </c>
      <c r="AE584" s="12">
        <v>0.0</v>
      </c>
      <c r="AF584" s="11">
        <f t="shared" si="46"/>
        <v>0</v>
      </c>
      <c r="AG584" s="13">
        <v>6.0</v>
      </c>
      <c r="AH584" s="13">
        <v>4.0</v>
      </c>
      <c r="AI584" s="13">
        <v>7.0</v>
      </c>
      <c r="AJ584" s="13">
        <v>3.0</v>
      </c>
      <c r="AK584" s="13">
        <v>13.0</v>
      </c>
      <c r="AL584" s="13">
        <v>7.0</v>
      </c>
      <c r="AM584" s="18">
        <f t="shared" si="47"/>
        <v>0.5384615385</v>
      </c>
      <c r="AN584" s="13">
        <v>2.0</v>
      </c>
      <c r="AO584" s="19">
        <v>0.0</v>
      </c>
      <c r="AP584" s="13">
        <v>0.0</v>
      </c>
      <c r="AQ584" s="17">
        <f t="shared" si="50"/>
        <v>2</v>
      </c>
      <c r="AR584" s="11">
        <f t="shared" si="8"/>
        <v>0.2857142857</v>
      </c>
      <c r="AS584" s="17">
        <f t="shared" si="56"/>
        <v>5</v>
      </c>
      <c r="AT584" s="11">
        <f t="shared" si="57"/>
        <v>0.7142857143</v>
      </c>
      <c r="AU584" s="13" t="s">
        <v>54</v>
      </c>
      <c r="AX584" s="21"/>
      <c r="AY584" s="13"/>
      <c r="AZ584" s="13"/>
      <c r="BA584" s="13">
        <v>14.0</v>
      </c>
      <c r="BB584" s="13"/>
    </row>
    <row r="585" ht="12.75" customHeight="1">
      <c r="A585" s="13" t="s">
        <v>577</v>
      </c>
      <c r="B585" s="47" t="s">
        <v>586</v>
      </c>
      <c r="C585" s="10">
        <v>1.261111111111111</v>
      </c>
      <c r="D585" s="11">
        <v>10.222222222222221</v>
      </c>
      <c r="E585" s="11">
        <v>0.12336956521739131</v>
      </c>
      <c r="F585" s="13">
        <v>2.0</v>
      </c>
      <c r="G585" s="13">
        <v>5.0</v>
      </c>
      <c r="H585" s="13">
        <v>5.0</v>
      </c>
      <c r="I585" s="13">
        <v>103.0</v>
      </c>
      <c r="J585" s="13">
        <v>11.0</v>
      </c>
      <c r="K585" s="11">
        <v>0.4501323918799647</v>
      </c>
      <c r="L585" s="11">
        <v>1.4141414141414141</v>
      </c>
      <c r="M585" s="13">
        <v>8.0</v>
      </c>
      <c r="N585" s="13">
        <v>0.0</v>
      </c>
      <c r="O585" s="13">
        <v>10.0</v>
      </c>
      <c r="P585" s="14">
        <v>0.0</v>
      </c>
      <c r="Q585" s="15">
        <v>0.573501957097356</v>
      </c>
      <c r="R585" s="16">
        <v>2.6752525252525254</v>
      </c>
      <c r="S585" s="13">
        <v>35.0</v>
      </c>
      <c r="T585" s="12">
        <v>7.0</v>
      </c>
      <c r="U585" s="13">
        <v>1.0</v>
      </c>
      <c r="V585" s="17">
        <f t="shared" si="55"/>
        <v>6</v>
      </c>
      <c r="W585" s="11">
        <f t="shared" si="2"/>
        <v>0.4545454545</v>
      </c>
      <c r="X585" s="11">
        <f t="shared" si="3"/>
        <v>0.5454545455</v>
      </c>
      <c r="Y585" s="11">
        <f t="shared" si="19"/>
        <v>2.675252525</v>
      </c>
      <c r="Z585" s="12">
        <v>1.0</v>
      </c>
      <c r="AA585" s="12">
        <v>0.0</v>
      </c>
      <c r="AB585" s="12">
        <v>7.0</v>
      </c>
      <c r="AC585" s="12">
        <v>0.0</v>
      </c>
      <c r="AD585" s="12">
        <v>8.0</v>
      </c>
      <c r="AE585" s="12">
        <v>0.0</v>
      </c>
      <c r="AF585" s="11">
        <f t="shared" si="46"/>
        <v>0</v>
      </c>
      <c r="AG585" s="13">
        <v>6.0</v>
      </c>
      <c r="AH585" s="13">
        <v>4.0</v>
      </c>
      <c r="AI585" s="13">
        <v>7.0</v>
      </c>
      <c r="AJ585" s="13">
        <v>2.0</v>
      </c>
      <c r="AK585" s="13">
        <v>13.0</v>
      </c>
      <c r="AL585" s="13">
        <v>6.0</v>
      </c>
      <c r="AM585" s="18">
        <f t="shared" si="47"/>
        <v>0.4615384615</v>
      </c>
      <c r="AN585" s="13">
        <v>1.0</v>
      </c>
      <c r="AO585" s="19">
        <v>0.0</v>
      </c>
      <c r="AP585" s="13">
        <v>0.0</v>
      </c>
      <c r="AQ585" s="17">
        <f t="shared" si="50"/>
        <v>3</v>
      </c>
      <c r="AR585" s="11">
        <f t="shared" si="8"/>
        <v>0.2727272727</v>
      </c>
      <c r="AS585" s="17">
        <f t="shared" si="56"/>
        <v>8</v>
      </c>
      <c r="AT585" s="11">
        <f t="shared" si="57"/>
        <v>0.7272727273</v>
      </c>
      <c r="AU585" s="13" t="s">
        <v>56</v>
      </c>
      <c r="AX585" s="21"/>
      <c r="AY585" s="13"/>
      <c r="AZ585" s="13"/>
      <c r="BA585" s="13">
        <v>4.0</v>
      </c>
      <c r="BB585" s="13"/>
    </row>
    <row r="586" ht="12.75" customHeight="1">
      <c r="A586" s="13" t="s">
        <v>577</v>
      </c>
      <c r="B586" s="47" t="s">
        <v>587</v>
      </c>
      <c r="C586" s="10">
        <v>1.152777777777778</v>
      </c>
      <c r="D586" s="11">
        <v>4.888888888888889</v>
      </c>
      <c r="E586" s="11">
        <v>0.23579545454545456</v>
      </c>
      <c r="F586" s="13">
        <v>0.0</v>
      </c>
      <c r="G586" s="13">
        <v>4.0</v>
      </c>
      <c r="H586" s="13">
        <v>7.0</v>
      </c>
      <c r="I586" s="13">
        <v>68.0</v>
      </c>
      <c r="J586" s="13">
        <v>7.0</v>
      </c>
      <c r="K586" s="11">
        <v>0.5567226890756303</v>
      </c>
      <c r="L586" s="11">
        <v>1.4545454545454546</v>
      </c>
      <c r="M586" s="13">
        <v>6.0</v>
      </c>
      <c r="N586" s="13">
        <v>0.0</v>
      </c>
      <c r="O586" s="13">
        <v>10.0</v>
      </c>
      <c r="P586" s="14">
        <v>0.0</v>
      </c>
      <c r="Q586" s="15">
        <v>0.7925181436210849</v>
      </c>
      <c r="R586" s="16">
        <v>2.6073232323232327</v>
      </c>
      <c r="S586" s="13">
        <v>28.0</v>
      </c>
      <c r="T586" s="12">
        <v>11.0</v>
      </c>
      <c r="U586" s="13">
        <v>1.0</v>
      </c>
      <c r="V586" s="17">
        <f t="shared" si="55"/>
        <v>3</v>
      </c>
      <c r="W586" s="11">
        <f t="shared" si="2"/>
        <v>0.5714285714</v>
      </c>
      <c r="X586" s="11">
        <f t="shared" si="3"/>
        <v>0.4285714286</v>
      </c>
      <c r="Y586" s="11">
        <f t="shared" si="19"/>
        <v>2.607323232</v>
      </c>
      <c r="Z586" s="12">
        <v>0.0</v>
      </c>
      <c r="AA586" s="12">
        <v>0.0</v>
      </c>
      <c r="AB586" s="12">
        <v>3.0</v>
      </c>
      <c r="AC586" s="12">
        <v>0.0</v>
      </c>
      <c r="AD586" s="12">
        <v>3.0</v>
      </c>
      <c r="AE586" s="12">
        <v>0.0</v>
      </c>
      <c r="AF586" s="11">
        <f t="shared" si="46"/>
        <v>0</v>
      </c>
      <c r="AG586" s="13">
        <v>5.0</v>
      </c>
      <c r="AH586" s="13">
        <v>4.0</v>
      </c>
      <c r="AI586" s="13">
        <v>7.0</v>
      </c>
      <c r="AJ586" s="13">
        <v>1.0</v>
      </c>
      <c r="AK586" s="13">
        <v>12.0</v>
      </c>
      <c r="AL586" s="13">
        <v>5.0</v>
      </c>
      <c r="AM586" s="18">
        <f t="shared" si="47"/>
        <v>0.4166666667</v>
      </c>
      <c r="AN586" s="13">
        <v>2.0</v>
      </c>
      <c r="AO586" s="19">
        <v>0.0</v>
      </c>
      <c r="AP586" s="13">
        <v>0.0</v>
      </c>
      <c r="AQ586" s="17">
        <f t="shared" si="50"/>
        <v>1</v>
      </c>
      <c r="AR586" s="11">
        <f t="shared" si="8"/>
        <v>0.1428571429</v>
      </c>
      <c r="AS586" s="17">
        <f t="shared" si="56"/>
        <v>6</v>
      </c>
      <c r="AT586" s="11">
        <f t="shared" si="57"/>
        <v>0.8571428571</v>
      </c>
      <c r="AU586" s="13" t="s">
        <v>54</v>
      </c>
      <c r="AX586" s="21"/>
      <c r="AY586" s="13"/>
      <c r="AZ586" s="13"/>
      <c r="BA586" s="13">
        <v>7.0</v>
      </c>
      <c r="BB586" s="13"/>
    </row>
    <row r="587" ht="12.75" customHeight="1">
      <c r="A587" s="13" t="s">
        <v>577</v>
      </c>
      <c r="B587" s="47" t="s">
        <v>588</v>
      </c>
      <c r="C587" s="10">
        <v>1.386111111111111</v>
      </c>
      <c r="D587" s="11">
        <v>12.222222222222221</v>
      </c>
      <c r="E587" s="11">
        <v>0.11340909090909092</v>
      </c>
      <c r="F587" s="13">
        <v>2.0</v>
      </c>
      <c r="G587" s="13">
        <v>5.0</v>
      </c>
      <c r="H587" s="13">
        <v>5.0</v>
      </c>
      <c r="I587" s="13">
        <v>114.0</v>
      </c>
      <c r="J587" s="13">
        <v>13.0</v>
      </c>
      <c r="K587" s="11">
        <v>0.38124156545209176</v>
      </c>
      <c r="L587" s="11">
        <v>1.1965811965811965</v>
      </c>
      <c r="M587" s="13">
        <v>10.0</v>
      </c>
      <c r="N587" s="13">
        <v>0.0</v>
      </c>
      <c r="O587" s="13">
        <v>10.0</v>
      </c>
      <c r="P587" s="14">
        <v>0.0</v>
      </c>
      <c r="Q587" s="15">
        <v>0.49465065636118266</v>
      </c>
      <c r="R587" s="16">
        <v>2.582692307692308</v>
      </c>
      <c r="S587" s="13">
        <v>37.0</v>
      </c>
      <c r="T587" s="12">
        <v>5.0</v>
      </c>
      <c r="U587" s="13">
        <v>1.0</v>
      </c>
      <c r="V587" s="17">
        <f t="shared" si="55"/>
        <v>8</v>
      </c>
      <c r="W587" s="11">
        <f t="shared" si="2"/>
        <v>0.3846153846</v>
      </c>
      <c r="X587" s="11">
        <f t="shared" si="3"/>
        <v>0.6153846154</v>
      </c>
      <c r="Y587" s="11">
        <f t="shared" si="19"/>
        <v>2.582692308</v>
      </c>
      <c r="Z587" s="12">
        <v>1.0</v>
      </c>
      <c r="AA587" s="12">
        <v>0.0</v>
      </c>
      <c r="AB587" s="12">
        <v>9.0</v>
      </c>
      <c r="AC587" s="12">
        <v>0.0</v>
      </c>
      <c r="AD587" s="12">
        <v>10.0</v>
      </c>
      <c r="AE587" s="12">
        <v>0.0</v>
      </c>
      <c r="AF587" s="11">
        <f t="shared" si="46"/>
        <v>0</v>
      </c>
      <c r="AG587" s="13">
        <v>6.0</v>
      </c>
      <c r="AH587" s="13">
        <v>4.0</v>
      </c>
      <c r="AI587" s="13">
        <v>7.0</v>
      </c>
      <c r="AJ587" s="13">
        <v>3.0</v>
      </c>
      <c r="AK587" s="13">
        <v>13.0</v>
      </c>
      <c r="AL587" s="13">
        <v>7.0</v>
      </c>
      <c r="AM587" s="18">
        <f t="shared" si="47"/>
        <v>0.5384615385</v>
      </c>
      <c r="AN587" s="13">
        <v>0.0</v>
      </c>
      <c r="AO587" s="19">
        <v>0.0</v>
      </c>
      <c r="AP587" s="13">
        <v>0.0</v>
      </c>
      <c r="AQ587" s="17">
        <f t="shared" si="50"/>
        <v>3</v>
      </c>
      <c r="AR587" s="11">
        <f t="shared" si="8"/>
        <v>0.2307692308</v>
      </c>
      <c r="AS587" s="17">
        <f t="shared" si="56"/>
        <v>10</v>
      </c>
      <c r="AT587" s="11">
        <f t="shared" si="57"/>
        <v>0.7692307692</v>
      </c>
      <c r="AU587" s="13" t="s">
        <v>54</v>
      </c>
      <c r="AX587" s="21"/>
      <c r="AY587" s="13"/>
      <c r="AZ587" s="13"/>
      <c r="BA587" s="13">
        <v>5.0</v>
      </c>
      <c r="BB587" s="13"/>
    </row>
    <row r="588" ht="12.75" customHeight="1">
      <c r="A588" s="13" t="s">
        <v>577</v>
      </c>
      <c r="B588" s="9" t="s">
        <v>589</v>
      </c>
      <c r="C588" s="10">
        <v>1.0861111111111112</v>
      </c>
      <c r="D588" s="11">
        <v>2.522222222222222</v>
      </c>
      <c r="E588" s="11">
        <v>0.4306167400881058</v>
      </c>
      <c r="F588" s="13">
        <v>1.0</v>
      </c>
      <c r="G588" s="13">
        <v>2.0</v>
      </c>
      <c r="H588" s="13">
        <v>10.0</v>
      </c>
      <c r="I588" s="13">
        <v>28.0</v>
      </c>
      <c r="J588" s="13">
        <v>3.0</v>
      </c>
      <c r="K588" s="11">
        <v>0.5476190476190476</v>
      </c>
      <c r="L588" s="11">
        <v>1.3333333333333333</v>
      </c>
      <c r="M588" s="13">
        <v>1.0</v>
      </c>
      <c r="N588" s="13">
        <v>0.0</v>
      </c>
      <c r="O588" s="13">
        <v>10.0</v>
      </c>
      <c r="P588" s="14">
        <v>0.0</v>
      </c>
      <c r="Q588" s="15">
        <v>0.9782357877071534</v>
      </c>
      <c r="R588" s="16">
        <v>2.4194444444444443</v>
      </c>
      <c r="S588" s="13">
        <v>23.0</v>
      </c>
      <c r="T588" s="12">
        <v>13.0</v>
      </c>
      <c r="U588" s="13">
        <v>1.0</v>
      </c>
      <c r="V588" s="17">
        <f t="shared" si="55"/>
        <v>1</v>
      </c>
      <c r="W588" s="11">
        <f t="shared" si="2"/>
        <v>0.6666666667</v>
      </c>
      <c r="X588" s="11">
        <f t="shared" si="3"/>
        <v>0.3333333333</v>
      </c>
      <c r="Y588" s="11">
        <f t="shared" si="19"/>
        <v>2.419444444</v>
      </c>
      <c r="Z588" s="12">
        <v>0.0</v>
      </c>
      <c r="AA588" s="12">
        <v>0.0</v>
      </c>
      <c r="AB588" s="12">
        <v>1.0</v>
      </c>
      <c r="AC588" s="12">
        <v>0.0</v>
      </c>
      <c r="AD588" s="12">
        <v>1.0</v>
      </c>
      <c r="AE588" s="12">
        <v>0.0</v>
      </c>
      <c r="AF588" s="11">
        <f t="shared" si="46"/>
        <v>0</v>
      </c>
      <c r="AG588" s="13">
        <v>3.0</v>
      </c>
      <c r="AH588" s="13">
        <v>2.0</v>
      </c>
      <c r="AI588" s="13">
        <v>7.0</v>
      </c>
      <c r="AJ588" s="13">
        <v>3.0</v>
      </c>
      <c r="AK588" s="13">
        <v>10.0</v>
      </c>
      <c r="AL588" s="13">
        <v>5.0</v>
      </c>
      <c r="AM588" s="18">
        <f t="shared" si="47"/>
        <v>0.5</v>
      </c>
      <c r="AN588" s="13">
        <v>2.0</v>
      </c>
      <c r="AO588" s="19">
        <v>0.0</v>
      </c>
      <c r="AP588" s="13">
        <v>0.0</v>
      </c>
      <c r="AQ588" s="17">
        <f t="shared" si="50"/>
        <v>2</v>
      </c>
      <c r="AR588" s="11">
        <f t="shared" si="8"/>
        <v>0.6666666667</v>
      </c>
      <c r="AS588" s="17">
        <f t="shared" si="56"/>
        <v>1</v>
      </c>
      <c r="AT588" s="11">
        <f t="shared" si="57"/>
        <v>0.3333333333</v>
      </c>
      <c r="AU588" s="13" t="s">
        <v>56</v>
      </c>
      <c r="AX588" s="21"/>
      <c r="AY588" s="13"/>
      <c r="AZ588" s="13"/>
      <c r="BA588" s="13">
        <v>2.0</v>
      </c>
      <c r="BB588" s="13"/>
    </row>
    <row r="589" ht="12.75" customHeight="1">
      <c r="A589" s="13" t="s">
        <v>577</v>
      </c>
      <c r="B589" s="47" t="s">
        <v>590</v>
      </c>
      <c r="C589" s="10">
        <v>0.5861111111111111</v>
      </c>
      <c r="D589" s="11">
        <v>6.222222222222222</v>
      </c>
      <c r="E589" s="11">
        <v>0.09419642857142857</v>
      </c>
      <c r="F589" s="13">
        <v>1.0</v>
      </c>
      <c r="G589" s="13">
        <v>4.0</v>
      </c>
      <c r="H589" s="13">
        <v>4.0</v>
      </c>
      <c r="I589" s="13">
        <v>78.0</v>
      </c>
      <c r="J589" s="13">
        <v>8.0</v>
      </c>
      <c r="K589" s="11">
        <v>0.4935897435897436</v>
      </c>
      <c r="L589" s="11">
        <v>1.75</v>
      </c>
      <c r="M589" s="13">
        <v>6.0</v>
      </c>
      <c r="N589" s="13">
        <v>0.0</v>
      </c>
      <c r="O589" s="13">
        <v>10.0</v>
      </c>
      <c r="P589" s="14">
        <v>0.0</v>
      </c>
      <c r="Q589" s="15">
        <v>0.5877861721611721</v>
      </c>
      <c r="R589" s="16">
        <v>2.3361111111111112</v>
      </c>
      <c r="S589" s="13">
        <v>30.0</v>
      </c>
      <c r="T589" s="12">
        <v>10.0</v>
      </c>
      <c r="U589" s="13">
        <v>1.0</v>
      </c>
      <c r="V589" s="17">
        <f t="shared" si="55"/>
        <v>4</v>
      </c>
      <c r="W589" s="11">
        <f t="shared" si="2"/>
        <v>0.5</v>
      </c>
      <c r="X589" s="11">
        <f t="shared" si="3"/>
        <v>0.5</v>
      </c>
      <c r="Y589" s="11">
        <f t="shared" si="19"/>
        <v>2.336111111</v>
      </c>
      <c r="Z589" s="12">
        <v>0.0</v>
      </c>
      <c r="AA589" s="12">
        <v>0.0</v>
      </c>
      <c r="AB589" s="12">
        <v>4.0</v>
      </c>
      <c r="AC589" s="12">
        <v>0.0</v>
      </c>
      <c r="AD589" s="12">
        <v>4.0</v>
      </c>
      <c r="AE589" s="12">
        <v>0.0</v>
      </c>
      <c r="AF589" s="11">
        <f t="shared" si="46"/>
        <v>0</v>
      </c>
      <c r="AG589" s="13">
        <v>6.0</v>
      </c>
      <c r="AH589" s="13">
        <v>1.0</v>
      </c>
      <c r="AI589" s="13">
        <v>7.0</v>
      </c>
      <c r="AJ589" s="13">
        <v>2.0</v>
      </c>
      <c r="AK589" s="13">
        <v>13.0</v>
      </c>
      <c r="AL589" s="13">
        <v>3.0</v>
      </c>
      <c r="AM589" s="18">
        <f t="shared" si="47"/>
        <v>0.2307692308</v>
      </c>
      <c r="AN589" s="13">
        <v>1.0</v>
      </c>
      <c r="AO589" s="19">
        <v>0.0</v>
      </c>
      <c r="AP589" s="13">
        <v>0.0</v>
      </c>
      <c r="AQ589" s="17">
        <f t="shared" si="50"/>
        <v>2</v>
      </c>
      <c r="AR589" s="11">
        <f t="shared" si="8"/>
        <v>0.25</v>
      </c>
      <c r="AS589" s="17">
        <f t="shared" si="56"/>
        <v>6</v>
      </c>
      <c r="AT589" s="11">
        <f t="shared" si="57"/>
        <v>0.75</v>
      </c>
      <c r="AU589" s="13" t="s">
        <v>56</v>
      </c>
      <c r="AX589" s="21"/>
      <c r="AY589" s="13"/>
      <c r="AZ589" s="13"/>
      <c r="BA589" s="13">
        <f>H589+AZ589</f>
        <v>4</v>
      </c>
      <c r="BB589" s="13"/>
    </row>
    <row r="590" ht="12.75" customHeight="1">
      <c r="A590" s="13" t="s">
        <v>577</v>
      </c>
      <c r="B590" s="9" t="s">
        <v>591</v>
      </c>
      <c r="C590" s="10">
        <v>0.4361111111111111</v>
      </c>
      <c r="D590" s="11">
        <v>1.0222222222222221</v>
      </c>
      <c r="E590" s="11">
        <v>0.42663043478260876</v>
      </c>
      <c r="F590" s="13">
        <v>0.0</v>
      </c>
      <c r="G590" s="13">
        <v>1.0</v>
      </c>
      <c r="H590" s="13">
        <v>6.0</v>
      </c>
      <c r="I590" s="13">
        <v>15.0</v>
      </c>
      <c r="J590" s="13">
        <v>2.0</v>
      </c>
      <c r="K590" s="11">
        <v>0.3</v>
      </c>
      <c r="L590" s="11">
        <v>1.4</v>
      </c>
      <c r="M590" s="13">
        <v>0.0</v>
      </c>
      <c r="N590" s="13">
        <v>0.0</v>
      </c>
      <c r="O590" s="13">
        <v>10.0</v>
      </c>
      <c r="P590" s="14">
        <v>0.0</v>
      </c>
      <c r="Q590" s="15">
        <v>0.7266304347826087</v>
      </c>
      <c r="R590" s="16">
        <v>1.836111111111111</v>
      </c>
      <c r="S590" s="13">
        <v>18.0</v>
      </c>
      <c r="T590" s="12">
        <v>15.0</v>
      </c>
      <c r="U590" s="13">
        <v>1.0</v>
      </c>
      <c r="V590" s="17">
        <f t="shared" si="55"/>
        <v>1</v>
      </c>
      <c r="W590" s="11">
        <f t="shared" si="2"/>
        <v>0.5</v>
      </c>
      <c r="X590" s="11">
        <f t="shared" si="3"/>
        <v>0.5</v>
      </c>
      <c r="Y590" s="11">
        <f t="shared" si="19"/>
        <v>1.836111111</v>
      </c>
      <c r="Z590" s="12">
        <v>0.0</v>
      </c>
      <c r="AA590" s="12">
        <v>0.0</v>
      </c>
      <c r="AB590" s="12">
        <v>0.0</v>
      </c>
      <c r="AC590" s="12">
        <v>0.0</v>
      </c>
      <c r="AD590" s="12">
        <v>0.0</v>
      </c>
      <c r="AE590" s="12">
        <v>0.0</v>
      </c>
      <c r="AF590" s="11" t="str">
        <f t="shared" si="46"/>
        <v>#DIV/0!</v>
      </c>
      <c r="AG590" s="13">
        <v>2.0</v>
      </c>
      <c r="AH590" s="13">
        <v>0.0</v>
      </c>
      <c r="AI590" s="13">
        <v>6.0</v>
      </c>
      <c r="AJ590" s="13">
        <v>2.0</v>
      </c>
      <c r="AK590" s="13">
        <v>8.0</v>
      </c>
      <c r="AL590" s="13">
        <v>2.0</v>
      </c>
      <c r="AM590" s="18">
        <f t="shared" si="47"/>
        <v>0.25</v>
      </c>
      <c r="AN590" s="13">
        <v>1.0</v>
      </c>
      <c r="AO590" s="19">
        <v>0.0</v>
      </c>
      <c r="AP590" s="13">
        <v>0.0</v>
      </c>
      <c r="AQ590" s="17">
        <f t="shared" si="50"/>
        <v>2</v>
      </c>
      <c r="AR590" s="11">
        <f t="shared" si="8"/>
        <v>1</v>
      </c>
      <c r="AS590" s="17">
        <f t="shared" si="56"/>
        <v>0</v>
      </c>
      <c r="AT590" s="11">
        <f t="shared" si="57"/>
        <v>0</v>
      </c>
      <c r="AU590" s="13" t="s">
        <v>56</v>
      </c>
      <c r="AX590" s="21"/>
      <c r="AY590" s="13"/>
      <c r="AZ590" s="13"/>
      <c r="BA590" s="13">
        <v>6.0</v>
      </c>
      <c r="BB590" s="13"/>
    </row>
    <row r="591" ht="12.75" customHeight="1">
      <c r="A591" s="13" t="s">
        <v>577</v>
      </c>
      <c r="B591" s="47" t="s">
        <v>592</v>
      </c>
      <c r="C591" s="10">
        <v>0.2361111111111111</v>
      </c>
      <c r="D591" s="11">
        <v>0.5722222222222222</v>
      </c>
      <c r="E591" s="11">
        <v>0.412621359223301</v>
      </c>
      <c r="F591" s="13">
        <v>0.0</v>
      </c>
      <c r="G591" s="13">
        <v>1.0</v>
      </c>
      <c r="H591" s="13">
        <v>2.0</v>
      </c>
      <c r="I591" s="13">
        <v>27.0</v>
      </c>
      <c r="J591" s="13">
        <v>3.0</v>
      </c>
      <c r="K591" s="11">
        <v>0.30864197530864196</v>
      </c>
      <c r="L591" s="11">
        <v>1.5555555555555556</v>
      </c>
      <c r="M591" s="13">
        <v>2.0</v>
      </c>
      <c r="N591" s="13">
        <v>0.0</v>
      </c>
      <c r="O591" s="13">
        <v>10.0</v>
      </c>
      <c r="P591" s="14">
        <v>0.0</v>
      </c>
      <c r="Q591" s="15">
        <v>0.721263334531943</v>
      </c>
      <c r="R591" s="16">
        <v>1.7916666666666667</v>
      </c>
      <c r="S591" s="13">
        <v>12.0</v>
      </c>
      <c r="T591" s="12">
        <v>17.0</v>
      </c>
      <c r="U591" s="13">
        <v>1.0</v>
      </c>
      <c r="V591" s="17">
        <f t="shared" si="55"/>
        <v>2</v>
      </c>
      <c r="W591" s="11">
        <f t="shared" si="2"/>
        <v>0.3333333333</v>
      </c>
      <c r="X591" s="11">
        <f t="shared" si="3"/>
        <v>0.6666666667</v>
      </c>
      <c r="Y591" s="11">
        <f t="shared" si="19"/>
        <v>1.791666667</v>
      </c>
      <c r="Z591" s="12">
        <v>0.0</v>
      </c>
      <c r="AA591" s="12">
        <v>0.0</v>
      </c>
      <c r="AB591" s="12">
        <v>0.0</v>
      </c>
      <c r="AC591" s="12">
        <v>0.0</v>
      </c>
      <c r="AD591" s="12">
        <v>0.0</v>
      </c>
      <c r="AE591" s="12">
        <v>0.0</v>
      </c>
      <c r="AF591" s="11" t="str">
        <f t="shared" si="46"/>
        <v>#DIV/0!</v>
      </c>
      <c r="AG591" s="13">
        <v>1.0</v>
      </c>
      <c r="AH591" s="13">
        <v>1.0</v>
      </c>
      <c r="AI591" s="13">
        <v>4.0</v>
      </c>
      <c r="AJ591" s="13">
        <v>1.0</v>
      </c>
      <c r="AK591" s="13">
        <v>5.0</v>
      </c>
      <c r="AL591" s="13">
        <v>2.0</v>
      </c>
      <c r="AM591" s="18">
        <f t="shared" si="47"/>
        <v>0.4</v>
      </c>
      <c r="AN591" s="13">
        <v>0.0</v>
      </c>
      <c r="AO591" s="19">
        <v>0.0</v>
      </c>
      <c r="AP591" s="13">
        <v>0.0</v>
      </c>
      <c r="AQ591" s="17">
        <f t="shared" si="50"/>
        <v>1</v>
      </c>
      <c r="AR591" s="11">
        <f t="shared" si="8"/>
        <v>0.3333333333</v>
      </c>
      <c r="AS591" s="17">
        <f t="shared" si="56"/>
        <v>2</v>
      </c>
      <c r="AT591" s="11">
        <f t="shared" si="57"/>
        <v>0.6666666667</v>
      </c>
      <c r="AU591" s="13" t="s">
        <v>56</v>
      </c>
      <c r="AX591" s="21"/>
      <c r="AY591" s="13"/>
      <c r="AZ591" s="13"/>
      <c r="BA591" s="13">
        <v>5.0</v>
      </c>
      <c r="BB591" s="13"/>
    </row>
    <row r="592" ht="12.75" customHeight="1">
      <c r="A592" s="13" t="s">
        <v>577</v>
      </c>
      <c r="B592" s="47" t="s">
        <v>593</v>
      </c>
      <c r="C592" s="10">
        <v>0.1111111111111111</v>
      </c>
      <c r="D592" s="11">
        <v>0.3222222222222222</v>
      </c>
      <c r="E592" s="11">
        <v>0.3448275862068966</v>
      </c>
      <c r="F592" s="13">
        <v>0.0</v>
      </c>
      <c r="G592" s="13">
        <v>1.0</v>
      </c>
      <c r="H592" s="13">
        <v>6.0</v>
      </c>
      <c r="I592" s="13">
        <v>19.0</v>
      </c>
      <c r="J592" s="13">
        <v>2.0</v>
      </c>
      <c r="K592" s="11">
        <v>0.34210526315789475</v>
      </c>
      <c r="L592" s="11">
        <v>1.4</v>
      </c>
      <c r="M592" s="13">
        <v>1.0</v>
      </c>
      <c r="N592" s="13">
        <v>0.0</v>
      </c>
      <c r="O592" s="13">
        <v>10.0</v>
      </c>
      <c r="P592" s="14">
        <v>0.0</v>
      </c>
      <c r="Q592" s="15">
        <v>0.6869328493647913</v>
      </c>
      <c r="R592" s="16">
        <v>1.511111111111111</v>
      </c>
      <c r="S592" s="13">
        <v>10.0</v>
      </c>
      <c r="T592" s="12">
        <v>18.0</v>
      </c>
      <c r="U592" s="13">
        <v>1.0</v>
      </c>
      <c r="V592" s="17">
        <f t="shared" si="55"/>
        <v>1</v>
      </c>
      <c r="W592" s="11">
        <f t="shared" si="2"/>
        <v>0.5</v>
      </c>
      <c r="X592" s="11">
        <f t="shared" si="3"/>
        <v>0.5</v>
      </c>
      <c r="Y592" s="11">
        <f t="shared" si="19"/>
        <v>1.511111111</v>
      </c>
      <c r="Z592" s="12">
        <v>0.0</v>
      </c>
      <c r="AA592" s="12">
        <v>0.0</v>
      </c>
      <c r="AB592" s="12">
        <v>0.0</v>
      </c>
      <c r="AC592" s="12">
        <v>0.0</v>
      </c>
      <c r="AD592" s="12">
        <v>0.0</v>
      </c>
      <c r="AE592" s="12">
        <v>0.0</v>
      </c>
      <c r="AF592" s="11" t="str">
        <f t="shared" si="46"/>
        <v>#DIV/0!</v>
      </c>
      <c r="AG592" s="13">
        <v>0.0</v>
      </c>
      <c r="AH592" s="13">
        <v>0.0</v>
      </c>
      <c r="AI592" s="13">
        <v>3.0</v>
      </c>
      <c r="AJ592" s="13">
        <v>1.0</v>
      </c>
      <c r="AK592" s="13">
        <v>3.0</v>
      </c>
      <c r="AL592" s="13">
        <v>1.0</v>
      </c>
      <c r="AM592" s="18">
        <f t="shared" si="47"/>
        <v>0.3333333333</v>
      </c>
      <c r="AN592" s="13">
        <v>0.0</v>
      </c>
      <c r="AO592" s="19">
        <v>0.0</v>
      </c>
      <c r="AP592" s="13">
        <v>0.0</v>
      </c>
      <c r="AQ592" s="17">
        <f t="shared" si="50"/>
        <v>1</v>
      </c>
      <c r="AR592" s="11">
        <f t="shared" si="8"/>
        <v>0.5</v>
      </c>
      <c r="AS592" s="17">
        <f t="shared" si="56"/>
        <v>1</v>
      </c>
      <c r="AT592" s="11">
        <f t="shared" si="57"/>
        <v>0.5</v>
      </c>
      <c r="AU592" s="13" t="s">
        <v>54</v>
      </c>
      <c r="AX592" s="21"/>
      <c r="AY592" s="13"/>
      <c r="AZ592" s="13"/>
      <c r="BA592" s="12">
        <v>4.0</v>
      </c>
      <c r="BB592" s="13"/>
    </row>
    <row r="593" ht="12.75" customHeight="1">
      <c r="A593" s="13" t="s">
        <v>577</v>
      </c>
      <c r="B593" s="9" t="s">
        <v>594</v>
      </c>
      <c r="C593" s="10">
        <v>0.8527777777777777</v>
      </c>
      <c r="D593" s="11">
        <v>3.688888888888889</v>
      </c>
      <c r="E593" s="11">
        <v>0.2311746987951807</v>
      </c>
      <c r="F593" s="13">
        <v>0.0</v>
      </c>
      <c r="G593" s="13">
        <v>1.0</v>
      </c>
      <c r="H593" s="13">
        <v>7.0</v>
      </c>
      <c r="I593" s="13">
        <v>40.0</v>
      </c>
      <c r="J593" s="13">
        <v>4.0</v>
      </c>
      <c r="K593" s="11">
        <v>0.20625</v>
      </c>
      <c r="L593" s="11">
        <v>0.6363636363636364</v>
      </c>
      <c r="M593" s="13">
        <v>3.0</v>
      </c>
      <c r="N593" s="13">
        <v>0.0</v>
      </c>
      <c r="O593" s="13">
        <v>10.0</v>
      </c>
      <c r="P593" s="14">
        <v>0.0</v>
      </c>
      <c r="Q593" s="15">
        <v>0.4374246987951807</v>
      </c>
      <c r="R593" s="16">
        <v>1.489141414141414</v>
      </c>
      <c r="S593" s="13">
        <v>25.0</v>
      </c>
      <c r="T593" s="12">
        <v>12.0</v>
      </c>
      <c r="U593" s="13">
        <v>1.0</v>
      </c>
      <c r="V593" s="17">
        <f t="shared" si="55"/>
        <v>3</v>
      </c>
      <c r="W593" s="11">
        <f t="shared" si="2"/>
        <v>0.25</v>
      </c>
      <c r="X593" s="11">
        <f t="shared" si="3"/>
        <v>0.75</v>
      </c>
      <c r="Y593" s="11">
        <f t="shared" si="19"/>
        <v>1.489141414</v>
      </c>
      <c r="Z593" s="12">
        <v>0.0</v>
      </c>
      <c r="AA593" s="12">
        <v>0.0</v>
      </c>
      <c r="AB593" s="12">
        <v>2.0</v>
      </c>
      <c r="AC593" s="12">
        <v>0.0</v>
      </c>
      <c r="AD593" s="12">
        <v>2.0</v>
      </c>
      <c r="AE593" s="12">
        <v>0.0</v>
      </c>
      <c r="AF593" s="11">
        <f t="shared" si="46"/>
        <v>0</v>
      </c>
      <c r="AG593" s="13">
        <v>4.0</v>
      </c>
      <c r="AH593" s="13">
        <v>1.0</v>
      </c>
      <c r="AI593" s="13">
        <v>7.0</v>
      </c>
      <c r="AJ593" s="13">
        <v>4.0</v>
      </c>
      <c r="AK593" s="13">
        <v>11.0</v>
      </c>
      <c r="AL593" s="13">
        <v>5.0</v>
      </c>
      <c r="AM593" s="18">
        <f t="shared" si="47"/>
        <v>0.4545454545</v>
      </c>
      <c r="AN593" s="13">
        <v>1.0</v>
      </c>
      <c r="AO593" s="19">
        <v>0.0</v>
      </c>
      <c r="AP593" s="13">
        <v>0.0</v>
      </c>
      <c r="AQ593" s="17">
        <f t="shared" si="50"/>
        <v>1</v>
      </c>
      <c r="AR593" s="11">
        <f t="shared" si="8"/>
        <v>0.25</v>
      </c>
      <c r="AS593" s="17">
        <f t="shared" si="56"/>
        <v>3</v>
      </c>
      <c r="AT593" s="11">
        <f t="shared" si="57"/>
        <v>0.75</v>
      </c>
      <c r="AU593" s="13" t="s">
        <v>54</v>
      </c>
      <c r="AX593" s="21"/>
      <c r="AY593" s="13"/>
      <c r="AZ593" s="13"/>
      <c r="BA593" s="13">
        <v>9.0</v>
      </c>
      <c r="BB593" s="13"/>
    </row>
    <row r="594" ht="12.75" customHeight="1">
      <c r="A594" s="13" t="s">
        <v>577</v>
      </c>
      <c r="B594" s="47" t="s">
        <v>595</v>
      </c>
      <c r="C594" s="10">
        <v>0.2361111111111111</v>
      </c>
      <c r="D594" s="11">
        <v>0.7722222222222221</v>
      </c>
      <c r="E594" s="11">
        <v>0.3057553956834533</v>
      </c>
      <c r="F594" s="13">
        <v>0.0</v>
      </c>
      <c r="G594" s="13">
        <v>2.0</v>
      </c>
      <c r="H594" s="13">
        <v>11.0</v>
      </c>
      <c r="I594" s="13">
        <v>32.0</v>
      </c>
      <c r="J594" s="13">
        <v>4.0</v>
      </c>
      <c r="K594" s="11">
        <v>0.4140625</v>
      </c>
      <c r="L594" s="11">
        <v>0.9333333333333333</v>
      </c>
      <c r="M594" s="13">
        <v>0.0</v>
      </c>
      <c r="N594" s="13">
        <v>0.0</v>
      </c>
      <c r="O594" s="13">
        <v>10.0</v>
      </c>
      <c r="P594" s="14">
        <v>0.0</v>
      </c>
      <c r="Q594" s="15">
        <v>0.7198178956834533</v>
      </c>
      <c r="R594" s="16">
        <v>1.1694444444444445</v>
      </c>
      <c r="S594" s="13">
        <v>15.0</v>
      </c>
      <c r="T594" s="12">
        <v>16.0</v>
      </c>
      <c r="U594" s="13">
        <v>1.0</v>
      </c>
      <c r="V594" s="17">
        <f t="shared" si="55"/>
        <v>2</v>
      </c>
      <c r="W594" s="11">
        <f t="shared" si="2"/>
        <v>0.5</v>
      </c>
      <c r="X594" s="11">
        <f t="shared" si="3"/>
        <v>0.5</v>
      </c>
      <c r="Y594" s="11">
        <f t="shared" si="19"/>
        <v>1.169444444</v>
      </c>
      <c r="Z594" s="12">
        <v>0.0</v>
      </c>
      <c r="AA594" s="12">
        <v>0.0</v>
      </c>
      <c r="AB594" s="12">
        <v>0.0</v>
      </c>
      <c r="AC594" s="12">
        <v>0.0</v>
      </c>
      <c r="AD594" s="12">
        <v>0.0</v>
      </c>
      <c r="AE594" s="12">
        <v>0.0</v>
      </c>
      <c r="AF594" s="11" t="str">
        <f t="shared" si="46"/>
        <v>#DIV/0!</v>
      </c>
      <c r="AG594" s="13">
        <v>1.0</v>
      </c>
      <c r="AH594" s="13">
        <v>1.0</v>
      </c>
      <c r="AI594" s="13">
        <v>5.0</v>
      </c>
      <c r="AJ594" s="13">
        <v>1.0</v>
      </c>
      <c r="AK594" s="13">
        <v>6.0</v>
      </c>
      <c r="AL594" s="13">
        <v>2.0</v>
      </c>
      <c r="AM594" s="18">
        <f t="shared" si="47"/>
        <v>0.3333333333</v>
      </c>
      <c r="AN594" s="13">
        <v>0.0</v>
      </c>
      <c r="AO594" s="19">
        <v>0.0</v>
      </c>
      <c r="AP594" s="13">
        <v>0.0</v>
      </c>
      <c r="AQ594" s="17">
        <f t="shared" si="50"/>
        <v>4</v>
      </c>
      <c r="AR594" s="11">
        <f t="shared" si="8"/>
        <v>1</v>
      </c>
      <c r="AS594" s="17">
        <f t="shared" si="56"/>
        <v>0</v>
      </c>
      <c r="AT594" s="11">
        <f t="shared" si="57"/>
        <v>0</v>
      </c>
      <c r="AU594" s="13" t="s">
        <v>56</v>
      </c>
      <c r="AX594" s="21"/>
      <c r="AY594" s="13"/>
      <c r="AZ594" s="13"/>
      <c r="BA594" s="13">
        <v>6.0</v>
      </c>
      <c r="BB594" s="13"/>
    </row>
    <row r="595" ht="12.75" customHeight="1">
      <c r="A595" s="13" t="s">
        <v>577</v>
      </c>
      <c r="B595" s="9" t="s">
        <v>596</v>
      </c>
      <c r="C595" s="10">
        <v>0.1</v>
      </c>
      <c r="D595" s="11">
        <v>0.2111111111111111</v>
      </c>
      <c r="E595" s="11">
        <v>0.4736842105263158</v>
      </c>
      <c r="F595" s="13">
        <v>0.0</v>
      </c>
      <c r="G595" s="13">
        <v>0.0</v>
      </c>
      <c r="H595" s="13">
        <v>7.0</v>
      </c>
      <c r="I595" s="13">
        <v>10.0</v>
      </c>
      <c r="J595" s="13">
        <v>1.0</v>
      </c>
      <c r="K595" s="11">
        <v>-0.7</v>
      </c>
      <c r="L595" s="11">
        <v>0.0</v>
      </c>
      <c r="M595" s="13">
        <v>0.0</v>
      </c>
      <c r="N595" s="13">
        <v>0.0</v>
      </c>
      <c r="O595" s="13">
        <v>10.0</v>
      </c>
      <c r="P595" s="14">
        <v>0.0</v>
      </c>
      <c r="Q595" s="15">
        <v>-0.22631578947368414</v>
      </c>
      <c r="R595" s="16">
        <v>0.1</v>
      </c>
      <c r="S595" s="13">
        <v>7.0</v>
      </c>
      <c r="T595" s="12">
        <v>19.0</v>
      </c>
      <c r="U595" s="13">
        <v>1.0</v>
      </c>
      <c r="V595" s="17">
        <f t="shared" si="55"/>
        <v>1</v>
      </c>
      <c r="W595" s="11">
        <f t="shared" si="2"/>
        <v>0</v>
      </c>
      <c r="X595" s="11">
        <f t="shared" si="3"/>
        <v>1</v>
      </c>
      <c r="Y595" s="11">
        <f t="shared" si="19"/>
        <v>0.1</v>
      </c>
      <c r="Z595" s="12">
        <v>0.0</v>
      </c>
      <c r="AA595" s="12">
        <v>0.0</v>
      </c>
      <c r="AB595" s="12">
        <v>0.0</v>
      </c>
      <c r="AC595" s="12">
        <v>0.0</v>
      </c>
      <c r="AD595" s="12">
        <v>0.0</v>
      </c>
      <c r="AE595" s="12">
        <v>0.0</v>
      </c>
      <c r="AF595" s="11" t="str">
        <f t="shared" si="46"/>
        <v>#DIV/0!</v>
      </c>
      <c r="AG595" s="13">
        <v>0.0</v>
      </c>
      <c r="AH595" s="13">
        <v>0.0</v>
      </c>
      <c r="AI595" s="13">
        <v>2.0</v>
      </c>
      <c r="AJ595" s="13">
        <v>1.0</v>
      </c>
      <c r="AK595" s="13">
        <v>2.0</v>
      </c>
      <c r="AL595" s="13">
        <v>1.0</v>
      </c>
      <c r="AM595" s="18">
        <f t="shared" si="47"/>
        <v>0.5</v>
      </c>
      <c r="AN595" s="13">
        <v>0.0</v>
      </c>
      <c r="AO595" s="19">
        <v>0.0</v>
      </c>
      <c r="AP595" s="13">
        <v>0.0</v>
      </c>
      <c r="AQ595" s="17">
        <f t="shared" si="50"/>
        <v>1</v>
      </c>
      <c r="AR595" s="11">
        <f t="shared" si="8"/>
        <v>1</v>
      </c>
      <c r="AS595" s="17">
        <f t="shared" si="56"/>
        <v>0</v>
      </c>
      <c r="AT595" s="11">
        <f t="shared" si="57"/>
        <v>0</v>
      </c>
      <c r="AU595" s="13" t="s">
        <v>56</v>
      </c>
      <c r="AX595" s="21"/>
      <c r="AY595" s="13"/>
      <c r="AZ595" s="13"/>
      <c r="BA595" s="13">
        <v>7.0</v>
      </c>
      <c r="BB595" s="13"/>
    </row>
    <row r="596" ht="12.75" customHeight="1">
      <c r="A596" s="25" t="s">
        <v>577</v>
      </c>
      <c r="B596" s="48" t="s">
        <v>597</v>
      </c>
      <c r="C596" s="27">
        <v>0.0</v>
      </c>
      <c r="D596" s="28">
        <v>0.1</v>
      </c>
      <c r="E596" s="28">
        <v>0.0</v>
      </c>
      <c r="F596" s="25">
        <v>0.0</v>
      </c>
      <c r="G596" s="25">
        <v>0.0</v>
      </c>
      <c r="H596" s="25">
        <v>5.0</v>
      </c>
      <c r="I596" s="25">
        <v>10.0</v>
      </c>
      <c r="J596" s="25">
        <v>1.0</v>
      </c>
      <c r="K596" s="28">
        <v>-0.5</v>
      </c>
      <c r="L596" s="28">
        <v>0.0</v>
      </c>
      <c r="M596" s="25">
        <v>0.0</v>
      </c>
      <c r="N596" s="25">
        <v>0.0</v>
      </c>
      <c r="O596" s="25">
        <v>10.0</v>
      </c>
      <c r="P596" s="29">
        <v>0.0</v>
      </c>
      <c r="Q596" s="30">
        <v>-0.5</v>
      </c>
      <c r="R596" s="31">
        <v>0.0</v>
      </c>
      <c r="S596" s="25">
        <v>4.0</v>
      </c>
      <c r="T596" s="25">
        <v>20.0</v>
      </c>
      <c r="U596" s="25">
        <v>1.0</v>
      </c>
      <c r="V596" s="32">
        <f t="shared" si="55"/>
        <v>1</v>
      </c>
      <c r="W596" s="28">
        <f t="shared" si="2"/>
        <v>0</v>
      </c>
      <c r="X596" s="28">
        <f t="shared" si="3"/>
        <v>1</v>
      </c>
      <c r="Y596" s="28">
        <f t="shared" si="19"/>
        <v>0</v>
      </c>
      <c r="Z596" s="25">
        <v>0.0</v>
      </c>
      <c r="AA596" s="25">
        <v>0.0</v>
      </c>
      <c r="AB596" s="25">
        <v>0.0</v>
      </c>
      <c r="AC596" s="25">
        <v>0.0</v>
      </c>
      <c r="AD596" s="25">
        <v>0.0</v>
      </c>
      <c r="AE596" s="25">
        <v>0.0</v>
      </c>
      <c r="AF596" s="28" t="str">
        <f t="shared" si="46"/>
        <v>#DIV/0!</v>
      </c>
      <c r="AG596" s="25">
        <v>0.0</v>
      </c>
      <c r="AH596" s="25">
        <v>0.0</v>
      </c>
      <c r="AI596" s="25">
        <v>1.0</v>
      </c>
      <c r="AJ596" s="25">
        <v>0.0</v>
      </c>
      <c r="AK596" s="25">
        <v>1.0</v>
      </c>
      <c r="AL596" s="25">
        <v>0.0</v>
      </c>
      <c r="AM596" s="33">
        <f t="shared" si="47"/>
        <v>0</v>
      </c>
      <c r="AN596" s="25">
        <v>0.0</v>
      </c>
      <c r="AO596" s="34">
        <v>0.0</v>
      </c>
      <c r="AP596" s="25">
        <v>0.0</v>
      </c>
      <c r="AQ596" s="32">
        <f t="shared" si="50"/>
        <v>1</v>
      </c>
      <c r="AR596" s="28">
        <f t="shared" si="8"/>
        <v>1</v>
      </c>
      <c r="AS596" s="32">
        <f t="shared" si="56"/>
        <v>0</v>
      </c>
      <c r="AT596" s="28">
        <f t="shared" si="57"/>
        <v>0</v>
      </c>
      <c r="AU596" s="25" t="s">
        <v>56</v>
      </c>
      <c r="AV596" s="25"/>
      <c r="AW596" s="25"/>
      <c r="AX596" s="36"/>
      <c r="AY596" s="13"/>
      <c r="AZ596" s="13">
        <v>2.0</v>
      </c>
      <c r="BA596" s="13">
        <f>H596+AZ596</f>
        <v>7</v>
      </c>
      <c r="BB596" s="13"/>
    </row>
    <row r="597" ht="12.75" customHeight="1">
      <c r="A597" s="22" t="s">
        <v>598</v>
      </c>
      <c r="B597" s="51" t="s">
        <v>388</v>
      </c>
      <c r="C597" s="10">
        <v>6.55515873015873</v>
      </c>
      <c r="D597" s="11">
        <v>12.806349206349207</v>
      </c>
      <c r="E597" s="11">
        <v>0.51186787307883</v>
      </c>
      <c r="F597" s="13">
        <v>0.0</v>
      </c>
      <c r="G597" s="13">
        <v>8.0</v>
      </c>
      <c r="H597" s="13">
        <v>2.0</v>
      </c>
      <c r="I597" s="13">
        <v>103.0</v>
      </c>
      <c r="J597" s="13">
        <v>12.0</v>
      </c>
      <c r="K597" s="11">
        <v>0.6650485436893204</v>
      </c>
      <c r="L597" s="11">
        <v>3.111111111111111</v>
      </c>
      <c r="M597" s="13">
        <v>5.0</v>
      </c>
      <c r="N597" s="13">
        <v>3.0</v>
      </c>
      <c r="O597" s="13">
        <v>10.0</v>
      </c>
      <c r="P597" s="10">
        <v>0.3</v>
      </c>
      <c r="Q597" s="15">
        <v>1.4769164167681506</v>
      </c>
      <c r="R597" s="16">
        <v>11.466269841269842</v>
      </c>
      <c r="S597" s="13">
        <v>39.0</v>
      </c>
      <c r="T597" s="13">
        <v>2.0</v>
      </c>
      <c r="U597" s="13">
        <v>2.0</v>
      </c>
      <c r="V597" s="17">
        <f t="shared" si="55"/>
        <v>4</v>
      </c>
      <c r="W597" s="11">
        <f t="shared" si="2"/>
        <v>0.6666666667</v>
      </c>
      <c r="X597" s="11">
        <f t="shared" si="3"/>
        <v>0.3333333333</v>
      </c>
      <c r="Y597" s="11">
        <f t="shared" si="19"/>
        <v>9.666269841</v>
      </c>
      <c r="Z597" s="12">
        <v>0.5</v>
      </c>
      <c r="AA597" s="12">
        <v>0.25</v>
      </c>
      <c r="AB597" s="12">
        <v>10.0</v>
      </c>
      <c r="AC597" s="12">
        <v>5.0</v>
      </c>
      <c r="AD597" s="12">
        <v>10.5</v>
      </c>
      <c r="AE597" s="12">
        <v>5.25</v>
      </c>
      <c r="AF597" s="11">
        <f t="shared" si="46"/>
        <v>0.5</v>
      </c>
      <c r="AG597" s="13">
        <v>6.0</v>
      </c>
      <c r="AH597" s="13">
        <v>3.0</v>
      </c>
      <c r="AI597" s="13">
        <v>7.0</v>
      </c>
      <c r="AJ597" s="13">
        <v>5.0</v>
      </c>
      <c r="AK597" s="13">
        <v>13.0</v>
      </c>
      <c r="AL597" s="13">
        <v>8.0</v>
      </c>
      <c r="AM597" s="18">
        <f t="shared" si="47"/>
        <v>0.6153846154</v>
      </c>
      <c r="AN597" s="13">
        <v>0.0</v>
      </c>
      <c r="AO597" s="19">
        <v>0.0</v>
      </c>
      <c r="AP597" s="13">
        <v>0.0</v>
      </c>
      <c r="AQ597" s="17">
        <f t="shared" si="50"/>
        <v>7</v>
      </c>
      <c r="AR597" s="11">
        <f t="shared" si="8"/>
        <v>0.5833333333</v>
      </c>
      <c r="AS597" s="17">
        <f t="shared" si="56"/>
        <v>-0.25</v>
      </c>
      <c r="AT597" s="11">
        <f t="shared" si="57"/>
        <v>-0.03571428571</v>
      </c>
      <c r="AU597" s="13" t="s">
        <v>54</v>
      </c>
      <c r="AX597" s="21"/>
      <c r="AY597" s="13"/>
      <c r="AZ597" s="13">
        <v>5.0</v>
      </c>
      <c r="BA597" s="13">
        <v>10.0</v>
      </c>
      <c r="BB597" s="13"/>
    </row>
    <row r="598" ht="12.75" customHeight="1">
      <c r="A598" s="8" t="s">
        <v>598</v>
      </c>
      <c r="B598" s="51" t="s">
        <v>406</v>
      </c>
      <c r="C598" s="10">
        <v>1.1373015873015873</v>
      </c>
      <c r="D598" s="11">
        <v>12.306349206349207</v>
      </c>
      <c r="E598" s="11">
        <v>0.09241583903005288</v>
      </c>
      <c r="F598" s="13">
        <v>0.0</v>
      </c>
      <c r="G598" s="13">
        <v>11.0</v>
      </c>
      <c r="H598" s="13">
        <v>0.0</v>
      </c>
      <c r="I598" s="13">
        <v>99.0</v>
      </c>
      <c r="J598" s="13">
        <v>13.0</v>
      </c>
      <c r="K598" s="11">
        <v>0.8461538461538461</v>
      </c>
      <c r="L598" s="11">
        <v>5.923076923076923</v>
      </c>
      <c r="M598" s="13">
        <v>6.0</v>
      </c>
      <c r="N598" s="13">
        <v>7.0</v>
      </c>
      <c r="O598" s="13">
        <v>10.0</v>
      </c>
      <c r="P598" s="10">
        <v>0.7</v>
      </c>
      <c r="Q598" s="15">
        <v>1.638569685183899</v>
      </c>
      <c r="R598" s="16">
        <v>11.26037851037851</v>
      </c>
      <c r="S598" s="13">
        <v>39.0</v>
      </c>
      <c r="T598" s="13">
        <v>1.0</v>
      </c>
      <c r="U598" s="13">
        <v>2.0</v>
      </c>
      <c r="V598" s="17">
        <f t="shared" si="55"/>
        <v>2</v>
      </c>
      <c r="W598" s="11">
        <f t="shared" si="2"/>
        <v>0.8461538462</v>
      </c>
      <c r="X598" s="11">
        <f t="shared" si="3"/>
        <v>0.1538461538</v>
      </c>
      <c r="Y598" s="11">
        <f t="shared" si="19"/>
        <v>7.06037851</v>
      </c>
      <c r="Z598" s="12">
        <v>0.0</v>
      </c>
      <c r="AA598" s="12">
        <v>0.0</v>
      </c>
      <c r="AB598" s="12">
        <v>10.0</v>
      </c>
      <c r="AC598" s="12">
        <v>0.0</v>
      </c>
      <c r="AD598" s="12">
        <v>10.0</v>
      </c>
      <c r="AE598" s="12">
        <v>0.0</v>
      </c>
      <c r="AF598" s="11">
        <f t="shared" si="46"/>
        <v>0</v>
      </c>
      <c r="AG598" s="13">
        <v>6.0</v>
      </c>
      <c r="AH598" s="13">
        <v>3.0</v>
      </c>
      <c r="AI598" s="13">
        <v>7.0</v>
      </c>
      <c r="AJ598" s="13">
        <v>3.0</v>
      </c>
      <c r="AK598" s="13">
        <v>13.0</v>
      </c>
      <c r="AL598" s="13">
        <v>6.0</v>
      </c>
      <c r="AM598" s="18">
        <f t="shared" si="47"/>
        <v>0.4615384615</v>
      </c>
      <c r="AN598" s="13">
        <v>2.0</v>
      </c>
      <c r="AO598" s="19">
        <v>0.0</v>
      </c>
      <c r="AP598" s="13">
        <v>0.0</v>
      </c>
      <c r="AQ598" s="17">
        <f t="shared" si="50"/>
        <v>7</v>
      </c>
      <c r="AR598" s="11">
        <f t="shared" si="8"/>
        <v>0.5384615385</v>
      </c>
      <c r="AS598" s="17">
        <f t="shared" si="56"/>
        <v>6</v>
      </c>
      <c r="AT598" s="11">
        <f t="shared" si="57"/>
        <v>0.4615384615</v>
      </c>
      <c r="AU598" s="13" t="s">
        <v>56</v>
      </c>
      <c r="AX598" s="21"/>
      <c r="AY598" s="13"/>
      <c r="AZ598" s="13"/>
      <c r="BA598" s="13">
        <v>3.0</v>
      </c>
      <c r="BB598" s="13"/>
    </row>
    <row r="599" ht="12.75" customHeight="1">
      <c r="A599" s="13" t="s">
        <v>598</v>
      </c>
      <c r="B599" s="51" t="s">
        <v>306</v>
      </c>
      <c r="C599" s="10">
        <v>3.8373015873015874</v>
      </c>
      <c r="D599" s="11">
        <v>8.306349206349207</v>
      </c>
      <c r="E599" s="11">
        <v>0.46197210013376644</v>
      </c>
      <c r="F599" s="13">
        <v>0.0</v>
      </c>
      <c r="G599" s="13">
        <v>5.0</v>
      </c>
      <c r="H599" s="13">
        <v>14.0</v>
      </c>
      <c r="I599" s="13">
        <v>77.0</v>
      </c>
      <c r="J599" s="13">
        <v>8.0</v>
      </c>
      <c r="K599" s="11">
        <v>0.6022727272727273</v>
      </c>
      <c r="L599" s="11">
        <v>0.9722222222222222</v>
      </c>
      <c r="M599" s="13">
        <v>5.0</v>
      </c>
      <c r="N599" s="13">
        <v>0.0</v>
      </c>
      <c r="O599" s="13">
        <v>10.0</v>
      </c>
      <c r="P599" s="10">
        <v>0.0</v>
      </c>
      <c r="Q599" s="15">
        <v>1.0642448274064937</v>
      </c>
      <c r="R599" s="16">
        <v>4.809523809523809</v>
      </c>
      <c r="S599" s="13">
        <v>33.0</v>
      </c>
      <c r="T599" s="13">
        <v>8.0</v>
      </c>
      <c r="U599" s="13">
        <v>3.0</v>
      </c>
      <c r="V599" s="17">
        <f t="shared" si="55"/>
        <v>3</v>
      </c>
      <c r="W599" s="11">
        <f t="shared" si="2"/>
        <v>0.625</v>
      </c>
      <c r="X599" s="11">
        <f t="shared" si="3"/>
        <v>0.375</v>
      </c>
      <c r="Y599" s="11">
        <f t="shared" si="19"/>
        <v>4.80952381</v>
      </c>
      <c r="Z599" s="12">
        <v>0.0</v>
      </c>
      <c r="AA599" s="12">
        <v>0.0</v>
      </c>
      <c r="AB599" s="12">
        <v>6.0</v>
      </c>
      <c r="AC599" s="12">
        <v>2.0</v>
      </c>
      <c r="AD599" s="12">
        <v>6.0</v>
      </c>
      <c r="AE599" s="12">
        <v>2.0</v>
      </c>
      <c r="AF599" s="11">
        <f t="shared" si="46"/>
        <v>0.3333333333</v>
      </c>
      <c r="AG599" s="13">
        <v>6.0</v>
      </c>
      <c r="AH599" s="13">
        <v>6.0</v>
      </c>
      <c r="AI599" s="13">
        <v>7.0</v>
      </c>
      <c r="AJ599" s="13">
        <v>3.0</v>
      </c>
      <c r="AK599" s="13">
        <v>13.0</v>
      </c>
      <c r="AL599" s="13">
        <v>9.0</v>
      </c>
      <c r="AM599" s="18">
        <f t="shared" si="47"/>
        <v>0.6923076923</v>
      </c>
      <c r="AN599" s="13">
        <v>2.0</v>
      </c>
      <c r="AO599" s="19">
        <v>0.0</v>
      </c>
      <c r="AP599" s="13">
        <v>0.0</v>
      </c>
      <c r="AQ599" s="17">
        <f t="shared" si="50"/>
        <v>3</v>
      </c>
      <c r="AR599" s="11">
        <f t="shared" si="8"/>
        <v>0.375</v>
      </c>
      <c r="AS599" s="17">
        <f t="shared" si="56"/>
        <v>3</v>
      </c>
      <c r="AT599" s="11">
        <f t="shared" si="57"/>
        <v>0.5</v>
      </c>
      <c r="AU599" s="13" t="s">
        <v>54</v>
      </c>
      <c r="AX599" s="21"/>
      <c r="AY599" s="13"/>
      <c r="AZ599" s="13"/>
      <c r="BA599" s="13">
        <v>8.0</v>
      </c>
      <c r="BB599" s="13"/>
    </row>
    <row r="600" ht="12.75" customHeight="1">
      <c r="A600" s="22" t="s">
        <v>598</v>
      </c>
      <c r="B600" s="85" t="s">
        <v>338</v>
      </c>
      <c r="C600" s="10">
        <v>1.6357142857142857</v>
      </c>
      <c r="D600" s="11">
        <v>12.806349206349207</v>
      </c>
      <c r="E600" s="11">
        <v>0.12772682201289043</v>
      </c>
      <c r="F600" s="13">
        <v>2.0</v>
      </c>
      <c r="G600" s="13">
        <v>8.0</v>
      </c>
      <c r="H600" s="13">
        <v>2.0</v>
      </c>
      <c r="I600" s="13">
        <v>105.0</v>
      </c>
      <c r="J600" s="13">
        <v>12.0</v>
      </c>
      <c r="K600" s="11">
        <v>0.665079365079365</v>
      </c>
      <c r="L600" s="11">
        <v>3.111111111111111</v>
      </c>
      <c r="M600" s="13">
        <v>6.0</v>
      </c>
      <c r="N600" s="13">
        <v>0.0</v>
      </c>
      <c r="O600" s="13">
        <v>10.0</v>
      </c>
      <c r="P600" s="14">
        <v>0.0</v>
      </c>
      <c r="Q600" s="15">
        <v>0.7928061870922555</v>
      </c>
      <c r="R600" s="16">
        <v>4.746825396825397</v>
      </c>
      <c r="S600" s="13">
        <v>39.0</v>
      </c>
      <c r="T600" s="13">
        <v>3.0</v>
      </c>
      <c r="U600" s="13">
        <v>2.0</v>
      </c>
      <c r="V600" s="17">
        <f t="shared" si="55"/>
        <v>4</v>
      </c>
      <c r="W600" s="11">
        <f t="shared" si="2"/>
        <v>0.6666666667</v>
      </c>
      <c r="X600" s="11">
        <f t="shared" si="3"/>
        <v>0.3333333333</v>
      </c>
      <c r="Y600" s="11">
        <f t="shared" si="19"/>
        <v>4.746825397</v>
      </c>
      <c r="Z600" s="12">
        <v>0.5</v>
      </c>
      <c r="AA600" s="12">
        <v>0.0</v>
      </c>
      <c r="AB600" s="12">
        <v>10.0</v>
      </c>
      <c r="AC600" s="12">
        <v>1.0</v>
      </c>
      <c r="AD600" s="12">
        <v>10.5</v>
      </c>
      <c r="AE600" s="12">
        <v>1.0</v>
      </c>
      <c r="AF600" s="11">
        <f t="shared" si="46"/>
        <v>0.09523809524</v>
      </c>
      <c r="AG600" s="13">
        <v>6.0</v>
      </c>
      <c r="AH600" s="13">
        <v>1.0</v>
      </c>
      <c r="AI600" s="13">
        <v>7.0</v>
      </c>
      <c r="AJ600" s="13">
        <v>2.0</v>
      </c>
      <c r="AK600" s="13">
        <v>13.0</v>
      </c>
      <c r="AL600" s="13">
        <v>3.0</v>
      </c>
      <c r="AM600" s="18">
        <f t="shared" si="47"/>
        <v>0.2307692308</v>
      </c>
      <c r="AN600" s="13">
        <v>2.0</v>
      </c>
      <c r="AO600" s="19">
        <v>0.0</v>
      </c>
      <c r="AP600" s="13">
        <v>0.0</v>
      </c>
      <c r="AQ600" s="17">
        <f t="shared" si="50"/>
        <v>6</v>
      </c>
      <c r="AR600" s="11">
        <f t="shared" si="8"/>
        <v>0.5</v>
      </c>
      <c r="AS600" s="17">
        <f t="shared" si="56"/>
        <v>5</v>
      </c>
      <c r="AT600" s="11">
        <f t="shared" si="57"/>
        <v>0.4545454545</v>
      </c>
      <c r="AU600" s="13" t="s">
        <v>56</v>
      </c>
      <c r="AX600" s="21"/>
      <c r="AY600" s="13"/>
      <c r="AZ600" s="13"/>
      <c r="BA600" s="13">
        <v>19.0</v>
      </c>
      <c r="BB600" s="13"/>
    </row>
    <row r="601" ht="12.75" customHeight="1">
      <c r="A601" s="13" t="s">
        <v>598</v>
      </c>
      <c r="B601" s="51" t="s">
        <v>113</v>
      </c>
      <c r="C601" s="10">
        <v>0.8690476190476191</v>
      </c>
      <c r="D601" s="11">
        <v>10.306349206349207</v>
      </c>
      <c r="E601" s="11">
        <v>0.08432157708301247</v>
      </c>
      <c r="F601" s="13">
        <v>2.0</v>
      </c>
      <c r="G601" s="13">
        <v>4.0</v>
      </c>
      <c r="H601" s="13">
        <v>0.0</v>
      </c>
      <c r="I601" s="13">
        <v>77.0</v>
      </c>
      <c r="J601" s="13">
        <v>8.0</v>
      </c>
      <c r="K601" s="11">
        <v>0.5</v>
      </c>
      <c r="L601" s="11">
        <v>3.5</v>
      </c>
      <c r="M601" s="13">
        <v>4.0</v>
      </c>
      <c r="N601" s="13">
        <v>0.0</v>
      </c>
      <c r="O601" s="13">
        <v>10.0</v>
      </c>
      <c r="P601" s="14">
        <v>0.0</v>
      </c>
      <c r="Q601" s="15">
        <v>0.5843215770830125</v>
      </c>
      <c r="R601" s="16">
        <v>4.369047619047619</v>
      </c>
      <c r="S601" s="13">
        <v>36.0</v>
      </c>
      <c r="T601" s="13">
        <v>6.0</v>
      </c>
      <c r="U601" s="13">
        <v>4.0</v>
      </c>
      <c r="V601" s="17">
        <f t="shared" si="55"/>
        <v>4</v>
      </c>
      <c r="W601" s="11">
        <f t="shared" si="2"/>
        <v>0.5</v>
      </c>
      <c r="X601" s="11">
        <f t="shared" si="3"/>
        <v>0.5</v>
      </c>
      <c r="Y601" s="11">
        <f t="shared" si="19"/>
        <v>4.369047619</v>
      </c>
      <c r="Z601" s="12">
        <v>0.0</v>
      </c>
      <c r="AA601" s="12">
        <v>0.0</v>
      </c>
      <c r="AB601" s="12">
        <v>8.0</v>
      </c>
      <c r="AC601" s="12">
        <v>0.0</v>
      </c>
      <c r="AD601" s="12">
        <v>8.0</v>
      </c>
      <c r="AE601" s="12">
        <v>0.0</v>
      </c>
      <c r="AF601" s="11">
        <f t="shared" si="46"/>
        <v>0</v>
      </c>
      <c r="AG601" s="13">
        <v>6.0</v>
      </c>
      <c r="AH601" s="13">
        <v>1.0</v>
      </c>
      <c r="AI601" s="13">
        <v>7.0</v>
      </c>
      <c r="AJ601" s="13">
        <v>4.0</v>
      </c>
      <c r="AK601" s="13">
        <v>13.0</v>
      </c>
      <c r="AL601" s="13">
        <v>5.0</v>
      </c>
      <c r="AM601" s="18">
        <f t="shared" si="47"/>
        <v>0.3846153846</v>
      </c>
      <c r="AN601" s="13">
        <v>1.0</v>
      </c>
      <c r="AO601" s="19">
        <v>0.0</v>
      </c>
      <c r="AP601" s="13">
        <v>0.0</v>
      </c>
      <c r="AQ601" s="17">
        <f t="shared" si="50"/>
        <v>4</v>
      </c>
      <c r="AR601" s="11">
        <f t="shared" si="8"/>
        <v>0.5</v>
      </c>
      <c r="AS601" s="17">
        <f t="shared" si="56"/>
        <v>4</v>
      </c>
      <c r="AT601" s="11">
        <f t="shared" si="57"/>
        <v>0.5</v>
      </c>
      <c r="AU601" s="13" t="s">
        <v>56</v>
      </c>
      <c r="AX601" s="21"/>
      <c r="AY601" s="13"/>
      <c r="AZ601" s="13"/>
      <c r="BA601" s="13">
        <v>5.0</v>
      </c>
      <c r="BB601" s="13"/>
    </row>
    <row r="602" ht="12.75" customHeight="1">
      <c r="A602" s="13" t="s">
        <v>598</v>
      </c>
      <c r="B602" s="85" t="s">
        <v>565</v>
      </c>
      <c r="C602" s="10">
        <v>2.2857142857142856</v>
      </c>
      <c r="D602" s="11">
        <v>11.306349206349207</v>
      </c>
      <c r="E602" s="11">
        <v>0.20216201038888107</v>
      </c>
      <c r="F602" s="13">
        <v>0.0</v>
      </c>
      <c r="G602" s="13">
        <v>6.0</v>
      </c>
      <c r="H602" s="13">
        <v>8.0</v>
      </c>
      <c r="I602" s="13">
        <v>117.0</v>
      </c>
      <c r="J602" s="13">
        <v>13.0</v>
      </c>
      <c r="K602" s="11">
        <v>0.4562787639710717</v>
      </c>
      <c r="L602" s="11">
        <v>1.0769230769230769</v>
      </c>
      <c r="M602" s="13">
        <v>5.0</v>
      </c>
      <c r="N602" s="13">
        <v>0.0</v>
      </c>
      <c r="O602" s="13">
        <v>10.0</v>
      </c>
      <c r="P602" s="14">
        <v>0.0</v>
      </c>
      <c r="Q602" s="15">
        <v>0.6584407743599527</v>
      </c>
      <c r="R602" s="16">
        <v>3.3626373626373622</v>
      </c>
      <c r="S602" s="13">
        <v>37.0</v>
      </c>
      <c r="T602" s="13">
        <v>5.0</v>
      </c>
      <c r="U602" s="13">
        <v>2.0</v>
      </c>
      <c r="V602" s="17">
        <f t="shared" si="55"/>
        <v>7</v>
      </c>
      <c r="W602" s="11">
        <f t="shared" si="2"/>
        <v>0.4615384615</v>
      </c>
      <c r="X602" s="11">
        <f t="shared" si="3"/>
        <v>0.5384615385</v>
      </c>
      <c r="Y602" s="11">
        <f t="shared" si="19"/>
        <v>3.362637363</v>
      </c>
      <c r="Z602" s="12">
        <v>0.0</v>
      </c>
      <c r="AA602" s="12">
        <v>0.0</v>
      </c>
      <c r="AB602" s="12">
        <v>9.0</v>
      </c>
      <c r="AC602" s="12">
        <v>1.0</v>
      </c>
      <c r="AD602" s="12">
        <v>9.0</v>
      </c>
      <c r="AE602" s="12">
        <v>1.0</v>
      </c>
      <c r="AF602" s="11">
        <f t="shared" si="46"/>
        <v>0.1111111111</v>
      </c>
      <c r="AG602" s="13">
        <v>6.0</v>
      </c>
      <c r="AH602" s="13">
        <v>3.0</v>
      </c>
      <c r="AI602" s="13">
        <v>7.0</v>
      </c>
      <c r="AJ602" s="13">
        <v>3.0</v>
      </c>
      <c r="AK602" s="13">
        <v>13.0</v>
      </c>
      <c r="AL602" s="13">
        <v>6.0</v>
      </c>
      <c r="AM602" s="18">
        <f t="shared" si="47"/>
        <v>0.4615384615</v>
      </c>
      <c r="AN602" s="13">
        <v>1.0</v>
      </c>
      <c r="AO602" s="19">
        <v>0.0</v>
      </c>
      <c r="AP602" s="13">
        <v>0.0</v>
      </c>
      <c r="AQ602" s="17">
        <f t="shared" si="50"/>
        <v>8</v>
      </c>
      <c r="AR602" s="11">
        <f t="shared" si="8"/>
        <v>0.6153846154</v>
      </c>
      <c r="AS602" s="17">
        <f t="shared" si="56"/>
        <v>4</v>
      </c>
      <c r="AT602" s="11">
        <f t="shared" si="57"/>
        <v>0.3333333333</v>
      </c>
      <c r="AU602" s="13" t="s">
        <v>54</v>
      </c>
      <c r="AX602" s="21"/>
      <c r="AY602" s="13"/>
      <c r="AZ602" s="13"/>
      <c r="BA602" s="13">
        <v>5.0</v>
      </c>
      <c r="BB602" s="13"/>
    </row>
    <row r="603" ht="12.75" customHeight="1">
      <c r="A603" s="13" t="s">
        <v>598</v>
      </c>
      <c r="B603" s="51" t="s">
        <v>566</v>
      </c>
      <c r="C603" s="10">
        <v>0.9206349206349207</v>
      </c>
      <c r="D603" s="11">
        <v>4.630158730158731</v>
      </c>
      <c r="E603" s="11">
        <v>0.19883441892355158</v>
      </c>
      <c r="F603" s="13">
        <v>0.0</v>
      </c>
      <c r="G603" s="13">
        <v>6.0</v>
      </c>
      <c r="H603" s="13">
        <v>6.0</v>
      </c>
      <c r="I603" s="13">
        <v>60.0</v>
      </c>
      <c r="J603" s="13">
        <v>7.0</v>
      </c>
      <c r="K603" s="11">
        <v>0.8428571428571429</v>
      </c>
      <c r="L603" s="11">
        <v>2.4</v>
      </c>
      <c r="M603" s="13">
        <v>4.0</v>
      </c>
      <c r="N603" s="13">
        <v>0.0</v>
      </c>
      <c r="O603" s="13">
        <v>10.0</v>
      </c>
      <c r="P603" s="14">
        <v>0.0</v>
      </c>
      <c r="Q603" s="15">
        <v>1.0416915617806946</v>
      </c>
      <c r="R603" s="16">
        <v>3.3206349206349204</v>
      </c>
      <c r="S603" s="13">
        <v>26.0</v>
      </c>
      <c r="T603" s="13">
        <v>11.0</v>
      </c>
      <c r="U603" s="13">
        <v>2.0</v>
      </c>
      <c r="V603" s="17">
        <f t="shared" si="55"/>
        <v>1</v>
      </c>
      <c r="W603" s="11">
        <f t="shared" si="2"/>
        <v>0.8571428571</v>
      </c>
      <c r="X603" s="11">
        <f t="shared" si="3"/>
        <v>0.1428571429</v>
      </c>
      <c r="Y603" s="11">
        <f t="shared" si="19"/>
        <v>3.320634921</v>
      </c>
      <c r="Z603" s="12">
        <v>0.0</v>
      </c>
      <c r="AA603" s="12">
        <v>0.0</v>
      </c>
      <c r="AB603" s="12">
        <v>3.0</v>
      </c>
      <c r="AC603" s="12">
        <v>0.0</v>
      </c>
      <c r="AD603" s="12">
        <v>3.0</v>
      </c>
      <c r="AE603" s="12">
        <v>0.0</v>
      </c>
      <c r="AF603" s="11">
        <f t="shared" si="46"/>
        <v>0</v>
      </c>
      <c r="AG603" s="13">
        <v>4.0</v>
      </c>
      <c r="AH603" s="13">
        <v>3.0</v>
      </c>
      <c r="AI603" s="13">
        <v>6.0</v>
      </c>
      <c r="AJ603" s="13">
        <v>3.0</v>
      </c>
      <c r="AK603" s="13">
        <v>10.0</v>
      </c>
      <c r="AL603" s="13">
        <v>6.0</v>
      </c>
      <c r="AM603" s="18">
        <f t="shared" si="47"/>
        <v>0.6</v>
      </c>
      <c r="AN603" s="13">
        <v>0.0</v>
      </c>
      <c r="AO603" s="19">
        <v>0.0</v>
      </c>
      <c r="AP603" s="13">
        <v>3.0</v>
      </c>
      <c r="AQ603" s="17">
        <f t="shared" si="50"/>
        <v>3</v>
      </c>
      <c r="AR603" s="11">
        <f t="shared" si="8"/>
        <v>0.4285714286</v>
      </c>
      <c r="AS603" s="17">
        <f t="shared" si="56"/>
        <v>4</v>
      </c>
      <c r="AT603" s="11">
        <f t="shared" si="57"/>
        <v>0.5714285714</v>
      </c>
      <c r="AU603" s="13" t="s">
        <v>56</v>
      </c>
      <c r="AX603" s="21"/>
      <c r="BA603" s="12">
        <v>3.0</v>
      </c>
    </row>
    <row r="604" ht="12.75" customHeight="1">
      <c r="A604" s="13" t="s">
        <v>598</v>
      </c>
      <c r="B604" s="51" t="s">
        <v>576</v>
      </c>
      <c r="C604" s="10">
        <v>1.8456349206349207</v>
      </c>
      <c r="D604" s="11">
        <v>12.806349206349207</v>
      </c>
      <c r="E604" s="11">
        <v>0.14411874070401587</v>
      </c>
      <c r="F604" s="13">
        <v>0.0</v>
      </c>
      <c r="G604" s="13">
        <v>9.0</v>
      </c>
      <c r="H604" s="13">
        <v>10.0</v>
      </c>
      <c r="I604" s="13">
        <v>109.0</v>
      </c>
      <c r="J604" s="13">
        <v>13.0</v>
      </c>
      <c r="K604" s="11">
        <v>0.6852505292872265</v>
      </c>
      <c r="L604" s="11">
        <v>1.3846153846153846</v>
      </c>
      <c r="M604" s="13">
        <v>5.0</v>
      </c>
      <c r="N604" s="13">
        <v>0.0</v>
      </c>
      <c r="O604" s="13">
        <v>10.0</v>
      </c>
      <c r="P604" s="14">
        <v>0.0</v>
      </c>
      <c r="Q604" s="15">
        <v>0.8293692699912424</v>
      </c>
      <c r="R604" s="16">
        <v>3.2302503052503053</v>
      </c>
      <c r="S604" s="13">
        <v>38.0</v>
      </c>
      <c r="T604" s="13">
        <v>4.0</v>
      </c>
      <c r="U604" s="12">
        <v>2.0</v>
      </c>
      <c r="V604" s="17">
        <f t="shared" si="55"/>
        <v>4</v>
      </c>
      <c r="W604" s="11">
        <f t="shared" si="2"/>
        <v>0.6923076923</v>
      </c>
      <c r="X604" s="11">
        <f t="shared" si="3"/>
        <v>0.3076923077</v>
      </c>
      <c r="Y604" s="11">
        <f t="shared" si="19"/>
        <v>3.230250305</v>
      </c>
      <c r="Z604" s="12">
        <v>0.5</v>
      </c>
      <c r="AA604" s="12">
        <v>0.25</v>
      </c>
      <c r="AB604" s="12">
        <v>10.0</v>
      </c>
      <c r="AC604" s="12">
        <v>1.0</v>
      </c>
      <c r="AD604" s="12">
        <v>10.5</v>
      </c>
      <c r="AE604" s="12">
        <v>1.25</v>
      </c>
      <c r="AF604" s="11">
        <f t="shared" si="46"/>
        <v>0.119047619</v>
      </c>
      <c r="AG604" s="13">
        <v>6.0</v>
      </c>
      <c r="AH604" s="13">
        <v>2.0</v>
      </c>
      <c r="AI604" s="13">
        <v>7.0</v>
      </c>
      <c r="AJ604" s="13">
        <v>3.0</v>
      </c>
      <c r="AK604" s="13">
        <v>13.0</v>
      </c>
      <c r="AL604" s="13">
        <v>5.0</v>
      </c>
      <c r="AM604" s="18">
        <f t="shared" si="47"/>
        <v>0.3846153846</v>
      </c>
      <c r="AN604" s="13">
        <v>0.0</v>
      </c>
      <c r="AO604" s="19">
        <v>0.0</v>
      </c>
      <c r="AP604" s="13">
        <v>0.0</v>
      </c>
      <c r="AQ604" s="17">
        <f t="shared" si="50"/>
        <v>8</v>
      </c>
      <c r="AR604" s="11">
        <f t="shared" si="8"/>
        <v>0.6153846154</v>
      </c>
      <c r="AS604" s="17">
        <f t="shared" si="56"/>
        <v>3.75</v>
      </c>
      <c r="AT604" s="11">
        <f t="shared" si="57"/>
        <v>0.3125</v>
      </c>
      <c r="AU604" s="13" t="s">
        <v>56</v>
      </c>
      <c r="AX604" s="21"/>
      <c r="AY604" s="13"/>
      <c r="AZ604" s="13"/>
      <c r="BA604" s="13">
        <f>H604+AZ604</f>
        <v>10</v>
      </c>
      <c r="BB604" s="13"/>
    </row>
    <row r="605" ht="12.75" customHeight="1">
      <c r="A605" s="13" t="s">
        <v>598</v>
      </c>
      <c r="B605" s="51" t="s">
        <v>128</v>
      </c>
      <c r="C605" s="10">
        <v>1.103968253968254</v>
      </c>
      <c r="D605" s="11">
        <v>4.073015873015873</v>
      </c>
      <c r="E605" s="11">
        <v>0.27104442712392834</v>
      </c>
      <c r="F605" s="13">
        <v>0.0</v>
      </c>
      <c r="G605" s="13">
        <v>3.0</v>
      </c>
      <c r="H605" s="13">
        <v>7.0</v>
      </c>
      <c r="I605" s="13">
        <v>39.0</v>
      </c>
      <c r="J605" s="13">
        <v>4.0</v>
      </c>
      <c r="K605" s="11">
        <v>0.7051282051282052</v>
      </c>
      <c r="L605" s="11">
        <v>1.9090909090909092</v>
      </c>
      <c r="M605" s="13">
        <v>3.0</v>
      </c>
      <c r="N605" s="13">
        <v>0.0</v>
      </c>
      <c r="O605" s="13">
        <v>10.0</v>
      </c>
      <c r="P605" s="14">
        <v>0.0</v>
      </c>
      <c r="Q605" s="15">
        <v>0.9761726322521336</v>
      </c>
      <c r="R605" s="16">
        <v>3.013059163059163</v>
      </c>
      <c r="S605" s="13">
        <v>24.0</v>
      </c>
      <c r="T605" s="13">
        <v>12.0</v>
      </c>
      <c r="U605" s="13">
        <v>4.0</v>
      </c>
      <c r="V605" s="17">
        <f t="shared" si="55"/>
        <v>1</v>
      </c>
      <c r="W605" s="11">
        <f t="shared" si="2"/>
        <v>0.75</v>
      </c>
      <c r="X605" s="11">
        <f t="shared" si="3"/>
        <v>0.25</v>
      </c>
      <c r="Y605" s="11">
        <f t="shared" si="19"/>
        <v>3.013059163</v>
      </c>
      <c r="Z605" s="12">
        <v>0.5</v>
      </c>
      <c r="AA605" s="12">
        <v>0.0</v>
      </c>
      <c r="AB605" s="12">
        <v>2.0</v>
      </c>
      <c r="AC605" s="12">
        <v>0.0</v>
      </c>
      <c r="AD605" s="12">
        <v>2.5</v>
      </c>
      <c r="AE605" s="12">
        <v>0.0</v>
      </c>
      <c r="AF605" s="11">
        <f t="shared" si="46"/>
        <v>0</v>
      </c>
      <c r="AG605" s="13">
        <v>3.0</v>
      </c>
      <c r="AH605" s="13">
        <v>3.0</v>
      </c>
      <c r="AI605" s="13">
        <v>7.0</v>
      </c>
      <c r="AJ605" s="13">
        <v>3.0</v>
      </c>
      <c r="AK605" s="13">
        <v>10.0</v>
      </c>
      <c r="AL605" s="13">
        <v>6.0</v>
      </c>
      <c r="AM605" s="18">
        <f t="shared" si="47"/>
        <v>0.6</v>
      </c>
      <c r="AN605" s="13">
        <v>2.0</v>
      </c>
      <c r="AO605" s="19">
        <v>0.0</v>
      </c>
      <c r="AP605" s="13">
        <v>0.0</v>
      </c>
      <c r="AQ605" s="17">
        <f t="shared" si="50"/>
        <v>1</v>
      </c>
      <c r="AR605" s="11">
        <f t="shared" si="8"/>
        <v>0.25</v>
      </c>
      <c r="AS605" s="17">
        <f t="shared" si="56"/>
        <v>3</v>
      </c>
      <c r="AT605" s="11">
        <f t="shared" si="57"/>
        <v>0.75</v>
      </c>
      <c r="AU605" s="13" t="s">
        <v>56</v>
      </c>
      <c r="AX605" s="21"/>
      <c r="BA605" s="12">
        <v>5.0</v>
      </c>
    </row>
    <row r="606" ht="12.75" customHeight="1">
      <c r="A606" s="13" t="s">
        <v>598</v>
      </c>
      <c r="B606" s="85" t="s">
        <v>356</v>
      </c>
      <c r="C606" s="10">
        <v>0.41666666666666663</v>
      </c>
      <c r="D606" s="11">
        <v>1.0777777777777777</v>
      </c>
      <c r="E606" s="11">
        <v>0.38659793814432986</v>
      </c>
      <c r="F606" s="13">
        <v>0.0</v>
      </c>
      <c r="G606" s="13">
        <v>2.0</v>
      </c>
      <c r="H606" s="13">
        <v>5.0</v>
      </c>
      <c r="I606" s="13">
        <v>30.0</v>
      </c>
      <c r="J606" s="13">
        <v>3.0</v>
      </c>
      <c r="K606" s="11">
        <v>0.611111111111111</v>
      </c>
      <c r="L606" s="11">
        <v>2.074074074074074</v>
      </c>
      <c r="M606" s="13">
        <v>2.0</v>
      </c>
      <c r="N606" s="13">
        <v>0.0</v>
      </c>
      <c r="O606" s="13">
        <v>10.0</v>
      </c>
      <c r="P606" s="14">
        <v>0.0</v>
      </c>
      <c r="Q606" s="15">
        <v>0.9977090492554409</v>
      </c>
      <c r="R606" s="16">
        <v>2.4907407407407405</v>
      </c>
      <c r="S606" s="13">
        <v>11.0</v>
      </c>
      <c r="T606" s="13">
        <v>17.0</v>
      </c>
      <c r="U606" s="13">
        <v>3.0</v>
      </c>
      <c r="V606" s="17">
        <f t="shared" si="55"/>
        <v>1</v>
      </c>
      <c r="W606" s="11">
        <f t="shared" si="2"/>
        <v>0.6666666667</v>
      </c>
      <c r="X606" s="11">
        <f t="shared" si="3"/>
        <v>0.3333333333</v>
      </c>
      <c r="Y606" s="11">
        <f t="shared" si="19"/>
        <v>2.490740741</v>
      </c>
      <c r="Z606" s="12">
        <v>0.5</v>
      </c>
      <c r="AA606" s="12">
        <v>0.5</v>
      </c>
      <c r="AB606" s="12">
        <v>0.0</v>
      </c>
      <c r="AC606" s="12">
        <v>0.0</v>
      </c>
      <c r="AD606" s="12">
        <v>0.5</v>
      </c>
      <c r="AE606" s="12">
        <v>0.5</v>
      </c>
      <c r="AF606" s="11">
        <f t="shared" si="46"/>
        <v>1</v>
      </c>
      <c r="AG606" s="13">
        <v>0.0</v>
      </c>
      <c r="AH606" s="13">
        <v>0.0</v>
      </c>
      <c r="AI606" s="13">
        <v>4.0</v>
      </c>
      <c r="AJ606" s="13">
        <v>1.0</v>
      </c>
      <c r="AK606" s="13">
        <v>4.0</v>
      </c>
      <c r="AL606" s="13">
        <v>1.0</v>
      </c>
      <c r="AM606" s="18">
        <f t="shared" si="47"/>
        <v>0.25</v>
      </c>
      <c r="AN606" s="13">
        <v>0.0</v>
      </c>
      <c r="AO606" s="19">
        <v>0.0</v>
      </c>
      <c r="AP606" s="13">
        <v>0.0</v>
      </c>
      <c r="AQ606" s="17">
        <f t="shared" si="50"/>
        <v>1</v>
      </c>
      <c r="AR606" s="11">
        <f t="shared" si="8"/>
        <v>0.3333333333</v>
      </c>
      <c r="AS606" s="17">
        <f t="shared" si="56"/>
        <v>1.5</v>
      </c>
      <c r="AT606" s="11">
        <f t="shared" si="57"/>
        <v>0.5</v>
      </c>
      <c r="AU606" s="13" t="s">
        <v>54</v>
      </c>
      <c r="AX606" s="21"/>
      <c r="AY606" s="13"/>
      <c r="AZ606" s="13"/>
      <c r="BA606" s="13">
        <v>5.0</v>
      </c>
      <c r="BB606" s="13"/>
    </row>
    <row r="607" ht="12.75" customHeight="1">
      <c r="A607" s="13" t="s">
        <v>598</v>
      </c>
      <c r="B607" s="85" t="s">
        <v>458</v>
      </c>
      <c r="C607" s="10">
        <v>0.4857142857142857</v>
      </c>
      <c r="D607" s="11">
        <v>2.4063492063492062</v>
      </c>
      <c r="E607" s="11">
        <v>0.20184696569920846</v>
      </c>
      <c r="F607" s="13">
        <v>0.0</v>
      </c>
      <c r="G607" s="13">
        <v>4.0</v>
      </c>
      <c r="H607" s="13">
        <v>8.0</v>
      </c>
      <c r="I607" s="13">
        <v>49.0</v>
      </c>
      <c r="J607" s="13">
        <v>5.0</v>
      </c>
      <c r="K607" s="11">
        <v>0.7673469387755102</v>
      </c>
      <c r="L607" s="11">
        <v>1.8666666666666667</v>
      </c>
      <c r="M607" s="13">
        <v>2.0</v>
      </c>
      <c r="N607" s="13">
        <v>0.0</v>
      </c>
      <c r="O607" s="13">
        <v>10.0</v>
      </c>
      <c r="P607" s="14">
        <v>0.0</v>
      </c>
      <c r="Q607" s="15">
        <v>0.9691939044747186</v>
      </c>
      <c r="R607" s="16">
        <v>2.3523809523809525</v>
      </c>
      <c r="S607" s="13">
        <v>21.0</v>
      </c>
      <c r="T607" s="13">
        <v>13.0</v>
      </c>
      <c r="U607" s="13">
        <v>2.0</v>
      </c>
      <c r="V607" s="17">
        <f t="shared" si="55"/>
        <v>1</v>
      </c>
      <c r="W607" s="11">
        <f t="shared" si="2"/>
        <v>0.8</v>
      </c>
      <c r="X607" s="11">
        <f t="shared" si="3"/>
        <v>0.2</v>
      </c>
      <c r="Y607" s="11">
        <f t="shared" si="19"/>
        <v>2.352380952</v>
      </c>
      <c r="Z607" s="12">
        <v>0.0</v>
      </c>
      <c r="AA607" s="12">
        <v>0.0</v>
      </c>
      <c r="AB607" s="12">
        <v>1.0</v>
      </c>
      <c r="AC607" s="12">
        <v>0.0</v>
      </c>
      <c r="AD607" s="12">
        <v>1.0</v>
      </c>
      <c r="AE607" s="12">
        <v>0.0</v>
      </c>
      <c r="AF607" s="11">
        <f t="shared" si="46"/>
        <v>0</v>
      </c>
      <c r="AG607" s="13">
        <v>2.0</v>
      </c>
      <c r="AH607" s="13">
        <v>0.0</v>
      </c>
      <c r="AI607" s="13">
        <v>7.0</v>
      </c>
      <c r="AJ607" s="13">
        <v>3.0</v>
      </c>
      <c r="AK607" s="13">
        <v>9.0</v>
      </c>
      <c r="AL607" s="13">
        <v>3.0</v>
      </c>
      <c r="AM607" s="18">
        <f t="shared" si="47"/>
        <v>0.3333333333</v>
      </c>
      <c r="AN607" s="13">
        <v>0.0</v>
      </c>
      <c r="AO607" s="19">
        <v>0.0</v>
      </c>
      <c r="AP607" s="13">
        <v>0.0</v>
      </c>
      <c r="AQ607" s="17">
        <f t="shared" si="50"/>
        <v>3</v>
      </c>
      <c r="AR607" s="11">
        <f t="shared" si="8"/>
        <v>0.6</v>
      </c>
      <c r="AS607" s="17">
        <f t="shared" si="56"/>
        <v>2</v>
      </c>
      <c r="AT607" s="11">
        <f t="shared" si="57"/>
        <v>0.4</v>
      </c>
      <c r="AU607" s="13" t="s">
        <v>56</v>
      </c>
      <c r="AX607" s="21"/>
      <c r="AY607" s="13"/>
      <c r="AZ607" s="13"/>
      <c r="BA607" s="13">
        <v>13.0</v>
      </c>
      <c r="BB607" s="13"/>
    </row>
    <row r="608" ht="12.75" customHeight="1">
      <c r="A608" s="13" t="s">
        <v>598</v>
      </c>
      <c r="B608" s="51" t="s">
        <v>585</v>
      </c>
      <c r="C608" s="10">
        <v>1.303968253968254</v>
      </c>
      <c r="D608" s="11">
        <v>5.973015873015873</v>
      </c>
      <c r="E608" s="11">
        <v>0.2183098591549296</v>
      </c>
      <c r="F608" s="13">
        <v>0.0</v>
      </c>
      <c r="G608" s="13">
        <v>3.0</v>
      </c>
      <c r="H608" s="13">
        <v>11.0</v>
      </c>
      <c r="I608" s="13">
        <v>60.0</v>
      </c>
      <c r="J608" s="13">
        <v>6.0</v>
      </c>
      <c r="K608" s="11">
        <v>0.4694444444444445</v>
      </c>
      <c r="L608" s="11">
        <v>0.9333333333333333</v>
      </c>
      <c r="M608" s="13">
        <v>3.0</v>
      </c>
      <c r="N608" s="13">
        <v>0.0</v>
      </c>
      <c r="O608" s="13">
        <v>10.0</v>
      </c>
      <c r="P608" s="14">
        <v>0.0</v>
      </c>
      <c r="Q608" s="15">
        <v>0.6877543035993741</v>
      </c>
      <c r="R608" s="16">
        <v>2.2373015873015873</v>
      </c>
      <c r="S608" s="13">
        <v>29.0</v>
      </c>
      <c r="T608" s="13">
        <v>10.0</v>
      </c>
      <c r="U608" s="13">
        <v>2.0</v>
      </c>
      <c r="V608" s="17">
        <f t="shared" si="55"/>
        <v>3</v>
      </c>
      <c r="W608" s="11">
        <f t="shared" si="2"/>
        <v>0.5</v>
      </c>
      <c r="X608" s="11">
        <f t="shared" si="3"/>
        <v>0.5</v>
      </c>
      <c r="Y608" s="11">
        <f t="shared" si="19"/>
        <v>2.237301587</v>
      </c>
      <c r="Z608" s="12">
        <v>0.0</v>
      </c>
      <c r="AA608" s="12">
        <v>0.0</v>
      </c>
      <c r="AB608" s="12">
        <v>4.0</v>
      </c>
      <c r="AC608" s="12">
        <v>0.0</v>
      </c>
      <c r="AD608" s="12">
        <v>4.0</v>
      </c>
      <c r="AE608" s="12">
        <v>0.0</v>
      </c>
      <c r="AF608" s="11">
        <f t="shared" si="46"/>
        <v>0</v>
      </c>
      <c r="AG608" s="13">
        <v>5.0</v>
      </c>
      <c r="AH608" s="13">
        <v>4.0</v>
      </c>
      <c r="AI608" s="13">
        <v>7.0</v>
      </c>
      <c r="AJ608" s="13">
        <v>3.0</v>
      </c>
      <c r="AK608" s="13">
        <v>12.0</v>
      </c>
      <c r="AL608" s="13">
        <v>7.0</v>
      </c>
      <c r="AM608" s="18">
        <f t="shared" si="47"/>
        <v>0.5833333333</v>
      </c>
      <c r="AN608" s="13">
        <v>2.0</v>
      </c>
      <c r="AO608" s="19">
        <v>0.0</v>
      </c>
      <c r="AP608" s="13">
        <v>0.0</v>
      </c>
      <c r="AQ608" s="17">
        <f t="shared" si="50"/>
        <v>3</v>
      </c>
      <c r="AR608" s="11">
        <f t="shared" si="8"/>
        <v>0.5</v>
      </c>
      <c r="AS608" s="17">
        <f t="shared" si="56"/>
        <v>3</v>
      </c>
      <c r="AT608" s="11">
        <f t="shared" si="57"/>
        <v>0.5</v>
      </c>
      <c r="AU608" s="13" t="s">
        <v>54</v>
      </c>
      <c r="AX608" s="21"/>
      <c r="BA608" s="12">
        <v>6.0</v>
      </c>
      <c r="BB608" s="13"/>
    </row>
    <row r="609" ht="12.75" customHeight="1">
      <c r="A609" s="13" t="s">
        <v>598</v>
      </c>
      <c r="B609" s="51" t="s">
        <v>457</v>
      </c>
      <c r="C609" s="10">
        <v>0.8968253968253967</v>
      </c>
      <c r="D609" s="11">
        <v>7.306349206349206</v>
      </c>
      <c r="E609" s="11">
        <v>0.1227460351944384</v>
      </c>
      <c r="F609" s="13">
        <v>0.0</v>
      </c>
      <c r="G609" s="13">
        <v>4.0</v>
      </c>
      <c r="H609" s="13">
        <v>9.0</v>
      </c>
      <c r="I609" s="13">
        <v>73.0</v>
      </c>
      <c r="J609" s="13">
        <v>7.0</v>
      </c>
      <c r="K609" s="11">
        <v>0.5538160469667319</v>
      </c>
      <c r="L609" s="11">
        <v>1.2307692307692308</v>
      </c>
      <c r="M609" s="13">
        <v>3.0</v>
      </c>
      <c r="N609" s="13">
        <v>0.0</v>
      </c>
      <c r="O609" s="13">
        <v>10.0</v>
      </c>
      <c r="P609" s="14">
        <v>0.0</v>
      </c>
      <c r="Q609" s="15">
        <v>0.6765620821611703</v>
      </c>
      <c r="R609" s="16">
        <v>2.1275946275946276</v>
      </c>
      <c r="S609" s="13">
        <v>32.0</v>
      </c>
      <c r="T609" s="13">
        <v>9.0</v>
      </c>
      <c r="U609" s="13">
        <v>2.0</v>
      </c>
      <c r="V609" s="17">
        <f t="shared" si="55"/>
        <v>3</v>
      </c>
      <c r="W609" s="11">
        <f t="shared" si="2"/>
        <v>0.5714285714</v>
      </c>
      <c r="X609" s="11">
        <f t="shared" si="3"/>
        <v>0.4285714286</v>
      </c>
      <c r="Y609" s="11">
        <f t="shared" si="19"/>
        <v>2.127594628</v>
      </c>
      <c r="Z609" s="12">
        <v>0.0</v>
      </c>
      <c r="AA609" s="12">
        <v>0.0</v>
      </c>
      <c r="AB609" s="12">
        <v>5.0</v>
      </c>
      <c r="AC609" s="12">
        <v>0.0</v>
      </c>
      <c r="AD609" s="12">
        <v>5.0</v>
      </c>
      <c r="AE609" s="12">
        <v>0.0</v>
      </c>
      <c r="AF609" s="11">
        <f t="shared" si="46"/>
        <v>0</v>
      </c>
      <c r="AG609" s="13">
        <v>6.0</v>
      </c>
      <c r="AH609" s="13">
        <v>1.0</v>
      </c>
      <c r="AI609" s="13">
        <v>7.0</v>
      </c>
      <c r="AJ609" s="13">
        <v>5.0</v>
      </c>
      <c r="AK609" s="13">
        <v>13.0</v>
      </c>
      <c r="AL609" s="13">
        <v>6.0</v>
      </c>
      <c r="AM609" s="18">
        <f t="shared" si="47"/>
        <v>0.4615384615</v>
      </c>
      <c r="AN609" s="13">
        <v>0.0</v>
      </c>
      <c r="AO609" s="19">
        <v>0.0</v>
      </c>
      <c r="AP609" s="13">
        <v>0.0</v>
      </c>
      <c r="AQ609" s="17">
        <f t="shared" si="50"/>
        <v>4</v>
      </c>
      <c r="AR609" s="11">
        <f t="shared" si="8"/>
        <v>0.5714285714</v>
      </c>
      <c r="AS609" s="17">
        <f t="shared" si="56"/>
        <v>3</v>
      </c>
      <c r="AT609" s="11">
        <f t="shared" si="57"/>
        <v>0.4285714286</v>
      </c>
      <c r="AU609" s="13" t="s">
        <v>56</v>
      </c>
      <c r="AX609" s="21"/>
      <c r="AY609" s="13"/>
      <c r="AZ609" s="13"/>
      <c r="BA609" s="13">
        <v>5.0</v>
      </c>
      <c r="BB609" s="13"/>
    </row>
    <row r="610" ht="12.75" customHeight="1">
      <c r="A610" s="13" t="s">
        <v>598</v>
      </c>
      <c r="B610" s="85" t="s">
        <v>599</v>
      </c>
      <c r="C610" s="10">
        <v>0.0</v>
      </c>
      <c r="D610" s="11">
        <v>0.37777777777777777</v>
      </c>
      <c r="E610" s="11">
        <v>0.0</v>
      </c>
      <c r="F610" s="13">
        <v>0.0</v>
      </c>
      <c r="G610" s="13">
        <v>2.0</v>
      </c>
      <c r="H610" s="13">
        <v>5.0</v>
      </c>
      <c r="I610" s="13">
        <v>25.0</v>
      </c>
      <c r="J610" s="13">
        <v>3.0</v>
      </c>
      <c r="K610" s="11">
        <v>0.6</v>
      </c>
      <c r="L610" s="11">
        <v>2.074074074074074</v>
      </c>
      <c r="M610" s="13">
        <v>2.0</v>
      </c>
      <c r="N610" s="13">
        <v>0.0</v>
      </c>
      <c r="O610" s="13">
        <v>10.0</v>
      </c>
      <c r="P610" s="14">
        <v>0.0</v>
      </c>
      <c r="Q610" s="15">
        <v>0.6</v>
      </c>
      <c r="R610" s="16">
        <v>2.074074074074074</v>
      </c>
      <c r="S610" s="13">
        <v>9.0</v>
      </c>
      <c r="T610" s="13">
        <v>18.0</v>
      </c>
      <c r="U610" s="13">
        <v>2.0</v>
      </c>
      <c r="V610" s="17">
        <f t="shared" si="55"/>
        <v>1</v>
      </c>
      <c r="W610" s="11">
        <f t="shared" si="2"/>
        <v>0.6666666667</v>
      </c>
      <c r="X610" s="11">
        <f t="shared" si="3"/>
        <v>0.3333333333</v>
      </c>
      <c r="Y610" s="11">
        <f t="shared" si="19"/>
        <v>2.074074074</v>
      </c>
      <c r="Z610" s="12">
        <v>0.0</v>
      </c>
      <c r="AA610" s="12">
        <v>0.0</v>
      </c>
      <c r="AB610" s="12">
        <v>0.0</v>
      </c>
      <c r="AC610" s="12">
        <v>0.0</v>
      </c>
      <c r="AD610" s="12">
        <v>0.0</v>
      </c>
      <c r="AE610" s="12">
        <v>0.0</v>
      </c>
      <c r="AF610" s="11" t="str">
        <f t="shared" si="46"/>
        <v>#DIV/0!</v>
      </c>
      <c r="AG610" s="13">
        <v>0.0</v>
      </c>
      <c r="AH610" s="13">
        <v>0.0</v>
      </c>
      <c r="AI610" s="13">
        <v>3.0</v>
      </c>
      <c r="AJ610" s="13">
        <v>0.0</v>
      </c>
      <c r="AK610" s="13">
        <v>3.0</v>
      </c>
      <c r="AL610" s="13">
        <v>0.0</v>
      </c>
      <c r="AM610" s="18">
        <f t="shared" si="47"/>
        <v>0</v>
      </c>
      <c r="AN610" s="13">
        <v>0.0</v>
      </c>
      <c r="AO610" s="19">
        <v>0.0</v>
      </c>
      <c r="AP610" s="13">
        <v>0.0</v>
      </c>
      <c r="AQ610" s="17">
        <f t="shared" si="50"/>
        <v>1</v>
      </c>
      <c r="AR610" s="11">
        <f t="shared" si="8"/>
        <v>0.3333333333</v>
      </c>
      <c r="AS610" s="17">
        <f t="shared" si="56"/>
        <v>2</v>
      </c>
      <c r="AT610" s="11">
        <f t="shared" si="57"/>
        <v>0.6666666667</v>
      </c>
      <c r="AU610" s="13" t="s">
        <v>54</v>
      </c>
      <c r="AX610" s="21"/>
      <c r="BA610" s="12">
        <v>7.0</v>
      </c>
      <c r="BB610" s="13"/>
    </row>
    <row r="611" ht="12.75" customHeight="1">
      <c r="A611" s="13" t="s">
        <v>598</v>
      </c>
      <c r="B611" s="85" t="s">
        <v>267</v>
      </c>
      <c r="C611" s="10">
        <v>0.4095238095238095</v>
      </c>
      <c r="D611" s="11">
        <v>1.4063492063492062</v>
      </c>
      <c r="E611" s="11">
        <v>0.291196388261851</v>
      </c>
      <c r="F611" s="13">
        <v>0.0</v>
      </c>
      <c r="G611" s="13">
        <v>3.0</v>
      </c>
      <c r="H611" s="13">
        <v>6.0</v>
      </c>
      <c r="I611" s="13">
        <v>48.0</v>
      </c>
      <c r="J611" s="13">
        <v>6.0</v>
      </c>
      <c r="K611" s="11">
        <v>0.4791666666666667</v>
      </c>
      <c r="L611" s="11">
        <v>1.4</v>
      </c>
      <c r="M611" s="13">
        <v>4.0</v>
      </c>
      <c r="N611" s="13">
        <v>0.0</v>
      </c>
      <c r="O611" s="13">
        <v>10.0</v>
      </c>
      <c r="P611" s="14">
        <v>0.0</v>
      </c>
      <c r="Q611" s="15">
        <v>0.7703630549285176</v>
      </c>
      <c r="R611" s="16">
        <v>1.8095238095238093</v>
      </c>
      <c r="S611" s="13">
        <v>18.0</v>
      </c>
      <c r="T611" s="13">
        <v>14.0</v>
      </c>
      <c r="U611" s="13">
        <v>3.0</v>
      </c>
      <c r="V611" s="17">
        <f t="shared" si="55"/>
        <v>3</v>
      </c>
      <c r="W611" s="11">
        <f t="shared" si="2"/>
        <v>0.5</v>
      </c>
      <c r="X611" s="11">
        <f t="shared" si="3"/>
        <v>0.5</v>
      </c>
      <c r="Y611" s="11">
        <f t="shared" si="19"/>
        <v>1.80952381</v>
      </c>
      <c r="Z611" s="12">
        <v>0.0</v>
      </c>
      <c r="AA611" s="12">
        <v>0.0</v>
      </c>
      <c r="AB611" s="12">
        <v>0.0</v>
      </c>
      <c r="AC611" s="12">
        <v>0.0</v>
      </c>
      <c r="AD611" s="12">
        <v>0.0</v>
      </c>
      <c r="AE611" s="12">
        <v>0.0</v>
      </c>
      <c r="AF611" s="11" t="str">
        <f t="shared" si="46"/>
        <v>#DIV/0!</v>
      </c>
      <c r="AG611" s="13">
        <v>2.0</v>
      </c>
      <c r="AH611" s="13">
        <v>1.0</v>
      </c>
      <c r="AI611" s="13">
        <v>7.0</v>
      </c>
      <c r="AJ611" s="13">
        <v>1.0</v>
      </c>
      <c r="AK611" s="13">
        <v>9.0</v>
      </c>
      <c r="AL611" s="13">
        <v>2.0</v>
      </c>
      <c r="AM611" s="18">
        <f t="shared" si="47"/>
        <v>0.2222222222</v>
      </c>
      <c r="AN611" s="13">
        <v>1.0</v>
      </c>
      <c r="AO611" s="19">
        <v>0.0</v>
      </c>
      <c r="AP611" s="13">
        <v>0.0</v>
      </c>
      <c r="AQ611" s="17">
        <f t="shared" si="50"/>
        <v>2</v>
      </c>
      <c r="AR611" s="11">
        <f t="shared" si="8"/>
        <v>0.3333333333</v>
      </c>
      <c r="AS611" s="17">
        <f t="shared" si="56"/>
        <v>4</v>
      </c>
      <c r="AT611" s="11">
        <f t="shared" si="57"/>
        <v>0.6666666667</v>
      </c>
      <c r="AU611" s="13" t="s">
        <v>56</v>
      </c>
      <c r="AX611" s="21"/>
      <c r="AY611" s="13"/>
      <c r="AZ611" s="13">
        <v>4.0</v>
      </c>
      <c r="BA611" s="13">
        <v>9.0</v>
      </c>
      <c r="BB611" s="13"/>
    </row>
    <row r="612" ht="12.75" customHeight="1">
      <c r="A612" s="13" t="s">
        <v>598</v>
      </c>
      <c r="B612" s="85" t="s">
        <v>584</v>
      </c>
      <c r="C612" s="10">
        <v>0.5523809523809524</v>
      </c>
      <c r="D612" s="11">
        <v>9.306349206349207</v>
      </c>
      <c r="E612" s="11">
        <v>0.059355278867473986</v>
      </c>
      <c r="F612" s="13">
        <v>1.0</v>
      </c>
      <c r="G612" s="13">
        <v>7.0</v>
      </c>
      <c r="H612" s="13">
        <v>11.0</v>
      </c>
      <c r="I612" s="13">
        <v>106.0</v>
      </c>
      <c r="J612" s="13">
        <v>11.0</v>
      </c>
      <c r="K612" s="11">
        <v>0.6269296740994854</v>
      </c>
      <c r="L612" s="11">
        <v>1.187878787878788</v>
      </c>
      <c r="M612" s="13">
        <v>4.0</v>
      </c>
      <c r="N612" s="13">
        <v>0.0</v>
      </c>
      <c r="O612" s="13">
        <v>10.0</v>
      </c>
      <c r="P612" s="14">
        <v>0.0</v>
      </c>
      <c r="Q612" s="15">
        <v>0.6862849529669593</v>
      </c>
      <c r="R612" s="16">
        <v>1.7402597402597404</v>
      </c>
      <c r="S612" s="13">
        <v>35.0</v>
      </c>
      <c r="T612" s="13">
        <v>7.0</v>
      </c>
      <c r="U612" s="13">
        <v>2.0</v>
      </c>
      <c r="V612" s="17">
        <f t="shared" si="55"/>
        <v>4</v>
      </c>
      <c r="W612" s="11">
        <f t="shared" si="2"/>
        <v>0.6363636364</v>
      </c>
      <c r="X612" s="11">
        <f t="shared" si="3"/>
        <v>0.3636363636</v>
      </c>
      <c r="Y612" s="11">
        <f t="shared" si="19"/>
        <v>1.74025974</v>
      </c>
      <c r="Z612" s="12">
        <v>0.0</v>
      </c>
      <c r="AA612" s="12">
        <v>0.0</v>
      </c>
      <c r="AB612" s="12">
        <v>7.0</v>
      </c>
      <c r="AC612" s="12">
        <v>0.0</v>
      </c>
      <c r="AD612" s="12">
        <v>7.0</v>
      </c>
      <c r="AE612" s="12">
        <v>0.0</v>
      </c>
      <c r="AF612" s="11">
        <f t="shared" si="46"/>
        <v>0</v>
      </c>
      <c r="AG612" s="13">
        <v>6.0</v>
      </c>
      <c r="AH612" s="13">
        <v>0.0</v>
      </c>
      <c r="AI612" s="13">
        <v>7.0</v>
      </c>
      <c r="AJ612" s="13">
        <v>3.0</v>
      </c>
      <c r="AK612" s="13">
        <v>13.0</v>
      </c>
      <c r="AL612" s="13">
        <v>3.0</v>
      </c>
      <c r="AM612" s="18">
        <f t="shared" si="47"/>
        <v>0.2307692308</v>
      </c>
      <c r="AN612" s="13">
        <v>1.0</v>
      </c>
      <c r="AO612" s="19">
        <v>0.0</v>
      </c>
      <c r="AP612" s="13">
        <v>0.0</v>
      </c>
      <c r="AQ612" s="17">
        <f t="shared" si="50"/>
        <v>7</v>
      </c>
      <c r="AR612" s="11">
        <f t="shared" si="8"/>
        <v>0.6363636364</v>
      </c>
      <c r="AS612" s="17">
        <f t="shared" si="56"/>
        <v>4</v>
      </c>
      <c r="AT612" s="11">
        <f t="shared" si="57"/>
        <v>0.3636363636</v>
      </c>
      <c r="AU612" s="13" t="s">
        <v>54</v>
      </c>
      <c r="AX612" s="21"/>
      <c r="AY612" s="25"/>
      <c r="AZ612" s="25"/>
      <c r="BA612" s="25">
        <f>H612+AZ612</f>
        <v>11</v>
      </c>
      <c r="BB612" s="25"/>
    </row>
    <row r="613" ht="12.75" customHeight="1">
      <c r="A613" s="13" t="s">
        <v>598</v>
      </c>
      <c r="B613" s="85" t="s">
        <v>275</v>
      </c>
      <c r="C613" s="10">
        <v>0.26666666666666666</v>
      </c>
      <c r="D613" s="11">
        <v>1.1206349206349207</v>
      </c>
      <c r="E613" s="11">
        <v>0.23796033994334276</v>
      </c>
      <c r="F613" s="13">
        <v>1.0</v>
      </c>
      <c r="G613" s="13">
        <v>2.0</v>
      </c>
      <c r="H613" s="13">
        <v>5.0</v>
      </c>
      <c r="I613" s="13">
        <v>42.0</v>
      </c>
      <c r="J613" s="13">
        <v>5.0</v>
      </c>
      <c r="K613" s="11">
        <v>0.3761904761904762</v>
      </c>
      <c r="L613" s="11">
        <v>1.2444444444444445</v>
      </c>
      <c r="M613" s="13">
        <v>3.0</v>
      </c>
      <c r="N613" s="13">
        <v>0.0</v>
      </c>
      <c r="O613" s="13">
        <v>10.0</v>
      </c>
      <c r="P613" s="14">
        <v>0.0</v>
      </c>
      <c r="Q613" s="15">
        <v>0.6141508161338189</v>
      </c>
      <c r="R613" s="16">
        <v>1.511111111111111</v>
      </c>
      <c r="S613" s="13">
        <v>16.0</v>
      </c>
      <c r="T613" s="13">
        <v>15.0</v>
      </c>
      <c r="U613" s="13">
        <v>3.0</v>
      </c>
      <c r="V613" s="17">
        <f t="shared" si="55"/>
        <v>3</v>
      </c>
      <c r="W613" s="11">
        <f t="shared" si="2"/>
        <v>0.4</v>
      </c>
      <c r="X613" s="11">
        <f t="shared" si="3"/>
        <v>0.6</v>
      </c>
      <c r="Y613" s="11">
        <f t="shared" si="19"/>
        <v>1.511111111</v>
      </c>
      <c r="Z613" s="12">
        <v>0.0</v>
      </c>
      <c r="AA613" s="12">
        <v>0.0</v>
      </c>
      <c r="AB613" s="12">
        <v>0.0</v>
      </c>
      <c r="AC613" s="12">
        <v>0.0</v>
      </c>
      <c r="AD613" s="12">
        <v>0.0</v>
      </c>
      <c r="AE613" s="12">
        <v>0.0</v>
      </c>
      <c r="AF613" s="11" t="str">
        <f t="shared" si="46"/>
        <v>#DIV/0!</v>
      </c>
      <c r="AG613" s="13">
        <v>1.0</v>
      </c>
      <c r="AH613" s="13">
        <v>0.0</v>
      </c>
      <c r="AI613" s="13">
        <v>6.0</v>
      </c>
      <c r="AJ613" s="13">
        <v>1.0</v>
      </c>
      <c r="AK613" s="13">
        <v>7.0</v>
      </c>
      <c r="AL613" s="13">
        <v>1.0</v>
      </c>
      <c r="AM613" s="18">
        <f t="shared" si="47"/>
        <v>0.1428571429</v>
      </c>
      <c r="AN613" s="13">
        <v>1.0</v>
      </c>
      <c r="AO613" s="19">
        <v>0.0</v>
      </c>
      <c r="AP613" s="13">
        <v>0.0</v>
      </c>
      <c r="AQ613" s="17">
        <f t="shared" si="50"/>
        <v>2</v>
      </c>
      <c r="AR613" s="11">
        <f t="shared" si="8"/>
        <v>0.4</v>
      </c>
      <c r="AS613" s="17">
        <f t="shared" si="56"/>
        <v>3</v>
      </c>
      <c r="AT613" s="11">
        <f t="shared" si="57"/>
        <v>0.6</v>
      </c>
      <c r="AU613" s="13" t="s">
        <v>54</v>
      </c>
      <c r="AX613" s="21"/>
      <c r="AY613" s="13"/>
      <c r="AZ613" s="13"/>
      <c r="BA613" s="13">
        <v>0.0</v>
      </c>
      <c r="BB613" s="13"/>
    </row>
    <row r="614" ht="12.75" customHeight="1">
      <c r="A614" s="13" t="s">
        <v>598</v>
      </c>
      <c r="B614" s="85" t="s">
        <v>397</v>
      </c>
      <c r="C614" s="10">
        <v>0.0</v>
      </c>
      <c r="D614" s="11">
        <v>0.2111111111111111</v>
      </c>
      <c r="E614" s="11">
        <v>0.0</v>
      </c>
      <c r="F614" s="13">
        <v>0.0</v>
      </c>
      <c r="G614" s="13">
        <v>1.0</v>
      </c>
      <c r="H614" s="13">
        <v>7.0</v>
      </c>
      <c r="I614" s="13">
        <v>19.0</v>
      </c>
      <c r="J614" s="13">
        <v>2.0</v>
      </c>
      <c r="K614" s="11">
        <v>0.3157894736842105</v>
      </c>
      <c r="L614" s="11">
        <v>1.2727272727272727</v>
      </c>
      <c r="M614" s="13">
        <v>1.0</v>
      </c>
      <c r="N614" s="13">
        <v>0.0</v>
      </c>
      <c r="O614" s="13">
        <v>10.0</v>
      </c>
      <c r="P614" s="14">
        <v>0.0</v>
      </c>
      <c r="Q614" s="15">
        <v>0.3157894736842105</v>
      </c>
      <c r="R614" s="16">
        <v>1.2727272727272727</v>
      </c>
      <c r="S614" s="13">
        <v>6.0</v>
      </c>
      <c r="T614" s="13">
        <v>19.0</v>
      </c>
      <c r="U614" s="13">
        <v>2.0</v>
      </c>
      <c r="V614" s="17">
        <f t="shared" si="55"/>
        <v>1</v>
      </c>
      <c r="W614" s="11">
        <f t="shared" si="2"/>
        <v>0.5</v>
      </c>
      <c r="X614" s="11">
        <f t="shared" si="3"/>
        <v>0.5</v>
      </c>
      <c r="Y614" s="11">
        <f t="shared" si="19"/>
        <v>1.272727273</v>
      </c>
      <c r="Z614" s="12">
        <v>0.0</v>
      </c>
      <c r="AA614" s="12">
        <v>0.0</v>
      </c>
      <c r="AB614" s="12">
        <v>0.0</v>
      </c>
      <c r="AC614" s="12">
        <v>0.0</v>
      </c>
      <c r="AD614" s="12">
        <v>0.0</v>
      </c>
      <c r="AE614" s="12">
        <v>0.0</v>
      </c>
      <c r="AF614" s="11" t="str">
        <f t="shared" si="46"/>
        <v>#DIV/0!</v>
      </c>
      <c r="AG614" s="13">
        <v>0.0</v>
      </c>
      <c r="AH614" s="13">
        <v>0.0</v>
      </c>
      <c r="AI614" s="13">
        <v>2.0</v>
      </c>
      <c r="AJ614" s="13">
        <v>0.0</v>
      </c>
      <c r="AK614" s="13">
        <v>2.0</v>
      </c>
      <c r="AL614" s="13">
        <v>0.0</v>
      </c>
      <c r="AM614" s="18">
        <f t="shared" si="47"/>
        <v>0</v>
      </c>
      <c r="AN614" s="13">
        <v>0.0</v>
      </c>
      <c r="AO614" s="19">
        <v>0.0</v>
      </c>
      <c r="AP614" s="13">
        <v>0.0</v>
      </c>
      <c r="AQ614" s="17">
        <f t="shared" si="50"/>
        <v>1</v>
      </c>
      <c r="AR614" s="11">
        <f t="shared" si="8"/>
        <v>0.5</v>
      </c>
      <c r="AS614" s="17">
        <f t="shared" si="56"/>
        <v>1</v>
      </c>
      <c r="AT614" s="11">
        <f t="shared" si="57"/>
        <v>0.5</v>
      </c>
      <c r="AU614" s="13" t="s">
        <v>54</v>
      </c>
      <c r="AX614" s="21"/>
      <c r="AY614" s="13"/>
      <c r="AZ614" s="13"/>
      <c r="BA614" s="13">
        <v>7.0</v>
      </c>
      <c r="BB614" s="13"/>
    </row>
    <row r="615" ht="12.75" customHeight="1">
      <c r="A615" s="13" t="s">
        <v>598</v>
      </c>
      <c r="B615" s="51" t="s">
        <v>220</v>
      </c>
      <c r="C615" s="10">
        <v>0.7277777777777777</v>
      </c>
      <c r="D615" s="11">
        <v>1.4777777777777779</v>
      </c>
      <c r="E615" s="11">
        <v>0.49248120300751874</v>
      </c>
      <c r="F615" s="13">
        <v>0.0</v>
      </c>
      <c r="G615" s="13">
        <v>0.0</v>
      </c>
      <c r="H615" s="13">
        <v>3.0</v>
      </c>
      <c r="I615" s="13">
        <v>16.0</v>
      </c>
      <c r="J615" s="13">
        <v>2.0</v>
      </c>
      <c r="K615" s="11">
        <v>-0.09375</v>
      </c>
      <c r="L615" s="11">
        <v>0.0</v>
      </c>
      <c r="M615" s="13">
        <v>0.0</v>
      </c>
      <c r="N615" s="13">
        <v>0.0</v>
      </c>
      <c r="O615" s="13">
        <v>10.0</v>
      </c>
      <c r="P615" s="14">
        <v>0.0</v>
      </c>
      <c r="Q615" s="15">
        <v>0.39873120300751874</v>
      </c>
      <c r="R615" s="16">
        <v>0.7277777777777777</v>
      </c>
      <c r="S615" s="13">
        <v>13.0</v>
      </c>
      <c r="T615" s="13">
        <v>16.0</v>
      </c>
      <c r="U615" s="13">
        <v>3.0</v>
      </c>
      <c r="V615" s="17">
        <f t="shared" si="55"/>
        <v>2</v>
      </c>
      <c r="W615" s="11">
        <f t="shared" si="2"/>
        <v>0</v>
      </c>
      <c r="X615" s="11">
        <f t="shared" si="3"/>
        <v>1</v>
      </c>
      <c r="Y615" s="11">
        <f t="shared" si="19"/>
        <v>0.7277777778</v>
      </c>
      <c r="Z615" s="12">
        <v>0.5</v>
      </c>
      <c r="AA615" s="12">
        <v>0.5</v>
      </c>
      <c r="AB615" s="12">
        <v>0.0</v>
      </c>
      <c r="AC615" s="12">
        <v>0.0</v>
      </c>
      <c r="AD615" s="12">
        <v>0.5</v>
      </c>
      <c r="AE615" s="12">
        <v>0.5</v>
      </c>
      <c r="AF615" s="11">
        <f t="shared" si="46"/>
        <v>1</v>
      </c>
      <c r="AG615" s="13">
        <v>1.0</v>
      </c>
      <c r="AH615" s="13">
        <v>0.0</v>
      </c>
      <c r="AI615" s="13">
        <v>5.0</v>
      </c>
      <c r="AJ615" s="13">
        <v>3.0</v>
      </c>
      <c r="AK615" s="13">
        <v>6.0</v>
      </c>
      <c r="AL615" s="13">
        <v>3.0</v>
      </c>
      <c r="AM615" s="18">
        <f t="shared" si="47"/>
        <v>0.5</v>
      </c>
      <c r="AN615" s="13">
        <v>1.0</v>
      </c>
      <c r="AO615" s="19">
        <v>0.0</v>
      </c>
      <c r="AP615" s="13">
        <v>0.0</v>
      </c>
      <c r="AQ615" s="17">
        <f t="shared" si="50"/>
        <v>2</v>
      </c>
      <c r="AR615" s="11">
        <f t="shared" si="8"/>
        <v>1</v>
      </c>
      <c r="AS615" s="17">
        <f t="shared" si="56"/>
        <v>-0.5</v>
      </c>
      <c r="AT615" s="11">
        <f t="shared" si="57"/>
        <v>-0.25</v>
      </c>
      <c r="AU615" s="13" t="s">
        <v>54</v>
      </c>
      <c r="AX615" s="21"/>
      <c r="AY615" s="13"/>
      <c r="AZ615" s="13"/>
      <c r="BA615" s="13">
        <v>9.0</v>
      </c>
      <c r="BB615" s="13"/>
    </row>
    <row r="616" ht="12.75" customHeight="1">
      <c r="A616" s="25" t="s">
        <v>598</v>
      </c>
      <c r="B616" s="86" t="s">
        <v>391</v>
      </c>
      <c r="C616" s="27">
        <v>0.0</v>
      </c>
      <c r="D616" s="28">
        <v>0.1</v>
      </c>
      <c r="E616" s="28">
        <v>0.0</v>
      </c>
      <c r="F616" s="25">
        <v>0.0</v>
      </c>
      <c r="G616" s="25">
        <v>0.0</v>
      </c>
      <c r="H616" s="25">
        <v>9.0</v>
      </c>
      <c r="I616" s="25">
        <v>10.0</v>
      </c>
      <c r="J616" s="25">
        <v>1.0</v>
      </c>
      <c r="K616" s="28">
        <v>-0.9</v>
      </c>
      <c r="L616" s="28">
        <v>0.0</v>
      </c>
      <c r="M616" s="25">
        <v>0.0</v>
      </c>
      <c r="N616" s="25">
        <v>0.0</v>
      </c>
      <c r="O616" s="25">
        <v>10.0</v>
      </c>
      <c r="P616" s="29">
        <v>0.0</v>
      </c>
      <c r="Q616" s="30">
        <v>-0.9</v>
      </c>
      <c r="R616" s="31">
        <v>0.0</v>
      </c>
      <c r="S616" s="25">
        <v>3.0</v>
      </c>
      <c r="T616" s="25">
        <v>20.0</v>
      </c>
      <c r="U616" s="25">
        <v>3.0</v>
      </c>
      <c r="V616" s="32">
        <f t="shared" si="55"/>
        <v>1</v>
      </c>
      <c r="W616" s="28">
        <f t="shared" si="2"/>
        <v>0</v>
      </c>
      <c r="X616" s="28">
        <f t="shared" si="3"/>
        <v>1</v>
      </c>
      <c r="Y616" s="28">
        <f t="shared" si="19"/>
        <v>0</v>
      </c>
      <c r="Z616" s="25">
        <v>0.0</v>
      </c>
      <c r="AA616" s="25">
        <v>0.0</v>
      </c>
      <c r="AB616" s="25">
        <v>0.0</v>
      </c>
      <c r="AC616" s="25">
        <v>0.0</v>
      </c>
      <c r="AD616" s="25">
        <v>0.0</v>
      </c>
      <c r="AE616" s="25">
        <v>0.0</v>
      </c>
      <c r="AF616" s="28" t="str">
        <f t="shared" si="46"/>
        <v>#DIV/0!</v>
      </c>
      <c r="AG616" s="25">
        <v>0.0</v>
      </c>
      <c r="AH616" s="25">
        <v>0.0</v>
      </c>
      <c r="AI616" s="25">
        <v>1.0</v>
      </c>
      <c r="AJ616" s="25">
        <v>0.0</v>
      </c>
      <c r="AK616" s="25">
        <v>1.0</v>
      </c>
      <c r="AL616" s="25">
        <v>0.0</v>
      </c>
      <c r="AM616" s="33">
        <f t="shared" si="47"/>
        <v>0</v>
      </c>
      <c r="AN616" s="25">
        <v>0.0</v>
      </c>
      <c r="AO616" s="34">
        <v>0.0</v>
      </c>
      <c r="AP616" s="25">
        <v>0.0</v>
      </c>
      <c r="AQ616" s="32">
        <f t="shared" si="50"/>
        <v>1</v>
      </c>
      <c r="AR616" s="28">
        <f t="shared" si="8"/>
        <v>1</v>
      </c>
      <c r="AS616" s="32">
        <f t="shared" si="56"/>
        <v>0</v>
      </c>
      <c r="AT616" s="28">
        <f t="shared" si="57"/>
        <v>0</v>
      </c>
      <c r="AU616" s="25" t="s">
        <v>56</v>
      </c>
      <c r="AV616" s="25"/>
      <c r="AW616" s="25"/>
      <c r="AX616" s="36"/>
      <c r="AY616" s="25"/>
      <c r="AZ616" s="25"/>
      <c r="BA616" s="25">
        <v>1.0</v>
      </c>
      <c r="BB616" s="25"/>
    </row>
    <row r="617" ht="12.75" customHeight="1">
      <c r="A617" s="8" t="s">
        <v>600</v>
      </c>
      <c r="B617" s="51" t="s">
        <v>601</v>
      </c>
      <c r="C617" s="10">
        <v>1.7833333333333334</v>
      </c>
      <c r="D617" s="11">
        <v>14.283333333333333</v>
      </c>
      <c r="E617" s="11">
        <v>0.12485414235705952</v>
      </c>
      <c r="F617" s="13">
        <v>1.0</v>
      </c>
      <c r="G617" s="13">
        <v>7.0</v>
      </c>
      <c r="H617" s="13">
        <v>2.0</v>
      </c>
      <c r="I617" s="13">
        <v>73.0</v>
      </c>
      <c r="J617" s="13">
        <v>9.0</v>
      </c>
      <c r="K617" s="11">
        <v>0.7747336377473364</v>
      </c>
      <c r="L617" s="11">
        <v>3.6296296296296298</v>
      </c>
      <c r="M617" s="13">
        <v>5.0</v>
      </c>
      <c r="N617" s="13">
        <v>5.0</v>
      </c>
      <c r="O617" s="13">
        <v>8.0</v>
      </c>
      <c r="P617" s="14">
        <v>0.625</v>
      </c>
      <c r="Q617" s="15">
        <v>1.5245877801043959</v>
      </c>
      <c r="R617" s="16">
        <v>9.162962962962963</v>
      </c>
      <c r="S617" s="13">
        <v>39.0</v>
      </c>
      <c r="T617" s="13">
        <v>1.0</v>
      </c>
      <c r="U617" s="13">
        <v>1.0</v>
      </c>
      <c r="V617" s="17">
        <f t="shared" si="55"/>
        <v>2</v>
      </c>
      <c r="W617" s="11">
        <f t="shared" si="2"/>
        <v>0.7777777778</v>
      </c>
      <c r="X617" s="11">
        <f t="shared" si="3"/>
        <v>0.2222222222</v>
      </c>
      <c r="Y617" s="11">
        <f t="shared" si="19"/>
        <v>5.412962963</v>
      </c>
      <c r="Z617" s="12">
        <v>2.0</v>
      </c>
      <c r="AA617" s="12">
        <v>0.0</v>
      </c>
      <c r="AB617" s="12">
        <v>9.0</v>
      </c>
      <c r="AC617" s="12">
        <v>0.0</v>
      </c>
      <c r="AD617" s="12">
        <v>11.0</v>
      </c>
      <c r="AE617" s="12">
        <v>0.0</v>
      </c>
      <c r="AF617" s="11">
        <f t="shared" si="46"/>
        <v>0</v>
      </c>
      <c r="AG617" s="13">
        <v>8.0</v>
      </c>
      <c r="AH617" s="13">
        <v>2.0</v>
      </c>
      <c r="AI617" s="13">
        <v>6.0</v>
      </c>
      <c r="AJ617" s="13">
        <v>4.0</v>
      </c>
      <c r="AK617" s="13">
        <v>14.0</v>
      </c>
      <c r="AL617" s="13">
        <v>6.0</v>
      </c>
      <c r="AM617" s="18">
        <f t="shared" si="47"/>
        <v>0.4285714286</v>
      </c>
      <c r="AN617" s="13">
        <v>4.0</v>
      </c>
      <c r="AO617" s="19">
        <v>0.0</v>
      </c>
      <c r="AP617" s="13">
        <v>0.0</v>
      </c>
      <c r="AQ617" s="17">
        <f t="shared" si="50"/>
        <v>4</v>
      </c>
      <c r="AR617" s="11">
        <f t="shared" si="8"/>
        <v>0.4444444444</v>
      </c>
      <c r="AS617" s="17">
        <f t="shared" si="56"/>
        <v>5</v>
      </c>
      <c r="AT617" s="11">
        <f t="shared" si="57"/>
        <v>0.5555555556</v>
      </c>
      <c r="AU617" s="13" t="s">
        <v>54</v>
      </c>
      <c r="AX617" s="21"/>
      <c r="BA617" s="12">
        <v>6.0</v>
      </c>
    </row>
    <row r="618" ht="12.75" customHeight="1">
      <c r="A618" s="22" t="s">
        <v>600</v>
      </c>
      <c r="B618" s="51" t="s">
        <v>602</v>
      </c>
      <c r="C618" s="10">
        <v>6.433333333333334</v>
      </c>
      <c r="D618" s="11">
        <v>14.283333333333333</v>
      </c>
      <c r="E618" s="11">
        <v>0.4504084014002334</v>
      </c>
      <c r="F618" s="13">
        <v>1.0</v>
      </c>
      <c r="G618" s="13">
        <v>5.0</v>
      </c>
      <c r="H618" s="13">
        <v>7.0</v>
      </c>
      <c r="I618" s="13">
        <v>82.0</v>
      </c>
      <c r="J618" s="13">
        <v>11.0</v>
      </c>
      <c r="K618" s="11">
        <v>0.44678492239467854</v>
      </c>
      <c r="L618" s="11">
        <v>1.1570247933884297</v>
      </c>
      <c r="M618" s="13">
        <v>9.0</v>
      </c>
      <c r="N618" s="13">
        <v>2.0</v>
      </c>
      <c r="O618" s="13">
        <v>8.0</v>
      </c>
      <c r="P618" s="14">
        <v>0.25</v>
      </c>
      <c r="Q618" s="15">
        <v>1.147193323794912</v>
      </c>
      <c r="R618" s="16">
        <v>9.090358126721764</v>
      </c>
      <c r="S618" s="13">
        <v>39.0</v>
      </c>
      <c r="T618" s="13">
        <v>2.0</v>
      </c>
      <c r="U618" s="13">
        <v>1.0</v>
      </c>
      <c r="V618" s="17">
        <f t="shared" si="55"/>
        <v>6</v>
      </c>
      <c r="W618" s="11">
        <f t="shared" si="2"/>
        <v>0.4545454545</v>
      </c>
      <c r="X618" s="11">
        <f t="shared" si="3"/>
        <v>0.5454545455</v>
      </c>
      <c r="Y618" s="11">
        <f t="shared" si="19"/>
        <v>7.590358127</v>
      </c>
      <c r="Z618" s="12">
        <v>2.0</v>
      </c>
      <c r="AA618" s="12">
        <v>1.0</v>
      </c>
      <c r="AB618" s="12">
        <v>9.0</v>
      </c>
      <c r="AC618" s="12">
        <v>4.0</v>
      </c>
      <c r="AD618" s="12">
        <v>11.0</v>
      </c>
      <c r="AE618" s="12">
        <v>5.0</v>
      </c>
      <c r="AF618" s="11">
        <f t="shared" si="46"/>
        <v>0.4545454545</v>
      </c>
      <c r="AG618" s="13">
        <v>8.0</v>
      </c>
      <c r="AH618" s="13">
        <v>4.0</v>
      </c>
      <c r="AI618" s="13">
        <v>6.0</v>
      </c>
      <c r="AJ618" s="13">
        <v>1.0</v>
      </c>
      <c r="AK618" s="13">
        <v>14.0</v>
      </c>
      <c r="AL618" s="13">
        <v>5.0</v>
      </c>
      <c r="AM618" s="18">
        <f t="shared" si="47"/>
        <v>0.3571428571</v>
      </c>
      <c r="AN618" s="13">
        <v>3.0</v>
      </c>
      <c r="AO618" s="19">
        <v>0.0</v>
      </c>
      <c r="AP618" s="13">
        <v>0.0</v>
      </c>
      <c r="AQ618" s="17">
        <f t="shared" si="50"/>
        <v>2</v>
      </c>
      <c r="AR618" s="11">
        <f t="shared" si="8"/>
        <v>0.1818181818</v>
      </c>
      <c r="AS618" s="17">
        <f t="shared" si="56"/>
        <v>4</v>
      </c>
      <c r="AT618" s="11">
        <f t="shared" si="57"/>
        <v>0.5714285714</v>
      </c>
      <c r="AU618" s="13" t="s">
        <v>56</v>
      </c>
      <c r="AX618" s="21"/>
      <c r="AY618" s="13"/>
      <c r="AZ618" s="13"/>
      <c r="BA618" s="13">
        <v>4.0</v>
      </c>
      <c r="BB618" s="13"/>
    </row>
    <row r="619" ht="12.75" customHeight="1">
      <c r="A619" s="13" t="s">
        <v>600</v>
      </c>
      <c r="B619" s="50" t="s">
        <v>603</v>
      </c>
      <c r="C619" s="10">
        <v>1.5333333333333332</v>
      </c>
      <c r="D619" s="11">
        <v>14.283333333333333</v>
      </c>
      <c r="E619" s="11">
        <v>0.10735122520420069</v>
      </c>
      <c r="F619" s="13">
        <v>1.0</v>
      </c>
      <c r="G619" s="13">
        <v>9.0</v>
      </c>
      <c r="H619" s="13">
        <v>1.0</v>
      </c>
      <c r="I619" s="13">
        <v>82.0</v>
      </c>
      <c r="J619" s="13">
        <v>10.0</v>
      </c>
      <c r="K619" s="11">
        <v>0.8987804878048781</v>
      </c>
      <c r="L619" s="11">
        <v>5.04</v>
      </c>
      <c r="M619" s="13">
        <v>9.0</v>
      </c>
      <c r="N619" s="13">
        <v>0.0</v>
      </c>
      <c r="O619" s="13">
        <v>8.0</v>
      </c>
      <c r="P619" s="14">
        <v>0.0</v>
      </c>
      <c r="Q619" s="15">
        <v>1.0061317130090788</v>
      </c>
      <c r="R619" s="16">
        <v>6.573333333333333</v>
      </c>
      <c r="S619" s="13">
        <v>38.0</v>
      </c>
      <c r="T619" s="13">
        <v>4.0</v>
      </c>
      <c r="U619" s="13">
        <v>1.0</v>
      </c>
      <c r="V619" s="17">
        <f t="shared" si="55"/>
        <v>1</v>
      </c>
      <c r="W619" s="11">
        <f t="shared" si="2"/>
        <v>0.9</v>
      </c>
      <c r="X619" s="11">
        <f t="shared" si="3"/>
        <v>0.1</v>
      </c>
      <c r="Y619" s="11">
        <f t="shared" si="19"/>
        <v>6.573333333</v>
      </c>
      <c r="Z619" s="12">
        <v>2.0</v>
      </c>
      <c r="AA619" s="12">
        <v>0.0</v>
      </c>
      <c r="AB619" s="12">
        <v>9.0</v>
      </c>
      <c r="AC619" s="12">
        <v>0.0</v>
      </c>
      <c r="AD619" s="12">
        <v>11.0</v>
      </c>
      <c r="AE619" s="12">
        <v>0.0</v>
      </c>
      <c r="AF619" s="11">
        <f t="shared" si="46"/>
        <v>0</v>
      </c>
      <c r="AG619" s="13">
        <v>8.0</v>
      </c>
      <c r="AH619" s="13">
        <v>4.0</v>
      </c>
      <c r="AI619" s="13">
        <v>6.0</v>
      </c>
      <c r="AJ619" s="13">
        <v>0.0</v>
      </c>
      <c r="AK619" s="13">
        <v>14.0</v>
      </c>
      <c r="AL619" s="13">
        <v>4.0</v>
      </c>
      <c r="AM619" s="18">
        <f t="shared" si="47"/>
        <v>0.2857142857</v>
      </c>
      <c r="AN619" s="13">
        <v>3.0</v>
      </c>
      <c r="AO619" s="19">
        <v>0.0</v>
      </c>
      <c r="AP619" s="13">
        <v>0.0</v>
      </c>
      <c r="AQ619" s="17">
        <f t="shared" si="50"/>
        <v>1</v>
      </c>
      <c r="AR619" s="11">
        <f t="shared" si="8"/>
        <v>0.1</v>
      </c>
      <c r="AS619" s="17">
        <f t="shared" si="56"/>
        <v>9</v>
      </c>
      <c r="AT619" s="11">
        <f t="shared" si="57"/>
        <v>0.9</v>
      </c>
      <c r="AU619" s="13" t="s">
        <v>54</v>
      </c>
      <c r="AX619" s="21"/>
      <c r="AY619" s="13"/>
      <c r="AZ619" s="13"/>
      <c r="BA619" s="13">
        <v>4.0</v>
      </c>
      <c r="BB619" s="13"/>
    </row>
    <row r="620" ht="12.75" customHeight="1">
      <c r="A620" s="13" t="s">
        <v>600</v>
      </c>
      <c r="B620" s="50" t="s">
        <v>604</v>
      </c>
      <c r="C620" s="10">
        <v>2.8583333333333334</v>
      </c>
      <c r="D620" s="11">
        <v>10.783333333333333</v>
      </c>
      <c r="E620" s="11">
        <v>0.2650695517774343</v>
      </c>
      <c r="F620" s="13">
        <v>4.0</v>
      </c>
      <c r="G620" s="13">
        <v>6.0</v>
      </c>
      <c r="H620" s="13">
        <v>3.0</v>
      </c>
      <c r="I620" s="13">
        <v>67.0</v>
      </c>
      <c r="J620" s="13">
        <v>7.0</v>
      </c>
      <c r="K620" s="11">
        <v>0.8507462686567164</v>
      </c>
      <c r="L620" s="11">
        <v>3.4285714285714284</v>
      </c>
      <c r="M620" s="13">
        <v>5.0</v>
      </c>
      <c r="N620" s="13">
        <v>0.0</v>
      </c>
      <c r="O620" s="13">
        <v>8.0</v>
      </c>
      <c r="P620" s="14">
        <v>0.0</v>
      </c>
      <c r="Q620" s="15">
        <v>1.1158158204341508</v>
      </c>
      <c r="R620" s="16">
        <v>6.286904761904761</v>
      </c>
      <c r="S620" s="13">
        <v>33.0</v>
      </c>
      <c r="T620" s="13">
        <v>7.0</v>
      </c>
      <c r="U620" s="13">
        <v>1.0</v>
      </c>
      <c r="V620" s="17">
        <f t="shared" si="55"/>
        <v>1</v>
      </c>
      <c r="W620" s="11">
        <f t="shared" si="2"/>
        <v>0.8571428571</v>
      </c>
      <c r="X620" s="11">
        <f t="shared" si="3"/>
        <v>0.1428571429</v>
      </c>
      <c r="Y620" s="11">
        <f t="shared" si="19"/>
        <v>6.286904762</v>
      </c>
      <c r="Z620" s="12">
        <v>2.0</v>
      </c>
      <c r="AA620" s="12">
        <v>1.0</v>
      </c>
      <c r="AB620" s="12">
        <v>6.0</v>
      </c>
      <c r="AC620" s="12">
        <v>1.0</v>
      </c>
      <c r="AD620" s="12">
        <v>8.0</v>
      </c>
      <c r="AE620" s="12">
        <v>2.0</v>
      </c>
      <c r="AF620" s="11">
        <f t="shared" si="46"/>
        <v>0.25</v>
      </c>
      <c r="AG620" s="13">
        <v>7.0</v>
      </c>
      <c r="AH620" s="13">
        <v>1.0</v>
      </c>
      <c r="AI620" s="13">
        <v>6.0</v>
      </c>
      <c r="AJ620" s="13">
        <v>2.0</v>
      </c>
      <c r="AK620" s="13">
        <v>13.0</v>
      </c>
      <c r="AL620" s="13">
        <v>3.0</v>
      </c>
      <c r="AM620" s="18">
        <f t="shared" si="47"/>
        <v>0.2307692308</v>
      </c>
      <c r="AN620" s="13">
        <v>2.0</v>
      </c>
      <c r="AO620" s="19">
        <v>0.0</v>
      </c>
      <c r="AP620" s="13">
        <v>0.0</v>
      </c>
      <c r="AQ620" s="17">
        <f t="shared" si="50"/>
        <v>2</v>
      </c>
      <c r="AR620" s="11">
        <f t="shared" si="8"/>
        <v>0.2857142857</v>
      </c>
      <c r="AS620" s="17">
        <f t="shared" si="56"/>
        <v>3</v>
      </c>
      <c r="AT620" s="11">
        <f t="shared" si="57"/>
        <v>0.5</v>
      </c>
      <c r="AU620" s="13" t="s">
        <v>56</v>
      </c>
      <c r="AX620" s="21"/>
      <c r="AY620" s="13"/>
      <c r="AZ620" s="13"/>
      <c r="BA620" s="13">
        <v>6.0</v>
      </c>
      <c r="BB620" s="13"/>
    </row>
    <row r="621" ht="12.75" customHeight="1">
      <c r="A621" s="22" t="s">
        <v>600</v>
      </c>
      <c r="B621" s="50" t="s">
        <v>605</v>
      </c>
      <c r="C621" s="10">
        <v>0.6333333333333333</v>
      </c>
      <c r="D621" s="11">
        <v>14.283333333333333</v>
      </c>
      <c r="E621" s="11">
        <v>0.044340723453908985</v>
      </c>
      <c r="F621" s="13">
        <v>1.0</v>
      </c>
      <c r="G621" s="13">
        <v>8.0</v>
      </c>
      <c r="H621" s="13">
        <v>0.0</v>
      </c>
      <c r="I621" s="13">
        <v>87.0</v>
      </c>
      <c r="J621" s="13">
        <v>12.0</v>
      </c>
      <c r="K621" s="11">
        <v>0.6666666666666666</v>
      </c>
      <c r="L621" s="11">
        <v>4.666666666666667</v>
      </c>
      <c r="M621" s="13">
        <v>11.0</v>
      </c>
      <c r="N621" s="13">
        <v>1.0</v>
      </c>
      <c r="O621" s="13">
        <v>8.0</v>
      </c>
      <c r="P621" s="14">
        <v>0.125</v>
      </c>
      <c r="Q621" s="15">
        <v>0.8360073901205756</v>
      </c>
      <c r="R621" s="16">
        <v>6.050000000000001</v>
      </c>
      <c r="S621" s="13">
        <v>39.0</v>
      </c>
      <c r="T621" s="13">
        <v>3.0</v>
      </c>
      <c r="U621" s="13">
        <v>1.0</v>
      </c>
      <c r="V621" s="17">
        <f t="shared" si="55"/>
        <v>4</v>
      </c>
      <c r="W621" s="11">
        <f t="shared" si="2"/>
        <v>0.6666666667</v>
      </c>
      <c r="X621" s="11">
        <f t="shared" si="3"/>
        <v>0.3333333333</v>
      </c>
      <c r="Y621" s="11">
        <f t="shared" si="19"/>
        <v>5.3</v>
      </c>
      <c r="Z621" s="12">
        <v>2.0</v>
      </c>
      <c r="AA621" s="12">
        <v>0.0</v>
      </c>
      <c r="AB621" s="12">
        <v>9.0</v>
      </c>
      <c r="AC621" s="12">
        <v>0.0</v>
      </c>
      <c r="AD621" s="12">
        <v>11.0</v>
      </c>
      <c r="AE621" s="12">
        <v>0.0</v>
      </c>
      <c r="AF621" s="11">
        <f t="shared" si="46"/>
        <v>0</v>
      </c>
      <c r="AG621" s="13">
        <v>8.0</v>
      </c>
      <c r="AH621" s="13">
        <v>2.0</v>
      </c>
      <c r="AI621" s="13">
        <v>6.0</v>
      </c>
      <c r="AJ621" s="13">
        <v>0.0</v>
      </c>
      <c r="AK621" s="13">
        <v>14.0</v>
      </c>
      <c r="AL621" s="13">
        <v>2.0</v>
      </c>
      <c r="AM621" s="18">
        <f t="shared" si="47"/>
        <v>0.1428571429</v>
      </c>
      <c r="AN621" s="13">
        <v>2.0</v>
      </c>
      <c r="AO621" s="19">
        <v>0.0</v>
      </c>
      <c r="AP621" s="13">
        <v>0.0</v>
      </c>
      <c r="AQ621" s="17">
        <f t="shared" si="50"/>
        <v>1</v>
      </c>
      <c r="AR621" s="11">
        <f t="shared" si="8"/>
        <v>0.08333333333</v>
      </c>
      <c r="AS621" s="17">
        <f t="shared" si="56"/>
        <v>11</v>
      </c>
      <c r="AT621" s="11">
        <f t="shared" si="57"/>
        <v>0.9166666667</v>
      </c>
      <c r="AU621" s="13" t="s">
        <v>54</v>
      </c>
      <c r="AX621" s="21"/>
      <c r="AY621" s="13"/>
      <c r="AZ621" s="13"/>
      <c r="BA621" s="13">
        <v>4.0</v>
      </c>
      <c r="BB621" s="13"/>
    </row>
    <row r="622" ht="12.75" customHeight="1">
      <c r="A622" s="13" t="s">
        <v>600</v>
      </c>
      <c r="B622" s="51" t="s">
        <v>606</v>
      </c>
      <c r="C622" s="10">
        <v>3.1333333333333333</v>
      </c>
      <c r="D622" s="11">
        <v>12.283333333333333</v>
      </c>
      <c r="E622" s="11">
        <v>0.25508819538670285</v>
      </c>
      <c r="F622" s="13">
        <v>0.0</v>
      </c>
      <c r="G622" s="13">
        <v>5.0</v>
      </c>
      <c r="H622" s="13">
        <v>8.0</v>
      </c>
      <c r="I622" s="13">
        <v>72.0</v>
      </c>
      <c r="J622" s="13">
        <v>9.0</v>
      </c>
      <c r="K622" s="11">
        <v>0.54320987654321</v>
      </c>
      <c r="L622" s="11">
        <v>1.2962962962962963</v>
      </c>
      <c r="M622" s="13">
        <v>6.0</v>
      </c>
      <c r="N622" s="13">
        <v>0.0</v>
      </c>
      <c r="O622" s="13">
        <v>8.0</v>
      </c>
      <c r="P622" s="14">
        <v>0.0</v>
      </c>
      <c r="Q622" s="15">
        <v>0.7982980719299129</v>
      </c>
      <c r="R622" s="16">
        <v>4.42962962962963</v>
      </c>
      <c r="S622" s="13">
        <v>36.0</v>
      </c>
      <c r="T622" s="13">
        <v>6.0</v>
      </c>
      <c r="U622" s="13">
        <v>1.0</v>
      </c>
      <c r="V622" s="17">
        <f t="shared" si="55"/>
        <v>4</v>
      </c>
      <c r="W622" s="11">
        <f t="shared" si="2"/>
        <v>0.5555555556</v>
      </c>
      <c r="X622" s="11">
        <f t="shared" si="3"/>
        <v>0.4444444444</v>
      </c>
      <c r="Y622" s="11">
        <f t="shared" si="19"/>
        <v>4.42962963</v>
      </c>
      <c r="Z622" s="12">
        <v>2.0</v>
      </c>
      <c r="AA622" s="12">
        <v>0.0</v>
      </c>
      <c r="AB622" s="12">
        <v>7.0</v>
      </c>
      <c r="AC622" s="12">
        <v>2.0</v>
      </c>
      <c r="AD622" s="12">
        <v>9.0</v>
      </c>
      <c r="AE622" s="12">
        <v>2.0</v>
      </c>
      <c r="AF622" s="11">
        <f t="shared" si="46"/>
        <v>0.2222222222</v>
      </c>
      <c r="AG622" s="13">
        <v>8.0</v>
      </c>
      <c r="AH622" s="13">
        <v>2.0</v>
      </c>
      <c r="AI622" s="13">
        <v>6.0</v>
      </c>
      <c r="AJ622" s="13">
        <v>1.0</v>
      </c>
      <c r="AK622" s="13">
        <v>14.0</v>
      </c>
      <c r="AL622" s="13">
        <v>3.0</v>
      </c>
      <c r="AM622" s="18">
        <f t="shared" si="47"/>
        <v>0.2142857143</v>
      </c>
      <c r="AN622" s="13">
        <v>4.0</v>
      </c>
      <c r="AO622" s="19">
        <v>0.0</v>
      </c>
      <c r="AP622" s="13">
        <v>0.0</v>
      </c>
      <c r="AQ622" s="17">
        <f t="shared" si="50"/>
        <v>3</v>
      </c>
      <c r="AR622" s="11">
        <f t="shared" si="8"/>
        <v>0.3333333333</v>
      </c>
      <c r="AS622" s="17">
        <f t="shared" si="56"/>
        <v>4</v>
      </c>
      <c r="AT622" s="11">
        <f t="shared" si="57"/>
        <v>0.5714285714</v>
      </c>
      <c r="AU622" s="13" t="s">
        <v>56</v>
      </c>
      <c r="AX622" s="21"/>
      <c r="BA622" s="12">
        <v>10.0</v>
      </c>
      <c r="BB622" s="13"/>
    </row>
    <row r="623" ht="12.75" customHeight="1">
      <c r="A623" s="13" t="s">
        <v>600</v>
      </c>
      <c r="B623" s="8" t="s">
        <v>607</v>
      </c>
      <c r="C623" s="10">
        <v>2.1333333333333333</v>
      </c>
      <c r="D623" s="11">
        <v>4.333333333333333</v>
      </c>
      <c r="E623" s="11">
        <v>0.49230769230769234</v>
      </c>
      <c r="F623" s="13">
        <v>0.0</v>
      </c>
      <c r="G623" s="13">
        <v>1.0</v>
      </c>
      <c r="H623" s="13">
        <v>4.0</v>
      </c>
      <c r="I623" s="13">
        <v>26.0</v>
      </c>
      <c r="J623" s="13">
        <v>3.0</v>
      </c>
      <c r="K623" s="11">
        <v>0.28205128205128205</v>
      </c>
      <c r="L623" s="11">
        <v>1.1666666666666667</v>
      </c>
      <c r="M623" s="13">
        <v>2.0</v>
      </c>
      <c r="N623" s="13">
        <v>0.0</v>
      </c>
      <c r="O623" s="13">
        <v>8.0</v>
      </c>
      <c r="P623" s="14">
        <v>0.0</v>
      </c>
      <c r="Q623" s="15">
        <v>0.7743589743589744</v>
      </c>
      <c r="R623" s="16">
        <v>3.3</v>
      </c>
      <c r="S623" s="13">
        <v>21.0</v>
      </c>
      <c r="T623" s="13">
        <v>11.0</v>
      </c>
      <c r="U623" s="13">
        <v>1.0</v>
      </c>
      <c r="V623" s="17">
        <f t="shared" si="55"/>
        <v>2</v>
      </c>
      <c r="W623" s="11">
        <f t="shared" si="2"/>
        <v>0.3333333333</v>
      </c>
      <c r="X623" s="11">
        <f t="shared" si="3"/>
        <v>0.6666666667</v>
      </c>
      <c r="Y623" s="11">
        <f t="shared" si="19"/>
        <v>3.3</v>
      </c>
      <c r="Z623" s="12">
        <v>0.0</v>
      </c>
      <c r="AA623" s="12">
        <v>0.0</v>
      </c>
      <c r="AB623" s="12">
        <v>2.0</v>
      </c>
      <c r="AC623" s="12">
        <v>0.0</v>
      </c>
      <c r="AD623" s="12">
        <v>2.0</v>
      </c>
      <c r="AE623" s="12">
        <v>0.0</v>
      </c>
      <c r="AF623" s="11">
        <f t="shared" si="46"/>
        <v>0</v>
      </c>
      <c r="AG623" s="13">
        <v>5.0</v>
      </c>
      <c r="AH623" s="13">
        <v>2.0</v>
      </c>
      <c r="AI623" s="13">
        <v>6.0</v>
      </c>
      <c r="AJ623" s="13">
        <v>2.0</v>
      </c>
      <c r="AK623" s="13">
        <v>11.0</v>
      </c>
      <c r="AL623" s="13">
        <v>4.0</v>
      </c>
      <c r="AM623" s="18">
        <f t="shared" si="47"/>
        <v>0.3636363636</v>
      </c>
      <c r="AN623" s="13">
        <v>3.0</v>
      </c>
      <c r="AO623" s="19">
        <v>0.0</v>
      </c>
      <c r="AP623" s="13">
        <v>0.0</v>
      </c>
      <c r="AQ623" s="17">
        <f t="shared" si="50"/>
        <v>1</v>
      </c>
      <c r="AR623" s="11">
        <f t="shared" si="8"/>
        <v>0.3333333333</v>
      </c>
      <c r="AS623" s="17">
        <f t="shared" si="56"/>
        <v>2</v>
      </c>
      <c r="AT623" s="11">
        <f t="shared" si="57"/>
        <v>0.6666666667</v>
      </c>
      <c r="AU623" s="13" t="s">
        <v>56</v>
      </c>
      <c r="AX623" s="21"/>
      <c r="AY623" s="13"/>
      <c r="AZ623" s="13"/>
      <c r="BA623" s="12">
        <v>4.0</v>
      </c>
    </row>
    <row r="624" ht="12.75" customHeight="1">
      <c r="A624" s="13" t="s">
        <v>600</v>
      </c>
      <c r="B624" s="8" t="s">
        <v>608</v>
      </c>
      <c r="C624" s="10">
        <v>2.9833333333333334</v>
      </c>
      <c r="D624" s="11">
        <v>5.533333333333333</v>
      </c>
      <c r="E624" s="11">
        <v>0.5391566265060241</v>
      </c>
      <c r="F624" s="13">
        <v>0.0</v>
      </c>
      <c r="G624" s="13">
        <v>0.0</v>
      </c>
      <c r="H624" s="13">
        <v>7.0</v>
      </c>
      <c r="I624" s="13">
        <v>32.0</v>
      </c>
      <c r="J624" s="13">
        <v>3.0</v>
      </c>
      <c r="K624" s="11">
        <v>-0.07291666666666667</v>
      </c>
      <c r="L624" s="11">
        <v>0.0</v>
      </c>
      <c r="M624" s="13">
        <v>2.0</v>
      </c>
      <c r="N624" s="13">
        <v>0.0</v>
      </c>
      <c r="O624" s="13">
        <v>8.0</v>
      </c>
      <c r="P624" s="14">
        <v>0.0</v>
      </c>
      <c r="Q624" s="15">
        <v>0.46623995983935745</v>
      </c>
      <c r="R624" s="16">
        <v>2.9833333333333334</v>
      </c>
      <c r="S624" s="13">
        <v>24.0</v>
      </c>
      <c r="T624" s="13">
        <v>10.0</v>
      </c>
      <c r="U624" s="13">
        <v>1.0</v>
      </c>
      <c r="V624" s="17">
        <f t="shared" si="55"/>
        <v>3</v>
      </c>
      <c r="W624" s="11">
        <f t="shared" si="2"/>
        <v>0</v>
      </c>
      <c r="X624" s="11">
        <f t="shared" si="3"/>
        <v>1</v>
      </c>
      <c r="Y624" s="11">
        <f t="shared" si="19"/>
        <v>2.983333333</v>
      </c>
      <c r="Z624" s="12">
        <v>0.0</v>
      </c>
      <c r="AA624" s="12">
        <v>0.0</v>
      </c>
      <c r="AB624" s="12">
        <v>3.0</v>
      </c>
      <c r="AC624" s="12">
        <v>1.0</v>
      </c>
      <c r="AD624" s="12">
        <v>3.0</v>
      </c>
      <c r="AE624" s="12">
        <v>1.0</v>
      </c>
      <c r="AF624" s="11">
        <f t="shared" si="46"/>
        <v>0.3333333333</v>
      </c>
      <c r="AG624" s="13">
        <v>6.0</v>
      </c>
      <c r="AH624" s="13">
        <v>4.0</v>
      </c>
      <c r="AI624" s="13">
        <v>6.0</v>
      </c>
      <c r="AJ624" s="13">
        <v>5.0</v>
      </c>
      <c r="AK624" s="13">
        <v>12.0</v>
      </c>
      <c r="AL624" s="13">
        <v>9.0</v>
      </c>
      <c r="AM624" s="18">
        <f t="shared" si="47"/>
        <v>0.75</v>
      </c>
      <c r="AN624" s="13">
        <v>3.0</v>
      </c>
      <c r="AO624" s="19">
        <v>0.0</v>
      </c>
      <c r="AP624" s="13">
        <v>0.0</v>
      </c>
      <c r="AQ624" s="17">
        <f t="shared" si="50"/>
        <v>1</v>
      </c>
      <c r="AR624" s="11">
        <f t="shared" si="8"/>
        <v>0.3333333333</v>
      </c>
      <c r="AS624" s="17">
        <f t="shared" si="56"/>
        <v>1</v>
      </c>
      <c r="AT624" s="11">
        <f t="shared" si="57"/>
        <v>0.5</v>
      </c>
      <c r="AU624" s="13" t="s">
        <v>54</v>
      </c>
      <c r="AX624" s="21"/>
      <c r="AZ624" s="12">
        <v>4.0</v>
      </c>
      <c r="BA624" s="12">
        <v>4.0</v>
      </c>
      <c r="BB624" s="13"/>
    </row>
    <row r="625" ht="12.75" customHeight="1">
      <c r="A625" s="13" t="s">
        <v>600</v>
      </c>
      <c r="B625" s="51" t="s">
        <v>609</v>
      </c>
      <c r="C625" s="10">
        <v>0.9333333333333333</v>
      </c>
      <c r="D625" s="11">
        <v>7.533333333333333</v>
      </c>
      <c r="E625" s="11">
        <v>0.12389380530973451</v>
      </c>
      <c r="F625" s="13">
        <v>0.0</v>
      </c>
      <c r="G625" s="13">
        <v>5.0</v>
      </c>
      <c r="H625" s="13">
        <v>6.0</v>
      </c>
      <c r="I625" s="13">
        <v>56.0</v>
      </c>
      <c r="J625" s="13">
        <v>7.0</v>
      </c>
      <c r="K625" s="11">
        <v>0.6989795918367347</v>
      </c>
      <c r="L625" s="11">
        <v>2.0</v>
      </c>
      <c r="M625" s="13">
        <v>5.0</v>
      </c>
      <c r="N625" s="13">
        <v>0.0</v>
      </c>
      <c r="O625" s="13">
        <v>8.0</v>
      </c>
      <c r="P625" s="14">
        <v>0.0</v>
      </c>
      <c r="Q625" s="15">
        <v>0.8228733971464692</v>
      </c>
      <c r="R625" s="16">
        <v>2.9333333333333336</v>
      </c>
      <c r="S625" s="13">
        <v>27.0</v>
      </c>
      <c r="T625" s="13">
        <v>9.0</v>
      </c>
      <c r="U625" s="13">
        <v>1.0</v>
      </c>
      <c r="V625" s="17">
        <f t="shared" si="55"/>
        <v>2</v>
      </c>
      <c r="W625" s="11">
        <f t="shared" si="2"/>
        <v>0.7142857143</v>
      </c>
      <c r="X625" s="11">
        <f t="shared" si="3"/>
        <v>0.2857142857</v>
      </c>
      <c r="Y625" s="11">
        <f t="shared" si="19"/>
        <v>2.933333333</v>
      </c>
      <c r="Z625" s="12">
        <v>1.0</v>
      </c>
      <c r="AA625" s="12">
        <v>0.0</v>
      </c>
      <c r="AB625" s="12">
        <v>4.0</v>
      </c>
      <c r="AC625" s="12">
        <v>0.0</v>
      </c>
      <c r="AD625" s="12">
        <v>5.0</v>
      </c>
      <c r="AE625" s="12">
        <v>0.0</v>
      </c>
      <c r="AF625" s="11">
        <f t="shared" si="46"/>
        <v>0</v>
      </c>
      <c r="AG625" s="13">
        <v>6.0</v>
      </c>
      <c r="AH625" s="13">
        <v>3.0</v>
      </c>
      <c r="AI625" s="13">
        <v>6.0</v>
      </c>
      <c r="AJ625" s="13">
        <v>1.0</v>
      </c>
      <c r="AK625" s="13">
        <v>12.0</v>
      </c>
      <c r="AL625" s="13">
        <v>4.0</v>
      </c>
      <c r="AM625" s="18">
        <f t="shared" si="47"/>
        <v>0.3333333333</v>
      </c>
      <c r="AN625" s="13">
        <v>3.0</v>
      </c>
      <c r="AO625" s="19">
        <v>0.0</v>
      </c>
      <c r="AP625" s="13">
        <v>0.0</v>
      </c>
      <c r="AQ625" s="17">
        <f t="shared" si="50"/>
        <v>2</v>
      </c>
      <c r="AR625" s="11">
        <f t="shared" si="8"/>
        <v>0.2857142857</v>
      </c>
      <c r="AS625" s="17">
        <f t="shared" si="56"/>
        <v>5</v>
      </c>
      <c r="AT625" s="11">
        <f t="shared" si="57"/>
        <v>0.7142857143</v>
      </c>
      <c r="AU625" s="13" t="s">
        <v>54</v>
      </c>
      <c r="AX625" s="21"/>
      <c r="BA625" s="12">
        <v>4.0</v>
      </c>
      <c r="BB625" s="13"/>
    </row>
    <row r="626" ht="12.75" customHeight="1">
      <c r="A626" s="13" t="s">
        <v>600</v>
      </c>
      <c r="B626" s="51" t="s">
        <v>610</v>
      </c>
      <c r="C626" s="10">
        <v>0.38333333333333336</v>
      </c>
      <c r="D626" s="11">
        <v>1.1333333333333333</v>
      </c>
      <c r="E626" s="11">
        <v>0.3382352941176471</v>
      </c>
      <c r="F626" s="13">
        <v>0.0</v>
      </c>
      <c r="G626" s="13">
        <v>1.0</v>
      </c>
      <c r="H626" s="13">
        <v>2.0</v>
      </c>
      <c r="I626" s="13">
        <v>10.0</v>
      </c>
      <c r="J626" s="13">
        <v>2.0</v>
      </c>
      <c r="K626" s="11">
        <v>0.4</v>
      </c>
      <c r="L626" s="11">
        <v>2.3333333333333335</v>
      </c>
      <c r="M626" s="13">
        <v>1.0</v>
      </c>
      <c r="N626" s="13">
        <v>0.0</v>
      </c>
      <c r="O626" s="13">
        <v>8.0</v>
      </c>
      <c r="P626" s="14">
        <v>0.0</v>
      </c>
      <c r="Q626" s="15">
        <v>0.7382352941176471</v>
      </c>
      <c r="R626" s="16">
        <v>2.716666666666667</v>
      </c>
      <c r="S626" s="13">
        <v>11.0</v>
      </c>
      <c r="T626" s="13">
        <v>15.0</v>
      </c>
      <c r="U626" s="13">
        <v>1.0</v>
      </c>
      <c r="V626" s="17">
        <f t="shared" si="55"/>
        <v>1</v>
      </c>
      <c r="W626" s="11">
        <f t="shared" si="2"/>
        <v>0.5</v>
      </c>
      <c r="X626" s="11">
        <f t="shared" si="3"/>
        <v>0.5</v>
      </c>
      <c r="Y626" s="11">
        <f t="shared" si="19"/>
        <v>2.716666667</v>
      </c>
      <c r="Z626" s="12">
        <v>0.0</v>
      </c>
      <c r="AA626" s="12">
        <v>0.0</v>
      </c>
      <c r="AB626" s="12">
        <v>0.0</v>
      </c>
      <c r="AC626" s="12">
        <v>0.0</v>
      </c>
      <c r="AD626" s="12">
        <v>0.0</v>
      </c>
      <c r="AE626" s="12">
        <v>0.0</v>
      </c>
      <c r="AF626" s="11" t="str">
        <f t="shared" si="46"/>
        <v>#DIV/0!</v>
      </c>
      <c r="AG626" s="13">
        <v>2.0</v>
      </c>
      <c r="AH626" s="13">
        <v>0.0</v>
      </c>
      <c r="AI626" s="13">
        <v>4.0</v>
      </c>
      <c r="AJ626" s="13">
        <v>1.0</v>
      </c>
      <c r="AK626" s="13">
        <v>6.0</v>
      </c>
      <c r="AL626" s="13">
        <v>1.0</v>
      </c>
      <c r="AM626" s="18">
        <f t="shared" si="47"/>
        <v>0.1666666667</v>
      </c>
      <c r="AN626" s="13">
        <v>2.0</v>
      </c>
      <c r="AO626" s="19">
        <v>0.0</v>
      </c>
      <c r="AP626" s="13">
        <v>0.0</v>
      </c>
      <c r="AQ626" s="17">
        <f t="shared" si="50"/>
        <v>1</v>
      </c>
      <c r="AR626" s="11">
        <f t="shared" si="8"/>
        <v>0.5</v>
      </c>
      <c r="AS626" s="17">
        <f t="shared" si="56"/>
        <v>1</v>
      </c>
      <c r="AT626" s="11">
        <f t="shared" si="57"/>
        <v>0.5</v>
      </c>
      <c r="AU626" s="13" t="s">
        <v>54</v>
      </c>
      <c r="AX626" s="21"/>
      <c r="AY626" s="13"/>
      <c r="AZ626" s="13"/>
      <c r="BA626" s="12">
        <v>5.0</v>
      </c>
      <c r="BB626" s="13"/>
    </row>
    <row r="627" ht="12.75" customHeight="1">
      <c r="A627" s="13" t="s">
        <v>600</v>
      </c>
      <c r="B627" s="8" t="s">
        <v>611</v>
      </c>
      <c r="C627" s="10">
        <v>1.3083333333333333</v>
      </c>
      <c r="D627" s="11">
        <v>13.283333333333333</v>
      </c>
      <c r="E627" s="11">
        <v>0.09849435382685069</v>
      </c>
      <c r="F627" s="13">
        <v>3.0</v>
      </c>
      <c r="G627" s="13">
        <v>3.0</v>
      </c>
      <c r="H627" s="13">
        <v>5.0</v>
      </c>
      <c r="I627" s="13">
        <v>67.0</v>
      </c>
      <c r="J627" s="13">
        <v>8.0</v>
      </c>
      <c r="K627" s="11">
        <v>0.3656716417910448</v>
      </c>
      <c r="L627" s="11">
        <v>1.1666666666666667</v>
      </c>
      <c r="M627" s="13">
        <v>4.0</v>
      </c>
      <c r="N627" s="13">
        <v>0.0</v>
      </c>
      <c r="O627" s="13">
        <v>8.0</v>
      </c>
      <c r="P627" s="14">
        <v>0.0</v>
      </c>
      <c r="Q627" s="15">
        <v>0.46416599561789545</v>
      </c>
      <c r="R627" s="16">
        <v>2.475</v>
      </c>
      <c r="S627" s="13">
        <v>37.0</v>
      </c>
      <c r="T627" s="13">
        <v>5.0</v>
      </c>
      <c r="U627" s="13">
        <v>1.0</v>
      </c>
      <c r="V627" s="17">
        <f t="shared" si="55"/>
        <v>5</v>
      </c>
      <c r="W627" s="11">
        <f t="shared" si="2"/>
        <v>0.375</v>
      </c>
      <c r="X627" s="11">
        <f t="shared" si="3"/>
        <v>0.625</v>
      </c>
      <c r="Y627" s="11">
        <f t="shared" si="19"/>
        <v>2.475</v>
      </c>
      <c r="Z627" s="12">
        <v>2.0</v>
      </c>
      <c r="AA627" s="12">
        <v>0.0</v>
      </c>
      <c r="AB627" s="12">
        <v>8.0</v>
      </c>
      <c r="AC627" s="12">
        <v>0.0</v>
      </c>
      <c r="AD627" s="12">
        <v>10.0</v>
      </c>
      <c r="AE627" s="12">
        <v>0.0</v>
      </c>
      <c r="AF627" s="11">
        <f t="shared" si="46"/>
        <v>0</v>
      </c>
      <c r="AG627" s="13">
        <v>8.0</v>
      </c>
      <c r="AH627" s="13">
        <v>3.0</v>
      </c>
      <c r="AI627" s="13">
        <v>6.0</v>
      </c>
      <c r="AJ627" s="13">
        <v>4.0</v>
      </c>
      <c r="AK627" s="13">
        <v>14.0</v>
      </c>
      <c r="AL627" s="13">
        <v>7.0</v>
      </c>
      <c r="AM627" s="18">
        <f t="shared" si="47"/>
        <v>0.5</v>
      </c>
      <c r="AN627" s="13">
        <v>1.0</v>
      </c>
      <c r="AO627" s="19">
        <v>0.0</v>
      </c>
      <c r="AP627" s="13">
        <v>0.0</v>
      </c>
      <c r="AQ627" s="17">
        <f t="shared" si="50"/>
        <v>4</v>
      </c>
      <c r="AR627" s="11">
        <f t="shared" si="8"/>
        <v>0.5</v>
      </c>
      <c r="AS627" s="17">
        <f t="shared" si="56"/>
        <v>4</v>
      </c>
      <c r="AT627" s="11">
        <f t="shared" si="57"/>
        <v>0.5</v>
      </c>
      <c r="AU627" s="13" t="s">
        <v>54</v>
      </c>
      <c r="AX627" s="21"/>
      <c r="AY627" s="13"/>
      <c r="AZ627" s="13"/>
      <c r="BA627" s="13">
        <v>7.0</v>
      </c>
      <c r="BB627" s="13"/>
    </row>
    <row r="628" ht="12.75" customHeight="1">
      <c r="A628" s="13" t="s">
        <v>600</v>
      </c>
      <c r="B628" s="50" t="s">
        <v>612</v>
      </c>
      <c r="C628" s="10">
        <v>0.43333333333333335</v>
      </c>
      <c r="D628" s="11">
        <v>2.1333333333333333</v>
      </c>
      <c r="E628" s="11">
        <v>0.203125</v>
      </c>
      <c r="F628" s="13">
        <v>0.0</v>
      </c>
      <c r="G628" s="13">
        <v>2.0</v>
      </c>
      <c r="H628" s="13">
        <v>3.0</v>
      </c>
      <c r="I628" s="13">
        <v>20.0</v>
      </c>
      <c r="J628" s="13">
        <v>4.0</v>
      </c>
      <c r="K628" s="11">
        <v>0.4625</v>
      </c>
      <c r="L628" s="11">
        <v>2.0</v>
      </c>
      <c r="M628" s="13">
        <v>3.0</v>
      </c>
      <c r="N628" s="13">
        <v>0.0</v>
      </c>
      <c r="O628" s="13">
        <v>8.0</v>
      </c>
      <c r="P628" s="14">
        <v>0.0</v>
      </c>
      <c r="Q628" s="15">
        <v>0.665625</v>
      </c>
      <c r="R628" s="16">
        <v>2.4333333333333336</v>
      </c>
      <c r="S628" s="13">
        <v>16.0</v>
      </c>
      <c r="T628" s="13">
        <v>13.0</v>
      </c>
      <c r="U628" s="13">
        <v>1.0</v>
      </c>
      <c r="V628" s="17">
        <f t="shared" si="55"/>
        <v>2</v>
      </c>
      <c r="W628" s="11">
        <f t="shared" si="2"/>
        <v>0.5</v>
      </c>
      <c r="X628" s="11">
        <f t="shared" si="3"/>
        <v>0.5</v>
      </c>
      <c r="Y628" s="11">
        <f t="shared" si="19"/>
        <v>2.433333333</v>
      </c>
      <c r="Z628" s="12">
        <v>0.0</v>
      </c>
      <c r="AA628" s="12">
        <v>0.0</v>
      </c>
      <c r="AB628" s="12">
        <v>0.0</v>
      </c>
      <c r="AC628" s="12">
        <v>0.0</v>
      </c>
      <c r="AD628" s="12">
        <v>0.0</v>
      </c>
      <c r="AE628" s="12">
        <v>0.0</v>
      </c>
      <c r="AF628" s="11" t="str">
        <f t="shared" si="46"/>
        <v>#DIV/0!</v>
      </c>
      <c r="AG628" s="13">
        <v>4.0</v>
      </c>
      <c r="AH628" s="13">
        <v>1.0</v>
      </c>
      <c r="AI628" s="13">
        <v>6.0</v>
      </c>
      <c r="AJ628" s="13">
        <v>0.0</v>
      </c>
      <c r="AK628" s="13">
        <v>10.0</v>
      </c>
      <c r="AL628" s="13">
        <v>1.0</v>
      </c>
      <c r="AM628" s="18">
        <f t="shared" si="47"/>
        <v>0.1</v>
      </c>
      <c r="AN628" s="13">
        <v>2.0</v>
      </c>
      <c r="AO628" s="19">
        <v>0.0</v>
      </c>
      <c r="AP628" s="13">
        <v>0.0</v>
      </c>
      <c r="AQ628" s="17">
        <f t="shared" si="50"/>
        <v>1</v>
      </c>
      <c r="AR628" s="11">
        <f t="shared" si="8"/>
        <v>0.25</v>
      </c>
      <c r="AS628" s="17">
        <f t="shared" si="56"/>
        <v>3</v>
      </c>
      <c r="AT628" s="11">
        <f t="shared" si="57"/>
        <v>0.75</v>
      </c>
      <c r="AU628" s="13" t="s">
        <v>56</v>
      </c>
      <c r="AX628" s="21"/>
      <c r="AY628" s="13"/>
      <c r="AZ628" s="13"/>
      <c r="BA628" s="13">
        <v>3.0</v>
      </c>
      <c r="BB628" s="13"/>
    </row>
    <row r="629" ht="12.75" customHeight="1">
      <c r="A629" s="13" t="s">
        <v>600</v>
      </c>
      <c r="B629" s="8" t="s">
        <v>613</v>
      </c>
      <c r="C629" s="10">
        <v>1.1833333333333333</v>
      </c>
      <c r="D629" s="11">
        <v>8.783333333333333</v>
      </c>
      <c r="E629" s="11">
        <v>0.1347248576850095</v>
      </c>
      <c r="F629" s="13">
        <v>2.0</v>
      </c>
      <c r="G629" s="13">
        <v>3.0</v>
      </c>
      <c r="H629" s="13">
        <v>9.0</v>
      </c>
      <c r="I629" s="13">
        <v>53.0</v>
      </c>
      <c r="J629" s="13">
        <v>6.0</v>
      </c>
      <c r="K629" s="11">
        <v>0.4716981132075471</v>
      </c>
      <c r="L629" s="11">
        <v>1.0769230769230769</v>
      </c>
      <c r="M629" s="13">
        <v>2.0</v>
      </c>
      <c r="N629" s="13">
        <v>0.0</v>
      </c>
      <c r="O629" s="13">
        <v>8.0</v>
      </c>
      <c r="P629" s="14">
        <v>0.0</v>
      </c>
      <c r="Q629" s="15">
        <v>0.6064229708925566</v>
      </c>
      <c r="R629" s="16">
        <v>2.26025641025641</v>
      </c>
      <c r="S629" s="13">
        <v>30.0</v>
      </c>
      <c r="T629" s="13">
        <v>8.0</v>
      </c>
      <c r="U629" s="13">
        <v>1.0</v>
      </c>
      <c r="V629" s="17">
        <f t="shared" si="55"/>
        <v>3</v>
      </c>
      <c r="W629" s="11">
        <f t="shared" si="2"/>
        <v>0.5</v>
      </c>
      <c r="X629" s="11">
        <f t="shared" si="3"/>
        <v>0.5</v>
      </c>
      <c r="Y629" s="11">
        <f t="shared" si="19"/>
        <v>2.26025641</v>
      </c>
      <c r="Z629" s="12">
        <v>1.0</v>
      </c>
      <c r="AA629" s="12">
        <v>0.0</v>
      </c>
      <c r="AB629" s="12">
        <v>5.0</v>
      </c>
      <c r="AC629" s="12">
        <v>0.0</v>
      </c>
      <c r="AD629" s="12">
        <v>6.0</v>
      </c>
      <c r="AE629" s="12">
        <v>0.0</v>
      </c>
      <c r="AF629" s="11">
        <f t="shared" si="46"/>
        <v>0</v>
      </c>
      <c r="AG629" s="13">
        <v>7.0</v>
      </c>
      <c r="AH629" s="13">
        <v>4.0</v>
      </c>
      <c r="AI629" s="13">
        <v>6.0</v>
      </c>
      <c r="AJ629" s="13">
        <v>1.0</v>
      </c>
      <c r="AK629" s="13">
        <v>13.0</v>
      </c>
      <c r="AL629" s="13">
        <v>5.0</v>
      </c>
      <c r="AM629" s="18">
        <f t="shared" si="47"/>
        <v>0.3846153846</v>
      </c>
      <c r="AN629" s="13">
        <v>3.0</v>
      </c>
      <c r="AO629" s="19">
        <v>0.0</v>
      </c>
      <c r="AP629" s="13">
        <v>0.0</v>
      </c>
      <c r="AQ629" s="17">
        <f t="shared" si="50"/>
        <v>4</v>
      </c>
      <c r="AR629" s="11">
        <f t="shared" si="8"/>
        <v>0.6666666667</v>
      </c>
      <c r="AS629" s="17">
        <f t="shared" si="56"/>
        <v>2</v>
      </c>
      <c r="AT629" s="11">
        <f t="shared" si="57"/>
        <v>0.3333333333</v>
      </c>
      <c r="AU629" s="13" t="s">
        <v>54</v>
      </c>
      <c r="AX629" s="21"/>
      <c r="AY629" s="13"/>
      <c r="AZ629" s="13"/>
      <c r="BA629" s="13">
        <v>0.0</v>
      </c>
      <c r="BB629" s="13"/>
    </row>
    <row r="630" ht="12.75" customHeight="1">
      <c r="A630" s="13" t="s">
        <v>600</v>
      </c>
      <c r="B630" s="8" t="s">
        <v>614</v>
      </c>
      <c r="C630" s="10">
        <v>1.7833333333333332</v>
      </c>
      <c r="D630" s="11">
        <v>3.1333333333333333</v>
      </c>
      <c r="E630" s="11">
        <v>0.5691489361702128</v>
      </c>
      <c r="F630" s="13">
        <v>0.0</v>
      </c>
      <c r="G630" s="13">
        <v>0.0</v>
      </c>
      <c r="H630" s="13">
        <v>7.0</v>
      </c>
      <c r="I630" s="13">
        <v>12.0</v>
      </c>
      <c r="J630" s="13">
        <v>1.0</v>
      </c>
      <c r="K630" s="11">
        <v>-0.5833333333333334</v>
      </c>
      <c r="L630" s="11">
        <v>0.0</v>
      </c>
      <c r="M630" s="13">
        <v>0.0</v>
      </c>
      <c r="N630" s="13">
        <v>0.0</v>
      </c>
      <c r="O630" s="13">
        <v>8.0</v>
      </c>
      <c r="P630" s="14">
        <v>0.0</v>
      </c>
      <c r="Q630" s="15">
        <v>-0.014184397163120588</v>
      </c>
      <c r="R630" s="16">
        <v>1.7833333333333332</v>
      </c>
      <c r="S630" s="13">
        <v>19.0</v>
      </c>
      <c r="T630" s="13">
        <v>12.0</v>
      </c>
      <c r="U630" s="13">
        <v>1.0</v>
      </c>
      <c r="V630" s="17">
        <f t="shared" si="55"/>
        <v>1</v>
      </c>
      <c r="W630" s="11">
        <f t="shared" si="2"/>
        <v>0</v>
      </c>
      <c r="X630" s="11">
        <f t="shared" si="3"/>
        <v>1</v>
      </c>
      <c r="Y630" s="11">
        <f t="shared" si="19"/>
        <v>1.783333333</v>
      </c>
      <c r="Z630" s="12">
        <v>0.0</v>
      </c>
      <c r="AA630" s="12">
        <v>0.0</v>
      </c>
      <c r="AB630" s="12">
        <v>1.0</v>
      </c>
      <c r="AC630" s="12">
        <v>1.0</v>
      </c>
      <c r="AD630" s="12">
        <v>1.0</v>
      </c>
      <c r="AE630" s="12">
        <v>1.0</v>
      </c>
      <c r="AF630" s="11">
        <f t="shared" si="46"/>
        <v>1</v>
      </c>
      <c r="AG630" s="13">
        <v>4.0</v>
      </c>
      <c r="AH630" s="13">
        <v>2.0</v>
      </c>
      <c r="AI630" s="13">
        <v>6.0</v>
      </c>
      <c r="AJ630" s="13">
        <v>5.0</v>
      </c>
      <c r="AK630" s="13">
        <v>10.0</v>
      </c>
      <c r="AL630" s="13">
        <v>7.0</v>
      </c>
      <c r="AM630" s="18">
        <f t="shared" si="47"/>
        <v>0.7</v>
      </c>
      <c r="AN630" s="13">
        <v>3.0</v>
      </c>
      <c r="AO630" s="19">
        <v>0.0</v>
      </c>
      <c r="AP630" s="13">
        <v>0.0</v>
      </c>
      <c r="AQ630" s="17">
        <f t="shared" si="50"/>
        <v>1</v>
      </c>
      <c r="AR630" s="11">
        <f t="shared" si="8"/>
        <v>1</v>
      </c>
      <c r="AS630" s="17">
        <f t="shared" si="56"/>
        <v>-1</v>
      </c>
      <c r="AT630" s="11" t="str">
        <f t="shared" si="57"/>
        <v>#DIV/0!</v>
      </c>
      <c r="AU630" s="13" t="s">
        <v>56</v>
      </c>
      <c r="AX630" s="21"/>
      <c r="AY630" s="13"/>
      <c r="AZ630" s="13"/>
      <c r="BA630" s="13">
        <v>6.0</v>
      </c>
      <c r="BB630" s="13"/>
    </row>
    <row r="631" ht="12.75" customHeight="1">
      <c r="A631" s="13" t="s">
        <v>600</v>
      </c>
      <c r="B631" s="50" t="s">
        <v>615</v>
      </c>
      <c r="C631" s="10">
        <v>0.08333333333333333</v>
      </c>
      <c r="D631" s="11">
        <v>0.7333333333333334</v>
      </c>
      <c r="E631" s="11">
        <v>0.11363636363636362</v>
      </c>
      <c r="F631" s="13">
        <v>0.0</v>
      </c>
      <c r="G631" s="13">
        <v>1.0</v>
      </c>
      <c r="H631" s="13">
        <v>5.0</v>
      </c>
      <c r="I631" s="13">
        <v>11.0</v>
      </c>
      <c r="J631" s="13">
        <v>2.0</v>
      </c>
      <c r="K631" s="11">
        <v>0.2727272727272727</v>
      </c>
      <c r="L631" s="11">
        <v>1.5555555555555556</v>
      </c>
      <c r="M631" s="13">
        <v>0.0</v>
      </c>
      <c r="N631" s="13">
        <v>0.0</v>
      </c>
      <c r="O631" s="13">
        <v>8.0</v>
      </c>
      <c r="P631" s="14">
        <v>0.0</v>
      </c>
      <c r="Q631" s="15">
        <v>0.38636363636363635</v>
      </c>
      <c r="R631" s="16">
        <v>1.6388888888888888</v>
      </c>
      <c r="S631" s="13">
        <v>8.0</v>
      </c>
      <c r="T631" s="13">
        <v>16.0</v>
      </c>
      <c r="U631" s="13">
        <v>1.0</v>
      </c>
      <c r="V631" s="17">
        <f t="shared" si="55"/>
        <v>1</v>
      </c>
      <c r="W631" s="11">
        <f t="shared" si="2"/>
        <v>0.5</v>
      </c>
      <c r="X631" s="11">
        <f t="shared" si="3"/>
        <v>0.5</v>
      </c>
      <c r="Y631" s="11">
        <f t="shared" si="19"/>
        <v>1.638888889</v>
      </c>
      <c r="Z631" s="12">
        <v>0.0</v>
      </c>
      <c r="AA631" s="12">
        <v>0.0</v>
      </c>
      <c r="AB631" s="12">
        <v>0.0</v>
      </c>
      <c r="AC631" s="12">
        <v>0.0</v>
      </c>
      <c r="AD631" s="12">
        <v>0.0</v>
      </c>
      <c r="AE631" s="12">
        <v>0.0</v>
      </c>
      <c r="AF631" s="11" t="str">
        <f t="shared" si="46"/>
        <v>#DIV/0!</v>
      </c>
      <c r="AG631" s="13">
        <v>1.0</v>
      </c>
      <c r="AH631" s="13">
        <v>0.0</v>
      </c>
      <c r="AI631" s="13">
        <v>3.0</v>
      </c>
      <c r="AJ631" s="13">
        <v>0.0</v>
      </c>
      <c r="AK631" s="13">
        <v>4.0</v>
      </c>
      <c r="AL631" s="13">
        <v>0.0</v>
      </c>
      <c r="AM631" s="18">
        <f t="shared" si="47"/>
        <v>0</v>
      </c>
      <c r="AN631" s="13">
        <v>1.0</v>
      </c>
      <c r="AO631" s="19">
        <v>0.0</v>
      </c>
      <c r="AP631" s="13">
        <v>0.0</v>
      </c>
      <c r="AQ631" s="17">
        <f t="shared" si="50"/>
        <v>2</v>
      </c>
      <c r="AR631" s="11">
        <f t="shared" si="8"/>
        <v>1</v>
      </c>
      <c r="AS631" s="17">
        <f t="shared" si="56"/>
        <v>0</v>
      </c>
      <c r="AT631" s="11">
        <f t="shared" si="57"/>
        <v>0</v>
      </c>
      <c r="AU631" s="13" t="s">
        <v>54</v>
      </c>
      <c r="AX631" s="21"/>
      <c r="AY631" s="13"/>
      <c r="AZ631" s="13">
        <v>2.0</v>
      </c>
      <c r="BA631" s="13">
        <f>H631+AZ631</f>
        <v>7</v>
      </c>
      <c r="BB631" s="13"/>
    </row>
    <row r="632" ht="12.75" customHeight="1">
      <c r="A632" s="13" t="s">
        <v>600</v>
      </c>
      <c r="B632" s="8" t="s">
        <v>616</v>
      </c>
      <c r="C632" s="10">
        <v>0.7333333333333333</v>
      </c>
      <c r="D632" s="11">
        <v>1.6333333333333333</v>
      </c>
      <c r="E632" s="11">
        <v>0.4489795918367347</v>
      </c>
      <c r="F632" s="13">
        <v>0.0</v>
      </c>
      <c r="G632" s="13">
        <v>0.0</v>
      </c>
      <c r="H632" s="13">
        <v>3.0</v>
      </c>
      <c r="I632" s="13">
        <v>5.0</v>
      </c>
      <c r="J632" s="13">
        <v>1.0</v>
      </c>
      <c r="K632" s="11">
        <v>-0.6</v>
      </c>
      <c r="L632" s="11">
        <v>0.0</v>
      </c>
      <c r="M632" s="13">
        <v>0.0</v>
      </c>
      <c r="N632" s="13">
        <v>0.0</v>
      </c>
      <c r="O632" s="13">
        <v>8.0</v>
      </c>
      <c r="P632" s="14">
        <v>0.0</v>
      </c>
      <c r="Q632" s="15">
        <v>-0.15102040816326529</v>
      </c>
      <c r="R632" s="16">
        <v>0.7333333333333333</v>
      </c>
      <c r="S632" s="13">
        <v>14.0</v>
      </c>
      <c r="T632" s="13">
        <v>14.0</v>
      </c>
      <c r="U632" s="13">
        <v>1.0</v>
      </c>
      <c r="V632" s="17">
        <f t="shared" si="55"/>
        <v>1</v>
      </c>
      <c r="W632" s="11">
        <f t="shared" si="2"/>
        <v>0</v>
      </c>
      <c r="X632" s="11">
        <f t="shared" si="3"/>
        <v>1</v>
      </c>
      <c r="Y632" s="11">
        <f t="shared" si="19"/>
        <v>0.7333333333</v>
      </c>
      <c r="Z632" s="12">
        <v>0.0</v>
      </c>
      <c r="AA632" s="12">
        <v>0.0</v>
      </c>
      <c r="AB632" s="12">
        <v>0.0</v>
      </c>
      <c r="AC632" s="12">
        <v>0.0</v>
      </c>
      <c r="AD632" s="12">
        <v>0.0</v>
      </c>
      <c r="AE632" s="12">
        <v>0.0</v>
      </c>
      <c r="AF632" s="11" t="str">
        <f t="shared" si="46"/>
        <v>#DIV/0!</v>
      </c>
      <c r="AG632" s="13">
        <v>3.0</v>
      </c>
      <c r="AH632" s="13">
        <v>1.0</v>
      </c>
      <c r="AI632" s="13">
        <v>5.0</v>
      </c>
      <c r="AJ632" s="13">
        <v>2.0</v>
      </c>
      <c r="AK632" s="13">
        <v>8.0</v>
      </c>
      <c r="AL632" s="13">
        <v>3.0</v>
      </c>
      <c r="AM632" s="18">
        <f t="shared" si="47"/>
        <v>0.375</v>
      </c>
      <c r="AN632" s="13">
        <v>2.0</v>
      </c>
      <c r="AO632" s="19">
        <v>0.0</v>
      </c>
      <c r="AP632" s="13">
        <v>0.0</v>
      </c>
      <c r="AQ632" s="17">
        <f t="shared" si="50"/>
        <v>1</v>
      </c>
      <c r="AR632" s="11">
        <f t="shared" si="8"/>
        <v>1</v>
      </c>
      <c r="AS632" s="17">
        <f t="shared" si="56"/>
        <v>0</v>
      </c>
      <c r="AT632" s="11">
        <f t="shared" si="57"/>
        <v>0</v>
      </c>
      <c r="AU632" s="13" t="s">
        <v>56</v>
      </c>
      <c r="AX632" s="21"/>
      <c r="AY632" s="13"/>
      <c r="AZ632" s="13"/>
      <c r="BA632" s="13">
        <v>8.0</v>
      </c>
      <c r="BB632" s="13"/>
    </row>
    <row r="633" ht="12.75" customHeight="1">
      <c r="A633" s="13" t="s">
        <v>600</v>
      </c>
      <c r="B633" s="51" t="s">
        <v>617</v>
      </c>
      <c r="C633" s="10">
        <v>0.08333333333333333</v>
      </c>
      <c r="D633" s="11">
        <v>0.3333333333333333</v>
      </c>
      <c r="E633" s="11">
        <v>0.25</v>
      </c>
      <c r="F633" s="13">
        <v>0.0</v>
      </c>
      <c r="G633" s="13">
        <v>0.0</v>
      </c>
      <c r="H633" s="13">
        <v>5.0</v>
      </c>
      <c r="I633" s="13">
        <v>6.0</v>
      </c>
      <c r="J633" s="13">
        <v>1.0</v>
      </c>
      <c r="K633" s="11">
        <v>-0.8333333333333334</v>
      </c>
      <c r="L633" s="11">
        <v>0.0</v>
      </c>
      <c r="M633" s="13">
        <v>0.0</v>
      </c>
      <c r="N633" s="13">
        <v>0.0</v>
      </c>
      <c r="O633" s="13">
        <v>8.0</v>
      </c>
      <c r="P633" s="14">
        <v>0.0</v>
      </c>
      <c r="Q633" s="15">
        <v>-0.5833333333333334</v>
      </c>
      <c r="R633" s="16">
        <v>0.08333333333333333</v>
      </c>
      <c r="S633" s="13">
        <v>3.0</v>
      </c>
      <c r="T633" s="13">
        <v>18.0</v>
      </c>
      <c r="U633" s="13">
        <v>1.0</v>
      </c>
      <c r="V633" s="17">
        <f t="shared" si="55"/>
        <v>1</v>
      </c>
      <c r="W633" s="11">
        <f t="shared" si="2"/>
        <v>0</v>
      </c>
      <c r="X633" s="11">
        <f t="shared" si="3"/>
        <v>1</v>
      </c>
      <c r="Y633" s="11">
        <f t="shared" si="19"/>
        <v>0.08333333333</v>
      </c>
      <c r="Z633" s="12">
        <v>0.0</v>
      </c>
      <c r="AA633" s="12">
        <v>0.0</v>
      </c>
      <c r="AB633" s="12">
        <v>0.0</v>
      </c>
      <c r="AC633" s="12">
        <v>0.0</v>
      </c>
      <c r="AD633" s="12">
        <v>0.0</v>
      </c>
      <c r="AE633" s="12">
        <v>0.0</v>
      </c>
      <c r="AF633" s="11" t="str">
        <f t="shared" si="46"/>
        <v>#DIV/0!</v>
      </c>
      <c r="AG633" s="13">
        <v>1.0</v>
      </c>
      <c r="AH633" s="13">
        <v>0.0</v>
      </c>
      <c r="AI633" s="13">
        <v>1.0</v>
      </c>
      <c r="AJ633" s="13">
        <v>0.0</v>
      </c>
      <c r="AK633" s="13">
        <v>2.0</v>
      </c>
      <c r="AL633" s="13">
        <v>0.0</v>
      </c>
      <c r="AM633" s="18">
        <f t="shared" si="47"/>
        <v>0</v>
      </c>
      <c r="AN633" s="13">
        <v>1.0</v>
      </c>
      <c r="AO633" s="19">
        <v>0.0</v>
      </c>
      <c r="AP633" s="13">
        <v>0.0</v>
      </c>
      <c r="AQ633" s="17">
        <f t="shared" si="50"/>
        <v>1</v>
      </c>
      <c r="AR633" s="11">
        <f t="shared" si="8"/>
        <v>1</v>
      </c>
      <c r="AS633" s="17">
        <f t="shared" si="56"/>
        <v>0</v>
      </c>
      <c r="AT633" s="11">
        <f t="shared" si="57"/>
        <v>0</v>
      </c>
      <c r="AU633" s="13" t="s">
        <v>56</v>
      </c>
      <c r="AX633" s="21"/>
      <c r="AY633" s="13"/>
      <c r="AZ633" s="13"/>
      <c r="BA633" s="13">
        <v>0.0</v>
      </c>
      <c r="BB633" s="13"/>
    </row>
    <row r="634" ht="12.75" customHeight="1">
      <c r="A634" s="25" t="s">
        <v>600</v>
      </c>
      <c r="B634" s="59" t="s">
        <v>618</v>
      </c>
      <c r="C634" s="27">
        <v>0.08333333333333333</v>
      </c>
      <c r="D634" s="28">
        <v>0.5333333333333333</v>
      </c>
      <c r="E634" s="28">
        <v>0.15625</v>
      </c>
      <c r="F634" s="25">
        <v>0.0</v>
      </c>
      <c r="G634" s="25">
        <v>0.0</v>
      </c>
      <c r="H634" s="25">
        <v>5.0</v>
      </c>
      <c r="I634" s="25">
        <v>6.0</v>
      </c>
      <c r="J634" s="25">
        <v>1.0</v>
      </c>
      <c r="K634" s="28">
        <v>-0.8333333333333334</v>
      </c>
      <c r="L634" s="28">
        <v>0.0</v>
      </c>
      <c r="M634" s="25">
        <v>0.0</v>
      </c>
      <c r="N634" s="25">
        <v>0.0</v>
      </c>
      <c r="O634" s="25">
        <v>8.0</v>
      </c>
      <c r="P634" s="29">
        <v>0.0</v>
      </c>
      <c r="Q634" s="30">
        <v>-0.6770833333333334</v>
      </c>
      <c r="R634" s="31">
        <v>0.08333333333333333</v>
      </c>
      <c r="S634" s="25">
        <v>6.0</v>
      </c>
      <c r="T634" s="25">
        <v>17.0</v>
      </c>
      <c r="U634" s="25">
        <v>1.0</v>
      </c>
      <c r="V634" s="32">
        <f t="shared" si="55"/>
        <v>1</v>
      </c>
      <c r="W634" s="28">
        <f t="shared" si="2"/>
        <v>0</v>
      </c>
      <c r="X634" s="28">
        <f t="shared" si="3"/>
        <v>1</v>
      </c>
      <c r="Y634" s="28">
        <f t="shared" si="19"/>
        <v>0.08333333333</v>
      </c>
      <c r="Z634" s="25">
        <v>0.0</v>
      </c>
      <c r="AA634" s="25">
        <v>0.0</v>
      </c>
      <c r="AB634" s="25">
        <v>0.0</v>
      </c>
      <c r="AC634" s="25">
        <v>0.0</v>
      </c>
      <c r="AD634" s="25">
        <v>0.0</v>
      </c>
      <c r="AE634" s="25">
        <v>0.0</v>
      </c>
      <c r="AF634" s="28" t="str">
        <f t="shared" si="46"/>
        <v>#DIV/0!</v>
      </c>
      <c r="AG634" s="25">
        <v>1.0</v>
      </c>
      <c r="AH634" s="25">
        <v>0.0</v>
      </c>
      <c r="AI634" s="25">
        <v>2.0</v>
      </c>
      <c r="AJ634" s="25">
        <v>0.0</v>
      </c>
      <c r="AK634" s="25">
        <v>3.0</v>
      </c>
      <c r="AL634" s="25">
        <v>0.0</v>
      </c>
      <c r="AM634" s="33">
        <f t="shared" si="47"/>
        <v>0</v>
      </c>
      <c r="AN634" s="25">
        <v>1.0</v>
      </c>
      <c r="AO634" s="34">
        <v>0.0</v>
      </c>
      <c r="AP634" s="25">
        <v>0.0</v>
      </c>
      <c r="AQ634" s="32">
        <f t="shared" si="50"/>
        <v>1</v>
      </c>
      <c r="AR634" s="28">
        <f t="shared" si="8"/>
        <v>1</v>
      </c>
      <c r="AS634" s="32">
        <f t="shared" si="56"/>
        <v>0</v>
      </c>
      <c r="AT634" s="28">
        <f t="shared" si="57"/>
        <v>0</v>
      </c>
      <c r="AU634" s="25" t="s">
        <v>56</v>
      </c>
      <c r="AV634" s="25"/>
      <c r="AW634" s="25"/>
      <c r="AX634" s="36"/>
      <c r="AY634" s="13"/>
      <c r="AZ634" s="13"/>
      <c r="BA634" s="13">
        <v>6.0</v>
      </c>
      <c r="BB634" s="13"/>
    </row>
    <row r="635" ht="12.75" customHeight="1">
      <c r="A635" s="22" t="s">
        <v>619</v>
      </c>
      <c r="B635" s="74" t="s">
        <v>620</v>
      </c>
      <c r="C635" s="10">
        <v>4.311111111111111</v>
      </c>
      <c r="D635" s="11">
        <v>12.38888888888889</v>
      </c>
      <c r="E635" s="11">
        <v>0.34798206278026905</v>
      </c>
      <c r="F635" s="13">
        <v>1.0</v>
      </c>
      <c r="G635" s="13">
        <v>8.0</v>
      </c>
      <c r="H635" s="13">
        <v>2.0</v>
      </c>
      <c r="I635" s="13">
        <v>80.0</v>
      </c>
      <c r="J635" s="13">
        <v>10.0</v>
      </c>
      <c r="K635" s="11">
        <v>0.7975</v>
      </c>
      <c r="L635" s="11">
        <v>3.7333333333333334</v>
      </c>
      <c r="M635" s="13">
        <v>0.0</v>
      </c>
      <c r="N635" s="13">
        <v>5.0</v>
      </c>
      <c r="O635" s="13">
        <v>11.0</v>
      </c>
      <c r="P635" s="14">
        <v>0.45</v>
      </c>
      <c r="Q635" s="15">
        <v>1.6000275173257237</v>
      </c>
      <c r="R635" s="16">
        <v>10.771717171717171</v>
      </c>
      <c r="S635" s="12">
        <v>39.0</v>
      </c>
      <c r="T635" s="12">
        <v>2.0</v>
      </c>
      <c r="U635" s="13">
        <v>1.0</v>
      </c>
      <c r="V635" s="17">
        <f t="shared" si="55"/>
        <v>2</v>
      </c>
      <c r="W635" s="11">
        <f t="shared" si="2"/>
        <v>0.8</v>
      </c>
      <c r="X635" s="11">
        <f t="shared" si="3"/>
        <v>0.2</v>
      </c>
      <c r="Y635" s="11">
        <f t="shared" si="19"/>
        <v>8.044444444</v>
      </c>
      <c r="Z635" s="12">
        <v>1.0</v>
      </c>
      <c r="AA635" s="12">
        <v>0.0</v>
      </c>
      <c r="AB635" s="12">
        <v>9.0</v>
      </c>
      <c r="AC635" s="12">
        <v>3.0</v>
      </c>
      <c r="AD635" s="12">
        <v>10.0</v>
      </c>
      <c r="AE635" s="12">
        <v>3.0</v>
      </c>
      <c r="AF635" s="11">
        <f t="shared" si="46"/>
        <v>0.3</v>
      </c>
      <c r="AG635" s="13">
        <v>6.0</v>
      </c>
      <c r="AH635" s="13">
        <v>3.0</v>
      </c>
      <c r="AI635" s="13">
        <v>7.0</v>
      </c>
      <c r="AJ635" s="13">
        <v>4.0</v>
      </c>
      <c r="AK635" s="13">
        <v>13.0</v>
      </c>
      <c r="AL635" s="13">
        <v>7.0</v>
      </c>
      <c r="AM635" s="18">
        <f t="shared" si="47"/>
        <v>0.5384615385</v>
      </c>
      <c r="AN635" s="13">
        <v>1.0</v>
      </c>
      <c r="AO635" s="19">
        <v>0.0</v>
      </c>
      <c r="AP635" s="13">
        <v>0.0</v>
      </c>
      <c r="AQ635" s="17"/>
      <c r="AR635" s="11"/>
      <c r="AS635" s="17"/>
      <c r="AT635" s="11"/>
      <c r="AU635" s="13" t="s">
        <v>54</v>
      </c>
      <c r="AX635" s="21"/>
      <c r="AY635" s="13"/>
      <c r="AZ635" s="13"/>
      <c r="BA635" s="13">
        <v>10.0</v>
      </c>
      <c r="BB635" s="13"/>
    </row>
    <row r="636" ht="12.75" customHeight="1">
      <c r="A636" s="8" t="s">
        <v>619</v>
      </c>
      <c r="B636" s="74" t="s">
        <v>621</v>
      </c>
      <c r="C636" s="10">
        <v>3.952777777777778</v>
      </c>
      <c r="D636" s="11">
        <v>12.38888888888889</v>
      </c>
      <c r="E636" s="11">
        <v>0.31905829596412555</v>
      </c>
      <c r="F636" s="13">
        <v>0.0</v>
      </c>
      <c r="G636" s="13">
        <v>7.0</v>
      </c>
      <c r="H636" s="13">
        <v>5.0</v>
      </c>
      <c r="I636" s="13">
        <v>75.0</v>
      </c>
      <c r="J636" s="13">
        <v>9.0</v>
      </c>
      <c r="K636" s="11">
        <v>0.7703703703703704</v>
      </c>
      <c r="L636" s="11">
        <v>2.419753086419753</v>
      </c>
      <c r="M636" s="13">
        <v>0.0</v>
      </c>
      <c r="N636" s="13">
        <v>6.0</v>
      </c>
      <c r="O636" s="13">
        <v>11.0</v>
      </c>
      <c r="P636" s="14">
        <v>0.55</v>
      </c>
      <c r="Q636" s="15">
        <v>1.6348832117890413</v>
      </c>
      <c r="R636" s="16">
        <v>9.645258136924802</v>
      </c>
      <c r="S636" s="12">
        <v>39.0</v>
      </c>
      <c r="T636" s="12">
        <v>1.0</v>
      </c>
      <c r="U636" s="13">
        <v>1.0</v>
      </c>
      <c r="V636" s="17">
        <f t="shared" si="55"/>
        <v>2</v>
      </c>
      <c r="W636" s="11">
        <f t="shared" si="2"/>
        <v>0.7777777778</v>
      </c>
      <c r="X636" s="11">
        <f t="shared" si="3"/>
        <v>0.2222222222</v>
      </c>
      <c r="Y636" s="11">
        <f t="shared" si="19"/>
        <v>6.372530864</v>
      </c>
      <c r="Z636" s="12">
        <v>1.0</v>
      </c>
      <c r="AA636" s="12">
        <v>0.0</v>
      </c>
      <c r="AB636" s="12">
        <v>9.0</v>
      </c>
      <c r="AC636" s="12">
        <v>2.0</v>
      </c>
      <c r="AD636" s="12">
        <v>10.0</v>
      </c>
      <c r="AE636" s="12">
        <v>2.0</v>
      </c>
      <c r="AF636" s="11">
        <f t="shared" si="46"/>
        <v>0.2</v>
      </c>
      <c r="AG636" s="13">
        <v>6.0</v>
      </c>
      <c r="AH636" s="13">
        <v>4.0</v>
      </c>
      <c r="AI636" s="13">
        <v>7.0</v>
      </c>
      <c r="AJ636" s="13">
        <v>6.0</v>
      </c>
      <c r="AK636" s="13">
        <v>13.0</v>
      </c>
      <c r="AL636" s="13">
        <v>10.0</v>
      </c>
      <c r="AM636" s="18">
        <f t="shared" si="47"/>
        <v>0.7692307692</v>
      </c>
      <c r="AN636" s="13">
        <v>1.0</v>
      </c>
      <c r="AO636" s="19">
        <v>0.0</v>
      </c>
      <c r="AP636" s="13">
        <v>1.0</v>
      </c>
      <c r="AQ636" s="17"/>
      <c r="AR636" s="11"/>
      <c r="AS636" s="17"/>
      <c r="AT636" s="11"/>
      <c r="AU636" s="13" t="s">
        <v>54</v>
      </c>
      <c r="AX636" s="21"/>
      <c r="AY636" s="13"/>
      <c r="AZ636" s="13"/>
      <c r="BA636" s="13">
        <v>4.0</v>
      </c>
      <c r="BB636" s="13"/>
    </row>
    <row r="637" ht="12.75" customHeight="1">
      <c r="A637" s="22" t="s">
        <v>619</v>
      </c>
      <c r="B637" s="9" t="s">
        <v>622</v>
      </c>
      <c r="C637" s="10">
        <v>2.45</v>
      </c>
      <c r="D637" s="11">
        <v>12.722222222222221</v>
      </c>
      <c r="E637" s="11">
        <v>0.19257641921397384</v>
      </c>
      <c r="F637" s="13">
        <v>1.0</v>
      </c>
      <c r="G637" s="13">
        <v>10.0</v>
      </c>
      <c r="H637" s="13">
        <v>2.0</v>
      </c>
      <c r="I637" s="13">
        <v>92.0</v>
      </c>
      <c r="J637" s="13">
        <v>11.0</v>
      </c>
      <c r="K637" s="11">
        <v>0.9071146245059288</v>
      </c>
      <c r="L637" s="11">
        <v>4.242424242424242</v>
      </c>
      <c r="M637" s="13">
        <v>2.0</v>
      </c>
      <c r="N637" s="13">
        <v>0.0</v>
      </c>
      <c r="O637" s="13">
        <v>11.0</v>
      </c>
      <c r="P637" s="10">
        <v>0.0</v>
      </c>
      <c r="Q637" s="15">
        <v>1.0996910437199028</v>
      </c>
      <c r="R637" s="16">
        <v>6.692424242424242</v>
      </c>
      <c r="S637" s="12">
        <v>39.0</v>
      </c>
      <c r="T637" s="12">
        <v>3.0</v>
      </c>
      <c r="U637" s="13">
        <v>1.0</v>
      </c>
      <c r="V637" s="17">
        <f t="shared" si="55"/>
        <v>1</v>
      </c>
      <c r="W637" s="11">
        <f t="shared" si="2"/>
        <v>0.9090909091</v>
      </c>
      <c r="X637" s="11">
        <f t="shared" si="3"/>
        <v>0.09090909091</v>
      </c>
      <c r="Y637" s="11">
        <f t="shared" si="19"/>
        <v>6.692424242</v>
      </c>
      <c r="Z637" s="12">
        <v>1.0</v>
      </c>
      <c r="AA637" s="12">
        <v>0.0</v>
      </c>
      <c r="AB637" s="12">
        <v>9.0</v>
      </c>
      <c r="AC637" s="12">
        <v>1.0</v>
      </c>
      <c r="AD637" s="12">
        <v>10.0</v>
      </c>
      <c r="AE637" s="12">
        <v>1.0</v>
      </c>
      <c r="AF637" s="11">
        <f t="shared" si="46"/>
        <v>0.1</v>
      </c>
      <c r="AG637" s="13">
        <v>7.0</v>
      </c>
      <c r="AH637" s="13">
        <v>4.0</v>
      </c>
      <c r="AI637" s="13">
        <v>7.0</v>
      </c>
      <c r="AJ637" s="13">
        <v>4.0</v>
      </c>
      <c r="AK637" s="13">
        <v>14.0</v>
      </c>
      <c r="AL637" s="13">
        <v>8.0</v>
      </c>
      <c r="AM637" s="18">
        <f t="shared" si="47"/>
        <v>0.5714285714</v>
      </c>
      <c r="AN637" s="13">
        <v>0.0</v>
      </c>
      <c r="AO637" s="19">
        <v>0.0</v>
      </c>
      <c r="AP637" s="13">
        <v>0.0</v>
      </c>
      <c r="AQ637" s="17"/>
      <c r="AR637" s="11"/>
      <c r="AS637" s="17"/>
      <c r="AT637" s="11"/>
      <c r="AU637" s="13" t="s">
        <v>56</v>
      </c>
      <c r="AX637" s="21"/>
      <c r="AY637" s="13"/>
      <c r="AZ637" s="13">
        <v>7.0</v>
      </c>
      <c r="BA637" s="13">
        <v>12.0</v>
      </c>
      <c r="BB637" s="13"/>
    </row>
    <row r="638" ht="12.75" customHeight="1">
      <c r="A638" s="13" t="s">
        <v>619</v>
      </c>
      <c r="B638" s="74" t="s">
        <v>623</v>
      </c>
      <c r="C638" s="10">
        <v>3.0388888888888888</v>
      </c>
      <c r="D638" s="11">
        <v>7.888888888888889</v>
      </c>
      <c r="E638" s="11">
        <v>0.3852112676056338</v>
      </c>
      <c r="F638" s="13">
        <v>2.0</v>
      </c>
      <c r="G638" s="13">
        <v>6.0</v>
      </c>
      <c r="H638" s="13">
        <v>5.0</v>
      </c>
      <c r="I638" s="13">
        <v>70.0</v>
      </c>
      <c r="J638" s="13">
        <v>8.0</v>
      </c>
      <c r="K638" s="11">
        <v>0.7410714285714286</v>
      </c>
      <c r="L638" s="11">
        <v>2.3333333333333335</v>
      </c>
      <c r="M638" s="13">
        <v>0.0</v>
      </c>
      <c r="N638" s="13">
        <v>0.0</v>
      </c>
      <c r="O638" s="13">
        <v>11.0</v>
      </c>
      <c r="P638" s="14">
        <v>0.0</v>
      </c>
      <c r="Q638" s="15">
        <v>1.1262826961770624</v>
      </c>
      <c r="R638" s="16">
        <v>5.372222222222222</v>
      </c>
      <c r="S638" s="12">
        <v>32.0</v>
      </c>
      <c r="T638" s="12">
        <v>8.0</v>
      </c>
      <c r="U638" s="13">
        <v>1.0</v>
      </c>
      <c r="V638" s="17">
        <f t="shared" si="55"/>
        <v>2</v>
      </c>
      <c r="W638" s="11">
        <f t="shared" si="2"/>
        <v>0.75</v>
      </c>
      <c r="X638" s="11">
        <f t="shared" si="3"/>
        <v>0.25</v>
      </c>
      <c r="Y638" s="11">
        <f t="shared" si="19"/>
        <v>5.372222222</v>
      </c>
      <c r="Z638" s="12">
        <v>1.0</v>
      </c>
      <c r="AA638" s="12">
        <v>0.0</v>
      </c>
      <c r="AB638" s="12">
        <v>5.0</v>
      </c>
      <c r="AC638" s="12">
        <v>2.0</v>
      </c>
      <c r="AD638" s="12">
        <v>6.0</v>
      </c>
      <c r="AE638" s="12">
        <v>2.0</v>
      </c>
      <c r="AF638" s="11">
        <f t="shared" si="46"/>
        <v>0.3333333333</v>
      </c>
      <c r="AG638" s="13">
        <v>5.0</v>
      </c>
      <c r="AH638" s="13">
        <v>3.0</v>
      </c>
      <c r="AI638" s="13">
        <v>7.0</v>
      </c>
      <c r="AJ638" s="13">
        <v>3.0</v>
      </c>
      <c r="AK638" s="13">
        <v>12.0</v>
      </c>
      <c r="AL638" s="13">
        <v>6.0</v>
      </c>
      <c r="AM638" s="18">
        <f t="shared" si="47"/>
        <v>0.5</v>
      </c>
      <c r="AN638" s="13">
        <v>1.0</v>
      </c>
      <c r="AO638" s="19">
        <v>0.0</v>
      </c>
      <c r="AP638" s="13">
        <v>0.0</v>
      </c>
      <c r="AQ638" s="17"/>
      <c r="AR638" s="11"/>
      <c r="AS638" s="17"/>
      <c r="AT638" s="11"/>
      <c r="AU638" s="13" t="s">
        <v>56</v>
      </c>
      <c r="AX638" s="21"/>
      <c r="AY638" s="13"/>
      <c r="AZ638" s="13"/>
      <c r="BA638" s="13">
        <v>1.0</v>
      </c>
      <c r="BB638" s="13"/>
    </row>
    <row r="639" ht="12.75" customHeight="1">
      <c r="A639" s="13" t="s">
        <v>619</v>
      </c>
      <c r="B639" s="74" t="s">
        <v>624</v>
      </c>
      <c r="C639" s="10">
        <v>2.0972222222222223</v>
      </c>
      <c r="D639" s="11">
        <v>10.722222222222221</v>
      </c>
      <c r="E639" s="11">
        <v>0.19559585492227982</v>
      </c>
      <c r="F639" s="13">
        <v>0.0</v>
      </c>
      <c r="G639" s="13">
        <v>6.0</v>
      </c>
      <c r="H639" s="13">
        <v>5.0</v>
      </c>
      <c r="I639" s="13">
        <v>78.0</v>
      </c>
      <c r="J639" s="13">
        <v>9.0</v>
      </c>
      <c r="K639" s="11">
        <v>0.6595441595441596</v>
      </c>
      <c r="L639" s="11">
        <v>2.074074074074074</v>
      </c>
      <c r="M639" s="13">
        <v>0.0</v>
      </c>
      <c r="N639" s="13">
        <v>0.0</v>
      </c>
      <c r="O639" s="13">
        <v>11.0</v>
      </c>
      <c r="P639" s="14">
        <v>0.0</v>
      </c>
      <c r="Q639" s="15">
        <v>0.8551400144664394</v>
      </c>
      <c r="R639" s="16">
        <v>4.171296296296296</v>
      </c>
      <c r="S639" s="12">
        <v>36.0</v>
      </c>
      <c r="T639" s="12">
        <v>6.0</v>
      </c>
      <c r="U639" s="13">
        <v>1.0</v>
      </c>
      <c r="V639" s="17">
        <f t="shared" si="55"/>
        <v>3</v>
      </c>
      <c r="W639" s="11">
        <f t="shared" si="2"/>
        <v>0.6666666667</v>
      </c>
      <c r="X639" s="11">
        <f t="shared" si="3"/>
        <v>0.3333333333</v>
      </c>
      <c r="Y639" s="11">
        <f t="shared" si="19"/>
        <v>4.171296296</v>
      </c>
      <c r="Z639" s="12">
        <v>1.0</v>
      </c>
      <c r="AA639" s="12">
        <v>1.0</v>
      </c>
      <c r="AB639" s="12">
        <v>7.0</v>
      </c>
      <c r="AC639" s="12">
        <v>0.0</v>
      </c>
      <c r="AD639" s="12">
        <v>8.0</v>
      </c>
      <c r="AE639" s="12">
        <v>1.0</v>
      </c>
      <c r="AF639" s="11">
        <f t="shared" si="46"/>
        <v>0.125</v>
      </c>
      <c r="AG639" s="13">
        <v>7.0</v>
      </c>
      <c r="AH639" s="13">
        <v>1.0</v>
      </c>
      <c r="AI639" s="13">
        <v>7.0</v>
      </c>
      <c r="AJ639" s="13">
        <v>5.0</v>
      </c>
      <c r="AK639" s="13">
        <v>14.0</v>
      </c>
      <c r="AL639" s="13">
        <v>6.0</v>
      </c>
      <c r="AM639" s="18">
        <f t="shared" si="47"/>
        <v>0.4285714286</v>
      </c>
      <c r="AN639" s="13">
        <v>1.0</v>
      </c>
      <c r="AO639" s="19">
        <v>0.0</v>
      </c>
      <c r="AP639" s="13">
        <v>1.0</v>
      </c>
      <c r="AQ639" s="17"/>
      <c r="AR639" s="11"/>
      <c r="AS639" s="17"/>
      <c r="AT639" s="11"/>
      <c r="AU639" s="13" t="s">
        <v>54</v>
      </c>
      <c r="AX639" s="21"/>
      <c r="AY639" s="13"/>
      <c r="AZ639" s="13"/>
      <c r="BA639" s="13">
        <v>5.0</v>
      </c>
      <c r="BB639" s="13"/>
    </row>
    <row r="640" ht="12.75" customHeight="1">
      <c r="A640" s="13" t="s">
        <v>619</v>
      </c>
      <c r="B640" s="74" t="s">
        <v>625</v>
      </c>
      <c r="C640" s="10">
        <v>1.6472222222222221</v>
      </c>
      <c r="D640" s="11">
        <v>9.38888888888889</v>
      </c>
      <c r="E640" s="11">
        <v>0.1754437869822485</v>
      </c>
      <c r="F640" s="13">
        <v>0.0</v>
      </c>
      <c r="G640" s="13">
        <v>6.0</v>
      </c>
      <c r="H640" s="13">
        <v>4.0</v>
      </c>
      <c r="I640" s="13">
        <v>78.0</v>
      </c>
      <c r="J640" s="13">
        <v>10.0</v>
      </c>
      <c r="K640" s="11">
        <v>0.5948717948717949</v>
      </c>
      <c r="L640" s="11">
        <v>2.1</v>
      </c>
      <c r="M640" s="13">
        <v>0.0</v>
      </c>
      <c r="N640" s="13">
        <v>0.0</v>
      </c>
      <c r="O640" s="13">
        <v>11.0</v>
      </c>
      <c r="P640" s="14">
        <v>0.0</v>
      </c>
      <c r="Q640" s="15">
        <v>0.7703155818540434</v>
      </c>
      <c r="R640" s="16">
        <v>3.7472222222222222</v>
      </c>
      <c r="S640" s="12">
        <v>35.0</v>
      </c>
      <c r="T640" s="12">
        <v>7.0</v>
      </c>
      <c r="U640" s="13">
        <v>1.0</v>
      </c>
      <c r="V640" s="17">
        <f t="shared" si="55"/>
        <v>4</v>
      </c>
      <c r="W640" s="11">
        <f t="shared" si="2"/>
        <v>0.6</v>
      </c>
      <c r="X640" s="11">
        <f t="shared" si="3"/>
        <v>0.4</v>
      </c>
      <c r="Y640" s="11">
        <f t="shared" si="19"/>
        <v>3.747222222</v>
      </c>
      <c r="Z640" s="12">
        <v>1.0</v>
      </c>
      <c r="AA640" s="12">
        <v>0.0</v>
      </c>
      <c r="AB640" s="12">
        <v>6.0</v>
      </c>
      <c r="AC640" s="12">
        <v>1.0</v>
      </c>
      <c r="AD640" s="12">
        <v>7.0</v>
      </c>
      <c r="AE640" s="12">
        <v>1.0</v>
      </c>
      <c r="AF640" s="11">
        <f t="shared" si="46"/>
        <v>0.1428571429</v>
      </c>
      <c r="AG640" s="13">
        <v>6.0</v>
      </c>
      <c r="AH640" s="13">
        <v>1.0</v>
      </c>
      <c r="AI640" s="13">
        <v>7.0</v>
      </c>
      <c r="AJ640" s="13">
        <v>3.0</v>
      </c>
      <c r="AK640" s="13">
        <v>13.0</v>
      </c>
      <c r="AL640" s="13">
        <v>4.0</v>
      </c>
      <c r="AM640" s="18">
        <f t="shared" si="47"/>
        <v>0.3076923077</v>
      </c>
      <c r="AN640" s="13">
        <v>1.0</v>
      </c>
      <c r="AO640" s="19">
        <v>0.0</v>
      </c>
      <c r="AP640" s="13">
        <v>1.0</v>
      </c>
      <c r="AQ640" s="17"/>
      <c r="AR640" s="11"/>
      <c r="AS640" s="17"/>
      <c r="AT640" s="11"/>
      <c r="AU640" s="13" t="s">
        <v>56</v>
      </c>
      <c r="AX640" s="21"/>
      <c r="AY640" s="13"/>
      <c r="AZ640" s="13">
        <v>3.0</v>
      </c>
      <c r="BA640" s="13">
        <v>16.0</v>
      </c>
      <c r="BB640" s="13"/>
    </row>
    <row r="641" ht="12.75" customHeight="1">
      <c r="A641" s="13" t="s">
        <v>619</v>
      </c>
      <c r="B641" s="74" t="s">
        <v>626</v>
      </c>
      <c r="C641" s="10">
        <v>1.8916666666666666</v>
      </c>
      <c r="D641" s="11">
        <v>12.38888888888889</v>
      </c>
      <c r="E641" s="11">
        <v>0.15269058295964125</v>
      </c>
      <c r="F641" s="13">
        <v>2.0</v>
      </c>
      <c r="G641" s="13">
        <v>4.0</v>
      </c>
      <c r="H641" s="13">
        <v>3.0</v>
      </c>
      <c r="I641" s="13">
        <v>79.0</v>
      </c>
      <c r="J641" s="13">
        <v>9.0</v>
      </c>
      <c r="K641" s="11">
        <v>0.440225035161744</v>
      </c>
      <c r="L641" s="11">
        <v>1.7777777777777777</v>
      </c>
      <c r="M641" s="13">
        <v>0.0</v>
      </c>
      <c r="N641" s="13">
        <v>0.0</v>
      </c>
      <c r="O641" s="13">
        <v>11.0</v>
      </c>
      <c r="P641" s="14">
        <v>0.0</v>
      </c>
      <c r="Q641" s="15">
        <v>0.5929156181213853</v>
      </c>
      <c r="R641" s="16">
        <v>3.6694444444444443</v>
      </c>
      <c r="S641" s="12">
        <v>38.0</v>
      </c>
      <c r="T641" s="12">
        <v>4.0</v>
      </c>
      <c r="U641" s="13">
        <v>1.0</v>
      </c>
      <c r="V641" s="17">
        <f t="shared" si="55"/>
        <v>5</v>
      </c>
      <c r="W641" s="11">
        <f t="shared" si="2"/>
        <v>0.4444444444</v>
      </c>
      <c r="X641" s="11">
        <f t="shared" si="3"/>
        <v>0.5555555556</v>
      </c>
      <c r="Y641" s="11">
        <f t="shared" si="19"/>
        <v>3.669444444</v>
      </c>
      <c r="Z641" s="12">
        <v>1.0</v>
      </c>
      <c r="AA641" s="12">
        <v>0.0</v>
      </c>
      <c r="AB641" s="12">
        <v>9.0</v>
      </c>
      <c r="AC641" s="12">
        <v>1.0</v>
      </c>
      <c r="AD641" s="12">
        <v>10.0</v>
      </c>
      <c r="AE641" s="12">
        <v>1.0</v>
      </c>
      <c r="AF641" s="11">
        <f t="shared" si="46"/>
        <v>0.1</v>
      </c>
      <c r="AG641" s="13">
        <v>6.0</v>
      </c>
      <c r="AH641" s="13">
        <v>3.0</v>
      </c>
      <c r="AI641" s="13">
        <v>7.0</v>
      </c>
      <c r="AJ641" s="13">
        <v>3.0</v>
      </c>
      <c r="AK641" s="13">
        <v>13.0</v>
      </c>
      <c r="AL641" s="13">
        <v>6.0</v>
      </c>
      <c r="AM641" s="18">
        <f t="shared" si="47"/>
        <v>0.4615384615</v>
      </c>
      <c r="AN641" s="13">
        <v>1.0</v>
      </c>
      <c r="AO641" s="19">
        <v>0.0</v>
      </c>
      <c r="AP641" s="13">
        <v>1.0</v>
      </c>
      <c r="AQ641" s="17"/>
      <c r="AR641" s="11"/>
      <c r="AS641" s="17"/>
      <c r="AT641" s="11"/>
      <c r="AU641" s="13" t="s">
        <v>56</v>
      </c>
      <c r="AX641" s="21"/>
      <c r="AY641" s="13"/>
      <c r="AZ641" s="13"/>
      <c r="BA641" s="13">
        <v>6.0</v>
      </c>
      <c r="BB641" s="13"/>
    </row>
    <row r="642" ht="12.75" customHeight="1">
      <c r="A642" s="13" t="s">
        <v>619</v>
      </c>
      <c r="B642" s="9" t="s">
        <v>627</v>
      </c>
      <c r="C642" s="10">
        <v>0.6361111111111111</v>
      </c>
      <c r="D642" s="11">
        <v>5.888888888888889</v>
      </c>
      <c r="E642" s="11">
        <v>0.10801886792452829</v>
      </c>
      <c r="F642" s="13">
        <v>1.0</v>
      </c>
      <c r="G642" s="13">
        <v>5.0</v>
      </c>
      <c r="H642" s="13">
        <v>3.0</v>
      </c>
      <c r="I642" s="13">
        <v>74.0</v>
      </c>
      <c r="J642" s="13">
        <v>8.0</v>
      </c>
      <c r="K642" s="11">
        <v>0.6199324324324325</v>
      </c>
      <c r="L642" s="11">
        <v>2.5</v>
      </c>
      <c r="M642" s="13">
        <v>2.0</v>
      </c>
      <c r="N642" s="13">
        <v>0.0</v>
      </c>
      <c r="O642" s="13">
        <v>11.0</v>
      </c>
      <c r="P642" s="14">
        <v>0.0</v>
      </c>
      <c r="Q642" s="15">
        <v>0.7279513003569608</v>
      </c>
      <c r="R642" s="16">
        <v>3.136111111111111</v>
      </c>
      <c r="S642" s="12">
        <v>29.0</v>
      </c>
      <c r="T642" s="12">
        <v>10.0</v>
      </c>
      <c r="U642" s="13">
        <v>1.0</v>
      </c>
      <c r="V642" s="17">
        <f t="shared" si="55"/>
        <v>3</v>
      </c>
      <c r="W642" s="11">
        <f t="shared" si="2"/>
        <v>0.625</v>
      </c>
      <c r="X642" s="11">
        <f t="shared" si="3"/>
        <v>0.375</v>
      </c>
      <c r="Y642" s="11">
        <f t="shared" si="19"/>
        <v>3.136111111</v>
      </c>
      <c r="Z642" s="12">
        <v>0.0</v>
      </c>
      <c r="AA642" s="12">
        <v>0.0</v>
      </c>
      <c r="AB642" s="12">
        <v>4.0</v>
      </c>
      <c r="AC642" s="12">
        <v>0.0</v>
      </c>
      <c r="AD642" s="12">
        <v>4.0</v>
      </c>
      <c r="AE642" s="12">
        <v>0.0</v>
      </c>
      <c r="AF642" s="11">
        <f t="shared" si="46"/>
        <v>0</v>
      </c>
      <c r="AG642" s="13">
        <v>5.0</v>
      </c>
      <c r="AH642" s="13">
        <v>1.0</v>
      </c>
      <c r="AI642" s="13">
        <v>7.0</v>
      </c>
      <c r="AJ642" s="13">
        <v>2.0</v>
      </c>
      <c r="AK642" s="13">
        <v>12.0</v>
      </c>
      <c r="AL642" s="13">
        <v>3.0</v>
      </c>
      <c r="AM642" s="18">
        <f t="shared" si="47"/>
        <v>0.25</v>
      </c>
      <c r="AN642" s="13">
        <v>1.0</v>
      </c>
      <c r="AO642" s="19">
        <v>0.0</v>
      </c>
      <c r="AP642" s="13">
        <v>1.0</v>
      </c>
      <c r="AQ642" s="17"/>
      <c r="AR642" s="11"/>
      <c r="AS642" s="17"/>
      <c r="AT642" s="11"/>
      <c r="AU642" s="13" t="s">
        <v>56</v>
      </c>
      <c r="AX642" s="21"/>
      <c r="AY642" s="13"/>
      <c r="AZ642" s="13"/>
      <c r="BA642" s="12">
        <v>6.0</v>
      </c>
    </row>
    <row r="643" ht="12.75" customHeight="1">
      <c r="A643" s="13" t="s">
        <v>619</v>
      </c>
      <c r="B643" s="9" t="s">
        <v>628</v>
      </c>
      <c r="C643" s="10">
        <v>0.5</v>
      </c>
      <c r="D643" s="11">
        <v>1.0222222222222221</v>
      </c>
      <c r="E643" s="11">
        <v>0.48913043478260876</v>
      </c>
      <c r="F643" s="13">
        <v>0.0</v>
      </c>
      <c r="G643" s="13">
        <v>3.0</v>
      </c>
      <c r="H643" s="13">
        <v>6.0</v>
      </c>
      <c r="I643" s="13">
        <v>30.0</v>
      </c>
      <c r="J643" s="13">
        <v>4.0</v>
      </c>
      <c r="K643" s="11">
        <v>0.7</v>
      </c>
      <c r="L643" s="11">
        <v>2.1</v>
      </c>
      <c r="M643" s="13">
        <v>1.0</v>
      </c>
      <c r="N643" s="13">
        <v>0.0</v>
      </c>
      <c r="O643" s="13">
        <v>11.0</v>
      </c>
      <c r="P643" s="14">
        <v>0.0</v>
      </c>
      <c r="Q643" s="15">
        <v>1.1891304347826086</v>
      </c>
      <c r="R643" s="16">
        <v>2.6</v>
      </c>
      <c r="S643" s="12">
        <v>17.0</v>
      </c>
      <c r="T643" s="12">
        <v>15.0</v>
      </c>
      <c r="U643" s="13">
        <v>1.0</v>
      </c>
      <c r="V643" s="17">
        <f t="shared" si="55"/>
        <v>1</v>
      </c>
      <c r="W643" s="11">
        <f t="shared" si="2"/>
        <v>0.75</v>
      </c>
      <c r="X643" s="11">
        <f t="shared" si="3"/>
        <v>0.25</v>
      </c>
      <c r="Y643" s="11">
        <f t="shared" si="19"/>
        <v>2.6</v>
      </c>
      <c r="Z643" s="12">
        <v>0.0</v>
      </c>
      <c r="AA643" s="12">
        <v>0.0</v>
      </c>
      <c r="AB643" s="12">
        <v>0.0</v>
      </c>
      <c r="AC643" s="12">
        <v>0.0</v>
      </c>
      <c r="AD643" s="12">
        <v>0.0</v>
      </c>
      <c r="AE643" s="12">
        <v>0.0</v>
      </c>
      <c r="AF643" s="11" t="str">
        <f t="shared" si="46"/>
        <v>#DIV/0!</v>
      </c>
      <c r="AG643" s="13">
        <v>2.0</v>
      </c>
      <c r="AH643" s="13">
        <v>2.0</v>
      </c>
      <c r="AI643" s="13">
        <v>6.0</v>
      </c>
      <c r="AJ643" s="13">
        <v>2.0</v>
      </c>
      <c r="AK643" s="13">
        <v>8.0</v>
      </c>
      <c r="AL643" s="13">
        <v>4.0</v>
      </c>
      <c r="AM643" s="18">
        <f t="shared" si="47"/>
        <v>0.5</v>
      </c>
      <c r="AN643" s="13">
        <v>0.0</v>
      </c>
      <c r="AO643" s="19">
        <v>0.0</v>
      </c>
      <c r="AP643" s="13">
        <v>0.0</v>
      </c>
      <c r="AQ643" s="17"/>
      <c r="AR643" s="11"/>
      <c r="AS643" s="17"/>
      <c r="AT643" s="11"/>
      <c r="AU643" s="13" t="s">
        <v>54</v>
      </c>
      <c r="AX643" s="21"/>
      <c r="BA643" s="12">
        <v>4.0</v>
      </c>
      <c r="BB643" s="13"/>
    </row>
    <row r="644" ht="12.75" customHeight="1">
      <c r="A644" s="13" t="s">
        <v>619</v>
      </c>
      <c r="B644" s="9" t="s">
        <v>629</v>
      </c>
      <c r="C644" s="10">
        <v>1.0166666666666666</v>
      </c>
      <c r="D644" s="11">
        <v>3.688888888888889</v>
      </c>
      <c r="E644" s="11">
        <v>0.2756024096385542</v>
      </c>
      <c r="F644" s="13">
        <v>0.0</v>
      </c>
      <c r="G644" s="13">
        <v>4.0</v>
      </c>
      <c r="H644" s="13">
        <v>8.0</v>
      </c>
      <c r="I644" s="13">
        <v>55.0</v>
      </c>
      <c r="J644" s="13">
        <v>6.0</v>
      </c>
      <c r="K644" s="11">
        <v>0.6424242424242425</v>
      </c>
      <c r="L644" s="11">
        <v>1.5555555555555556</v>
      </c>
      <c r="M644" s="13">
        <v>2.0</v>
      </c>
      <c r="N644" s="13">
        <v>0.0</v>
      </c>
      <c r="O644" s="13">
        <v>11.0</v>
      </c>
      <c r="P644" s="14">
        <v>0.0</v>
      </c>
      <c r="Q644" s="15">
        <v>0.9180266520627967</v>
      </c>
      <c r="R644" s="16">
        <v>2.572222222222222</v>
      </c>
      <c r="S644" s="12">
        <v>25.0</v>
      </c>
      <c r="T644" s="12">
        <v>12.0</v>
      </c>
      <c r="U644" s="13">
        <v>1.0</v>
      </c>
      <c r="V644" s="17">
        <f t="shared" si="55"/>
        <v>2</v>
      </c>
      <c r="W644" s="11">
        <f t="shared" si="2"/>
        <v>0.6666666667</v>
      </c>
      <c r="X644" s="11">
        <f t="shared" si="3"/>
        <v>0.3333333333</v>
      </c>
      <c r="Y644" s="11">
        <f t="shared" si="19"/>
        <v>2.572222222</v>
      </c>
      <c r="Z644" s="12">
        <v>0.0</v>
      </c>
      <c r="AA644" s="12">
        <v>0.0</v>
      </c>
      <c r="AB644" s="12">
        <v>2.0</v>
      </c>
      <c r="AC644" s="12">
        <v>0.0</v>
      </c>
      <c r="AD644" s="12">
        <v>2.0</v>
      </c>
      <c r="AE644" s="12">
        <v>0.0</v>
      </c>
      <c r="AF644" s="11">
        <f t="shared" si="46"/>
        <v>0</v>
      </c>
      <c r="AG644" s="13">
        <v>4.0</v>
      </c>
      <c r="AH644" s="13">
        <v>4.0</v>
      </c>
      <c r="AI644" s="13">
        <v>7.0</v>
      </c>
      <c r="AJ644" s="13">
        <v>2.0</v>
      </c>
      <c r="AK644" s="13">
        <v>11.0</v>
      </c>
      <c r="AL644" s="13">
        <v>6.0</v>
      </c>
      <c r="AM644" s="18">
        <f t="shared" si="47"/>
        <v>0.5454545455</v>
      </c>
      <c r="AN644" s="13">
        <v>1.0</v>
      </c>
      <c r="AO644" s="19">
        <v>0.0</v>
      </c>
      <c r="AP644" s="13">
        <v>0.0</v>
      </c>
      <c r="AQ644" s="17"/>
      <c r="AR644" s="11"/>
      <c r="AS644" s="17"/>
      <c r="AT644" s="11"/>
      <c r="AU644" s="13" t="s">
        <v>56</v>
      </c>
      <c r="AX644" s="21"/>
      <c r="AY644" s="13"/>
      <c r="AZ644" s="13"/>
      <c r="BA644" s="13">
        <v>2.0</v>
      </c>
      <c r="BB644" s="13"/>
    </row>
    <row r="645" ht="12.75" customHeight="1">
      <c r="A645" s="13" t="s">
        <v>619</v>
      </c>
      <c r="B645" s="9" t="s">
        <v>630</v>
      </c>
      <c r="C645" s="10">
        <v>0.4444444444444444</v>
      </c>
      <c r="D645" s="11">
        <v>0.9055555555555557</v>
      </c>
      <c r="E645" s="11">
        <v>0.4907975460122698</v>
      </c>
      <c r="F645" s="13">
        <v>0.0</v>
      </c>
      <c r="G645" s="13">
        <v>2.0</v>
      </c>
      <c r="H645" s="13">
        <v>5.0</v>
      </c>
      <c r="I645" s="13">
        <v>26.0</v>
      </c>
      <c r="J645" s="13">
        <v>3.0</v>
      </c>
      <c r="K645" s="11">
        <v>0.6025641025641025</v>
      </c>
      <c r="L645" s="11">
        <v>2.074074074074074</v>
      </c>
      <c r="M645" s="13">
        <v>2.0</v>
      </c>
      <c r="N645" s="13">
        <v>0.0</v>
      </c>
      <c r="O645" s="13">
        <v>11.0</v>
      </c>
      <c r="P645" s="14">
        <v>0.0</v>
      </c>
      <c r="Q645" s="15">
        <v>1.0933616485763724</v>
      </c>
      <c r="R645" s="16">
        <v>2.518518518518518</v>
      </c>
      <c r="S645" s="12">
        <v>12.0</v>
      </c>
      <c r="T645" s="12">
        <v>17.0</v>
      </c>
      <c r="U645" s="13">
        <v>1.0</v>
      </c>
      <c r="V645" s="17">
        <f t="shared" si="55"/>
        <v>1</v>
      </c>
      <c r="W645" s="11">
        <f t="shared" si="2"/>
        <v>0.6666666667</v>
      </c>
      <c r="X645" s="11">
        <f t="shared" si="3"/>
        <v>0.3333333333</v>
      </c>
      <c r="Y645" s="11">
        <f t="shared" si="19"/>
        <v>2.518518519</v>
      </c>
      <c r="Z645" s="12">
        <v>0.0</v>
      </c>
      <c r="AA645" s="12">
        <v>0.0</v>
      </c>
      <c r="AB645" s="12">
        <v>0.0</v>
      </c>
      <c r="AC645" s="12">
        <v>0.0</v>
      </c>
      <c r="AD645" s="12">
        <v>0.0</v>
      </c>
      <c r="AE645" s="12">
        <v>0.0</v>
      </c>
      <c r="AF645" s="11" t="str">
        <f t="shared" si="46"/>
        <v>#DIV/0!</v>
      </c>
      <c r="AG645" s="13">
        <v>2.0</v>
      </c>
      <c r="AH645" s="13">
        <v>1.0</v>
      </c>
      <c r="AI645" s="13">
        <v>4.0</v>
      </c>
      <c r="AJ645" s="13">
        <v>1.0</v>
      </c>
      <c r="AK645" s="13">
        <v>6.0</v>
      </c>
      <c r="AL645" s="13">
        <v>2.0</v>
      </c>
      <c r="AM645" s="18">
        <f t="shared" si="47"/>
        <v>0.3333333333</v>
      </c>
      <c r="AN645" s="13">
        <v>0.0</v>
      </c>
      <c r="AO645" s="19">
        <v>0.0</v>
      </c>
      <c r="AP645" s="13">
        <v>0.0</v>
      </c>
      <c r="AQ645" s="17"/>
      <c r="AR645" s="11"/>
      <c r="AS645" s="17"/>
      <c r="AT645" s="11"/>
      <c r="AU645" s="13" t="s">
        <v>54</v>
      </c>
      <c r="AX645" s="21"/>
      <c r="BA645" s="12">
        <v>8.0</v>
      </c>
    </row>
    <row r="646" ht="12.75" customHeight="1">
      <c r="A646" s="13" t="s">
        <v>619</v>
      </c>
      <c r="B646" s="9" t="s">
        <v>631</v>
      </c>
      <c r="C646" s="10">
        <v>0.7694444444444444</v>
      </c>
      <c r="D646" s="11">
        <v>6.222222222222222</v>
      </c>
      <c r="E646" s="11">
        <v>0.12366071428571428</v>
      </c>
      <c r="F646" s="13">
        <v>0.0</v>
      </c>
      <c r="G646" s="13">
        <v>5.0</v>
      </c>
      <c r="H646" s="13">
        <v>5.0</v>
      </c>
      <c r="I646" s="13">
        <v>80.0</v>
      </c>
      <c r="J646" s="13">
        <v>9.0</v>
      </c>
      <c r="K646" s="11">
        <v>0.5486111111111112</v>
      </c>
      <c r="L646" s="11">
        <v>1.728395061728395</v>
      </c>
      <c r="M646" s="13">
        <v>1.0</v>
      </c>
      <c r="N646" s="13">
        <v>0.0</v>
      </c>
      <c r="O646" s="13">
        <v>11.0</v>
      </c>
      <c r="P646" s="14">
        <v>0.0</v>
      </c>
      <c r="Q646" s="15">
        <v>0.6722718253968254</v>
      </c>
      <c r="R646" s="16">
        <v>2.4978395061728396</v>
      </c>
      <c r="S646" s="12">
        <v>29.0</v>
      </c>
      <c r="T646" s="12">
        <v>9.0</v>
      </c>
      <c r="U646" s="13">
        <v>1.0</v>
      </c>
      <c r="V646" s="17">
        <f t="shared" si="55"/>
        <v>4</v>
      </c>
      <c r="W646" s="11">
        <f t="shared" si="2"/>
        <v>0.5555555556</v>
      </c>
      <c r="X646" s="11">
        <f t="shared" si="3"/>
        <v>0.4444444444</v>
      </c>
      <c r="Y646" s="11">
        <f t="shared" si="19"/>
        <v>2.497839506</v>
      </c>
      <c r="Z646" s="12">
        <v>0.0</v>
      </c>
      <c r="AA646" s="12">
        <v>0.0</v>
      </c>
      <c r="AB646" s="12">
        <v>4.0</v>
      </c>
      <c r="AC646" s="12">
        <v>0.0</v>
      </c>
      <c r="AD646" s="12">
        <v>4.0</v>
      </c>
      <c r="AE646" s="12">
        <v>0.0</v>
      </c>
      <c r="AF646" s="11">
        <f t="shared" si="46"/>
        <v>0</v>
      </c>
      <c r="AG646" s="13">
        <v>6.0</v>
      </c>
      <c r="AH646" s="13">
        <v>2.0</v>
      </c>
      <c r="AI646" s="13">
        <v>7.0</v>
      </c>
      <c r="AJ646" s="13">
        <v>1.0</v>
      </c>
      <c r="AK646" s="13">
        <v>13.0</v>
      </c>
      <c r="AL646" s="13">
        <v>3.0</v>
      </c>
      <c r="AM646" s="18">
        <f t="shared" si="47"/>
        <v>0.2307692308</v>
      </c>
      <c r="AN646" s="13">
        <v>1.0</v>
      </c>
      <c r="AO646" s="19">
        <v>0.0</v>
      </c>
      <c r="AP646" s="13">
        <v>0.0</v>
      </c>
      <c r="AQ646" s="17"/>
      <c r="AR646" s="11"/>
      <c r="AS646" s="17"/>
      <c r="AT646" s="11"/>
      <c r="AU646" s="13" t="s">
        <v>54</v>
      </c>
      <c r="AX646" s="21"/>
      <c r="AY646" s="13"/>
      <c r="AZ646" s="13"/>
      <c r="BA646" s="13">
        <v>5.0</v>
      </c>
      <c r="BB646" s="13"/>
    </row>
    <row r="647" ht="12.75" customHeight="1">
      <c r="A647" s="13" t="s">
        <v>619</v>
      </c>
      <c r="B647" s="74" t="s">
        <v>632</v>
      </c>
      <c r="C647" s="10">
        <v>0.6722222222222222</v>
      </c>
      <c r="D647" s="11">
        <v>1.5222222222222221</v>
      </c>
      <c r="E647" s="11">
        <v>0.44160583941605835</v>
      </c>
      <c r="F647" s="13">
        <v>0.0</v>
      </c>
      <c r="G647" s="13">
        <v>2.0</v>
      </c>
      <c r="H647" s="13">
        <v>8.0</v>
      </c>
      <c r="I647" s="13">
        <v>22.0</v>
      </c>
      <c r="J647" s="13">
        <v>3.0</v>
      </c>
      <c r="K647" s="11">
        <v>0.5454545454545454</v>
      </c>
      <c r="L647" s="11">
        <v>1.5555555555555556</v>
      </c>
      <c r="M647" s="13">
        <v>0.0</v>
      </c>
      <c r="N647" s="13">
        <v>0.0</v>
      </c>
      <c r="O647" s="13">
        <v>11.0</v>
      </c>
      <c r="P647" s="14">
        <v>0.0</v>
      </c>
      <c r="Q647" s="15">
        <v>0.9870603848706038</v>
      </c>
      <c r="R647" s="16">
        <v>2.227777777777778</v>
      </c>
      <c r="S647" s="12">
        <v>19.0</v>
      </c>
      <c r="T647" s="12">
        <v>14.0</v>
      </c>
      <c r="U647" s="13">
        <v>1.0</v>
      </c>
      <c r="V647" s="17">
        <f t="shared" si="55"/>
        <v>1</v>
      </c>
      <c r="W647" s="11">
        <f t="shared" si="2"/>
        <v>0.6666666667</v>
      </c>
      <c r="X647" s="11">
        <f t="shared" si="3"/>
        <v>0.3333333333</v>
      </c>
      <c r="Y647" s="11">
        <f t="shared" si="19"/>
        <v>2.227777778</v>
      </c>
      <c r="Z647" s="12">
        <v>0.0</v>
      </c>
      <c r="AA647" s="12">
        <v>0.0</v>
      </c>
      <c r="AB647" s="12">
        <v>0.0</v>
      </c>
      <c r="AC647" s="12">
        <v>0.0</v>
      </c>
      <c r="AD647" s="12">
        <v>0.0</v>
      </c>
      <c r="AE647" s="12">
        <v>0.0</v>
      </c>
      <c r="AF647" s="11" t="str">
        <f t="shared" si="46"/>
        <v>#DIV/0!</v>
      </c>
      <c r="AG647" s="13">
        <v>3.0</v>
      </c>
      <c r="AH647" s="13">
        <v>1.0</v>
      </c>
      <c r="AI647" s="13">
        <v>7.0</v>
      </c>
      <c r="AJ647" s="13">
        <v>3.0</v>
      </c>
      <c r="AK647" s="13">
        <v>10.0</v>
      </c>
      <c r="AL647" s="13">
        <v>4.0</v>
      </c>
      <c r="AM647" s="18">
        <f t="shared" si="47"/>
        <v>0.4</v>
      </c>
      <c r="AN647" s="13">
        <v>1.0</v>
      </c>
      <c r="AO647" s="19">
        <v>0.0</v>
      </c>
      <c r="AP647" s="13">
        <v>0.0</v>
      </c>
      <c r="AQ647" s="17"/>
      <c r="AR647" s="11"/>
      <c r="AS647" s="17"/>
      <c r="AT647" s="11"/>
      <c r="AU647" s="13" t="s">
        <v>54</v>
      </c>
      <c r="AX647" s="21"/>
      <c r="AY647" s="13"/>
      <c r="AZ647" s="13"/>
      <c r="BA647" s="13">
        <f>H647+AZ647</f>
        <v>8</v>
      </c>
      <c r="BB647" s="13"/>
    </row>
    <row r="648" ht="12.75" customHeight="1">
      <c r="A648" s="13" t="s">
        <v>619</v>
      </c>
      <c r="B648" s="9" t="s">
        <v>633</v>
      </c>
      <c r="C648" s="10">
        <v>1.0166666666666666</v>
      </c>
      <c r="D648" s="11">
        <v>11.38888888888889</v>
      </c>
      <c r="E648" s="11">
        <v>0.08926829268292683</v>
      </c>
      <c r="F648" s="13">
        <v>0.0</v>
      </c>
      <c r="G648" s="13">
        <v>6.0</v>
      </c>
      <c r="H648" s="13">
        <v>9.0</v>
      </c>
      <c r="I648" s="13">
        <v>88.0</v>
      </c>
      <c r="J648" s="13">
        <v>11.0</v>
      </c>
      <c r="K648" s="11">
        <v>0.5361570247933884</v>
      </c>
      <c r="L648" s="11">
        <v>1.1748251748251748</v>
      </c>
      <c r="M648" s="13">
        <v>0.0</v>
      </c>
      <c r="N648" s="13">
        <v>0.0</v>
      </c>
      <c r="O648" s="13">
        <v>11.0</v>
      </c>
      <c r="P648" s="14">
        <v>0.0</v>
      </c>
      <c r="Q648" s="15">
        <v>0.6254253174763152</v>
      </c>
      <c r="R648" s="16">
        <v>2.1914918414918416</v>
      </c>
      <c r="S648" s="12">
        <v>37.0</v>
      </c>
      <c r="T648" s="12">
        <v>5.0</v>
      </c>
      <c r="U648" s="13">
        <v>1.0</v>
      </c>
      <c r="V648" s="17">
        <f t="shared" si="55"/>
        <v>5</v>
      </c>
      <c r="W648" s="11">
        <f t="shared" si="2"/>
        <v>0.5454545455</v>
      </c>
      <c r="X648" s="11">
        <f t="shared" si="3"/>
        <v>0.4545454545</v>
      </c>
      <c r="Y648" s="11">
        <f t="shared" si="19"/>
        <v>2.191491841</v>
      </c>
      <c r="Z648" s="12">
        <v>1.0</v>
      </c>
      <c r="AA648" s="12">
        <v>0.0</v>
      </c>
      <c r="AB648" s="12">
        <v>8.0</v>
      </c>
      <c r="AC648" s="12">
        <v>0.0</v>
      </c>
      <c r="AD648" s="12">
        <v>9.0</v>
      </c>
      <c r="AE648" s="12">
        <v>0.0</v>
      </c>
      <c r="AF648" s="11">
        <f t="shared" si="46"/>
        <v>0</v>
      </c>
      <c r="AG648" s="13">
        <v>6.0</v>
      </c>
      <c r="AH648" s="13">
        <v>4.0</v>
      </c>
      <c r="AI648" s="13">
        <v>7.0</v>
      </c>
      <c r="AJ648" s="13">
        <v>2.0</v>
      </c>
      <c r="AK648" s="13">
        <v>13.0</v>
      </c>
      <c r="AL648" s="13">
        <v>6.0</v>
      </c>
      <c r="AM648" s="18">
        <f t="shared" si="47"/>
        <v>0.4615384615</v>
      </c>
      <c r="AN648" s="13">
        <v>1.0</v>
      </c>
      <c r="AO648" s="19">
        <v>0.0</v>
      </c>
      <c r="AP648" s="13">
        <v>1.0</v>
      </c>
      <c r="AQ648" s="17"/>
      <c r="AR648" s="11"/>
      <c r="AS648" s="17"/>
      <c r="AT648" s="11"/>
      <c r="AU648" s="13" t="s">
        <v>54</v>
      </c>
      <c r="AX648" s="21"/>
      <c r="AY648" s="25"/>
      <c r="AZ648" s="25"/>
      <c r="BA648" s="13">
        <v>0.0</v>
      </c>
      <c r="BB648" s="25"/>
    </row>
    <row r="649" ht="12.75" customHeight="1">
      <c r="A649" s="13" t="s">
        <v>619</v>
      </c>
      <c r="B649" s="74" t="s">
        <v>634</v>
      </c>
      <c r="C649" s="10">
        <v>0.4472222222222222</v>
      </c>
      <c r="D649" s="11">
        <v>5.222222222222222</v>
      </c>
      <c r="E649" s="11">
        <v>0.08563829787234042</v>
      </c>
      <c r="F649" s="13">
        <v>1.0</v>
      </c>
      <c r="G649" s="13">
        <v>4.0</v>
      </c>
      <c r="H649" s="13">
        <v>10.0</v>
      </c>
      <c r="I649" s="13">
        <v>57.0</v>
      </c>
      <c r="J649" s="13">
        <v>6.0</v>
      </c>
      <c r="K649" s="11">
        <v>0.6374269005847953</v>
      </c>
      <c r="L649" s="11">
        <v>1.3333333333333333</v>
      </c>
      <c r="M649" s="13">
        <v>0.0</v>
      </c>
      <c r="N649" s="13">
        <v>0.0</v>
      </c>
      <c r="O649" s="13">
        <v>11.0</v>
      </c>
      <c r="P649" s="14">
        <v>0.0</v>
      </c>
      <c r="Q649" s="15">
        <v>0.7230651984571358</v>
      </c>
      <c r="R649" s="16">
        <v>1.7805555555555554</v>
      </c>
      <c r="S649" s="12">
        <v>27.0</v>
      </c>
      <c r="T649" s="12">
        <v>11.0</v>
      </c>
      <c r="U649" s="13">
        <v>1.0</v>
      </c>
      <c r="V649" s="17">
        <f t="shared" si="55"/>
        <v>2</v>
      </c>
      <c r="W649" s="11">
        <f t="shared" si="2"/>
        <v>0.6666666667</v>
      </c>
      <c r="X649" s="11">
        <f t="shared" si="3"/>
        <v>0.3333333333</v>
      </c>
      <c r="Y649" s="11">
        <f t="shared" si="19"/>
        <v>1.780555556</v>
      </c>
      <c r="Z649" s="12">
        <v>0.0</v>
      </c>
      <c r="AA649" s="12">
        <v>0.0</v>
      </c>
      <c r="AB649" s="12">
        <v>3.0</v>
      </c>
      <c r="AC649" s="12">
        <v>0.0</v>
      </c>
      <c r="AD649" s="12">
        <v>3.0</v>
      </c>
      <c r="AE649" s="12">
        <v>0.0</v>
      </c>
      <c r="AF649" s="11">
        <f t="shared" si="46"/>
        <v>0</v>
      </c>
      <c r="AG649" s="13">
        <v>6.0</v>
      </c>
      <c r="AH649" s="13">
        <v>0.0</v>
      </c>
      <c r="AI649" s="13">
        <v>7.0</v>
      </c>
      <c r="AJ649" s="13">
        <v>3.0</v>
      </c>
      <c r="AK649" s="13">
        <v>13.0</v>
      </c>
      <c r="AL649" s="13">
        <v>3.0</v>
      </c>
      <c r="AM649" s="18">
        <f t="shared" si="47"/>
        <v>0.2307692308</v>
      </c>
      <c r="AN649" s="13">
        <v>1.0</v>
      </c>
      <c r="AO649" s="19">
        <v>0.0</v>
      </c>
      <c r="AP649" s="13">
        <v>0.0</v>
      </c>
      <c r="AQ649" s="17"/>
      <c r="AR649" s="11"/>
      <c r="AS649" s="17"/>
      <c r="AT649" s="11"/>
      <c r="AU649" s="13" t="s">
        <v>56</v>
      </c>
      <c r="AX649" s="21"/>
      <c r="AY649" s="13"/>
      <c r="AZ649" s="13"/>
      <c r="BA649" s="13">
        <v>7.0</v>
      </c>
      <c r="BB649" s="13"/>
    </row>
    <row r="650" ht="12.75" customHeight="1">
      <c r="A650" s="13" t="s">
        <v>619</v>
      </c>
      <c r="B650" s="9" t="s">
        <v>635</v>
      </c>
      <c r="C650" s="10">
        <v>0.1111111111111111</v>
      </c>
      <c r="D650" s="11">
        <v>0.8222222222222222</v>
      </c>
      <c r="E650" s="11">
        <v>0.13513513513513514</v>
      </c>
      <c r="F650" s="13">
        <v>0.0</v>
      </c>
      <c r="G650" s="13">
        <v>2.0</v>
      </c>
      <c r="H650" s="13">
        <v>7.0</v>
      </c>
      <c r="I650" s="13">
        <v>34.0</v>
      </c>
      <c r="J650" s="13">
        <v>4.0</v>
      </c>
      <c r="K650" s="11">
        <v>0.4485294117647059</v>
      </c>
      <c r="L650" s="11">
        <v>1.2727272727272727</v>
      </c>
      <c r="M650" s="13">
        <v>2.0</v>
      </c>
      <c r="N650" s="13">
        <v>0.0</v>
      </c>
      <c r="O650" s="13">
        <v>11.0</v>
      </c>
      <c r="P650" s="14">
        <v>0.0</v>
      </c>
      <c r="Q650" s="15">
        <v>0.583664546899841</v>
      </c>
      <c r="R650" s="16">
        <v>1.3838383838383839</v>
      </c>
      <c r="S650" s="12">
        <v>14.0</v>
      </c>
      <c r="T650" s="12">
        <v>16.0</v>
      </c>
      <c r="U650" s="13">
        <v>1.0</v>
      </c>
      <c r="V650" s="17">
        <f t="shared" si="55"/>
        <v>2</v>
      </c>
      <c r="W650" s="11">
        <f t="shared" si="2"/>
        <v>0.5</v>
      </c>
      <c r="X650" s="11">
        <f t="shared" si="3"/>
        <v>0.5</v>
      </c>
      <c r="Y650" s="11">
        <f t="shared" si="19"/>
        <v>1.383838384</v>
      </c>
      <c r="Z650" s="12">
        <v>0.0</v>
      </c>
      <c r="AA650" s="12">
        <v>0.0</v>
      </c>
      <c r="AB650" s="12">
        <v>0.0</v>
      </c>
      <c r="AC650" s="12">
        <v>0.0</v>
      </c>
      <c r="AD650" s="12">
        <v>0.0</v>
      </c>
      <c r="AE650" s="12">
        <v>0.0</v>
      </c>
      <c r="AF650" s="11" t="str">
        <f t="shared" si="46"/>
        <v>#DIV/0!</v>
      </c>
      <c r="AG650" s="13">
        <v>2.0</v>
      </c>
      <c r="AH650" s="13">
        <v>0.0</v>
      </c>
      <c r="AI650" s="13">
        <v>5.0</v>
      </c>
      <c r="AJ650" s="13">
        <v>1.0</v>
      </c>
      <c r="AK650" s="13">
        <v>7.0</v>
      </c>
      <c r="AL650" s="13">
        <v>1.0</v>
      </c>
      <c r="AM650" s="18">
        <f t="shared" si="47"/>
        <v>0.1428571429</v>
      </c>
      <c r="AN650" s="13">
        <v>0.0</v>
      </c>
      <c r="AO650" s="19">
        <v>0.0</v>
      </c>
      <c r="AP650" s="13">
        <v>0.0</v>
      </c>
      <c r="AQ650" s="17"/>
      <c r="AR650" s="11"/>
      <c r="AS650" s="17"/>
      <c r="AT650" s="11"/>
      <c r="AU650" s="13" t="s">
        <v>56</v>
      </c>
      <c r="AX650" s="21"/>
      <c r="AY650" s="13"/>
      <c r="AZ650" s="13"/>
      <c r="BA650" s="13">
        <v>8.0</v>
      </c>
      <c r="BB650" s="13"/>
    </row>
    <row r="651" ht="12.75" customHeight="1">
      <c r="A651" s="13" t="s">
        <v>619</v>
      </c>
      <c r="B651" s="74" t="s">
        <v>636</v>
      </c>
      <c r="C651" s="10">
        <v>1.2861111111111112</v>
      </c>
      <c r="D651" s="11">
        <v>2.8555555555555556</v>
      </c>
      <c r="E651" s="11">
        <v>0.45038910505836577</v>
      </c>
      <c r="F651" s="13">
        <v>0.0</v>
      </c>
      <c r="G651" s="13">
        <v>0.0</v>
      </c>
      <c r="H651" s="13">
        <v>10.0</v>
      </c>
      <c r="I651" s="13">
        <v>13.0</v>
      </c>
      <c r="J651" s="13">
        <v>1.0</v>
      </c>
      <c r="K651" s="11">
        <v>-0.7692307692307693</v>
      </c>
      <c r="L651" s="11">
        <v>0.0</v>
      </c>
      <c r="M651" s="13">
        <v>0.0</v>
      </c>
      <c r="N651" s="13">
        <v>0.0</v>
      </c>
      <c r="O651" s="13">
        <v>11.0</v>
      </c>
      <c r="P651" s="14">
        <v>0.0</v>
      </c>
      <c r="Q651" s="15">
        <v>-0.3188416641724035</v>
      </c>
      <c r="R651" s="16">
        <v>1.2861111111111112</v>
      </c>
      <c r="S651" s="12">
        <v>22.0</v>
      </c>
      <c r="T651" s="12">
        <v>13.0</v>
      </c>
      <c r="U651" s="13">
        <v>1.0</v>
      </c>
      <c r="V651" s="17">
        <f t="shared" si="55"/>
        <v>1</v>
      </c>
      <c r="W651" s="11">
        <f t="shared" si="2"/>
        <v>0</v>
      </c>
      <c r="X651" s="11">
        <f t="shared" si="3"/>
        <v>1</v>
      </c>
      <c r="Y651" s="11">
        <f t="shared" si="19"/>
        <v>1.286111111</v>
      </c>
      <c r="Z651" s="12">
        <v>0.0</v>
      </c>
      <c r="AA651" s="12">
        <v>0.0</v>
      </c>
      <c r="AB651" s="12">
        <v>1.0</v>
      </c>
      <c r="AC651" s="12">
        <v>0.0</v>
      </c>
      <c r="AD651" s="12">
        <v>1.0</v>
      </c>
      <c r="AE651" s="12">
        <v>0.0</v>
      </c>
      <c r="AF651" s="11">
        <f t="shared" si="46"/>
        <v>0</v>
      </c>
      <c r="AG651" s="13">
        <v>4.0</v>
      </c>
      <c r="AH651" s="13">
        <v>2.0</v>
      </c>
      <c r="AI651" s="13">
        <v>7.0</v>
      </c>
      <c r="AJ651" s="13">
        <v>6.0</v>
      </c>
      <c r="AK651" s="13">
        <v>11.0</v>
      </c>
      <c r="AL651" s="13">
        <v>8.0</v>
      </c>
      <c r="AM651" s="18">
        <f t="shared" si="47"/>
        <v>0.7272727273</v>
      </c>
      <c r="AN651" s="13">
        <v>1.0</v>
      </c>
      <c r="AO651" s="19">
        <v>0.0</v>
      </c>
      <c r="AP651" s="13">
        <v>0.0</v>
      </c>
      <c r="AQ651" s="17"/>
      <c r="AR651" s="11"/>
      <c r="AS651" s="17"/>
      <c r="AT651" s="11"/>
      <c r="AU651" s="13" t="s">
        <v>54</v>
      </c>
      <c r="AX651" s="21"/>
      <c r="AY651" s="13"/>
      <c r="AZ651" s="13">
        <v>4.0</v>
      </c>
      <c r="BA651" s="13">
        <v>4.0</v>
      </c>
      <c r="BB651" s="13"/>
    </row>
    <row r="652" ht="12.75" customHeight="1">
      <c r="A652" s="13" t="s">
        <v>619</v>
      </c>
      <c r="B652" s="74" t="s">
        <v>637</v>
      </c>
      <c r="C652" s="10">
        <v>0.2111111111111111</v>
      </c>
      <c r="D652" s="11">
        <v>0.3222222222222222</v>
      </c>
      <c r="E652" s="11">
        <v>0.6551724137931035</v>
      </c>
      <c r="F652" s="13">
        <v>0.0</v>
      </c>
      <c r="G652" s="13">
        <v>0.0</v>
      </c>
      <c r="H652" s="13">
        <v>4.0</v>
      </c>
      <c r="I652" s="13">
        <v>8.0</v>
      </c>
      <c r="J652" s="13">
        <v>1.0</v>
      </c>
      <c r="K652" s="11">
        <v>-0.5</v>
      </c>
      <c r="L652" s="11">
        <v>0.0</v>
      </c>
      <c r="M652" s="13">
        <v>0.0</v>
      </c>
      <c r="N652" s="13">
        <v>0.0</v>
      </c>
      <c r="O652" s="13">
        <v>11.0</v>
      </c>
      <c r="P652" s="14">
        <v>0.0</v>
      </c>
      <c r="Q652" s="15">
        <v>0.15517241379310354</v>
      </c>
      <c r="R652" s="16">
        <v>0.2111111111111111</v>
      </c>
      <c r="S652" s="12">
        <v>9.0</v>
      </c>
      <c r="T652" s="12">
        <v>18.0</v>
      </c>
      <c r="U652" s="13">
        <v>1.0</v>
      </c>
      <c r="V652" s="17">
        <f t="shared" si="55"/>
        <v>1</v>
      </c>
      <c r="W652" s="11">
        <f t="shared" si="2"/>
        <v>0</v>
      </c>
      <c r="X652" s="11">
        <f t="shared" si="3"/>
        <v>1</v>
      </c>
      <c r="Y652" s="11">
        <f t="shared" si="19"/>
        <v>0.2111111111</v>
      </c>
      <c r="Z652" s="12">
        <v>0.0</v>
      </c>
      <c r="AA652" s="12">
        <v>0.0</v>
      </c>
      <c r="AB652" s="12">
        <v>0.0</v>
      </c>
      <c r="AC652" s="12">
        <v>0.0</v>
      </c>
      <c r="AD652" s="12">
        <v>0.0</v>
      </c>
      <c r="AE652" s="12">
        <v>0.0</v>
      </c>
      <c r="AF652" s="11" t="str">
        <f t="shared" si="46"/>
        <v>#DIV/0!</v>
      </c>
      <c r="AG652" s="13">
        <v>0.0</v>
      </c>
      <c r="AH652" s="13">
        <v>0.0</v>
      </c>
      <c r="AI652" s="13">
        <v>3.0</v>
      </c>
      <c r="AJ652" s="13">
        <v>2.0</v>
      </c>
      <c r="AK652" s="13">
        <v>3.0</v>
      </c>
      <c r="AL652" s="13">
        <v>2.0</v>
      </c>
      <c r="AM652" s="18">
        <f t="shared" si="47"/>
        <v>0.6666666667</v>
      </c>
      <c r="AN652" s="13">
        <v>0.0</v>
      </c>
      <c r="AO652" s="19">
        <v>0.0</v>
      </c>
      <c r="AP652" s="13">
        <v>0.0</v>
      </c>
      <c r="AQ652" s="17"/>
      <c r="AR652" s="11"/>
      <c r="AS652" s="17"/>
      <c r="AT652" s="11"/>
      <c r="AU652" s="13" t="s">
        <v>56</v>
      </c>
      <c r="AX652" s="21"/>
      <c r="AY652" s="13"/>
      <c r="AZ652" s="13"/>
      <c r="BA652" s="13">
        <v>9.0</v>
      </c>
      <c r="BB652" s="13"/>
    </row>
    <row r="653" ht="12.75" customHeight="1">
      <c r="A653" s="13" t="s">
        <v>619</v>
      </c>
      <c r="B653" s="9" t="s">
        <v>638</v>
      </c>
      <c r="C653" s="10">
        <v>0.0</v>
      </c>
      <c r="D653" s="11">
        <v>0.2111111111111111</v>
      </c>
      <c r="E653" s="11">
        <v>0.0</v>
      </c>
      <c r="F653" s="13">
        <v>0.0</v>
      </c>
      <c r="G653" s="13">
        <v>0.0</v>
      </c>
      <c r="H653" s="13">
        <v>5.0</v>
      </c>
      <c r="I653" s="13">
        <v>8.0</v>
      </c>
      <c r="J653" s="13">
        <v>1.0</v>
      </c>
      <c r="K653" s="11">
        <v>-0.625</v>
      </c>
      <c r="L653" s="11">
        <v>0.0</v>
      </c>
      <c r="M653" s="13">
        <v>0.0</v>
      </c>
      <c r="N653" s="13">
        <v>0.0</v>
      </c>
      <c r="O653" s="13">
        <v>11.0</v>
      </c>
      <c r="P653" s="14">
        <v>0.0</v>
      </c>
      <c r="Q653" s="15">
        <v>-0.625</v>
      </c>
      <c r="R653" s="16">
        <v>0.0</v>
      </c>
      <c r="S653" s="12">
        <v>6.0</v>
      </c>
      <c r="T653" s="12">
        <v>19.0</v>
      </c>
      <c r="U653" s="13">
        <v>1.0</v>
      </c>
      <c r="V653" s="17">
        <f t="shared" si="55"/>
        <v>1</v>
      </c>
      <c r="W653" s="11">
        <f t="shared" si="2"/>
        <v>0</v>
      </c>
      <c r="X653" s="11">
        <f t="shared" si="3"/>
        <v>1</v>
      </c>
      <c r="Y653" s="11">
        <f t="shared" si="19"/>
        <v>0</v>
      </c>
      <c r="Z653" s="12">
        <v>0.0</v>
      </c>
      <c r="AA653" s="12">
        <v>0.0</v>
      </c>
      <c r="AB653" s="12">
        <v>0.0</v>
      </c>
      <c r="AC653" s="12">
        <v>0.0</v>
      </c>
      <c r="AD653" s="12">
        <v>0.0</v>
      </c>
      <c r="AE653" s="12">
        <v>0.0</v>
      </c>
      <c r="AF653" s="11" t="str">
        <f t="shared" si="46"/>
        <v>#DIV/0!</v>
      </c>
      <c r="AG653" s="13">
        <v>0.0</v>
      </c>
      <c r="AH653" s="13">
        <v>0.0</v>
      </c>
      <c r="AI653" s="13">
        <v>2.0</v>
      </c>
      <c r="AJ653" s="13">
        <v>0.0</v>
      </c>
      <c r="AK653" s="13">
        <v>2.0</v>
      </c>
      <c r="AL653" s="13">
        <v>0.0</v>
      </c>
      <c r="AM653" s="18">
        <f t="shared" si="47"/>
        <v>0</v>
      </c>
      <c r="AN653" s="13">
        <v>0.0</v>
      </c>
      <c r="AO653" s="19">
        <v>0.0</v>
      </c>
      <c r="AP653" s="13">
        <v>1.0</v>
      </c>
      <c r="AQ653" s="17"/>
      <c r="AR653" s="11"/>
      <c r="AS653" s="17"/>
      <c r="AT653" s="11"/>
      <c r="AU653" s="13" t="s">
        <v>54</v>
      </c>
      <c r="AX653" s="21"/>
      <c r="AY653" s="25"/>
      <c r="AZ653" s="25"/>
      <c r="BA653" s="12">
        <v>6.0</v>
      </c>
      <c r="BB653" s="25"/>
    </row>
    <row r="654" ht="12.75" customHeight="1">
      <c r="A654" s="25" t="s">
        <v>619</v>
      </c>
      <c r="B654" s="26" t="s">
        <v>639</v>
      </c>
      <c r="C654" s="27">
        <v>0.0</v>
      </c>
      <c r="D654" s="28">
        <v>0.1</v>
      </c>
      <c r="E654" s="28">
        <v>0.0</v>
      </c>
      <c r="F654" s="25">
        <v>0.0</v>
      </c>
      <c r="G654" s="25">
        <v>0.0</v>
      </c>
      <c r="H654" s="25">
        <v>8.0</v>
      </c>
      <c r="I654" s="25">
        <v>9.0</v>
      </c>
      <c r="J654" s="25">
        <v>1.0</v>
      </c>
      <c r="K654" s="28">
        <v>-0.8888888888888888</v>
      </c>
      <c r="L654" s="28">
        <v>0.0</v>
      </c>
      <c r="M654" s="25">
        <v>0.0</v>
      </c>
      <c r="N654" s="25">
        <v>0.0</v>
      </c>
      <c r="O654" s="25">
        <v>11.0</v>
      </c>
      <c r="P654" s="29">
        <v>0.0</v>
      </c>
      <c r="Q654" s="30">
        <v>-0.8888888888888888</v>
      </c>
      <c r="R654" s="31">
        <v>0.0</v>
      </c>
      <c r="S654" s="25">
        <v>3.0</v>
      </c>
      <c r="T654" s="25">
        <v>20.0</v>
      </c>
      <c r="U654" s="25">
        <v>1.0</v>
      </c>
      <c r="V654" s="32">
        <f t="shared" si="55"/>
        <v>1</v>
      </c>
      <c r="W654" s="28">
        <f t="shared" si="2"/>
        <v>0</v>
      </c>
      <c r="X654" s="28">
        <f t="shared" si="3"/>
        <v>1</v>
      </c>
      <c r="Y654" s="28">
        <f t="shared" si="19"/>
        <v>0</v>
      </c>
      <c r="Z654" s="25">
        <v>0.0</v>
      </c>
      <c r="AA654" s="25">
        <v>0.0</v>
      </c>
      <c r="AB654" s="25">
        <v>0.0</v>
      </c>
      <c r="AC654" s="25">
        <v>0.0</v>
      </c>
      <c r="AD654" s="25">
        <v>0.0</v>
      </c>
      <c r="AE654" s="25">
        <v>0.0</v>
      </c>
      <c r="AF654" s="28" t="str">
        <f t="shared" si="46"/>
        <v>#DIV/0!</v>
      </c>
      <c r="AG654" s="25">
        <v>0.0</v>
      </c>
      <c r="AH654" s="25">
        <v>0.0</v>
      </c>
      <c r="AI654" s="25">
        <v>1.0</v>
      </c>
      <c r="AJ654" s="25">
        <v>0.0</v>
      </c>
      <c r="AK654" s="25">
        <v>1.0</v>
      </c>
      <c r="AL654" s="25">
        <v>0.0</v>
      </c>
      <c r="AM654" s="33">
        <f t="shared" si="47"/>
        <v>0</v>
      </c>
      <c r="AN654" s="25">
        <v>0.0</v>
      </c>
      <c r="AO654" s="34">
        <v>0.0</v>
      </c>
      <c r="AP654" s="25">
        <v>0.0</v>
      </c>
      <c r="AQ654" s="32"/>
      <c r="AR654" s="28"/>
      <c r="AS654" s="32"/>
      <c r="AT654" s="28"/>
      <c r="AU654" s="25" t="s">
        <v>56</v>
      </c>
      <c r="AV654" s="25"/>
      <c r="AW654" s="25"/>
      <c r="AX654" s="36"/>
      <c r="AY654" s="25"/>
      <c r="AZ654" s="25"/>
      <c r="BA654" s="25">
        <v>5.0</v>
      </c>
      <c r="BB654" s="25"/>
    </row>
    <row r="655" ht="12.75" customHeight="1">
      <c r="A655" s="8" t="s">
        <v>640</v>
      </c>
      <c r="B655" s="9" t="s">
        <v>641</v>
      </c>
      <c r="C655" s="10">
        <v>4.116666666666667</v>
      </c>
      <c r="D655" s="11">
        <v>13.752777777777778</v>
      </c>
      <c r="E655" s="11">
        <v>0.2993334679862654</v>
      </c>
      <c r="F655" s="13">
        <v>1.0</v>
      </c>
      <c r="G655" s="13">
        <v>10.0</v>
      </c>
      <c r="H655" s="13">
        <v>0.0</v>
      </c>
      <c r="I655" s="13">
        <v>99.0</v>
      </c>
      <c r="J655" s="13">
        <v>13.0</v>
      </c>
      <c r="K655" s="11">
        <v>0.7692307692307693</v>
      </c>
      <c r="L655" s="11">
        <v>5.384615384615385</v>
      </c>
      <c r="M655" s="13">
        <v>12.0</v>
      </c>
      <c r="N655" s="13">
        <v>7.0</v>
      </c>
      <c r="O655" s="13">
        <v>10.0</v>
      </c>
      <c r="P655" s="10">
        <v>0.7</v>
      </c>
      <c r="Q655" s="15">
        <v>1.7685642372170347</v>
      </c>
      <c r="R655" s="16">
        <v>13.701282051282051</v>
      </c>
      <c r="S655" s="13">
        <v>39.0</v>
      </c>
      <c r="T655" s="13">
        <v>1.0</v>
      </c>
      <c r="U655" s="13">
        <v>1.0</v>
      </c>
      <c r="V655" s="17">
        <f t="shared" si="55"/>
        <v>3</v>
      </c>
      <c r="W655" s="11">
        <f t="shared" si="2"/>
        <v>0.7692307692</v>
      </c>
      <c r="X655" s="11">
        <f t="shared" si="3"/>
        <v>0.2307692308</v>
      </c>
      <c r="Y655" s="11">
        <f t="shared" si="19"/>
        <v>9.501282051</v>
      </c>
      <c r="Z655" s="12">
        <v>1.0</v>
      </c>
      <c r="AA655" s="12">
        <v>0.0</v>
      </c>
      <c r="AB655" s="12">
        <v>10.0</v>
      </c>
      <c r="AC655" s="12">
        <v>3.0</v>
      </c>
      <c r="AD655" s="12">
        <v>11.0</v>
      </c>
      <c r="AE655" s="12">
        <v>3.0</v>
      </c>
      <c r="AF655" s="11">
        <f t="shared" si="46"/>
        <v>0.2727272727</v>
      </c>
      <c r="AG655" s="13">
        <v>7.0</v>
      </c>
      <c r="AH655" s="13">
        <v>2.0</v>
      </c>
      <c r="AI655" s="13">
        <v>6.0</v>
      </c>
      <c r="AJ655" s="13">
        <v>1.0</v>
      </c>
      <c r="AK655" s="13">
        <v>13.0</v>
      </c>
      <c r="AL655" s="13">
        <v>3.0</v>
      </c>
      <c r="AM655" s="18">
        <f t="shared" si="47"/>
        <v>0.2307692308</v>
      </c>
      <c r="AN655" s="13">
        <v>3.0</v>
      </c>
      <c r="AO655" s="19">
        <v>0.0</v>
      </c>
      <c r="AP655" s="13">
        <v>0.0</v>
      </c>
      <c r="AQ655" s="17"/>
      <c r="AR655" s="11"/>
      <c r="AS655" s="17"/>
      <c r="AT655" s="11"/>
      <c r="AU655" s="13" t="s">
        <v>54</v>
      </c>
      <c r="AV655" s="13"/>
      <c r="AW655" s="13"/>
      <c r="AX655" s="21"/>
      <c r="BA655" s="12">
        <v>10.0</v>
      </c>
    </row>
    <row r="656" ht="12.75" customHeight="1">
      <c r="A656" s="22" t="s">
        <v>640</v>
      </c>
      <c r="B656" s="74" t="s">
        <v>642</v>
      </c>
      <c r="C656" s="10">
        <v>2.186111111111111</v>
      </c>
      <c r="D656" s="11">
        <v>13.752777777777778</v>
      </c>
      <c r="E656" s="11">
        <v>0.1589577863057968</v>
      </c>
      <c r="F656" s="13">
        <v>0.0</v>
      </c>
      <c r="G656" s="13">
        <v>9.0</v>
      </c>
      <c r="H656" s="13">
        <v>1.0</v>
      </c>
      <c r="I656" s="13">
        <v>100.0</v>
      </c>
      <c r="J656" s="13">
        <v>12.0</v>
      </c>
      <c r="K656" s="11">
        <v>0.7491666666666666</v>
      </c>
      <c r="L656" s="11">
        <v>4.2</v>
      </c>
      <c r="M656" s="13">
        <v>10.0</v>
      </c>
      <c r="N656" s="13">
        <v>3.0</v>
      </c>
      <c r="O656" s="13">
        <v>10.0</v>
      </c>
      <c r="P656" s="10">
        <v>0.3</v>
      </c>
      <c r="Q656" s="15">
        <v>1.2081244529724635</v>
      </c>
      <c r="R656" s="16">
        <v>8.18611111111111</v>
      </c>
      <c r="S656" s="13">
        <v>39.0</v>
      </c>
      <c r="T656" s="13">
        <v>2.0</v>
      </c>
      <c r="U656" s="13">
        <v>1.0</v>
      </c>
      <c r="V656" s="17">
        <f t="shared" si="55"/>
        <v>3</v>
      </c>
      <c r="W656" s="11">
        <f t="shared" si="2"/>
        <v>0.75</v>
      </c>
      <c r="X656" s="11">
        <f t="shared" si="3"/>
        <v>0.25</v>
      </c>
      <c r="Y656" s="11">
        <f t="shared" si="19"/>
        <v>6.386111111</v>
      </c>
      <c r="Z656" s="12">
        <v>1.0</v>
      </c>
      <c r="AA656" s="12">
        <v>0.0</v>
      </c>
      <c r="AB656" s="12">
        <v>10.0</v>
      </c>
      <c r="AC656" s="12">
        <v>1.0</v>
      </c>
      <c r="AD656" s="12">
        <v>11.0</v>
      </c>
      <c r="AE656" s="12">
        <v>1.0</v>
      </c>
      <c r="AF656" s="11">
        <f t="shared" si="46"/>
        <v>0.09090909091</v>
      </c>
      <c r="AG656" s="13">
        <v>7.0</v>
      </c>
      <c r="AH656" s="13">
        <v>3.0</v>
      </c>
      <c r="AI656" s="13">
        <v>6.0</v>
      </c>
      <c r="AJ656" s="13">
        <v>2.0</v>
      </c>
      <c r="AK656" s="13">
        <v>13.0</v>
      </c>
      <c r="AL656" s="13">
        <v>5.0</v>
      </c>
      <c r="AM656" s="18">
        <f t="shared" si="47"/>
        <v>0.3846153846</v>
      </c>
      <c r="AN656" s="13">
        <v>3.0</v>
      </c>
      <c r="AO656" s="19">
        <v>0.0</v>
      </c>
      <c r="AP656" s="13">
        <v>0.0</v>
      </c>
      <c r="AQ656" s="17"/>
      <c r="AR656" s="11"/>
      <c r="AS656" s="17"/>
      <c r="AT656" s="11"/>
      <c r="AU656" s="13" t="s">
        <v>54</v>
      </c>
      <c r="AV656" s="13"/>
      <c r="AW656" s="13"/>
      <c r="AX656" s="21"/>
      <c r="AY656" s="13"/>
      <c r="AZ656" s="13"/>
      <c r="BA656" s="13">
        <v>0.0</v>
      </c>
      <c r="BB656" s="13"/>
    </row>
    <row r="657" ht="12.75" customHeight="1">
      <c r="A657" s="13" t="s">
        <v>640</v>
      </c>
      <c r="B657" s="74" t="s">
        <v>643</v>
      </c>
      <c r="C657" s="10">
        <v>2.186111111111111</v>
      </c>
      <c r="D657" s="11">
        <v>13.752777777777778</v>
      </c>
      <c r="E657" s="11">
        <v>0.1589577863057968</v>
      </c>
      <c r="F657" s="13">
        <v>1.0</v>
      </c>
      <c r="G657" s="13">
        <v>7.0</v>
      </c>
      <c r="H657" s="13">
        <v>0.0</v>
      </c>
      <c r="I657" s="13">
        <v>96.0</v>
      </c>
      <c r="J657" s="13">
        <v>11.0</v>
      </c>
      <c r="K657" s="11">
        <v>0.6363636363636364</v>
      </c>
      <c r="L657" s="11">
        <v>4.454545454545454</v>
      </c>
      <c r="M657" s="13">
        <v>10.0</v>
      </c>
      <c r="N657" s="13">
        <v>0.0</v>
      </c>
      <c r="O657" s="13">
        <v>10.0</v>
      </c>
      <c r="P657" s="14">
        <v>0.0</v>
      </c>
      <c r="Q657" s="15">
        <v>0.7953214226694332</v>
      </c>
      <c r="R657" s="16">
        <v>6.640656565656565</v>
      </c>
      <c r="S657" s="13">
        <v>38.0</v>
      </c>
      <c r="T657" s="13">
        <v>4.0</v>
      </c>
      <c r="U657" s="13">
        <v>1.0</v>
      </c>
      <c r="V657" s="17">
        <f t="shared" si="55"/>
        <v>4</v>
      </c>
      <c r="W657" s="11">
        <f t="shared" si="2"/>
        <v>0.6363636364</v>
      </c>
      <c r="X657" s="11">
        <f t="shared" si="3"/>
        <v>0.3636363636</v>
      </c>
      <c r="Y657" s="11">
        <f t="shared" si="19"/>
        <v>6.640656566</v>
      </c>
      <c r="Z657" s="12">
        <v>1.0</v>
      </c>
      <c r="AA657" s="12">
        <v>0.0</v>
      </c>
      <c r="AB657" s="12">
        <v>10.0</v>
      </c>
      <c r="AC657" s="12">
        <v>1.0</v>
      </c>
      <c r="AD657" s="12">
        <v>11.0</v>
      </c>
      <c r="AE657" s="12">
        <v>1.0</v>
      </c>
      <c r="AF657" s="11">
        <f t="shared" si="46"/>
        <v>0.09090909091</v>
      </c>
      <c r="AG657" s="13">
        <v>7.0</v>
      </c>
      <c r="AH657" s="13">
        <v>3.0</v>
      </c>
      <c r="AI657" s="13">
        <v>6.0</v>
      </c>
      <c r="AJ657" s="13">
        <v>3.0</v>
      </c>
      <c r="AK657" s="13">
        <v>13.0</v>
      </c>
      <c r="AL657" s="13">
        <v>6.0</v>
      </c>
      <c r="AM657" s="18">
        <f t="shared" si="47"/>
        <v>0.4615384615</v>
      </c>
      <c r="AN657" s="13">
        <v>1.0</v>
      </c>
      <c r="AO657" s="19">
        <v>0.0</v>
      </c>
      <c r="AP657" s="13">
        <v>0.0</v>
      </c>
      <c r="AQ657" s="17"/>
      <c r="AR657" s="11"/>
      <c r="AS657" s="17"/>
      <c r="AT657" s="11"/>
      <c r="AU657" s="13" t="s">
        <v>56</v>
      </c>
      <c r="AV657" s="13"/>
      <c r="AW657" s="13"/>
      <c r="AX657" s="21"/>
      <c r="AY657" s="13"/>
      <c r="AZ657" s="13"/>
      <c r="BA657" s="13">
        <v>4.0</v>
      </c>
      <c r="BB657" s="13"/>
    </row>
    <row r="658" ht="12.75" customHeight="1">
      <c r="A658" s="13" t="s">
        <v>640</v>
      </c>
      <c r="B658" s="9" t="s">
        <v>644</v>
      </c>
      <c r="C658" s="10">
        <v>3.1</v>
      </c>
      <c r="D658" s="11">
        <v>11.752777777777778</v>
      </c>
      <c r="E658" s="11">
        <v>0.2637674308674072</v>
      </c>
      <c r="F658" s="13">
        <v>0.0</v>
      </c>
      <c r="G658" s="13">
        <v>5.0</v>
      </c>
      <c r="H658" s="13">
        <v>5.0</v>
      </c>
      <c r="I658" s="13">
        <v>90.0</v>
      </c>
      <c r="J658" s="13">
        <v>10.0</v>
      </c>
      <c r="K658" s="11">
        <v>0.49444444444444446</v>
      </c>
      <c r="L658" s="11">
        <v>1.5555555555555556</v>
      </c>
      <c r="M658" s="13">
        <v>7.0</v>
      </c>
      <c r="N658" s="13">
        <v>0.0</v>
      </c>
      <c r="O658" s="13">
        <v>10.0</v>
      </c>
      <c r="P658" s="14">
        <v>0.0</v>
      </c>
      <c r="Q658" s="15">
        <v>0.7582118753118516</v>
      </c>
      <c r="R658" s="16">
        <v>4.655555555555556</v>
      </c>
      <c r="S658" s="13">
        <v>36.0</v>
      </c>
      <c r="T658" s="13">
        <v>6.0</v>
      </c>
      <c r="U658" s="13">
        <v>1.0</v>
      </c>
      <c r="V658" s="17">
        <f t="shared" si="55"/>
        <v>5</v>
      </c>
      <c r="W658" s="11">
        <f t="shared" si="2"/>
        <v>0.5</v>
      </c>
      <c r="X658" s="11">
        <f t="shared" si="3"/>
        <v>0.5</v>
      </c>
      <c r="Y658" s="11">
        <f t="shared" si="19"/>
        <v>4.655555556</v>
      </c>
      <c r="Z658" s="12">
        <v>1.0</v>
      </c>
      <c r="AA658" s="12">
        <v>1.0</v>
      </c>
      <c r="AB658" s="12">
        <v>8.0</v>
      </c>
      <c r="AC658" s="12">
        <v>0.0</v>
      </c>
      <c r="AD658" s="12">
        <v>9.0</v>
      </c>
      <c r="AE658" s="12">
        <v>1.0</v>
      </c>
      <c r="AF658" s="11">
        <f t="shared" si="46"/>
        <v>0.1111111111</v>
      </c>
      <c r="AG658" s="13">
        <v>7.0</v>
      </c>
      <c r="AH658" s="13">
        <v>3.0</v>
      </c>
      <c r="AI658" s="13">
        <v>6.0</v>
      </c>
      <c r="AJ658" s="13">
        <v>2.0</v>
      </c>
      <c r="AK658" s="13">
        <v>13.0</v>
      </c>
      <c r="AL658" s="13">
        <v>5.0</v>
      </c>
      <c r="AM658" s="18">
        <f t="shared" si="47"/>
        <v>0.3846153846</v>
      </c>
      <c r="AN658" s="13">
        <v>1.0</v>
      </c>
      <c r="AO658" s="19">
        <v>0.0</v>
      </c>
      <c r="AP658" s="13">
        <v>0.0</v>
      </c>
      <c r="AQ658" s="17"/>
      <c r="AR658" s="11"/>
      <c r="AS658" s="17"/>
      <c r="AT658" s="11"/>
      <c r="AU658" s="13" t="s">
        <v>54</v>
      </c>
      <c r="AV658" s="13"/>
      <c r="AW658" s="13"/>
      <c r="AX658" s="21"/>
      <c r="AY658" s="13"/>
      <c r="AZ658" s="13"/>
      <c r="BA658" s="13">
        <v>6.0</v>
      </c>
    </row>
    <row r="659" ht="12.75" customHeight="1">
      <c r="A659" s="13" t="s">
        <v>640</v>
      </c>
      <c r="B659" s="9" t="s">
        <v>645</v>
      </c>
      <c r="C659" s="10">
        <v>2.5416666666666665</v>
      </c>
      <c r="D659" s="11">
        <v>11.002777777777778</v>
      </c>
      <c r="E659" s="11">
        <v>0.23100227215349656</v>
      </c>
      <c r="F659" s="13">
        <v>1.0</v>
      </c>
      <c r="G659" s="13">
        <v>6.0</v>
      </c>
      <c r="H659" s="13">
        <v>6.0</v>
      </c>
      <c r="I659" s="13">
        <v>79.0</v>
      </c>
      <c r="J659" s="13">
        <v>8.0</v>
      </c>
      <c r="K659" s="11">
        <v>0.740506329113924</v>
      </c>
      <c r="L659" s="11">
        <v>2.1</v>
      </c>
      <c r="M659" s="13">
        <v>4.0</v>
      </c>
      <c r="N659" s="13">
        <v>0.0</v>
      </c>
      <c r="O659" s="13">
        <v>10.0</v>
      </c>
      <c r="P659" s="14">
        <v>0.0</v>
      </c>
      <c r="Q659" s="15">
        <v>0.9715086012674206</v>
      </c>
      <c r="R659" s="16">
        <v>4.641666666666667</v>
      </c>
      <c r="S659" s="13">
        <v>35.0</v>
      </c>
      <c r="T659" s="13">
        <v>7.0</v>
      </c>
      <c r="U659" s="13">
        <v>1.0</v>
      </c>
      <c r="V659" s="17">
        <f t="shared" si="55"/>
        <v>2</v>
      </c>
      <c r="W659" s="11">
        <f t="shared" si="2"/>
        <v>0.75</v>
      </c>
      <c r="X659" s="11">
        <f t="shared" si="3"/>
        <v>0.25</v>
      </c>
      <c r="Y659" s="11">
        <f t="shared" si="19"/>
        <v>4.641666667</v>
      </c>
      <c r="Z659" s="12">
        <v>1.0</v>
      </c>
      <c r="AA659" s="12">
        <v>0.0</v>
      </c>
      <c r="AB659" s="12">
        <v>7.0</v>
      </c>
      <c r="AC659" s="12">
        <v>1.0</v>
      </c>
      <c r="AD659" s="12">
        <v>8.0</v>
      </c>
      <c r="AE659" s="12">
        <v>1.0</v>
      </c>
      <c r="AF659" s="11">
        <f t="shared" si="46"/>
        <v>0.125</v>
      </c>
      <c r="AG659" s="13">
        <v>8.0</v>
      </c>
      <c r="AH659" s="13">
        <v>4.0</v>
      </c>
      <c r="AI659" s="13">
        <v>6.0</v>
      </c>
      <c r="AJ659" s="13">
        <v>3.0</v>
      </c>
      <c r="AK659" s="13">
        <v>14.0</v>
      </c>
      <c r="AL659" s="13">
        <v>7.0</v>
      </c>
      <c r="AM659" s="18">
        <f t="shared" si="47"/>
        <v>0.5</v>
      </c>
      <c r="AN659" s="13">
        <v>1.0</v>
      </c>
      <c r="AO659" s="19">
        <v>0.0</v>
      </c>
      <c r="AP659" s="13">
        <v>0.0</v>
      </c>
      <c r="AQ659" s="17"/>
      <c r="AR659" s="11"/>
      <c r="AS659" s="17"/>
      <c r="AT659" s="11"/>
      <c r="AU659" s="13" t="s">
        <v>54</v>
      </c>
      <c r="AV659" s="13"/>
      <c r="AW659" s="13"/>
      <c r="AX659" s="21"/>
      <c r="AY659" s="13"/>
      <c r="AZ659" s="13"/>
      <c r="BA659" s="12">
        <v>5.0</v>
      </c>
      <c r="BB659" s="13"/>
    </row>
    <row r="660" ht="12.75" customHeight="1">
      <c r="A660" s="13" t="s">
        <v>640</v>
      </c>
      <c r="B660" s="9" t="s">
        <v>646</v>
      </c>
      <c r="C660" s="10">
        <v>1.0416666666666667</v>
      </c>
      <c r="D660" s="11">
        <v>8.752777777777778</v>
      </c>
      <c r="E660" s="11">
        <v>0.11900983814662013</v>
      </c>
      <c r="F660" s="13">
        <v>1.0</v>
      </c>
      <c r="G660" s="13">
        <v>5.0</v>
      </c>
      <c r="H660" s="13">
        <v>2.0</v>
      </c>
      <c r="I660" s="13">
        <v>72.0</v>
      </c>
      <c r="J660" s="13">
        <v>7.0</v>
      </c>
      <c r="K660" s="11">
        <v>0.7103174603174603</v>
      </c>
      <c r="L660" s="11">
        <v>3.3333333333333335</v>
      </c>
      <c r="M660" s="13">
        <v>6.0</v>
      </c>
      <c r="N660" s="13">
        <v>0.0</v>
      </c>
      <c r="O660" s="13">
        <v>10.0</v>
      </c>
      <c r="P660" s="14">
        <v>0.0</v>
      </c>
      <c r="Q660" s="15">
        <v>0.8293272984640805</v>
      </c>
      <c r="R660" s="16">
        <v>4.375</v>
      </c>
      <c r="S660" s="13">
        <v>32.0</v>
      </c>
      <c r="T660" s="13">
        <v>8.0</v>
      </c>
      <c r="U660" s="13">
        <v>1.0</v>
      </c>
      <c r="V660" s="17">
        <f t="shared" si="55"/>
        <v>2</v>
      </c>
      <c r="W660" s="11">
        <f t="shared" si="2"/>
        <v>0.7142857143</v>
      </c>
      <c r="X660" s="11">
        <f t="shared" si="3"/>
        <v>0.2857142857</v>
      </c>
      <c r="Y660" s="11">
        <f t="shared" si="19"/>
        <v>4.375</v>
      </c>
      <c r="Z660" s="12">
        <v>0.0</v>
      </c>
      <c r="AA660" s="12">
        <v>0.0</v>
      </c>
      <c r="AB660" s="12">
        <v>6.0</v>
      </c>
      <c r="AC660" s="12">
        <v>0.0</v>
      </c>
      <c r="AD660" s="12">
        <v>6.0</v>
      </c>
      <c r="AE660" s="12">
        <v>0.0</v>
      </c>
      <c r="AF660" s="11">
        <f t="shared" si="46"/>
        <v>0</v>
      </c>
      <c r="AG660" s="13">
        <v>7.0</v>
      </c>
      <c r="AH660" s="13">
        <v>3.0</v>
      </c>
      <c r="AI660" s="13">
        <v>6.0</v>
      </c>
      <c r="AJ660" s="13">
        <v>2.0</v>
      </c>
      <c r="AK660" s="13">
        <v>13.0</v>
      </c>
      <c r="AL660" s="13">
        <v>5.0</v>
      </c>
      <c r="AM660" s="18">
        <f t="shared" si="47"/>
        <v>0.3846153846</v>
      </c>
      <c r="AN660" s="13">
        <v>1.0</v>
      </c>
      <c r="AO660" s="19">
        <v>0.0</v>
      </c>
      <c r="AP660" s="13">
        <v>0.0</v>
      </c>
      <c r="AQ660" s="17"/>
      <c r="AR660" s="11"/>
      <c r="AS660" s="17"/>
      <c r="AT660" s="11"/>
      <c r="AU660" s="13" t="s">
        <v>56</v>
      </c>
      <c r="AV660" s="13"/>
      <c r="AW660" s="13"/>
      <c r="AX660" s="21"/>
      <c r="AY660" s="13"/>
      <c r="AZ660" s="13"/>
      <c r="BA660" s="13">
        <v>6.0</v>
      </c>
      <c r="BB660" s="13"/>
    </row>
    <row r="661" ht="12.75" customHeight="1">
      <c r="A661" s="13" t="s">
        <v>640</v>
      </c>
      <c r="B661" s="74" t="s">
        <v>647</v>
      </c>
      <c r="C661" s="10">
        <v>1.1777777777777778</v>
      </c>
      <c r="D661" s="11">
        <v>3.852777777777778</v>
      </c>
      <c r="E661" s="11">
        <v>0.3056957462148522</v>
      </c>
      <c r="F661" s="13">
        <v>0.0</v>
      </c>
      <c r="G661" s="13">
        <v>2.0</v>
      </c>
      <c r="H661" s="13">
        <v>3.0</v>
      </c>
      <c r="I661" s="13">
        <v>35.0</v>
      </c>
      <c r="J661" s="13">
        <v>3.0</v>
      </c>
      <c r="K661" s="11">
        <v>0.6380952380952382</v>
      </c>
      <c r="L661" s="11">
        <v>2.6666666666666665</v>
      </c>
      <c r="M661" s="13">
        <v>2.0</v>
      </c>
      <c r="N661" s="13">
        <v>0.0</v>
      </c>
      <c r="O661" s="13">
        <v>10.0</v>
      </c>
      <c r="P661" s="14">
        <v>0.0</v>
      </c>
      <c r="Q661" s="15">
        <v>0.9437909843100903</v>
      </c>
      <c r="R661" s="16">
        <v>3.844444444444444</v>
      </c>
      <c r="S661" s="13">
        <v>22.0</v>
      </c>
      <c r="T661" s="13">
        <v>12.0</v>
      </c>
      <c r="U661" s="13">
        <v>1.0</v>
      </c>
      <c r="V661" s="17">
        <f t="shared" si="55"/>
        <v>1</v>
      </c>
      <c r="W661" s="11">
        <f t="shared" si="2"/>
        <v>0.6666666667</v>
      </c>
      <c r="X661" s="11">
        <f t="shared" si="3"/>
        <v>0.3333333333</v>
      </c>
      <c r="Y661" s="11">
        <f t="shared" si="19"/>
        <v>3.844444444</v>
      </c>
      <c r="Z661" s="12">
        <v>0.0</v>
      </c>
      <c r="AA661" s="12">
        <v>0.0</v>
      </c>
      <c r="AB661" s="12">
        <v>2.0</v>
      </c>
      <c r="AC661" s="12">
        <v>0.0</v>
      </c>
      <c r="AD661" s="12">
        <v>2.0</v>
      </c>
      <c r="AE661" s="12">
        <v>0.0</v>
      </c>
      <c r="AF661" s="11">
        <f t="shared" si="46"/>
        <v>0</v>
      </c>
      <c r="AG661" s="13">
        <v>4.0</v>
      </c>
      <c r="AH661" s="13">
        <v>2.0</v>
      </c>
      <c r="AI661" s="13">
        <v>6.0</v>
      </c>
      <c r="AJ661" s="13">
        <v>4.0</v>
      </c>
      <c r="AK661" s="13">
        <v>10.0</v>
      </c>
      <c r="AL661" s="13">
        <v>6.0</v>
      </c>
      <c r="AM661" s="18">
        <f t="shared" si="47"/>
        <v>0.6</v>
      </c>
      <c r="AN661" s="13">
        <v>1.0</v>
      </c>
      <c r="AO661" s="19">
        <v>0.0</v>
      </c>
      <c r="AP661" s="13">
        <v>0.0</v>
      </c>
      <c r="AQ661" s="17"/>
      <c r="AR661" s="11"/>
      <c r="AS661" s="17"/>
      <c r="AT661" s="11"/>
      <c r="AU661" s="13" t="s">
        <v>54</v>
      </c>
      <c r="AV661" s="13"/>
      <c r="AW661" s="13"/>
      <c r="AX661" s="21"/>
      <c r="AY661" s="13"/>
      <c r="AZ661" s="13"/>
      <c r="BA661" s="13">
        <v>2.0</v>
      </c>
      <c r="BB661" s="13"/>
    </row>
    <row r="662" ht="12.75" customHeight="1">
      <c r="A662" s="13" t="s">
        <v>640</v>
      </c>
      <c r="B662" s="74" t="s">
        <v>648</v>
      </c>
      <c r="C662" s="10">
        <v>2.2111111111111112</v>
      </c>
      <c r="D662" s="11">
        <v>4.802777777777778</v>
      </c>
      <c r="E662" s="11">
        <v>0.46038172353961826</v>
      </c>
      <c r="F662" s="13">
        <v>0.0</v>
      </c>
      <c r="G662" s="13">
        <v>2.0</v>
      </c>
      <c r="H662" s="13">
        <v>6.0</v>
      </c>
      <c r="I662" s="13">
        <v>46.0</v>
      </c>
      <c r="J662" s="13">
        <v>4.0</v>
      </c>
      <c r="K662" s="11">
        <v>0.4673913043478261</v>
      </c>
      <c r="L662" s="11">
        <v>1.4</v>
      </c>
      <c r="M662" s="13">
        <v>3.0</v>
      </c>
      <c r="N662" s="13">
        <v>0.0</v>
      </c>
      <c r="O662" s="13">
        <v>10.0</v>
      </c>
      <c r="P662" s="14">
        <v>0.0</v>
      </c>
      <c r="Q662" s="15">
        <v>0.9277730278874443</v>
      </c>
      <c r="R662" s="16">
        <v>3.611111111111111</v>
      </c>
      <c r="S662" s="13">
        <v>25.0</v>
      </c>
      <c r="T662" s="13">
        <v>11.0</v>
      </c>
      <c r="U662" s="13">
        <v>1.0</v>
      </c>
      <c r="V662" s="17">
        <f t="shared" si="55"/>
        <v>2</v>
      </c>
      <c r="W662" s="11">
        <f t="shared" si="2"/>
        <v>0.5</v>
      </c>
      <c r="X662" s="11">
        <f t="shared" si="3"/>
        <v>0.5</v>
      </c>
      <c r="Y662" s="11">
        <f t="shared" si="19"/>
        <v>3.611111111</v>
      </c>
      <c r="Z662" s="12">
        <v>0.0</v>
      </c>
      <c r="AA662" s="12">
        <v>0.0</v>
      </c>
      <c r="AB662" s="12">
        <v>3.0</v>
      </c>
      <c r="AC662" s="12">
        <v>1.0</v>
      </c>
      <c r="AD662" s="12">
        <v>3.0</v>
      </c>
      <c r="AE662" s="12">
        <v>1.0</v>
      </c>
      <c r="AF662" s="11">
        <f t="shared" si="46"/>
        <v>0.3333333333</v>
      </c>
      <c r="AG662" s="13">
        <v>4.0</v>
      </c>
      <c r="AH662" s="13">
        <v>2.0</v>
      </c>
      <c r="AI662" s="13">
        <v>6.0</v>
      </c>
      <c r="AJ662" s="13">
        <v>4.0</v>
      </c>
      <c r="AK662" s="13">
        <v>10.0</v>
      </c>
      <c r="AL662" s="13">
        <v>6.0</v>
      </c>
      <c r="AM662" s="18">
        <f t="shared" si="47"/>
        <v>0.6</v>
      </c>
      <c r="AN662" s="13">
        <v>1.0</v>
      </c>
      <c r="AO662" s="19">
        <v>0.0</v>
      </c>
      <c r="AP662" s="13">
        <v>0.0</v>
      </c>
      <c r="AQ662" s="17"/>
      <c r="AR662" s="11"/>
      <c r="AS662" s="17"/>
      <c r="AT662" s="11"/>
      <c r="AU662" s="13" t="s">
        <v>54</v>
      </c>
      <c r="AV662" s="13"/>
      <c r="AW662" s="13"/>
      <c r="AX662" s="21"/>
      <c r="AY662" s="13"/>
      <c r="AZ662" s="13"/>
      <c r="BA662" s="13">
        <v>5.0</v>
      </c>
      <c r="BB662" s="13"/>
    </row>
    <row r="663" ht="12.75" customHeight="1">
      <c r="A663" s="13" t="s">
        <v>640</v>
      </c>
      <c r="B663" s="74" t="s">
        <v>649</v>
      </c>
      <c r="C663" s="10">
        <v>2.302777777777778</v>
      </c>
      <c r="D663" s="11">
        <v>6.002777777777778</v>
      </c>
      <c r="E663" s="11">
        <v>0.38361869504858864</v>
      </c>
      <c r="F663" s="13">
        <v>0.0</v>
      </c>
      <c r="G663" s="13">
        <v>3.0</v>
      </c>
      <c r="H663" s="13">
        <v>9.0</v>
      </c>
      <c r="I663" s="13">
        <v>61.0</v>
      </c>
      <c r="J663" s="13">
        <v>6.0</v>
      </c>
      <c r="K663" s="11">
        <v>0.4754098360655738</v>
      </c>
      <c r="L663" s="11">
        <v>1.0769230769230769</v>
      </c>
      <c r="M663" s="13">
        <v>5.0</v>
      </c>
      <c r="N663" s="13">
        <v>0.0</v>
      </c>
      <c r="O663" s="13">
        <v>10.0</v>
      </c>
      <c r="P663" s="14">
        <v>0.0</v>
      </c>
      <c r="Q663" s="15">
        <v>0.8590285311141624</v>
      </c>
      <c r="R663" s="16">
        <v>3.3797008547008547</v>
      </c>
      <c r="S663" s="13">
        <v>28.0</v>
      </c>
      <c r="T663" s="13">
        <v>10.0</v>
      </c>
      <c r="U663" s="13">
        <v>1.0</v>
      </c>
      <c r="V663" s="17">
        <f t="shared" si="55"/>
        <v>3</v>
      </c>
      <c r="W663" s="11">
        <f t="shared" si="2"/>
        <v>0.5</v>
      </c>
      <c r="X663" s="11">
        <f t="shared" si="3"/>
        <v>0.5</v>
      </c>
      <c r="Y663" s="11">
        <f t="shared" si="19"/>
        <v>3.379700855</v>
      </c>
      <c r="Z663" s="12">
        <v>0.0</v>
      </c>
      <c r="AA663" s="12">
        <v>0.0</v>
      </c>
      <c r="AB663" s="12">
        <v>4.0</v>
      </c>
      <c r="AC663" s="12">
        <v>1.0</v>
      </c>
      <c r="AD663" s="12">
        <v>4.0</v>
      </c>
      <c r="AE663" s="12">
        <v>1.0</v>
      </c>
      <c r="AF663" s="11">
        <f t="shared" si="46"/>
        <v>0.25</v>
      </c>
      <c r="AG663" s="13">
        <v>5.0</v>
      </c>
      <c r="AH663" s="13">
        <v>4.0</v>
      </c>
      <c r="AI663" s="13">
        <v>6.0</v>
      </c>
      <c r="AJ663" s="13">
        <v>3.0</v>
      </c>
      <c r="AK663" s="13">
        <v>11.0</v>
      </c>
      <c r="AL663" s="13">
        <v>7.0</v>
      </c>
      <c r="AM663" s="18">
        <f t="shared" si="47"/>
        <v>0.6363636364</v>
      </c>
      <c r="AN663" s="13">
        <v>1.0</v>
      </c>
      <c r="AO663" s="19">
        <v>0.0</v>
      </c>
      <c r="AP663" s="13">
        <v>0.0</v>
      </c>
      <c r="AQ663" s="17"/>
      <c r="AR663" s="11"/>
      <c r="AS663" s="17"/>
      <c r="AT663" s="11"/>
      <c r="AU663" s="13" t="s">
        <v>54</v>
      </c>
      <c r="AV663" s="13"/>
      <c r="AW663" s="13"/>
      <c r="AX663" s="21"/>
      <c r="AY663" s="13"/>
      <c r="AZ663" s="13"/>
      <c r="BA663" s="12">
        <v>7.0</v>
      </c>
    </row>
    <row r="664" ht="12.75" customHeight="1">
      <c r="A664" s="22" t="s">
        <v>640</v>
      </c>
      <c r="B664" s="74" t="s">
        <v>650</v>
      </c>
      <c r="C664" s="10">
        <v>1.036111111111111</v>
      </c>
      <c r="D664" s="11">
        <v>13.752777777777778</v>
      </c>
      <c r="E664" s="11">
        <v>0.07533831549181982</v>
      </c>
      <c r="F664" s="13">
        <v>2.0</v>
      </c>
      <c r="G664" s="13">
        <v>8.0</v>
      </c>
      <c r="H664" s="13">
        <v>4.0</v>
      </c>
      <c r="I664" s="13">
        <v>100.0</v>
      </c>
      <c r="J664" s="13">
        <v>12.0</v>
      </c>
      <c r="K664" s="11">
        <v>0.6633333333333333</v>
      </c>
      <c r="L664" s="11">
        <v>2.3333333333333335</v>
      </c>
      <c r="M664" s="13">
        <v>7.0</v>
      </c>
      <c r="N664" s="13">
        <v>0.0</v>
      </c>
      <c r="O664" s="13">
        <v>10.0</v>
      </c>
      <c r="P664" s="10">
        <v>0.0</v>
      </c>
      <c r="Q664" s="15">
        <v>0.7386716488251531</v>
      </c>
      <c r="R664" s="16">
        <v>3.3694444444444445</v>
      </c>
      <c r="S664" s="13">
        <v>39.0</v>
      </c>
      <c r="T664" s="13">
        <v>3.0</v>
      </c>
      <c r="U664" s="13">
        <v>1.0</v>
      </c>
      <c r="V664" s="17">
        <f t="shared" si="55"/>
        <v>4</v>
      </c>
      <c r="W664" s="11">
        <f t="shared" si="2"/>
        <v>0.6666666667</v>
      </c>
      <c r="X664" s="11">
        <f t="shared" si="3"/>
        <v>0.3333333333</v>
      </c>
      <c r="Y664" s="11">
        <f t="shared" si="19"/>
        <v>3.369444444</v>
      </c>
      <c r="Z664" s="12">
        <v>1.0</v>
      </c>
      <c r="AA664" s="12">
        <v>0.0</v>
      </c>
      <c r="AB664" s="12">
        <v>10.0</v>
      </c>
      <c r="AC664" s="12">
        <v>0.0</v>
      </c>
      <c r="AD664" s="12">
        <v>11.0</v>
      </c>
      <c r="AE664" s="12">
        <v>0.0</v>
      </c>
      <c r="AF664" s="11">
        <f t="shared" si="46"/>
        <v>0</v>
      </c>
      <c r="AG664" s="13">
        <v>7.0</v>
      </c>
      <c r="AH664" s="13">
        <v>1.0</v>
      </c>
      <c r="AI664" s="13">
        <v>6.0</v>
      </c>
      <c r="AJ664" s="13">
        <v>2.0</v>
      </c>
      <c r="AK664" s="13">
        <v>13.0</v>
      </c>
      <c r="AL664" s="13">
        <v>3.0</v>
      </c>
      <c r="AM664" s="18">
        <f t="shared" si="47"/>
        <v>0.2307692308</v>
      </c>
      <c r="AN664" s="13">
        <v>3.0</v>
      </c>
      <c r="AO664" s="19">
        <v>0.0</v>
      </c>
      <c r="AP664" s="13">
        <v>0.0</v>
      </c>
      <c r="AQ664" s="17"/>
      <c r="AR664" s="11"/>
      <c r="AS664" s="17"/>
      <c r="AT664" s="11"/>
      <c r="AU664" s="13" t="s">
        <v>56</v>
      </c>
      <c r="AV664" s="13"/>
      <c r="AW664" s="13"/>
      <c r="AX664" s="21"/>
      <c r="AY664" s="13"/>
      <c r="AZ664" s="13">
        <v>3.0</v>
      </c>
      <c r="BA664" s="13">
        <v>8.0</v>
      </c>
      <c r="BB664" s="13"/>
    </row>
    <row r="665" ht="12.75" customHeight="1">
      <c r="A665" s="13" t="s">
        <v>640</v>
      </c>
      <c r="B665" s="74" t="s">
        <v>651</v>
      </c>
      <c r="C665" s="10">
        <v>2.1277777777777778</v>
      </c>
      <c r="D665" s="11">
        <v>13.002777777777778</v>
      </c>
      <c r="E665" s="11">
        <v>0.16364024781029693</v>
      </c>
      <c r="F665" s="13">
        <v>1.0</v>
      </c>
      <c r="G665" s="13">
        <v>5.0</v>
      </c>
      <c r="H665" s="13">
        <v>13.0</v>
      </c>
      <c r="I665" s="13">
        <v>91.0</v>
      </c>
      <c r="J665" s="13">
        <v>9.0</v>
      </c>
      <c r="K665" s="11">
        <v>0.5396825396825397</v>
      </c>
      <c r="L665" s="11">
        <v>0.9150326797385621</v>
      </c>
      <c r="M665" s="13">
        <v>5.0</v>
      </c>
      <c r="N665" s="13">
        <v>0.0</v>
      </c>
      <c r="O665" s="13">
        <v>10.0</v>
      </c>
      <c r="P665" s="14">
        <v>0.0</v>
      </c>
      <c r="Q665" s="15">
        <v>0.7033227874928366</v>
      </c>
      <c r="R665" s="16">
        <v>3.0428104575163397</v>
      </c>
      <c r="S665" s="13">
        <v>37.0</v>
      </c>
      <c r="T665" s="13">
        <v>5.0</v>
      </c>
      <c r="U665" s="13">
        <v>1.0</v>
      </c>
      <c r="V665" s="17">
        <f t="shared" si="55"/>
        <v>4</v>
      </c>
      <c r="W665" s="11">
        <f t="shared" si="2"/>
        <v>0.5555555556</v>
      </c>
      <c r="X665" s="11">
        <f t="shared" si="3"/>
        <v>0.4444444444</v>
      </c>
      <c r="Y665" s="11">
        <f t="shared" si="19"/>
        <v>3.042810458</v>
      </c>
      <c r="Z665" s="12">
        <v>1.0</v>
      </c>
      <c r="AA665" s="12">
        <v>0.0</v>
      </c>
      <c r="AB665" s="12">
        <v>9.0</v>
      </c>
      <c r="AC665" s="12">
        <v>1.0</v>
      </c>
      <c r="AD665" s="12">
        <v>10.0</v>
      </c>
      <c r="AE665" s="12">
        <v>1.0</v>
      </c>
      <c r="AF665" s="11">
        <f t="shared" si="46"/>
        <v>0.1</v>
      </c>
      <c r="AG665" s="13">
        <v>8.0</v>
      </c>
      <c r="AH665" s="13">
        <v>2.0</v>
      </c>
      <c r="AI665" s="13">
        <v>6.0</v>
      </c>
      <c r="AJ665" s="13">
        <v>4.0</v>
      </c>
      <c r="AK665" s="13">
        <v>14.0</v>
      </c>
      <c r="AL665" s="13">
        <v>6.0</v>
      </c>
      <c r="AM665" s="18">
        <f t="shared" si="47"/>
        <v>0.4285714286</v>
      </c>
      <c r="AN665" s="13">
        <v>1.0</v>
      </c>
      <c r="AO665" s="19">
        <v>0.0</v>
      </c>
      <c r="AP665" s="13">
        <v>0.0</v>
      </c>
      <c r="AQ665" s="17"/>
      <c r="AR665" s="11"/>
      <c r="AS665" s="17"/>
      <c r="AT665" s="11"/>
      <c r="AU665" s="13" t="s">
        <v>56</v>
      </c>
      <c r="AV665" s="13"/>
      <c r="AW665" s="13"/>
      <c r="AX665" s="21"/>
      <c r="AY665" s="13"/>
      <c r="AZ665" s="13"/>
      <c r="BA665" s="13">
        <v>9.0</v>
      </c>
      <c r="BB665" s="13"/>
    </row>
    <row r="666" ht="12.75" customHeight="1">
      <c r="A666" s="13" t="s">
        <v>640</v>
      </c>
      <c r="B666" s="9" t="s">
        <v>652</v>
      </c>
      <c r="C666" s="10">
        <v>0.9</v>
      </c>
      <c r="D666" s="11">
        <v>7.052777777777778</v>
      </c>
      <c r="E666" s="11">
        <v>0.12760929499803073</v>
      </c>
      <c r="F666" s="13">
        <v>2.0</v>
      </c>
      <c r="G666" s="13">
        <v>3.0</v>
      </c>
      <c r="H666" s="13">
        <v>6.0</v>
      </c>
      <c r="I666" s="13">
        <v>64.0</v>
      </c>
      <c r="J666" s="13">
        <v>6.0</v>
      </c>
      <c r="K666" s="11">
        <v>0.484375</v>
      </c>
      <c r="L666" s="11">
        <v>1.4</v>
      </c>
      <c r="M666" s="13">
        <v>4.0</v>
      </c>
      <c r="N666" s="13">
        <v>0.0</v>
      </c>
      <c r="O666" s="13">
        <v>10.0</v>
      </c>
      <c r="P666" s="14">
        <v>0.0</v>
      </c>
      <c r="Q666" s="15">
        <v>0.6119842949980308</v>
      </c>
      <c r="R666" s="16">
        <v>2.3</v>
      </c>
      <c r="S666" s="13">
        <v>30.0</v>
      </c>
      <c r="T666" s="13">
        <v>9.0</v>
      </c>
      <c r="U666" s="13">
        <v>1.0</v>
      </c>
      <c r="V666" s="17">
        <f t="shared" si="55"/>
        <v>3</v>
      </c>
      <c r="W666" s="11">
        <f t="shared" si="2"/>
        <v>0.5</v>
      </c>
      <c r="X666" s="11">
        <f t="shared" si="3"/>
        <v>0.5</v>
      </c>
      <c r="Y666" s="11">
        <f t="shared" si="19"/>
        <v>2.3</v>
      </c>
      <c r="Z666" s="12">
        <v>0.0</v>
      </c>
      <c r="AA666" s="12">
        <v>0.0</v>
      </c>
      <c r="AB666" s="12">
        <v>5.0</v>
      </c>
      <c r="AC666" s="12">
        <v>0.0</v>
      </c>
      <c r="AD666" s="12">
        <v>5.0</v>
      </c>
      <c r="AE666" s="12">
        <v>0.0</v>
      </c>
      <c r="AF666" s="11">
        <f t="shared" si="46"/>
        <v>0</v>
      </c>
      <c r="AG666" s="13">
        <v>6.0</v>
      </c>
      <c r="AH666" s="13">
        <v>2.0</v>
      </c>
      <c r="AI666" s="13">
        <v>5.0</v>
      </c>
      <c r="AJ666" s="13">
        <v>2.0</v>
      </c>
      <c r="AK666" s="13">
        <v>11.0</v>
      </c>
      <c r="AL666" s="13">
        <v>4.0</v>
      </c>
      <c r="AM666" s="18">
        <f t="shared" si="47"/>
        <v>0.3636363636</v>
      </c>
      <c r="AN666" s="13">
        <v>1.0</v>
      </c>
      <c r="AO666" s="19">
        <v>0.0</v>
      </c>
      <c r="AP666" s="13">
        <v>2.0</v>
      </c>
      <c r="AQ666" s="17"/>
      <c r="AR666" s="11"/>
      <c r="AS666" s="17"/>
      <c r="AT666" s="11"/>
      <c r="AU666" s="13" t="s">
        <v>54</v>
      </c>
      <c r="AV666" s="13"/>
      <c r="AW666" s="13"/>
      <c r="AX666" s="21"/>
      <c r="AY666" s="13"/>
      <c r="AZ666" s="13"/>
      <c r="BA666" s="13">
        <v>5.0</v>
      </c>
      <c r="BB666" s="13"/>
    </row>
    <row r="667" ht="12.75" customHeight="1">
      <c r="A667" s="13" t="s">
        <v>640</v>
      </c>
      <c r="B667" s="74" t="s">
        <v>653</v>
      </c>
      <c r="C667" s="10">
        <v>0.2111111111111111</v>
      </c>
      <c r="D667" s="11">
        <v>0.5361111111111112</v>
      </c>
      <c r="E667" s="11">
        <v>0.3937823834196891</v>
      </c>
      <c r="F667" s="13">
        <v>1.0</v>
      </c>
      <c r="G667" s="13">
        <v>1.0</v>
      </c>
      <c r="H667" s="13">
        <v>3.0</v>
      </c>
      <c r="I667" s="13">
        <v>15.0</v>
      </c>
      <c r="J667" s="13">
        <v>2.0</v>
      </c>
      <c r="K667" s="11">
        <v>0.4</v>
      </c>
      <c r="L667" s="11">
        <v>2.0</v>
      </c>
      <c r="M667" s="13">
        <v>1.0</v>
      </c>
      <c r="N667" s="13">
        <v>0.0</v>
      </c>
      <c r="O667" s="13">
        <v>10.0</v>
      </c>
      <c r="P667" s="14">
        <v>0.0</v>
      </c>
      <c r="Q667" s="15">
        <v>0.7937823834196891</v>
      </c>
      <c r="R667" s="16">
        <v>2.2111111111111112</v>
      </c>
      <c r="S667" s="13">
        <v>11.0</v>
      </c>
      <c r="T667" s="13">
        <v>16.0</v>
      </c>
      <c r="U667" s="13">
        <v>1.0</v>
      </c>
      <c r="V667" s="17">
        <f t="shared" si="55"/>
        <v>1</v>
      </c>
      <c r="W667" s="11">
        <f t="shared" si="2"/>
        <v>0.5</v>
      </c>
      <c r="X667" s="11">
        <f t="shared" si="3"/>
        <v>0.5</v>
      </c>
      <c r="Y667" s="11">
        <f t="shared" si="19"/>
        <v>2.211111111</v>
      </c>
      <c r="Z667" s="12">
        <v>0.0</v>
      </c>
      <c r="AA667" s="12">
        <v>0.0</v>
      </c>
      <c r="AB667" s="12">
        <v>0.0</v>
      </c>
      <c r="AC667" s="12">
        <v>0.0</v>
      </c>
      <c r="AD667" s="12">
        <v>0.0</v>
      </c>
      <c r="AE667" s="12">
        <v>0.0</v>
      </c>
      <c r="AF667" s="11" t="str">
        <f t="shared" si="46"/>
        <v>#DIV/0!</v>
      </c>
      <c r="AG667" s="13">
        <v>0.0</v>
      </c>
      <c r="AH667" s="13">
        <v>0.0</v>
      </c>
      <c r="AI667" s="13">
        <v>4.0</v>
      </c>
      <c r="AJ667" s="13">
        <v>2.0</v>
      </c>
      <c r="AK667" s="13">
        <v>4.0</v>
      </c>
      <c r="AL667" s="13">
        <v>2.0</v>
      </c>
      <c r="AM667" s="18">
        <f t="shared" si="47"/>
        <v>0.5</v>
      </c>
      <c r="AN667" s="13">
        <v>0.0</v>
      </c>
      <c r="AO667" s="19">
        <v>0.0</v>
      </c>
      <c r="AP667" s="13">
        <v>0.0</v>
      </c>
      <c r="AQ667" s="17"/>
      <c r="AR667" s="11"/>
      <c r="AS667" s="17"/>
      <c r="AT667" s="11"/>
      <c r="AU667" s="13" t="s">
        <v>56</v>
      </c>
      <c r="AV667" s="13"/>
      <c r="AW667" s="13"/>
      <c r="AX667" s="21"/>
      <c r="AY667" s="13"/>
      <c r="AZ667" s="13"/>
      <c r="BA667" s="12">
        <v>4.0</v>
      </c>
    </row>
    <row r="668" ht="12.75" customHeight="1">
      <c r="A668" s="13" t="s">
        <v>640</v>
      </c>
      <c r="B668" s="9" t="s">
        <v>654</v>
      </c>
      <c r="C668" s="10">
        <v>0.7</v>
      </c>
      <c r="D668" s="11">
        <v>1.686111111111111</v>
      </c>
      <c r="E668" s="11">
        <v>0.41515650741350907</v>
      </c>
      <c r="F668" s="13">
        <v>0.0</v>
      </c>
      <c r="G668" s="13">
        <v>2.0</v>
      </c>
      <c r="H668" s="13">
        <v>9.0</v>
      </c>
      <c r="I668" s="13">
        <v>18.0</v>
      </c>
      <c r="J668" s="13">
        <v>3.0</v>
      </c>
      <c r="K668" s="11">
        <v>0.5</v>
      </c>
      <c r="L668" s="11">
        <v>1.435897435897436</v>
      </c>
      <c r="M668" s="13">
        <v>0.0</v>
      </c>
      <c r="N668" s="13">
        <v>0.0</v>
      </c>
      <c r="O668" s="13">
        <v>10.0</v>
      </c>
      <c r="P668" s="14">
        <v>0.0</v>
      </c>
      <c r="Q668" s="15">
        <v>0.9151565074135091</v>
      </c>
      <c r="R668" s="16">
        <v>2.135897435897436</v>
      </c>
      <c r="S668" s="13">
        <v>17.0</v>
      </c>
      <c r="T668" s="13">
        <v>14.0</v>
      </c>
      <c r="U668" s="13">
        <v>1.0</v>
      </c>
      <c r="V668" s="17">
        <f t="shared" si="55"/>
        <v>1</v>
      </c>
      <c r="W668" s="11">
        <f t="shared" si="2"/>
        <v>0.6666666667</v>
      </c>
      <c r="X668" s="11">
        <f t="shared" si="3"/>
        <v>0.3333333333</v>
      </c>
      <c r="Y668" s="11">
        <f t="shared" si="19"/>
        <v>2.135897436</v>
      </c>
      <c r="Z668" s="12">
        <v>0.0</v>
      </c>
      <c r="AA668" s="12">
        <v>0.0</v>
      </c>
      <c r="AB668" s="12">
        <v>0.0</v>
      </c>
      <c r="AC668" s="12">
        <v>0.0</v>
      </c>
      <c r="AD668" s="12">
        <v>0.0</v>
      </c>
      <c r="AE668" s="12">
        <v>0.0</v>
      </c>
      <c r="AF668" s="11" t="str">
        <f t="shared" si="46"/>
        <v>#DIV/0!</v>
      </c>
      <c r="AG668" s="13">
        <v>3.0</v>
      </c>
      <c r="AH668" s="13">
        <v>1.0</v>
      </c>
      <c r="AI668" s="13">
        <v>6.0</v>
      </c>
      <c r="AJ668" s="13">
        <v>1.0</v>
      </c>
      <c r="AK668" s="13">
        <v>9.0</v>
      </c>
      <c r="AL668" s="13">
        <v>2.0</v>
      </c>
      <c r="AM668" s="18">
        <f t="shared" si="47"/>
        <v>0.2222222222</v>
      </c>
      <c r="AN668" s="13">
        <v>3.0</v>
      </c>
      <c r="AO668" s="19">
        <v>0.0</v>
      </c>
      <c r="AP668" s="13">
        <v>0.0</v>
      </c>
      <c r="AQ668" s="17"/>
      <c r="AR668" s="11"/>
      <c r="AS668" s="17"/>
      <c r="AT668" s="11"/>
      <c r="AU668" s="13" t="s">
        <v>56</v>
      </c>
      <c r="AV668" s="13"/>
      <c r="AW668" s="13"/>
      <c r="AX668" s="21"/>
      <c r="AY668" s="13"/>
      <c r="AZ668" s="13"/>
      <c r="BA668" s="12">
        <v>9.0</v>
      </c>
      <c r="BB668" s="13"/>
    </row>
    <row r="669" ht="12.75" customHeight="1">
      <c r="A669" s="13" t="s">
        <v>640</v>
      </c>
      <c r="B669" s="74" t="s">
        <v>655</v>
      </c>
      <c r="C669" s="10">
        <v>0.30000000000000004</v>
      </c>
      <c r="D669" s="11">
        <v>0.9361111111111112</v>
      </c>
      <c r="E669" s="11">
        <v>0.32047477744807124</v>
      </c>
      <c r="F669" s="13">
        <v>1.0</v>
      </c>
      <c r="G669" s="13">
        <v>1.0</v>
      </c>
      <c r="H669" s="13">
        <v>4.0</v>
      </c>
      <c r="I669" s="13">
        <v>15.0</v>
      </c>
      <c r="J669" s="13">
        <v>2.0</v>
      </c>
      <c r="K669" s="11">
        <v>0.3666666666666667</v>
      </c>
      <c r="L669" s="11">
        <v>1.75</v>
      </c>
      <c r="M669" s="13">
        <v>0.0</v>
      </c>
      <c r="N669" s="13">
        <v>0.0</v>
      </c>
      <c r="O669" s="13">
        <v>10.0</v>
      </c>
      <c r="P669" s="14">
        <v>0.0</v>
      </c>
      <c r="Q669" s="15">
        <v>0.6871414441147379</v>
      </c>
      <c r="R669" s="16">
        <v>2.05</v>
      </c>
      <c r="S669" s="13">
        <v>15.0</v>
      </c>
      <c r="T669" s="13">
        <v>15.0</v>
      </c>
      <c r="U669" s="13">
        <v>1.0</v>
      </c>
      <c r="V669" s="17">
        <f t="shared" si="55"/>
        <v>1</v>
      </c>
      <c r="W669" s="11">
        <f t="shared" si="2"/>
        <v>0.5</v>
      </c>
      <c r="X669" s="11">
        <f t="shared" si="3"/>
        <v>0.5</v>
      </c>
      <c r="Y669" s="11">
        <f t="shared" si="19"/>
        <v>2.05</v>
      </c>
      <c r="Z669" s="12">
        <v>0.0</v>
      </c>
      <c r="AA669" s="12">
        <v>0.0</v>
      </c>
      <c r="AB669" s="12">
        <v>0.0</v>
      </c>
      <c r="AC669" s="12">
        <v>0.0</v>
      </c>
      <c r="AD669" s="12">
        <v>0.0</v>
      </c>
      <c r="AE669" s="12">
        <v>0.0</v>
      </c>
      <c r="AF669" s="11" t="str">
        <f t="shared" si="46"/>
        <v>#DIV/0!</v>
      </c>
      <c r="AG669" s="13">
        <v>1.0</v>
      </c>
      <c r="AH669" s="13">
        <v>0.0</v>
      </c>
      <c r="AI669" s="13">
        <v>5.0</v>
      </c>
      <c r="AJ669" s="13">
        <v>1.0</v>
      </c>
      <c r="AK669" s="13">
        <v>6.0</v>
      </c>
      <c r="AL669" s="13">
        <v>1.0</v>
      </c>
      <c r="AM669" s="18">
        <f t="shared" si="47"/>
        <v>0.1666666667</v>
      </c>
      <c r="AN669" s="13">
        <v>2.0</v>
      </c>
      <c r="AO669" s="19">
        <v>0.0</v>
      </c>
      <c r="AP669" s="13">
        <v>0.0</v>
      </c>
      <c r="AQ669" s="17"/>
      <c r="AR669" s="11"/>
      <c r="AS669" s="17"/>
      <c r="AT669" s="11"/>
      <c r="AU669" s="13" t="s">
        <v>56</v>
      </c>
      <c r="AV669" s="13"/>
      <c r="AW669" s="13"/>
      <c r="AX669" s="21"/>
      <c r="AY669" s="13"/>
      <c r="AZ669" s="13"/>
      <c r="BA669" s="13">
        <v>5.0</v>
      </c>
      <c r="BB669" s="13"/>
    </row>
    <row r="670" ht="12.75" customHeight="1">
      <c r="A670" s="13" t="s">
        <v>640</v>
      </c>
      <c r="B670" s="9" t="s">
        <v>656</v>
      </c>
      <c r="C670" s="10">
        <v>0.525</v>
      </c>
      <c r="D670" s="11">
        <v>2.4361111111111113</v>
      </c>
      <c r="E670" s="11">
        <v>0.2155074116305587</v>
      </c>
      <c r="F670" s="13">
        <v>1.0</v>
      </c>
      <c r="G670" s="13">
        <v>2.0</v>
      </c>
      <c r="H670" s="13">
        <v>13.0</v>
      </c>
      <c r="I670" s="13">
        <v>27.0</v>
      </c>
      <c r="J670" s="13">
        <v>3.0</v>
      </c>
      <c r="K670" s="11">
        <v>0.5061728395061729</v>
      </c>
      <c r="L670" s="11">
        <v>1.0980392156862746</v>
      </c>
      <c r="M670" s="13">
        <v>1.0</v>
      </c>
      <c r="N670" s="13">
        <v>0.0</v>
      </c>
      <c r="O670" s="13">
        <v>10.0</v>
      </c>
      <c r="P670" s="14">
        <v>0.0</v>
      </c>
      <c r="Q670" s="15">
        <v>0.7216802511367315</v>
      </c>
      <c r="R670" s="16">
        <v>1.6230392156862745</v>
      </c>
      <c r="S670" s="13">
        <v>20.0</v>
      </c>
      <c r="T670" s="13">
        <v>13.0</v>
      </c>
      <c r="U670" s="13">
        <v>1.0</v>
      </c>
      <c r="V670" s="17">
        <f t="shared" si="55"/>
        <v>1</v>
      </c>
      <c r="W670" s="11">
        <f t="shared" si="2"/>
        <v>0.6666666667</v>
      </c>
      <c r="X670" s="11">
        <f t="shared" si="3"/>
        <v>0.3333333333</v>
      </c>
      <c r="Y670" s="11">
        <f t="shared" si="19"/>
        <v>1.623039216</v>
      </c>
      <c r="Z670" s="12">
        <v>0.0</v>
      </c>
      <c r="AA670" s="12">
        <v>0.0</v>
      </c>
      <c r="AB670" s="12">
        <v>1.0</v>
      </c>
      <c r="AC670" s="12">
        <v>0.0</v>
      </c>
      <c r="AD670" s="12">
        <v>1.0</v>
      </c>
      <c r="AE670" s="12">
        <v>0.0</v>
      </c>
      <c r="AF670" s="11">
        <f t="shared" si="46"/>
        <v>0</v>
      </c>
      <c r="AG670" s="13">
        <v>2.0</v>
      </c>
      <c r="AH670" s="13">
        <v>1.0</v>
      </c>
      <c r="AI670" s="13">
        <v>6.0</v>
      </c>
      <c r="AJ670" s="13">
        <v>2.0</v>
      </c>
      <c r="AK670" s="13">
        <v>8.0</v>
      </c>
      <c r="AL670" s="13">
        <v>3.0</v>
      </c>
      <c r="AM670" s="18">
        <f t="shared" si="47"/>
        <v>0.375</v>
      </c>
      <c r="AN670" s="13">
        <v>0.0</v>
      </c>
      <c r="AO670" s="19">
        <v>0.0</v>
      </c>
      <c r="AP670" s="13">
        <v>0.0</v>
      </c>
      <c r="AQ670" s="17"/>
      <c r="AR670" s="11"/>
      <c r="AS670" s="17"/>
      <c r="AT670" s="11"/>
      <c r="AU670" s="13" t="s">
        <v>56</v>
      </c>
      <c r="AV670" s="13"/>
      <c r="AW670" s="13"/>
      <c r="AX670" s="21"/>
      <c r="BA670" s="12">
        <v>7.0</v>
      </c>
      <c r="BB670" s="13"/>
    </row>
    <row r="671" ht="12.75" customHeight="1">
      <c r="A671" s="13" t="s">
        <v>640</v>
      </c>
      <c r="B671" s="74" t="s">
        <v>657</v>
      </c>
      <c r="C671" s="10">
        <v>0.2111111111111111</v>
      </c>
      <c r="D671" s="11">
        <v>0.33611111111111114</v>
      </c>
      <c r="E671" s="11">
        <v>0.6280991735537189</v>
      </c>
      <c r="F671" s="13">
        <v>0.0</v>
      </c>
      <c r="G671" s="13">
        <v>0.0</v>
      </c>
      <c r="H671" s="13">
        <v>9.0</v>
      </c>
      <c r="I671" s="13">
        <v>10.0</v>
      </c>
      <c r="J671" s="13">
        <v>1.0</v>
      </c>
      <c r="K671" s="11">
        <v>-0.9</v>
      </c>
      <c r="L671" s="11">
        <v>0.0</v>
      </c>
      <c r="M671" s="13">
        <v>0.0</v>
      </c>
      <c r="N671" s="13">
        <v>0.0</v>
      </c>
      <c r="O671" s="13">
        <v>10.0</v>
      </c>
      <c r="P671" s="14">
        <v>0.0</v>
      </c>
      <c r="Q671" s="15">
        <v>-0.2719008264462811</v>
      </c>
      <c r="R671" s="16">
        <v>0.2111111111111111</v>
      </c>
      <c r="S671" s="13">
        <v>9.0</v>
      </c>
      <c r="T671" s="13">
        <v>18.0</v>
      </c>
      <c r="U671" s="13">
        <v>1.0</v>
      </c>
      <c r="V671" s="17">
        <f t="shared" si="55"/>
        <v>1</v>
      </c>
      <c r="W671" s="11">
        <f t="shared" si="2"/>
        <v>0</v>
      </c>
      <c r="X671" s="11">
        <f t="shared" si="3"/>
        <v>1</v>
      </c>
      <c r="Y671" s="11">
        <f t="shared" si="19"/>
        <v>0.2111111111</v>
      </c>
      <c r="Z671" s="12">
        <v>0.0</v>
      </c>
      <c r="AA671" s="12">
        <v>0.0</v>
      </c>
      <c r="AB671" s="12">
        <v>0.0</v>
      </c>
      <c r="AC671" s="12">
        <v>0.0</v>
      </c>
      <c r="AD671" s="12">
        <v>0.0</v>
      </c>
      <c r="AE671" s="12">
        <v>0.0</v>
      </c>
      <c r="AF671" s="11" t="str">
        <f t="shared" si="46"/>
        <v>#DIV/0!</v>
      </c>
      <c r="AG671" s="13">
        <v>0.0</v>
      </c>
      <c r="AH671" s="13">
        <v>0.0</v>
      </c>
      <c r="AI671" s="13">
        <v>3.0</v>
      </c>
      <c r="AJ671" s="13">
        <v>2.0</v>
      </c>
      <c r="AK671" s="13">
        <v>3.0</v>
      </c>
      <c r="AL671" s="13">
        <v>2.0</v>
      </c>
      <c r="AM671" s="18">
        <f t="shared" si="47"/>
        <v>0.6666666667</v>
      </c>
      <c r="AN671" s="13">
        <v>0.0</v>
      </c>
      <c r="AO671" s="19">
        <v>0.0</v>
      </c>
      <c r="AP671" s="13">
        <v>0.0</v>
      </c>
      <c r="AQ671" s="17"/>
      <c r="AR671" s="11"/>
      <c r="AS671" s="17"/>
      <c r="AT671" s="11"/>
      <c r="AU671" s="13" t="s">
        <v>54</v>
      </c>
      <c r="AV671" s="13"/>
      <c r="AW671" s="13"/>
      <c r="AX671" s="21"/>
      <c r="BA671" s="12">
        <v>7.0</v>
      </c>
      <c r="BB671" s="13"/>
    </row>
    <row r="672" ht="12.75" customHeight="1">
      <c r="A672" s="13" t="s">
        <v>640</v>
      </c>
      <c r="B672" s="9" t="s">
        <v>658</v>
      </c>
      <c r="C672" s="10">
        <v>0.125</v>
      </c>
      <c r="D672" s="11">
        <v>0.33611111111111114</v>
      </c>
      <c r="E672" s="11">
        <v>0.371900826446281</v>
      </c>
      <c r="F672" s="13">
        <v>0.0</v>
      </c>
      <c r="G672" s="13">
        <v>0.0</v>
      </c>
      <c r="H672" s="13">
        <v>0.0</v>
      </c>
      <c r="I672" s="13">
        <v>9.0</v>
      </c>
      <c r="J672" s="13">
        <v>1.0</v>
      </c>
      <c r="K672" s="11">
        <v>-0.23529411764705882</v>
      </c>
      <c r="L672" s="11">
        <v>0.0</v>
      </c>
      <c r="M672" s="13">
        <v>1.0</v>
      </c>
      <c r="N672" s="13">
        <v>0.0</v>
      </c>
      <c r="O672" s="13">
        <v>10.0</v>
      </c>
      <c r="P672" s="14">
        <v>0.0</v>
      </c>
      <c r="Q672" s="15">
        <v>0.13660670879922215</v>
      </c>
      <c r="R672" s="16">
        <v>0.125</v>
      </c>
      <c r="S672" s="13">
        <v>10.0</v>
      </c>
      <c r="T672" s="13">
        <v>17.0</v>
      </c>
      <c r="U672" s="13">
        <v>1.0</v>
      </c>
      <c r="V672" s="17">
        <f t="shared" si="55"/>
        <v>1</v>
      </c>
      <c r="W672" s="11">
        <f t="shared" si="2"/>
        <v>0</v>
      </c>
      <c r="X672" s="11">
        <f t="shared" si="3"/>
        <v>1</v>
      </c>
      <c r="Y672" s="11">
        <f t="shared" si="19"/>
        <v>0.125</v>
      </c>
      <c r="Z672" s="12">
        <v>0.0</v>
      </c>
      <c r="AA672" s="12">
        <v>0.0</v>
      </c>
      <c r="AB672" s="12">
        <v>0.0</v>
      </c>
      <c r="AC672" s="12">
        <v>0.0</v>
      </c>
      <c r="AD672" s="12">
        <v>0.0</v>
      </c>
      <c r="AE672" s="12">
        <v>0.0</v>
      </c>
      <c r="AF672" s="11" t="str">
        <f t="shared" si="46"/>
        <v>#DIV/0!</v>
      </c>
      <c r="AG672" s="13">
        <v>0.0</v>
      </c>
      <c r="AH672" s="13">
        <v>0.0</v>
      </c>
      <c r="AI672" s="13">
        <v>3.0</v>
      </c>
      <c r="AJ672" s="13">
        <v>1.0</v>
      </c>
      <c r="AK672" s="13">
        <v>3.0</v>
      </c>
      <c r="AL672" s="13">
        <v>1.0</v>
      </c>
      <c r="AM672" s="18">
        <f t="shared" si="47"/>
        <v>0.3333333333</v>
      </c>
      <c r="AN672" s="13">
        <v>0.0</v>
      </c>
      <c r="AO672" s="19">
        <v>0.0</v>
      </c>
      <c r="AP672" s="13">
        <v>0.0</v>
      </c>
      <c r="AQ672" s="17"/>
      <c r="AR672" s="11"/>
      <c r="AS672" s="17"/>
      <c r="AT672" s="11"/>
      <c r="AU672" s="13" t="s">
        <v>56</v>
      </c>
      <c r="AV672" s="13"/>
      <c r="AW672" s="13"/>
      <c r="AX672" s="21"/>
      <c r="AY672" s="13"/>
      <c r="AZ672" s="13"/>
      <c r="BA672" s="12">
        <v>13.0</v>
      </c>
    </row>
    <row r="673" ht="12.75" customHeight="1">
      <c r="A673" s="13" t="s">
        <v>640</v>
      </c>
      <c r="B673" s="9" t="s">
        <v>659</v>
      </c>
      <c r="C673" s="10">
        <v>0.0</v>
      </c>
      <c r="D673" s="11">
        <v>0.2111111111111111</v>
      </c>
      <c r="E673" s="11">
        <v>0.0</v>
      </c>
      <c r="F673" s="13">
        <v>0.0</v>
      </c>
      <c r="G673" s="13">
        <v>0.0</v>
      </c>
      <c r="H673" s="13">
        <v>5.0</v>
      </c>
      <c r="I673" s="13">
        <v>9.0</v>
      </c>
      <c r="J673" s="13">
        <v>1.0</v>
      </c>
      <c r="K673" s="11">
        <v>-0.5555555555555556</v>
      </c>
      <c r="L673" s="11">
        <v>0.0</v>
      </c>
      <c r="M673" s="13">
        <v>0.0</v>
      </c>
      <c r="N673" s="13">
        <v>0.0</v>
      </c>
      <c r="O673" s="13">
        <v>10.0</v>
      </c>
      <c r="P673" s="14">
        <v>0.0</v>
      </c>
      <c r="Q673" s="15">
        <v>-0.5555555555555556</v>
      </c>
      <c r="R673" s="16">
        <v>0.0</v>
      </c>
      <c r="S673" s="13">
        <v>6.0</v>
      </c>
      <c r="T673" s="13">
        <v>19.0</v>
      </c>
      <c r="U673" s="13">
        <v>1.0</v>
      </c>
      <c r="V673" s="17">
        <f t="shared" si="55"/>
        <v>1</v>
      </c>
      <c r="W673" s="11">
        <f t="shared" si="2"/>
        <v>0</v>
      </c>
      <c r="X673" s="11">
        <f t="shared" si="3"/>
        <v>1</v>
      </c>
      <c r="Y673" s="11">
        <f t="shared" si="19"/>
        <v>0</v>
      </c>
      <c r="Z673" s="12">
        <v>0.0</v>
      </c>
      <c r="AA673" s="12">
        <v>0.0</v>
      </c>
      <c r="AB673" s="12">
        <v>0.0</v>
      </c>
      <c r="AC673" s="12">
        <v>0.0</v>
      </c>
      <c r="AD673" s="12">
        <v>0.0</v>
      </c>
      <c r="AE673" s="12">
        <v>0.0</v>
      </c>
      <c r="AF673" s="11" t="str">
        <f t="shared" si="46"/>
        <v>#DIV/0!</v>
      </c>
      <c r="AG673" s="13">
        <v>0.0</v>
      </c>
      <c r="AH673" s="13">
        <v>0.0</v>
      </c>
      <c r="AI673" s="13">
        <v>2.0</v>
      </c>
      <c r="AJ673" s="13">
        <v>0.0</v>
      </c>
      <c r="AK673" s="13">
        <v>2.0</v>
      </c>
      <c r="AL673" s="13">
        <v>0.0</v>
      </c>
      <c r="AM673" s="18">
        <f t="shared" si="47"/>
        <v>0</v>
      </c>
      <c r="AN673" s="13">
        <v>0.0</v>
      </c>
      <c r="AO673" s="19">
        <v>0.0</v>
      </c>
      <c r="AP673" s="13">
        <v>0.0</v>
      </c>
      <c r="AQ673" s="17"/>
      <c r="AR673" s="11"/>
      <c r="AS673" s="17"/>
      <c r="AT673" s="11"/>
      <c r="AU673" s="13" t="s">
        <v>56</v>
      </c>
      <c r="AV673" s="13"/>
      <c r="AW673" s="13"/>
      <c r="AX673" s="21"/>
      <c r="AY673" s="13"/>
      <c r="AZ673" s="13"/>
      <c r="BA673" s="13">
        <v>6.0</v>
      </c>
    </row>
    <row r="674" ht="12.75" customHeight="1">
      <c r="A674" s="25" t="s">
        <v>640</v>
      </c>
      <c r="B674" s="26" t="s">
        <v>660</v>
      </c>
      <c r="C674" s="27">
        <v>0.0</v>
      </c>
      <c r="D674" s="28">
        <v>0.1</v>
      </c>
      <c r="E674" s="28">
        <v>0.0</v>
      </c>
      <c r="F674" s="25">
        <v>0.0</v>
      </c>
      <c r="G674" s="25">
        <v>0.0</v>
      </c>
      <c r="H674" s="25">
        <v>0.0</v>
      </c>
      <c r="I674" s="25">
        <v>0.0</v>
      </c>
      <c r="J674" s="25">
        <v>0.0</v>
      </c>
      <c r="K674" s="28">
        <v>-1.0</v>
      </c>
      <c r="L674" s="28">
        <v>0.0</v>
      </c>
      <c r="M674" s="25">
        <v>0.0</v>
      </c>
      <c r="N674" s="25">
        <v>0.0</v>
      </c>
      <c r="O674" s="25">
        <v>10.0</v>
      </c>
      <c r="P674" s="29">
        <v>0.0</v>
      </c>
      <c r="Q674" s="30">
        <v>-1.0</v>
      </c>
      <c r="R674" s="31">
        <v>0.0</v>
      </c>
      <c r="S674" s="25">
        <v>3.0</v>
      </c>
      <c r="T674" s="25">
        <v>20.0</v>
      </c>
      <c r="U674" s="25">
        <v>1.0</v>
      </c>
      <c r="V674" s="32">
        <f t="shared" si="55"/>
        <v>0</v>
      </c>
      <c r="W674" s="28" t="str">
        <f t="shared" si="2"/>
        <v>#DIV/0!</v>
      </c>
      <c r="X674" s="28" t="str">
        <f t="shared" si="3"/>
        <v>#DIV/0!</v>
      </c>
      <c r="Y674" s="28">
        <f t="shared" si="19"/>
        <v>0</v>
      </c>
      <c r="Z674" s="25">
        <v>0.0</v>
      </c>
      <c r="AA674" s="25">
        <v>0.0</v>
      </c>
      <c r="AB674" s="25">
        <v>0.0</v>
      </c>
      <c r="AC674" s="25">
        <v>0.0</v>
      </c>
      <c r="AD674" s="25">
        <v>0.0</v>
      </c>
      <c r="AE674" s="25">
        <v>0.0</v>
      </c>
      <c r="AF674" s="28" t="str">
        <f t="shared" si="46"/>
        <v>#DIV/0!</v>
      </c>
      <c r="AG674" s="25">
        <v>0.0</v>
      </c>
      <c r="AH674" s="25">
        <v>0.0</v>
      </c>
      <c r="AI674" s="25">
        <v>1.0</v>
      </c>
      <c r="AJ674" s="25">
        <v>0.0</v>
      </c>
      <c r="AK674" s="25">
        <v>1.0</v>
      </c>
      <c r="AL674" s="25">
        <v>0.0</v>
      </c>
      <c r="AM674" s="33">
        <f t="shared" si="47"/>
        <v>0</v>
      </c>
      <c r="AN674" s="25">
        <v>0.0</v>
      </c>
      <c r="AO674" s="34">
        <v>0.0</v>
      </c>
      <c r="AP674" s="25">
        <v>0.0</v>
      </c>
      <c r="AQ674" s="32"/>
      <c r="AR674" s="28"/>
      <c r="AS674" s="32"/>
      <c r="AT674" s="28"/>
      <c r="AU674" s="25" t="s">
        <v>54</v>
      </c>
      <c r="AV674" s="25"/>
      <c r="AW674" s="25"/>
      <c r="AX674" s="36"/>
      <c r="AY674" s="25"/>
      <c r="AZ674" s="25"/>
      <c r="BA674" s="25">
        <v>6.0</v>
      </c>
      <c r="BB674" s="25"/>
    </row>
    <row r="675" ht="12.75" customHeight="1">
      <c r="A675" s="22" t="s">
        <v>661</v>
      </c>
      <c r="B675" s="8" t="s">
        <v>662</v>
      </c>
      <c r="C675" s="11">
        <v>4.0623015873015875</v>
      </c>
      <c r="D675" s="11">
        <v>15.471825396825396</v>
      </c>
      <c r="E675" s="11">
        <v>0.2625612352201903</v>
      </c>
      <c r="F675" s="13">
        <v>0.0</v>
      </c>
      <c r="G675" s="13">
        <v>8.0</v>
      </c>
      <c r="H675" s="13">
        <v>0.0</v>
      </c>
      <c r="I675" s="13">
        <v>101.0</v>
      </c>
      <c r="J675" s="13">
        <v>12.0</v>
      </c>
      <c r="K675" s="11">
        <v>0.6666666666666666</v>
      </c>
      <c r="L675" s="11">
        <v>4.666666666666667</v>
      </c>
      <c r="M675" s="13">
        <v>10.0</v>
      </c>
      <c r="N675" s="13">
        <v>4.0</v>
      </c>
      <c r="O675" s="13">
        <v>13.0</v>
      </c>
      <c r="P675" s="13">
        <v>0.3076923076923077</v>
      </c>
      <c r="Q675" s="15">
        <v>1.2369202095791647</v>
      </c>
      <c r="R675" s="16">
        <v>10.575122100122101</v>
      </c>
      <c r="S675" s="13">
        <v>39.0</v>
      </c>
      <c r="T675" s="13">
        <v>2.0</v>
      </c>
      <c r="U675" s="13">
        <v>1.0</v>
      </c>
      <c r="V675" s="13">
        <f t="shared" si="55"/>
        <v>4</v>
      </c>
      <c r="W675" s="11">
        <f t="shared" si="2"/>
        <v>0.6666666667</v>
      </c>
      <c r="X675" s="11">
        <f t="shared" si="3"/>
        <v>0.3333333333</v>
      </c>
      <c r="Y675" s="11">
        <f t="shared" si="19"/>
        <v>8.728968254</v>
      </c>
      <c r="Z675" s="13">
        <v>2.0</v>
      </c>
      <c r="AA675" s="13">
        <v>1.0</v>
      </c>
      <c r="AB675" s="13">
        <v>11.0</v>
      </c>
      <c r="AC675" s="13">
        <v>2.0</v>
      </c>
      <c r="AD675" s="13">
        <v>13.0</v>
      </c>
      <c r="AE675" s="13">
        <v>3.0</v>
      </c>
      <c r="AF675" s="11">
        <f t="shared" si="46"/>
        <v>0.2307692308</v>
      </c>
      <c r="AG675" s="13">
        <v>6.0</v>
      </c>
      <c r="AH675" s="13">
        <v>1.0</v>
      </c>
      <c r="AI675" s="13">
        <v>6.0</v>
      </c>
      <c r="AJ675" s="13">
        <v>3.0</v>
      </c>
      <c r="AK675" s="13">
        <v>12.0</v>
      </c>
      <c r="AL675" s="13">
        <v>4.0</v>
      </c>
      <c r="AM675" s="18">
        <f t="shared" si="47"/>
        <v>0.3333333333</v>
      </c>
      <c r="AN675" s="13">
        <v>3.0</v>
      </c>
      <c r="AO675" s="19">
        <v>0.0</v>
      </c>
      <c r="AP675" s="13">
        <v>0.0</v>
      </c>
      <c r="AQ675" s="17"/>
      <c r="AR675" s="11"/>
      <c r="AS675" s="17"/>
      <c r="AT675" s="11"/>
      <c r="AU675" s="13" t="s">
        <v>54</v>
      </c>
      <c r="AV675" s="13"/>
      <c r="AW675" s="13"/>
      <c r="AX675" s="21"/>
      <c r="BA675" s="12">
        <v>4.0</v>
      </c>
    </row>
    <row r="676" ht="12.75" customHeight="1">
      <c r="A676" s="8" t="s">
        <v>661</v>
      </c>
      <c r="B676" s="39" t="s">
        <v>663</v>
      </c>
      <c r="C676" s="11">
        <v>2.142857142857143</v>
      </c>
      <c r="D676" s="11">
        <v>5.521825396825397</v>
      </c>
      <c r="E676" s="11">
        <v>0.38807042759611926</v>
      </c>
      <c r="F676" s="13">
        <v>0.0</v>
      </c>
      <c r="G676" s="13">
        <v>4.0</v>
      </c>
      <c r="H676" s="13">
        <v>5.0</v>
      </c>
      <c r="I676" s="13">
        <v>35.0</v>
      </c>
      <c r="J676" s="13">
        <v>5.0</v>
      </c>
      <c r="K676" s="11">
        <v>0.7714285714285715</v>
      </c>
      <c r="L676" s="11">
        <v>2.488888888888889</v>
      </c>
      <c r="M676" s="13">
        <v>4.0</v>
      </c>
      <c r="N676" s="13">
        <v>9.0</v>
      </c>
      <c r="O676" s="13">
        <v>13.0</v>
      </c>
      <c r="P676" s="13">
        <v>0.6923076923076923</v>
      </c>
      <c r="Q676" s="15">
        <v>1.851806691332383</v>
      </c>
      <c r="R676" s="16">
        <v>8.785592185592185</v>
      </c>
      <c r="S676" s="13">
        <v>39.0</v>
      </c>
      <c r="T676" s="13">
        <v>1.0</v>
      </c>
      <c r="U676" s="13">
        <v>1.0</v>
      </c>
      <c r="V676" s="13">
        <v>1.0</v>
      </c>
      <c r="W676" s="11">
        <f t="shared" si="2"/>
        <v>0.8</v>
      </c>
      <c r="X676" s="11">
        <f t="shared" si="3"/>
        <v>0.2</v>
      </c>
      <c r="Y676" s="11">
        <f t="shared" si="19"/>
        <v>4.631746032</v>
      </c>
      <c r="Z676" s="13">
        <v>2.0</v>
      </c>
      <c r="AA676" s="13">
        <v>1.0</v>
      </c>
      <c r="AB676" s="13">
        <v>3.0</v>
      </c>
      <c r="AC676" s="13">
        <v>1.0</v>
      </c>
      <c r="AD676" s="13">
        <v>5.0</v>
      </c>
      <c r="AE676" s="13">
        <v>2.0</v>
      </c>
      <c r="AF676" s="11">
        <f t="shared" si="46"/>
        <v>0.4</v>
      </c>
      <c r="AG676" s="13">
        <v>1.0</v>
      </c>
      <c r="AH676" s="13">
        <v>1.0</v>
      </c>
      <c r="AI676" s="13">
        <v>3.0</v>
      </c>
      <c r="AJ676" s="13">
        <v>0.0</v>
      </c>
      <c r="AK676" s="13">
        <v>4.0</v>
      </c>
      <c r="AL676" s="13">
        <v>1.0</v>
      </c>
      <c r="AM676" s="18">
        <f t="shared" si="47"/>
        <v>0.25</v>
      </c>
      <c r="AN676" s="13">
        <v>0.0</v>
      </c>
      <c r="AO676" s="19">
        <v>0.0</v>
      </c>
      <c r="AP676" s="13">
        <v>27.0</v>
      </c>
      <c r="AQ676" s="17"/>
      <c r="AR676" s="11"/>
      <c r="AS676" s="17"/>
      <c r="AT676" s="11"/>
      <c r="AU676" s="13" t="s">
        <v>54</v>
      </c>
      <c r="AV676" s="13"/>
      <c r="AW676" s="13"/>
      <c r="AX676" s="21"/>
      <c r="BA676" s="12">
        <v>6.0</v>
      </c>
    </row>
    <row r="677" ht="12.75" customHeight="1">
      <c r="A677" s="13" t="s">
        <v>661</v>
      </c>
      <c r="B677" s="39" t="s">
        <v>664</v>
      </c>
      <c r="C677" s="11">
        <v>5.559523809523809</v>
      </c>
      <c r="D677" s="11">
        <v>14.471825396825396</v>
      </c>
      <c r="E677" s="11">
        <v>0.38416189092105624</v>
      </c>
      <c r="F677" s="13">
        <v>0.0</v>
      </c>
      <c r="G677" s="13">
        <v>8.0</v>
      </c>
      <c r="H677" s="13">
        <v>5.0</v>
      </c>
      <c r="I677" s="13">
        <v>117.0</v>
      </c>
      <c r="J677" s="13">
        <v>14.0</v>
      </c>
      <c r="K677" s="11">
        <v>0.5683760683760684</v>
      </c>
      <c r="L677" s="11">
        <v>1.7777777777777777</v>
      </c>
      <c r="M677" s="13">
        <v>9.0</v>
      </c>
      <c r="N677" s="13">
        <v>0.0</v>
      </c>
      <c r="O677" s="13">
        <v>13.0</v>
      </c>
      <c r="P677" s="13">
        <v>0.0</v>
      </c>
      <c r="Q677" s="15">
        <v>0.9525379592971246</v>
      </c>
      <c r="R677" s="16">
        <v>7.337301587301587</v>
      </c>
      <c r="S677" s="13">
        <v>38.0</v>
      </c>
      <c r="T677" s="13">
        <v>4.0</v>
      </c>
      <c r="U677" s="13">
        <v>1.0</v>
      </c>
      <c r="V677" s="13">
        <v>6.0</v>
      </c>
      <c r="W677" s="11">
        <f t="shared" si="2"/>
        <v>0.5714285714</v>
      </c>
      <c r="X677" s="11">
        <f t="shared" si="3"/>
        <v>0.4285714286</v>
      </c>
      <c r="Y677" s="11">
        <f t="shared" si="19"/>
        <v>7.337301587</v>
      </c>
      <c r="Z677" s="13">
        <v>3.0</v>
      </c>
      <c r="AA677" s="13">
        <v>1.0</v>
      </c>
      <c r="AB677" s="13">
        <v>11.0</v>
      </c>
      <c r="AC677" s="13">
        <v>4.0</v>
      </c>
      <c r="AD677" s="13">
        <v>14.0</v>
      </c>
      <c r="AE677" s="13">
        <v>5.0</v>
      </c>
      <c r="AF677" s="11">
        <f t="shared" si="46"/>
        <v>0.3571428571</v>
      </c>
      <c r="AG677" s="13">
        <v>4.0</v>
      </c>
      <c r="AH677" s="13">
        <v>3.0</v>
      </c>
      <c r="AI677" s="13">
        <v>4.0</v>
      </c>
      <c r="AJ677" s="13">
        <v>0.0</v>
      </c>
      <c r="AK677" s="13">
        <v>8.0</v>
      </c>
      <c r="AL677" s="13">
        <v>3.0</v>
      </c>
      <c r="AM677" s="18">
        <f t="shared" si="47"/>
        <v>0.375</v>
      </c>
      <c r="AN677" s="13">
        <v>0.0</v>
      </c>
      <c r="AO677" s="19">
        <v>0.0</v>
      </c>
      <c r="AP677" s="13">
        <v>6.0</v>
      </c>
      <c r="AQ677" s="17"/>
      <c r="AR677" s="11"/>
      <c r="AS677" s="17"/>
      <c r="AT677" s="11"/>
      <c r="AU677" s="13" t="s">
        <v>54</v>
      </c>
      <c r="AV677" s="13"/>
      <c r="AW677" s="13"/>
      <c r="AX677" s="21"/>
      <c r="AY677" s="13"/>
      <c r="AZ677" s="13"/>
      <c r="BA677" s="13">
        <v>6.0</v>
      </c>
      <c r="BB677" s="13"/>
    </row>
    <row r="678" ht="12.75" customHeight="1">
      <c r="A678" s="22" t="s">
        <v>661</v>
      </c>
      <c r="B678" s="8" t="s">
        <v>665</v>
      </c>
      <c r="C678" s="11">
        <v>3.311111111111111</v>
      </c>
      <c r="D678" s="11">
        <v>15.471825396825396</v>
      </c>
      <c r="E678" s="11">
        <v>0.214009079483957</v>
      </c>
      <c r="F678" s="13">
        <v>3.0</v>
      </c>
      <c r="G678" s="13">
        <v>5.0</v>
      </c>
      <c r="H678" s="13">
        <v>1.0</v>
      </c>
      <c r="I678" s="13">
        <v>88.0</v>
      </c>
      <c r="J678" s="13">
        <v>10.0</v>
      </c>
      <c r="K678" s="11">
        <v>0.49886363636363634</v>
      </c>
      <c r="L678" s="11">
        <v>2.8</v>
      </c>
      <c r="M678" s="13">
        <v>7.0</v>
      </c>
      <c r="N678" s="13">
        <v>0.0</v>
      </c>
      <c r="O678" s="13">
        <v>13.0</v>
      </c>
      <c r="P678" s="11">
        <v>0.0</v>
      </c>
      <c r="Q678" s="15">
        <v>0.7128727158475934</v>
      </c>
      <c r="R678" s="16">
        <v>6.111111111111111</v>
      </c>
      <c r="S678" s="13">
        <v>39.0</v>
      </c>
      <c r="T678" s="13">
        <v>3.0</v>
      </c>
      <c r="U678" s="13">
        <v>1.0</v>
      </c>
      <c r="V678" s="13">
        <v>5.0</v>
      </c>
      <c r="W678" s="11">
        <f t="shared" si="2"/>
        <v>0.5</v>
      </c>
      <c r="X678" s="11">
        <f t="shared" si="3"/>
        <v>0.5</v>
      </c>
      <c r="Y678" s="11">
        <f t="shared" si="19"/>
        <v>6.111111111</v>
      </c>
      <c r="Z678" s="13">
        <v>2.0</v>
      </c>
      <c r="AA678" s="13">
        <v>0.0</v>
      </c>
      <c r="AB678" s="13">
        <v>11.0</v>
      </c>
      <c r="AC678" s="13">
        <v>2.0</v>
      </c>
      <c r="AD678" s="13">
        <v>13.0</v>
      </c>
      <c r="AE678" s="13">
        <v>2.0</v>
      </c>
      <c r="AF678" s="11">
        <f t="shared" si="46"/>
        <v>0.1538461538</v>
      </c>
      <c r="AG678" s="13">
        <v>6.0</v>
      </c>
      <c r="AH678" s="13">
        <v>2.0</v>
      </c>
      <c r="AI678" s="13">
        <v>6.0</v>
      </c>
      <c r="AJ678" s="13">
        <v>3.0</v>
      </c>
      <c r="AK678" s="13">
        <v>12.0</v>
      </c>
      <c r="AL678" s="13">
        <v>5.0</v>
      </c>
      <c r="AM678" s="18">
        <f t="shared" si="47"/>
        <v>0.4166666667</v>
      </c>
      <c r="AN678" s="13">
        <v>0.0</v>
      </c>
      <c r="AO678" s="19">
        <v>0.0</v>
      </c>
      <c r="AP678" s="13">
        <v>0.0</v>
      </c>
      <c r="AQ678" s="17"/>
      <c r="AR678" s="11"/>
      <c r="AS678" s="17"/>
      <c r="AT678" s="11"/>
      <c r="AU678" s="13" t="s">
        <v>56</v>
      </c>
      <c r="AV678" s="13"/>
      <c r="AW678" s="13"/>
      <c r="AX678" s="21"/>
      <c r="BA678" s="12">
        <v>11.0</v>
      </c>
    </row>
    <row r="679" ht="12.75" customHeight="1">
      <c r="A679" s="13" t="s">
        <v>661</v>
      </c>
      <c r="B679" s="8" t="s">
        <v>666</v>
      </c>
      <c r="C679" s="11">
        <v>2.328968253968254</v>
      </c>
      <c r="D679" s="11">
        <v>11.471825396825396</v>
      </c>
      <c r="E679" s="11">
        <v>0.203016361686672</v>
      </c>
      <c r="F679" s="13">
        <v>3.0</v>
      </c>
      <c r="G679" s="13">
        <v>5.0</v>
      </c>
      <c r="H679" s="13">
        <v>3.0</v>
      </c>
      <c r="I679" s="13">
        <v>71.0</v>
      </c>
      <c r="J679" s="13">
        <v>7.0</v>
      </c>
      <c r="K679" s="11">
        <v>0.7082494969818913</v>
      </c>
      <c r="L679" s="11">
        <v>2.857142857142857</v>
      </c>
      <c r="M679" s="13">
        <v>4.0</v>
      </c>
      <c r="N679" s="13">
        <v>0.0</v>
      </c>
      <c r="O679" s="13">
        <v>13.0</v>
      </c>
      <c r="P679" s="13">
        <v>0.0</v>
      </c>
      <c r="Q679" s="15">
        <v>0.9112658586685634</v>
      </c>
      <c r="R679" s="16">
        <v>5.186111111111112</v>
      </c>
      <c r="S679" s="13">
        <v>35.0</v>
      </c>
      <c r="T679" s="13">
        <v>8.0</v>
      </c>
      <c r="U679" s="13">
        <v>1.0</v>
      </c>
      <c r="V679" s="13">
        <v>2.0</v>
      </c>
      <c r="W679" s="11">
        <f t="shared" si="2"/>
        <v>0.7142857143</v>
      </c>
      <c r="X679" s="11">
        <f t="shared" si="3"/>
        <v>0.2857142857</v>
      </c>
      <c r="Y679" s="11">
        <f t="shared" si="19"/>
        <v>5.186111111</v>
      </c>
      <c r="Z679" s="13">
        <v>2.0</v>
      </c>
      <c r="AA679" s="13">
        <v>1.0</v>
      </c>
      <c r="AB679" s="13">
        <v>7.0</v>
      </c>
      <c r="AC679" s="13">
        <v>0.0</v>
      </c>
      <c r="AD679" s="13">
        <v>9.0</v>
      </c>
      <c r="AE679" s="13">
        <v>1.0</v>
      </c>
      <c r="AF679" s="11">
        <f t="shared" si="46"/>
        <v>0.1111111111</v>
      </c>
      <c r="AG679" s="13">
        <v>6.0</v>
      </c>
      <c r="AH679" s="13">
        <v>2.0</v>
      </c>
      <c r="AI679" s="13">
        <v>6.0</v>
      </c>
      <c r="AJ679" s="13">
        <v>5.0</v>
      </c>
      <c r="AK679" s="13">
        <v>12.0</v>
      </c>
      <c r="AL679" s="13">
        <v>7.0</v>
      </c>
      <c r="AM679" s="18">
        <f t="shared" si="47"/>
        <v>0.5833333333</v>
      </c>
      <c r="AN679" s="13">
        <v>0.0</v>
      </c>
      <c r="AO679" s="19">
        <v>0.0</v>
      </c>
      <c r="AP679" s="13">
        <v>4.0</v>
      </c>
      <c r="AQ679" s="17"/>
      <c r="AR679" s="11"/>
      <c r="AS679" s="17"/>
      <c r="AT679" s="11"/>
      <c r="AU679" s="13" t="s">
        <v>54</v>
      </c>
      <c r="AV679" s="13"/>
      <c r="AW679" s="13"/>
      <c r="AX679" s="21"/>
      <c r="AY679" s="13"/>
      <c r="AZ679" s="13"/>
      <c r="BA679" s="13">
        <v>5.0</v>
      </c>
      <c r="BB679" s="13"/>
    </row>
    <row r="680" ht="12.75" customHeight="1">
      <c r="A680" s="13" t="s">
        <v>661</v>
      </c>
      <c r="B680" s="8" t="s">
        <v>667</v>
      </c>
      <c r="C680" s="11">
        <v>3.4956349206349207</v>
      </c>
      <c r="D680" s="11">
        <v>13.471825396825396</v>
      </c>
      <c r="E680" s="11">
        <v>0.2594774514713246</v>
      </c>
      <c r="F680" s="13">
        <v>1.0</v>
      </c>
      <c r="G680" s="13">
        <v>5.0</v>
      </c>
      <c r="H680" s="13">
        <v>12.0</v>
      </c>
      <c r="I680" s="13">
        <v>77.0</v>
      </c>
      <c r="J680" s="13">
        <v>9.0</v>
      </c>
      <c r="K680" s="11">
        <v>0.5382395382395383</v>
      </c>
      <c r="L680" s="11">
        <v>0.9722222222222222</v>
      </c>
      <c r="M680" s="13">
        <v>3.0</v>
      </c>
      <c r="N680" s="13">
        <v>0.0</v>
      </c>
      <c r="O680" s="13">
        <v>13.0</v>
      </c>
      <c r="P680" s="13">
        <v>0.0</v>
      </c>
      <c r="Q680" s="15">
        <v>0.7977169897108629</v>
      </c>
      <c r="R680" s="16">
        <v>4.4678571428571425</v>
      </c>
      <c r="S680" s="13">
        <v>35.0</v>
      </c>
      <c r="T680" s="13">
        <v>7.0</v>
      </c>
      <c r="U680" s="13">
        <v>1.0</v>
      </c>
      <c r="V680" s="13">
        <v>4.0</v>
      </c>
      <c r="W680" s="11">
        <f t="shared" si="2"/>
        <v>0.5555555556</v>
      </c>
      <c r="X680" s="11">
        <f t="shared" si="3"/>
        <v>0.4444444444</v>
      </c>
      <c r="Y680" s="11">
        <f t="shared" si="19"/>
        <v>4.467857143</v>
      </c>
      <c r="Z680" s="13">
        <v>3.0</v>
      </c>
      <c r="AA680" s="13">
        <v>0.0</v>
      </c>
      <c r="AB680" s="13">
        <v>8.0</v>
      </c>
      <c r="AC680" s="13">
        <v>2.0</v>
      </c>
      <c r="AD680" s="13">
        <v>11.0</v>
      </c>
      <c r="AE680" s="13">
        <v>2.0</v>
      </c>
      <c r="AF680" s="11">
        <f t="shared" si="46"/>
        <v>0.1818181818</v>
      </c>
      <c r="AG680" s="13">
        <v>6.0</v>
      </c>
      <c r="AH680" s="13">
        <v>2.0</v>
      </c>
      <c r="AI680" s="13">
        <v>6.0</v>
      </c>
      <c r="AJ680" s="13">
        <v>6.0</v>
      </c>
      <c r="AK680" s="13">
        <v>12.0</v>
      </c>
      <c r="AL680" s="13">
        <v>8.0</v>
      </c>
      <c r="AM680" s="18">
        <f t="shared" si="47"/>
        <v>0.6666666667</v>
      </c>
      <c r="AN680" s="13">
        <v>0.0</v>
      </c>
      <c r="AO680" s="19">
        <v>0.0</v>
      </c>
      <c r="AP680" s="13">
        <v>1.0</v>
      </c>
      <c r="AQ680" s="17"/>
      <c r="AR680" s="11"/>
      <c r="AS680" s="17"/>
      <c r="AT680" s="11"/>
      <c r="AU680" s="13" t="s">
        <v>56</v>
      </c>
      <c r="AV680" s="13"/>
      <c r="AW680" s="13"/>
      <c r="AX680" s="21"/>
      <c r="AY680" s="13"/>
      <c r="AZ680" s="13">
        <v>9.0</v>
      </c>
      <c r="BA680" s="13">
        <v>11.0</v>
      </c>
      <c r="BB680" s="13"/>
    </row>
    <row r="681" ht="12.75" customHeight="1">
      <c r="A681" s="13" t="s">
        <v>661</v>
      </c>
      <c r="B681" s="8" t="s">
        <v>668</v>
      </c>
      <c r="C681" s="11">
        <v>0.7527777777777778</v>
      </c>
      <c r="D681" s="11">
        <v>13.471825396825396</v>
      </c>
      <c r="E681" s="11">
        <v>0.055877934548882145</v>
      </c>
      <c r="F681" s="13">
        <v>3.0</v>
      </c>
      <c r="G681" s="13">
        <v>8.0</v>
      </c>
      <c r="H681" s="13">
        <v>2.0</v>
      </c>
      <c r="I681" s="13">
        <v>96.0</v>
      </c>
      <c r="J681" s="13">
        <v>11.0</v>
      </c>
      <c r="K681" s="11">
        <v>0.725378787878788</v>
      </c>
      <c r="L681" s="11">
        <v>3.393939393939394</v>
      </c>
      <c r="M681" s="13">
        <v>8.0</v>
      </c>
      <c r="N681" s="13">
        <v>0.0</v>
      </c>
      <c r="O681" s="13">
        <v>13.0</v>
      </c>
      <c r="P681" s="13">
        <v>0.0</v>
      </c>
      <c r="Q681" s="15">
        <v>0.7812567224276701</v>
      </c>
      <c r="R681" s="16">
        <v>4.146717171717172</v>
      </c>
      <c r="S681" s="13">
        <v>36.0</v>
      </c>
      <c r="T681" s="13">
        <v>6.0</v>
      </c>
      <c r="U681" s="13">
        <v>1.0</v>
      </c>
      <c r="V681" s="13">
        <v>3.0</v>
      </c>
      <c r="W681" s="11">
        <f t="shared" si="2"/>
        <v>0.7272727273</v>
      </c>
      <c r="X681" s="11">
        <f t="shared" si="3"/>
        <v>0.2727272727</v>
      </c>
      <c r="Y681" s="11">
        <f t="shared" si="19"/>
        <v>4.146717172</v>
      </c>
      <c r="Z681" s="13">
        <v>2.0</v>
      </c>
      <c r="AA681" s="13">
        <v>0.0</v>
      </c>
      <c r="AB681" s="13">
        <v>9.0</v>
      </c>
      <c r="AC681" s="13">
        <v>0.0</v>
      </c>
      <c r="AD681" s="13">
        <v>11.0</v>
      </c>
      <c r="AE681" s="13">
        <v>0.0</v>
      </c>
      <c r="AF681" s="11">
        <f t="shared" si="46"/>
        <v>0</v>
      </c>
      <c r="AG681" s="13">
        <v>6.0</v>
      </c>
      <c r="AH681" s="13">
        <v>2.0</v>
      </c>
      <c r="AI681" s="13">
        <v>6.0</v>
      </c>
      <c r="AJ681" s="13">
        <v>2.0</v>
      </c>
      <c r="AK681" s="13">
        <v>12.0</v>
      </c>
      <c r="AL681" s="13">
        <v>4.0</v>
      </c>
      <c r="AM681" s="18">
        <f t="shared" si="47"/>
        <v>0.3333333333</v>
      </c>
      <c r="AN681" s="13">
        <v>3.0</v>
      </c>
      <c r="AO681" s="19">
        <v>0.0</v>
      </c>
      <c r="AP681" s="13">
        <v>0.0</v>
      </c>
      <c r="AQ681" s="17"/>
      <c r="AR681" s="11"/>
      <c r="AS681" s="17"/>
      <c r="AT681" s="11"/>
      <c r="AU681" s="13" t="s">
        <v>56</v>
      </c>
      <c r="AV681" s="13"/>
      <c r="AW681" s="13"/>
      <c r="AX681" s="21"/>
      <c r="BA681" s="12">
        <v>3.0</v>
      </c>
    </row>
    <row r="682" ht="12.75" customHeight="1">
      <c r="A682" s="13" t="s">
        <v>661</v>
      </c>
      <c r="B682" s="8" t="s">
        <v>669</v>
      </c>
      <c r="C682" s="11">
        <v>1.4956349206349207</v>
      </c>
      <c r="D682" s="11">
        <v>5.8884920634920634</v>
      </c>
      <c r="E682" s="11">
        <v>0.2539928566615001</v>
      </c>
      <c r="F682" s="13">
        <v>1.0</v>
      </c>
      <c r="G682" s="13">
        <v>2.0</v>
      </c>
      <c r="H682" s="13">
        <v>9.0</v>
      </c>
      <c r="I682" s="13">
        <v>36.0</v>
      </c>
      <c r="J682" s="13">
        <v>3.0</v>
      </c>
      <c r="K682" s="11">
        <v>0.5833333333333334</v>
      </c>
      <c r="L682" s="11">
        <v>1.435897435897436</v>
      </c>
      <c r="M682" s="13">
        <v>2.0</v>
      </c>
      <c r="N682" s="13">
        <v>0.0</v>
      </c>
      <c r="O682" s="13">
        <v>13.0</v>
      </c>
      <c r="P682" s="13">
        <v>0.0</v>
      </c>
      <c r="Q682" s="15">
        <v>0.8373261899948334</v>
      </c>
      <c r="R682" s="16">
        <v>2.9315323565323563</v>
      </c>
      <c r="S682" s="13">
        <v>35.0</v>
      </c>
      <c r="T682" s="13">
        <v>12.0</v>
      </c>
      <c r="U682" s="13">
        <v>1.0</v>
      </c>
      <c r="V682" s="13">
        <v>1.0</v>
      </c>
      <c r="W682" s="11">
        <f t="shared" si="2"/>
        <v>0.6666666667</v>
      </c>
      <c r="X682" s="11">
        <f t="shared" si="3"/>
        <v>0.3333333333</v>
      </c>
      <c r="Y682" s="11">
        <f t="shared" si="19"/>
        <v>2.931532357</v>
      </c>
      <c r="Z682" s="13">
        <v>1.0</v>
      </c>
      <c r="AA682" s="13">
        <v>0.0</v>
      </c>
      <c r="AB682" s="13">
        <v>3.0</v>
      </c>
      <c r="AC682" s="13">
        <v>0.0</v>
      </c>
      <c r="AD682" s="13">
        <v>4.0</v>
      </c>
      <c r="AE682" s="13">
        <v>0.0</v>
      </c>
      <c r="AF682" s="11">
        <f t="shared" si="46"/>
        <v>0</v>
      </c>
      <c r="AG682" s="13">
        <v>4.0</v>
      </c>
      <c r="AH682" s="13">
        <v>2.0</v>
      </c>
      <c r="AI682" s="13">
        <v>6.0</v>
      </c>
      <c r="AJ682" s="13">
        <v>6.0</v>
      </c>
      <c r="AK682" s="13">
        <v>10.0</v>
      </c>
      <c r="AL682" s="13">
        <v>8.0</v>
      </c>
      <c r="AM682" s="18">
        <f t="shared" si="47"/>
        <v>0.8</v>
      </c>
      <c r="AN682" s="13">
        <v>0.0</v>
      </c>
      <c r="AO682" s="19">
        <v>0.0</v>
      </c>
      <c r="AP682" s="13">
        <v>12.0</v>
      </c>
      <c r="AQ682" s="17"/>
      <c r="AR682" s="11"/>
      <c r="AS682" s="17"/>
      <c r="AT682" s="11"/>
      <c r="AU682" s="13" t="s">
        <v>56</v>
      </c>
      <c r="AV682" s="13"/>
      <c r="AW682" s="13"/>
      <c r="AX682" s="21"/>
      <c r="AY682" s="13"/>
      <c r="AZ682" s="13"/>
      <c r="BA682" s="12">
        <v>4.0</v>
      </c>
    </row>
    <row r="683" ht="12.75" customHeight="1">
      <c r="A683" s="13" t="s">
        <v>661</v>
      </c>
      <c r="B683" s="87" t="s">
        <v>670</v>
      </c>
      <c r="C683" s="11">
        <v>0.6845238095238095</v>
      </c>
      <c r="D683" s="11">
        <v>9.471825396825396</v>
      </c>
      <c r="E683" s="11">
        <v>0.07226947086178725</v>
      </c>
      <c r="F683" s="13">
        <v>0.0</v>
      </c>
      <c r="G683" s="13">
        <v>8.0</v>
      </c>
      <c r="H683" s="13">
        <v>8.0</v>
      </c>
      <c r="I683" s="13">
        <v>100.0</v>
      </c>
      <c r="J683" s="13">
        <v>11.0</v>
      </c>
      <c r="K683" s="11">
        <v>0.72</v>
      </c>
      <c r="L683" s="11">
        <v>1.696969696969697</v>
      </c>
      <c r="M683" s="13">
        <v>8.0</v>
      </c>
      <c r="N683" s="13">
        <v>0.0</v>
      </c>
      <c r="O683" s="13">
        <v>13.0</v>
      </c>
      <c r="P683" s="13">
        <v>0.0</v>
      </c>
      <c r="Q683" s="15">
        <v>0.7922694708617872</v>
      </c>
      <c r="R683" s="16">
        <v>2.3814935064935066</v>
      </c>
      <c r="S683" s="13">
        <v>35.0</v>
      </c>
      <c r="T683" s="13">
        <v>9.0</v>
      </c>
      <c r="U683" s="13">
        <v>1.0</v>
      </c>
      <c r="V683" s="13">
        <v>3.0</v>
      </c>
      <c r="W683" s="11">
        <f t="shared" si="2"/>
        <v>0.7272727273</v>
      </c>
      <c r="X683" s="11">
        <f t="shared" si="3"/>
        <v>0.2727272727</v>
      </c>
      <c r="Y683" s="11">
        <f t="shared" si="19"/>
        <v>2.381493506</v>
      </c>
      <c r="Z683" s="13">
        <v>1.0</v>
      </c>
      <c r="AA683" s="13">
        <v>0.0</v>
      </c>
      <c r="AB683" s="13">
        <v>6.0</v>
      </c>
      <c r="AC683" s="13">
        <v>0.0</v>
      </c>
      <c r="AD683" s="13">
        <v>7.0</v>
      </c>
      <c r="AE683" s="13">
        <v>0.0</v>
      </c>
      <c r="AF683" s="11">
        <f t="shared" si="46"/>
        <v>0</v>
      </c>
      <c r="AG683" s="13">
        <v>6.0</v>
      </c>
      <c r="AH683" s="13">
        <v>3.0</v>
      </c>
      <c r="AI683" s="13">
        <v>6.0</v>
      </c>
      <c r="AJ683" s="13">
        <v>0.0</v>
      </c>
      <c r="AK683" s="13">
        <v>12.0</v>
      </c>
      <c r="AL683" s="13">
        <v>3.0</v>
      </c>
      <c r="AM683" s="18">
        <f t="shared" si="47"/>
        <v>0.25</v>
      </c>
      <c r="AN683" s="13">
        <v>1.0</v>
      </c>
      <c r="AO683" s="19">
        <v>0.0</v>
      </c>
      <c r="AP683" s="13">
        <v>6.0</v>
      </c>
      <c r="AQ683" s="17"/>
      <c r="AR683" s="11"/>
      <c r="AS683" s="17"/>
      <c r="AT683" s="11"/>
      <c r="AU683" s="13" t="s">
        <v>54</v>
      </c>
      <c r="AV683" s="13"/>
      <c r="AW683" s="13"/>
      <c r="AX683" s="21"/>
      <c r="AY683" s="13"/>
      <c r="AZ683" s="13"/>
      <c r="BA683" s="13">
        <v>6.0</v>
      </c>
      <c r="BB683" s="13"/>
    </row>
    <row r="684" ht="12.75" customHeight="1">
      <c r="A684" s="13" t="s">
        <v>661</v>
      </c>
      <c r="B684" s="39" t="s">
        <v>671</v>
      </c>
      <c r="C684" s="11">
        <v>0.8511904761904762</v>
      </c>
      <c r="D684" s="11">
        <v>14.471825396825396</v>
      </c>
      <c r="E684" s="11">
        <v>0.058817077517891905</v>
      </c>
      <c r="F684" s="13">
        <v>1.0</v>
      </c>
      <c r="G684" s="13">
        <v>10.0</v>
      </c>
      <c r="H684" s="13">
        <v>11.0</v>
      </c>
      <c r="I684" s="13">
        <v>125.0</v>
      </c>
      <c r="J684" s="13">
        <v>15.0</v>
      </c>
      <c r="K684" s="11">
        <v>0.6608</v>
      </c>
      <c r="L684" s="11">
        <v>1.2444444444444445</v>
      </c>
      <c r="M684" s="13">
        <v>8.0</v>
      </c>
      <c r="N684" s="13">
        <v>0.0</v>
      </c>
      <c r="O684" s="13">
        <v>13.0</v>
      </c>
      <c r="P684" s="13">
        <v>0.0</v>
      </c>
      <c r="Q684" s="15">
        <v>0.719617077517892</v>
      </c>
      <c r="R684" s="16">
        <v>2.0956349206349207</v>
      </c>
      <c r="S684" s="13">
        <v>37.0</v>
      </c>
      <c r="T684" s="13">
        <v>5.0</v>
      </c>
      <c r="U684" s="13">
        <v>1.0</v>
      </c>
      <c r="V684" s="13">
        <v>5.0</v>
      </c>
      <c r="W684" s="11">
        <f t="shared" si="2"/>
        <v>0.6666666667</v>
      </c>
      <c r="X684" s="11">
        <f t="shared" si="3"/>
        <v>0.3333333333</v>
      </c>
      <c r="Y684" s="11">
        <f t="shared" si="19"/>
        <v>2.095634921</v>
      </c>
      <c r="Z684" s="13">
        <v>2.0</v>
      </c>
      <c r="AA684" s="13">
        <v>0.0</v>
      </c>
      <c r="AB684" s="13">
        <v>10.0</v>
      </c>
      <c r="AC684" s="13">
        <v>0.0</v>
      </c>
      <c r="AD684" s="13">
        <v>12.0</v>
      </c>
      <c r="AE684" s="13">
        <v>0.0</v>
      </c>
      <c r="AF684" s="11">
        <f t="shared" si="46"/>
        <v>0</v>
      </c>
      <c r="AG684" s="13">
        <v>6.0</v>
      </c>
      <c r="AH684" s="13">
        <v>3.0</v>
      </c>
      <c r="AI684" s="13">
        <v>6.0</v>
      </c>
      <c r="AJ684" s="13">
        <v>0.0</v>
      </c>
      <c r="AK684" s="13">
        <v>12.0</v>
      </c>
      <c r="AL684" s="13">
        <v>3.0</v>
      </c>
      <c r="AM684" s="18">
        <f t="shared" si="47"/>
        <v>0.25</v>
      </c>
      <c r="AN684" s="13">
        <v>3.0</v>
      </c>
      <c r="AO684" s="19">
        <v>0.0</v>
      </c>
      <c r="AP684" s="13">
        <v>13.0</v>
      </c>
      <c r="AQ684" s="17"/>
      <c r="AR684" s="11"/>
      <c r="AS684" s="17"/>
      <c r="AT684" s="11"/>
      <c r="AU684" s="13" t="s">
        <v>56</v>
      </c>
      <c r="AV684" s="13"/>
      <c r="AW684" s="13"/>
      <c r="AX684" s="21"/>
      <c r="AY684" s="13"/>
      <c r="AZ684" s="13"/>
      <c r="BA684" s="13">
        <v>5.0</v>
      </c>
      <c r="BB684" s="13"/>
    </row>
    <row r="685" ht="12.75" customHeight="1">
      <c r="A685" s="13" t="s">
        <v>661</v>
      </c>
      <c r="B685" s="8" t="s">
        <v>672</v>
      </c>
      <c r="C685" s="11">
        <v>0.8956349206349206</v>
      </c>
      <c r="D685" s="11">
        <v>4.8884920634920634</v>
      </c>
      <c r="E685" s="11">
        <v>0.18321292312687718</v>
      </c>
      <c r="F685" s="13">
        <v>0.0</v>
      </c>
      <c r="G685" s="13">
        <v>2.0</v>
      </c>
      <c r="H685" s="13">
        <v>8.0</v>
      </c>
      <c r="I685" s="13">
        <v>38.0</v>
      </c>
      <c r="J685" s="13">
        <v>4.0</v>
      </c>
      <c r="K685" s="11">
        <v>0.4473684210526316</v>
      </c>
      <c r="L685" s="11">
        <v>1.1666666666666667</v>
      </c>
      <c r="M685" s="13">
        <v>3.0</v>
      </c>
      <c r="N685" s="13">
        <v>0.0</v>
      </c>
      <c r="O685" s="13">
        <v>13.0</v>
      </c>
      <c r="P685" s="13">
        <v>0.0</v>
      </c>
      <c r="Q685" s="15">
        <v>0.6305813441795087</v>
      </c>
      <c r="R685" s="16">
        <v>2.0623015873015875</v>
      </c>
      <c r="S685" s="13">
        <v>35.0</v>
      </c>
      <c r="T685" s="13">
        <v>13.0</v>
      </c>
      <c r="U685" s="13">
        <v>1.0</v>
      </c>
      <c r="V685" s="13">
        <v>2.0</v>
      </c>
      <c r="W685" s="11">
        <f t="shared" si="2"/>
        <v>0.5</v>
      </c>
      <c r="X685" s="11">
        <f t="shared" si="3"/>
        <v>0.5</v>
      </c>
      <c r="Y685" s="11">
        <f t="shared" si="19"/>
        <v>2.062301587</v>
      </c>
      <c r="Z685" s="13">
        <v>1.0</v>
      </c>
      <c r="AA685" s="13">
        <v>0.0</v>
      </c>
      <c r="AB685" s="13">
        <v>2.0</v>
      </c>
      <c r="AC685" s="13">
        <v>0.0</v>
      </c>
      <c r="AD685" s="13">
        <v>3.0</v>
      </c>
      <c r="AE685" s="13">
        <v>0.0</v>
      </c>
      <c r="AF685" s="11">
        <f t="shared" si="46"/>
        <v>0</v>
      </c>
      <c r="AG685" s="13">
        <v>4.0</v>
      </c>
      <c r="AH685" s="13">
        <v>1.0</v>
      </c>
      <c r="AI685" s="13">
        <v>6.0</v>
      </c>
      <c r="AJ685" s="13">
        <v>3.0</v>
      </c>
      <c r="AK685" s="13">
        <v>10.0</v>
      </c>
      <c r="AL685" s="13">
        <v>4.0</v>
      </c>
      <c r="AM685" s="18">
        <f t="shared" si="47"/>
        <v>0.4</v>
      </c>
      <c r="AN685" s="13">
        <v>1.0</v>
      </c>
      <c r="AO685" s="19">
        <v>0.0</v>
      </c>
      <c r="AP685" s="13">
        <v>0.0</v>
      </c>
      <c r="AQ685" s="17"/>
      <c r="AR685" s="11"/>
      <c r="AS685" s="17"/>
      <c r="AT685" s="11"/>
      <c r="AU685" s="13" t="s">
        <v>54</v>
      </c>
      <c r="AV685" s="13"/>
      <c r="AW685" s="13"/>
      <c r="AX685" s="21"/>
      <c r="AY685" s="13"/>
      <c r="AZ685" s="13"/>
      <c r="BA685" s="13">
        <v>6.0</v>
      </c>
      <c r="BB685" s="13"/>
    </row>
    <row r="686" ht="12.75" customHeight="1">
      <c r="A686" s="13" t="s">
        <v>661</v>
      </c>
      <c r="B686" s="39" t="s">
        <v>426</v>
      </c>
      <c r="C686" s="11">
        <v>0.6011904761904762</v>
      </c>
      <c r="D686" s="11">
        <v>8.221825396825396</v>
      </c>
      <c r="E686" s="11">
        <v>0.07312128963753077</v>
      </c>
      <c r="F686" s="13">
        <v>1.0</v>
      </c>
      <c r="G686" s="13">
        <v>7.0</v>
      </c>
      <c r="H686" s="13">
        <v>14.0</v>
      </c>
      <c r="I686" s="13">
        <v>92.0</v>
      </c>
      <c r="J686" s="13">
        <v>10.0</v>
      </c>
      <c r="K686" s="11">
        <v>0.6847826086956521</v>
      </c>
      <c r="L686" s="11">
        <v>1.0888888888888888</v>
      </c>
      <c r="M686" s="13">
        <v>3.0</v>
      </c>
      <c r="N686" s="13">
        <v>0.0</v>
      </c>
      <c r="O686" s="13">
        <v>13.0</v>
      </c>
      <c r="P686" s="13">
        <v>0.0</v>
      </c>
      <c r="Q686" s="15">
        <v>0.7579038983331828</v>
      </c>
      <c r="R686" s="16">
        <v>1.6900793650793648</v>
      </c>
      <c r="S686" s="13">
        <v>35.0</v>
      </c>
      <c r="T686" s="13">
        <v>10.0</v>
      </c>
      <c r="U686" s="13">
        <v>1.0</v>
      </c>
      <c r="V686" s="13">
        <v>3.0</v>
      </c>
      <c r="W686" s="11">
        <f t="shared" si="2"/>
        <v>0.7</v>
      </c>
      <c r="X686" s="11">
        <f t="shared" si="3"/>
        <v>0.3</v>
      </c>
      <c r="Y686" s="11">
        <f t="shared" si="19"/>
        <v>1.690079365</v>
      </c>
      <c r="Z686" s="13">
        <v>1.0</v>
      </c>
      <c r="AA686" s="13">
        <v>0.0</v>
      </c>
      <c r="AB686" s="13">
        <v>5.0</v>
      </c>
      <c r="AC686" s="13">
        <v>0.0</v>
      </c>
      <c r="AD686" s="13">
        <v>6.0</v>
      </c>
      <c r="AE686" s="13">
        <v>0.0</v>
      </c>
      <c r="AF686" s="11">
        <f t="shared" si="46"/>
        <v>0</v>
      </c>
      <c r="AG686" s="13">
        <v>5.0</v>
      </c>
      <c r="AH686" s="13">
        <v>2.0</v>
      </c>
      <c r="AI686" s="13">
        <v>6.0</v>
      </c>
      <c r="AJ686" s="13">
        <v>0.0</v>
      </c>
      <c r="AK686" s="13">
        <v>11.0</v>
      </c>
      <c r="AL686" s="13">
        <v>2.0</v>
      </c>
      <c r="AM686" s="18">
        <f t="shared" si="47"/>
        <v>0.1818181818</v>
      </c>
      <c r="AN686" s="13">
        <v>0.0</v>
      </c>
      <c r="AO686" s="19">
        <v>0.0</v>
      </c>
      <c r="AP686" s="13">
        <v>16.0</v>
      </c>
      <c r="AQ686" s="17"/>
      <c r="AR686" s="11"/>
      <c r="AS686" s="17"/>
      <c r="AT686" s="11"/>
      <c r="AU686" s="13" t="s">
        <v>56</v>
      </c>
      <c r="AV686" s="13"/>
      <c r="AW686" s="13"/>
      <c r="AX686" s="21"/>
      <c r="AY686" s="13"/>
      <c r="AZ686" s="13">
        <v>4.0</v>
      </c>
      <c r="BA686" s="12">
        <v>12.0</v>
      </c>
    </row>
    <row r="687" ht="12.75" customHeight="1">
      <c r="A687" s="13" t="s">
        <v>661</v>
      </c>
      <c r="B687" s="8" t="s">
        <v>454</v>
      </c>
      <c r="C687" s="11">
        <v>1.578968253968254</v>
      </c>
      <c r="D687" s="11">
        <v>3.7218253968253965</v>
      </c>
      <c r="E687" s="11">
        <v>0.4242456551871202</v>
      </c>
      <c r="F687" s="13">
        <v>0.0</v>
      </c>
      <c r="G687" s="13">
        <v>0.0</v>
      </c>
      <c r="H687" s="13">
        <v>6.0</v>
      </c>
      <c r="I687" s="13">
        <v>13.0</v>
      </c>
      <c r="J687" s="13">
        <v>1.0</v>
      </c>
      <c r="K687" s="11">
        <v>-0.46153846153846156</v>
      </c>
      <c r="L687" s="11">
        <v>0.0</v>
      </c>
      <c r="M687" s="13">
        <v>0.0</v>
      </c>
      <c r="N687" s="13">
        <v>0.0</v>
      </c>
      <c r="O687" s="13">
        <v>13.0</v>
      </c>
      <c r="P687" s="13">
        <v>0.0</v>
      </c>
      <c r="Q687" s="15">
        <v>-0.03729280635134136</v>
      </c>
      <c r="R687" s="16">
        <v>1.578968253968254</v>
      </c>
      <c r="S687" s="13">
        <v>35.0</v>
      </c>
      <c r="T687" s="13">
        <v>14.0</v>
      </c>
      <c r="U687" s="13">
        <v>1.0</v>
      </c>
      <c r="V687" s="13">
        <v>1.0</v>
      </c>
      <c r="W687" s="11">
        <f t="shared" si="2"/>
        <v>0</v>
      </c>
      <c r="X687" s="11">
        <f t="shared" si="3"/>
        <v>1</v>
      </c>
      <c r="Y687" s="11">
        <f t="shared" si="19"/>
        <v>1.578968254</v>
      </c>
      <c r="Z687" s="13">
        <v>1.0</v>
      </c>
      <c r="AA687" s="13">
        <v>0.0</v>
      </c>
      <c r="AB687" s="13">
        <v>1.0</v>
      </c>
      <c r="AC687" s="13">
        <v>0.0</v>
      </c>
      <c r="AD687" s="13">
        <v>2.0</v>
      </c>
      <c r="AE687" s="13">
        <v>0.0</v>
      </c>
      <c r="AF687" s="11">
        <f t="shared" si="46"/>
        <v>0</v>
      </c>
      <c r="AG687" s="13">
        <v>3.0</v>
      </c>
      <c r="AH687" s="13">
        <v>2.0</v>
      </c>
      <c r="AI687" s="13">
        <v>6.0</v>
      </c>
      <c r="AJ687" s="13">
        <v>6.0</v>
      </c>
      <c r="AK687" s="13">
        <v>9.0</v>
      </c>
      <c r="AL687" s="13">
        <v>8.0</v>
      </c>
      <c r="AM687" s="18">
        <f t="shared" si="47"/>
        <v>0.8888888889</v>
      </c>
      <c r="AN687" s="13">
        <v>1.0</v>
      </c>
      <c r="AO687" s="19">
        <v>0.0</v>
      </c>
      <c r="AP687" s="13">
        <v>10.0</v>
      </c>
      <c r="AQ687" s="17"/>
      <c r="AR687" s="11"/>
      <c r="AS687" s="17"/>
      <c r="AT687" s="11"/>
      <c r="AU687" s="13" t="s">
        <v>54</v>
      </c>
      <c r="AV687" s="13"/>
      <c r="AW687" s="13"/>
      <c r="AX687" s="21"/>
      <c r="AY687" s="13"/>
      <c r="AZ687" s="13"/>
      <c r="BA687" s="13">
        <v>11.0</v>
      </c>
      <c r="BB687" s="13"/>
    </row>
    <row r="688" ht="12.75" customHeight="1">
      <c r="A688" s="13" t="s">
        <v>661</v>
      </c>
      <c r="B688" s="39" t="s">
        <v>580</v>
      </c>
      <c r="C688" s="11">
        <v>0.26785714285714285</v>
      </c>
      <c r="D688" s="11">
        <v>6.8884920634920634</v>
      </c>
      <c r="E688" s="11">
        <v>0.03888472838297137</v>
      </c>
      <c r="F688" s="13">
        <v>0.0</v>
      </c>
      <c r="G688" s="13">
        <v>6.0</v>
      </c>
      <c r="H688" s="13">
        <v>11.0</v>
      </c>
      <c r="I688" s="13">
        <v>83.0</v>
      </c>
      <c r="J688" s="13">
        <v>9.0</v>
      </c>
      <c r="K688" s="11">
        <v>0.6519410977242303</v>
      </c>
      <c r="L688" s="11">
        <v>1.2444444444444445</v>
      </c>
      <c r="M688" s="13">
        <v>6.0</v>
      </c>
      <c r="N688" s="13">
        <v>0.0</v>
      </c>
      <c r="O688" s="13">
        <v>13.0</v>
      </c>
      <c r="P688" s="13">
        <v>0.0</v>
      </c>
      <c r="Q688" s="15">
        <v>0.6908258261072017</v>
      </c>
      <c r="R688" s="16">
        <v>1.5123015873015873</v>
      </c>
      <c r="S688" s="13">
        <v>35.0</v>
      </c>
      <c r="T688" s="13">
        <v>11.0</v>
      </c>
      <c r="U688" s="13">
        <v>1.0</v>
      </c>
      <c r="V688" s="13">
        <v>3.0</v>
      </c>
      <c r="W688" s="11">
        <f t="shared" si="2"/>
        <v>0.6666666667</v>
      </c>
      <c r="X688" s="11">
        <f t="shared" si="3"/>
        <v>0.3333333333</v>
      </c>
      <c r="Y688" s="11">
        <f t="shared" si="19"/>
        <v>1.512301587</v>
      </c>
      <c r="Z688" s="13">
        <v>1.0</v>
      </c>
      <c r="AA688" s="13">
        <v>0.0</v>
      </c>
      <c r="AB688" s="13">
        <v>4.0</v>
      </c>
      <c r="AC688" s="13">
        <v>0.0</v>
      </c>
      <c r="AD688" s="13">
        <v>5.0</v>
      </c>
      <c r="AE688" s="13">
        <v>0.0</v>
      </c>
      <c r="AF688" s="11">
        <f t="shared" si="46"/>
        <v>0</v>
      </c>
      <c r="AG688" s="13">
        <v>4.0</v>
      </c>
      <c r="AH688" s="13">
        <v>1.0</v>
      </c>
      <c r="AI688" s="13">
        <v>6.0</v>
      </c>
      <c r="AJ688" s="13">
        <v>0.0</v>
      </c>
      <c r="AK688" s="13">
        <v>10.0</v>
      </c>
      <c r="AL688" s="13">
        <v>1.0</v>
      </c>
      <c r="AM688" s="18">
        <f t="shared" si="47"/>
        <v>0.1</v>
      </c>
      <c r="AN688" s="13">
        <v>0.0</v>
      </c>
      <c r="AO688" s="19">
        <v>0.0</v>
      </c>
      <c r="AP688" s="13">
        <v>11.0</v>
      </c>
      <c r="AQ688" s="17"/>
      <c r="AR688" s="11"/>
      <c r="AS688" s="17"/>
      <c r="AT688" s="11"/>
      <c r="AU688" s="13" t="s">
        <v>54</v>
      </c>
      <c r="AV688" s="13"/>
      <c r="AW688" s="13"/>
      <c r="AX688" s="21"/>
      <c r="BA688" s="12">
        <v>5.0</v>
      </c>
    </row>
    <row r="689" ht="12.75" customHeight="1">
      <c r="A689" s="13" t="s">
        <v>661</v>
      </c>
      <c r="B689" s="39" t="s">
        <v>673</v>
      </c>
      <c r="C689" s="11">
        <v>0.0</v>
      </c>
      <c r="D689" s="11">
        <v>1.2361111111111112</v>
      </c>
      <c r="E689" s="11">
        <v>0.0</v>
      </c>
      <c r="F689" s="13">
        <v>0.0</v>
      </c>
      <c r="G689" s="13">
        <v>1.0</v>
      </c>
      <c r="H689" s="13">
        <v>6.0</v>
      </c>
      <c r="I689" s="13">
        <v>17.0</v>
      </c>
      <c r="J689" s="13">
        <v>2.0</v>
      </c>
      <c r="K689" s="11">
        <v>0.32352941176470584</v>
      </c>
      <c r="L689" s="11">
        <v>1.4</v>
      </c>
      <c r="M689" s="13">
        <v>1.0</v>
      </c>
      <c r="N689" s="13">
        <v>0.0</v>
      </c>
      <c r="O689" s="13">
        <v>13.0</v>
      </c>
      <c r="P689" s="13">
        <v>0.0</v>
      </c>
      <c r="Q689" s="15">
        <v>0.32352941176470584</v>
      </c>
      <c r="R689" s="16">
        <v>1.4</v>
      </c>
      <c r="S689" s="13">
        <v>17.0</v>
      </c>
      <c r="T689" s="13">
        <v>18.0</v>
      </c>
      <c r="U689" s="13">
        <v>1.0</v>
      </c>
      <c r="V689" s="13">
        <v>1.0</v>
      </c>
      <c r="W689" s="11">
        <f t="shared" si="2"/>
        <v>0.5</v>
      </c>
      <c r="X689" s="11">
        <f t="shared" si="3"/>
        <v>0.5</v>
      </c>
      <c r="Y689" s="11">
        <f t="shared" si="19"/>
        <v>1.4</v>
      </c>
      <c r="Z689" s="13">
        <v>1.0</v>
      </c>
      <c r="AA689" s="13">
        <v>0.0</v>
      </c>
      <c r="AB689" s="13">
        <v>0.0</v>
      </c>
      <c r="AC689" s="13">
        <v>0.0</v>
      </c>
      <c r="AD689" s="13">
        <v>1.0</v>
      </c>
      <c r="AE689" s="13">
        <v>0.0</v>
      </c>
      <c r="AF689" s="11">
        <f t="shared" si="46"/>
        <v>0</v>
      </c>
      <c r="AG689" s="13">
        <v>0.0</v>
      </c>
      <c r="AH689" s="13">
        <v>0.0</v>
      </c>
      <c r="AI689" s="13">
        <v>2.0</v>
      </c>
      <c r="AJ689" s="13">
        <v>0.0</v>
      </c>
      <c r="AK689" s="13">
        <v>2.0</v>
      </c>
      <c r="AL689" s="13">
        <v>0.0</v>
      </c>
      <c r="AM689" s="18">
        <f t="shared" si="47"/>
        <v>0</v>
      </c>
      <c r="AN689" s="13">
        <v>1.0</v>
      </c>
      <c r="AO689" s="19">
        <v>0.0</v>
      </c>
      <c r="AP689" s="13">
        <v>8.0</v>
      </c>
      <c r="AQ689" s="17"/>
      <c r="AR689" s="11"/>
      <c r="AS689" s="17"/>
      <c r="AT689" s="11"/>
      <c r="AU689" s="13" t="s">
        <v>54</v>
      </c>
      <c r="AV689" s="13"/>
      <c r="AW689" s="13"/>
      <c r="AX689" s="21"/>
      <c r="BA689" s="12">
        <v>6.0</v>
      </c>
    </row>
    <row r="690" ht="12.75" customHeight="1">
      <c r="A690" s="13" t="s">
        <v>661</v>
      </c>
      <c r="B690" s="39" t="s">
        <v>674</v>
      </c>
      <c r="C690" s="11">
        <v>0.4928571428571429</v>
      </c>
      <c r="D690" s="11">
        <v>2.7218253968253965</v>
      </c>
      <c r="E690" s="11">
        <v>0.18107595859454734</v>
      </c>
      <c r="F690" s="13">
        <v>0.0</v>
      </c>
      <c r="G690" s="13">
        <v>1.0</v>
      </c>
      <c r="H690" s="13">
        <v>9.0</v>
      </c>
      <c r="I690" s="13">
        <v>37.0</v>
      </c>
      <c r="J690" s="13">
        <v>5.0</v>
      </c>
      <c r="K690" s="11">
        <v>0.15135135135135136</v>
      </c>
      <c r="L690" s="11">
        <v>0.4307692307692308</v>
      </c>
      <c r="M690" s="13">
        <v>1.0</v>
      </c>
      <c r="N690" s="13">
        <v>0.0</v>
      </c>
      <c r="O690" s="13">
        <v>13.0</v>
      </c>
      <c r="P690" s="13">
        <v>0.0</v>
      </c>
      <c r="Q690" s="15">
        <v>0.3324273099458987</v>
      </c>
      <c r="R690" s="16">
        <v>0.9236263736263737</v>
      </c>
      <c r="S690" s="13">
        <v>14.0</v>
      </c>
      <c r="T690" s="13">
        <v>17.0</v>
      </c>
      <c r="U690" s="13">
        <v>1.0</v>
      </c>
      <c r="V690" s="13">
        <v>4.0</v>
      </c>
      <c r="W690" s="11">
        <f t="shared" si="2"/>
        <v>0.2</v>
      </c>
      <c r="X690" s="11">
        <f t="shared" si="3"/>
        <v>0.8</v>
      </c>
      <c r="Y690" s="11">
        <f t="shared" si="19"/>
        <v>0.9236263736</v>
      </c>
      <c r="Z690" s="13">
        <v>1.0</v>
      </c>
      <c r="AA690" s="13">
        <v>0.0</v>
      </c>
      <c r="AB690" s="13">
        <v>0.0</v>
      </c>
      <c r="AC690" s="13">
        <v>0.0</v>
      </c>
      <c r="AD690" s="13">
        <v>1.0</v>
      </c>
      <c r="AE690" s="13">
        <v>0.0</v>
      </c>
      <c r="AF690" s="11">
        <f t="shared" si="46"/>
        <v>0</v>
      </c>
      <c r="AG690" s="13">
        <v>3.0</v>
      </c>
      <c r="AH690" s="13">
        <v>1.0</v>
      </c>
      <c r="AI690" s="13">
        <v>6.0</v>
      </c>
      <c r="AJ690" s="13">
        <v>0.0</v>
      </c>
      <c r="AK690" s="13">
        <v>9.0</v>
      </c>
      <c r="AL690" s="13">
        <v>1.0</v>
      </c>
      <c r="AM690" s="18">
        <f t="shared" si="47"/>
        <v>0.1111111111</v>
      </c>
      <c r="AN690" s="13">
        <v>3.0</v>
      </c>
      <c r="AO690" s="19">
        <v>0.0</v>
      </c>
      <c r="AP690" s="13">
        <v>1.0</v>
      </c>
      <c r="AQ690" s="17"/>
      <c r="AR690" s="11"/>
      <c r="AS690" s="17"/>
      <c r="AT690" s="11"/>
      <c r="AU690" s="13" t="s">
        <v>56</v>
      </c>
      <c r="AV690" s="13"/>
      <c r="AW690" s="13"/>
      <c r="AX690" s="21"/>
      <c r="AY690" s="13"/>
      <c r="AZ690" s="13"/>
      <c r="BA690" s="12">
        <v>0.0</v>
      </c>
      <c r="BB690" s="13"/>
    </row>
    <row r="691" ht="12.75" customHeight="1">
      <c r="A691" s="13" t="s">
        <v>661</v>
      </c>
      <c r="B691" s="8" t="s">
        <v>565</v>
      </c>
      <c r="C691" s="11">
        <v>0.47896825396825393</v>
      </c>
      <c r="D691" s="11">
        <v>3.2218253968253965</v>
      </c>
      <c r="E691" s="11">
        <v>0.14866362852568052</v>
      </c>
      <c r="F691" s="13">
        <v>2.0</v>
      </c>
      <c r="G691" s="13">
        <v>0.0</v>
      </c>
      <c r="H691" s="13">
        <v>4.0</v>
      </c>
      <c r="I691" s="13">
        <v>5.0</v>
      </c>
      <c r="J691" s="13">
        <v>1.0</v>
      </c>
      <c r="K691" s="11">
        <v>-0.8</v>
      </c>
      <c r="L691" s="11">
        <v>0.0</v>
      </c>
      <c r="M691" s="13">
        <v>0.0</v>
      </c>
      <c r="N691" s="13">
        <v>0.0</v>
      </c>
      <c r="O691" s="13">
        <v>13.0</v>
      </c>
      <c r="P691" s="13">
        <v>0.0</v>
      </c>
      <c r="Q691" s="15">
        <v>-0.6513363714743196</v>
      </c>
      <c r="R691" s="16">
        <v>0.47896825396825393</v>
      </c>
      <c r="S691" s="13">
        <v>35.0</v>
      </c>
      <c r="T691" s="13">
        <v>15.0</v>
      </c>
      <c r="U691" s="13">
        <v>1.0</v>
      </c>
      <c r="V691" s="13">
        <v>1.0</v>
      </c>
      <c r="W691" s="11">
        <f t="shared" si="2"/>
        <v>0</v>
      </c>
      <c r="X691" s="11">
        <f t="shared" si="3"/>
        <v>1</v>
      </c>
      <c r="Y691" s="11">
        <f t="shared" si="19"/>
        <v>0.478968254</v>
      </c>
      <c r="Z691" s="13">
        <v>2.0</v>
      </c>
      <c r="AA691" s="13">
        <v>0.0</v>
      </c>
      <c r="AB691" s="13">
        <v>0.0</v>
      </c>
      <c r="AC691" s="13">
        <v>0.0</v>
      </c>
      <c r="AD691" s="13">
        <v>2.0</v>
      </c>
      <c r="AE691" s="13">
        <v>0.0</v>
      </c>
      <c r="AF691" s="11">
        <f t="shared" si="46"/>
        <v>0</v>
      </c>
      <c r="AG691" s="13">
        <v>2.0</v>
      </c>
      <c r="AH691" s="13">
        <v>0.0</v>
      </c>
      <c r="AI691" s="13">
        <v>5.0</v>
      </c>
      <c r="AJ691" s="13">
        <v>3.0</v>
      </c>
      <c r="AK691" s="13">
        <v>7.0</v>
      </c>
      <c r="AL691" s="13">
        <v>3.0</v>
      </c>
      <c r="AM691" s="18">
        <f t="shared" si="47"/>
        <v>0.4285714286</v>
      </c>
      <c r="AN691" s="13">
        <v>1.0</v>
      </c>
      <c r="AO691" s="19">
        <v>0.0</v>
      </c>
      <c r="AP691" s="13">
        <v>22.0</v>
      </c>
      <c r="AQ691" s="17"/>
      <c r="AR691" s="11"/>
      <c r="AS691" s="17"/>
      <c r="AT691" s="11"/>
      <c r="AU691" s="13" t="s">
        <v>56</v>
      </c>
      <c r="AV691" s="13"/>
      <c r="AW691" s="13"/>
      <c r="AX691" s="21"/>
      <c r="BA691" s="12">
        <v>10.0</v>
      </c>
      <c r="BB691" s="13"/>
    </row>
    <row r="692" ht="12.75" customHeight="1">
      <c r="A692" s="25" t="s">
        <v>661</v>
      </c>
      <c r="B692" s="66" t="s">
        <v>675</v>
      </c>
      <c r="C692" s="28">
        <v>0.0</v>
      </c>
      <c r="D692" s="28">
        <v>2.111111111111111</v>
      </c>
      <c r="E692" s="28">
        <v>0.0</v>
      </c>
      <c r="F692" s="25">
        <v>0.0</v>
      </c>
      <c r="G692" s="25">
        <v>0.0</v>
      </c>
      <c r="H692" s="25">
        <v>4.0</v>
      </c>
      <c r="I692" s="25">
        <v>9.0</v>
      </c>
      <c r="J692" s="25">
        <v>1.0</v>
      </c>
      <c r="K692" s="28">
        <v>-0.4444444444444444</v>
      </c>
      <c r="L692" s="28">
        <v>0.0</v>
      </c>
      <c r="M692" s="25">
        <v>0.0</v>
      </c>
      <c r="N692" s="25">
        <v>0.0</v>
      </c>
      <c r="O692" s="25">
        <v>13.0</v>
      </c>
      <c r="P692" s="25">
        <v>0.0</v>
      </c>
      <c r="Q692" s="30">
        <v>-0.4444444444444444</v>
      </c>
      <c r="R692" s="31">
        <v>0.0</v>
      </c>
      <c r="S692" s="25">
        <v>35.0</v>
      </c>
      <c r="T692" s="25">
        <v>16.0</v>
      </c>
      <c r="U692" s="25">
        <v>1.0</v>
      </c>
      <c r="V692" s="25">
        <v>1.0</v>
      </c>
      <c r="W692" s="28">
        <f t="shared" si="2"/>
        <v>0</v>
      </c>
      <c r="X692" s="28">
        <f t="shared" si="3"/>
        <v>1</v>
      </c>
      <c r="Y692" s="28">
        <f t="shared" si="19"/>
        <v>0</v>
      </c>
      <c r="Z692" s="25">
        <v>2.0</v>
      </c>
      <c r="AA692" s="25">
        <v>0.0</v>
      </c>
      <c r="AB692" s="25">
        <v>0.0</v>
      </c>
      <c r="AC692" s="25">
        <v>0.0</v>
      </c>
      <c r="AD692" s="25">
        <v>2.0</v>
      </c>
      <c r="AE692" s="25">
        <v>0.0</v>
      </c>
      <c r="AF692" s="28">
        <f t="shared" si="46"/>
        <v>0</v>
      </c>
      <c r="AG692" s="25">
        <v>0.0</v>
      </c>
      <c r="AH692" s="25">
        <v>0.0</v>
      </c>
      <c r="AI692" s="25">
        <v>1.0</v>
      </c>
      <c r="AJ692" s="25">
        <v>0.0</v>
      </c>
      <c r="AK692" s="25">
        <v>1.0</v>
      </c>
      <c r="AL692" s="25">
        <v>0.0</v>
      </c>
      <c r="AM692" s="33">
        <f t="shared" si="47"/>
        <v>0</v>
      </c>
      <c r="AN692" s="25">
        <v>0.0</v>
      </c>
      <c r="AO692" s="34">
        <v>0.0</v>
      </c>
      <c r="AP692" s="25">
        <v>32.0</v>
      </c>
      <c r="AQ692" s="32"/>
      <c r="AR692" s="28"/>
      <c r="AS692" s="32"/>
      <c r="AT692" s="28"/>
      <c r="AU692" s="25" t="s">
        <v>56</v>
      </c>
      <c r="AV692" s="25"/>
      <c r="AW692" s="25"/>
      <c r="AX692" s="36"/>
      <c r="AY692" s="25"/>
      <c r="AZ692" s="25"/>
      <c r="BA692" s="25">
        <v>0.0</v>
      </c>
      <c r="BB692" s="25"/>
    </row>
    <row r="693" ht="12.75" customHeight="1">
      <c r="A693" s="8" t="s">
        <v>676</v>
      </c>
      <c r="B693" s="74" t="s">
        <v>677</v>
      </c>
      <c r="C693" s="11">
        <v>2.538492063492064</v>
      </c>
      <c r="D693" s="11">
        <v>10.792460317460318</v>
      </c>
      <c r="E693" s="11">
        <v>0.2352097657829908</v>
      </c>
      <c r="F693" s="13">
        <v>1.0</v>
      </c>
      <c r="G693" s="13">
        <v>7.0</v>
      </c>
      <c r="H693" s="13">
        <v>2.0</v>
      </c>
      <c r="I693" s="13">
        <v>75.0</v>
      </c>
      <c r="J693" s="13">
        <v>9.0</v>
      </c>
      <c r="K693" s="11">
        <v>0.7748148148148148</v>
      </c>
      <c r="L693" s="11">
        <v>3.6296296296296298</v>
      </c>
      <c r="M693" s="13">
        <v>7.0</v>
      </c>
      <c r="N693" s="13">
        <v>8.0</v>
      </c>
      <c r="O693" s="13">
        <v>10.0</v>
      </c>
      <c r="P693" s="13">
        <v>0.8</v>
      </c>
      <c r="Q693" s="15">
        <v>1.8100245805978057</v>
      </c>
      <c r="R693" s="16">
        <v>10.968121693121695</v>
      </c>
      <c r="S693" s="13">
        <v>39.0</v>
      </c>
      <c r="T693" s="13">
        <v>1.0</v>
      </c>
      <c r="U693" s="13">
        <v>1.0</v>
      </c>
      <c r="V693" s="17">
        <f t="shared" ref="V693:V732" si="58">J693-G693</f>
        <v>2</v>
      </c>
      <c r="W693" s="11">
        <f t="shared" si="2"/>
        <v>0.7777777778</v>
      </c>
      <c r="X693" s="11">
        <f t="shared" si="3"/>
        <v>0.2222222222</v>
      </c>
      <c r="Y693" s="11">
        <f t="shared" si="19"/>
        <v>6.168121693</v>
      </c>
      <c r="Z693" s="13">
        <v>1.0</v>
      </c>
      <c r="AA693" s="13">
        <v>1.0</v>
      </c>
      <c r="AB693" s="13">
        <v>8.0</v>
      </c>
      <c r="AC693" s="13">
        <v>0.0</v>
      </c>
      <c r="AD693" s="13">
        <v>9.0</v>
      </c>
      <c r="AE693" s="13">
        <v>1.0</v>
      </c>
      <c r="AF693" s="11">
        <f t="shared" si="46"/>
        <v>0.1111111111</v>
      </c>
      <c r="AG693" s="13">
        <v>4.0</v>
      </c>
      <c r="AH693" s="13">
        <v>4.0</v>
      </c>
      <c r="AI693" s="13">
        <v>7.0</v>
      </c>
      <c r="AJ693" s="13">
        <v>5.0</v>
      </c>
      <c r="AK693" s="13">
        <v>11.0</v>
      </c>
      <c r="AL693" s="13">
        <v>9.0</v>
      </c>
      <c r="AM693" s="18">
        <f t="shared" si="47"/>
        <v>0.8181818182</v>
      </c>
      <c r="AN693" s="13">
        <v>0.0</v>
      </c>
      <c r="AO693" s="13">
        <v>0.0</v>
      </c>
      <c r="AP693" s="13">
        <v>0.0</v>
      </c>
      <c r="AQ693" s="13"/>
      <c r="AR693" s="13"/>
      <c r="AS693" s="13"/>
      <c r="AT693" s="13"/>
      <c r="AU693" s="13" t="s">
        <v>54</v>
      </c>
      <c r="AV693" s="13"/>
      <c r="AW693" s="13"/>
      <c r="AX693" s="13"/>
      <c r="AY693" s="13"/>
      <c r="AZ693" s="13"/>
      <c r="BA693" s="13">
        <v>5.0</v>
      </c>
      <c r="BB693" s="13"/>
    </row>
    <row r="694" ht="12.75" customHeight="1">
      <c r="A694" s="22" t="s">
        <v>676</v>
      </c>
      <c r="B694" s="37" t="s">
        <v>678</v>
      </c>
      <c r="C694" s="11">
        <v>2.4206349206349205</v>
      </c>
      <c r="D694" s="11">
        <v>10.792460317460318</v>
      </c>
      <c r="E694" s="11">
        <v>0.22428944368864212</v>
      </c>
      <c r="F694" s="13">
        <v>1.0</v>
      </c>
      <c r="G694" s="13">
        <v>8.0</v>
      </c>
      <c r="H694" s="13">
        <v>0.0</v>
      </c>
      <c r="I694" s="13">
        <v>99.0</v>
      </c>
      <c r="J694" s="13">
        <v>12.0</v>
      </c>
      <c r="K694" s="11">
        <v>0.6666666666666666</v>
      </c>
      <c r="L694" s="11">
        <v>4.666666666666667</v>
      </c>
      <c r="M694" s="13">
        <v>10.0</v>
      </c>
      <c r="N694" s="13">
        <v>2.0</v>
      </c>
      <c r="O694" s="13">
        <v>10.0</v>
      </c>
      <c r="P694" s="13">
        <v>0.2</v>
      </c>
      <c r="Q694" s="15">
        <v>1.0909561103553087</v>
      </c>
      <c r="R694" s="16">
        <v>8.287301587301588</v>
      </c>
      <c r="S694" s="13">
        <v>39.0</v>
      </c>
      <c r="T694" s="13">
        <v>2.0</v>
      </c>
      <c r="U694" s="13">
        <v>1.0</v>
      </c>
      <c r="V694" s="17">
        <f t="shared" si="58"/>
        <v>4</v>
      </c>
      <c r="W694" s="11">
        <f t="shared" si="2"/>
        <v>0.6666666667</v>
      </c>
      <c r="X694" s="11">
        <f t="shared" si="3"/>
        <v>0.3333333333</v>
      </c>
      <c r="Y694" s="11">
        <f t="shared" si="19"/>
        <v>7.087301587</v>
      </c>
      <c r="Z694" s="13">
        <v>1.0</v>
      </c>
      <c r="AA694" s="13">
        <v>0.0</v>
      </c>
      <c r="AB694" s="13">
        <v>8.0</v>
      </c>
      <c r="AC694" s="13">
        <v>2.0</v>
      </c>
      <c r="AD694" s="13">
        <v>9.0</v>
      </c>
      <c r="AE694" s="13">
        <v>2.0</v>
      </c>
      <c r="AF694" s="11">
        <f t="shared" si="46"/>
        <v>0.2222222222</v>
      </c>
      <c r="AG694" s="13">
        <v>4.0</v>
      </c>
      <c r="AH694" s="13">
        <v>1.0</v>
      </c>
      <c r="AI694" s="13">
        <v>7.0</v>
      </c>
      <c r="AJ694" s="13">
        <v>2.0</v>
      </c>
      <c r="AK694" s="13">
        <v>11.0</v>
      </c>
      <c r="AL694" s="13">
        <v>3.0</v>
      </c>
      <c r="AM694" s="18">
        <f t="shared" si="47"/>
        <v>0.2727272727</v>
      </c>
      <c r="AN694" s="13">
        <v>0.0</v>
      </c>
      <c r="AO694" s="13">
        <v>0.0</v>
      </c>
      <c r="AP694" s="13">
        <v>0.0</v>
      </c>
      <c r="AQ694" s="13"/>
      <c r="AR694" s="13"/>
      <c r="AS694" s="13"/>
      <c r="AT694" s="13"/>
      <c r="AU694" s="13" t="s">
        <v>54</v>
      </c>
      <c r="AV694" s="13"/>
      <c r="AW694" s="13"/>
      <c r="AX694" s="13"/>
      <c r="BA694" s="12">
        <v>10.0</v>
      </c>
      <c r="BB694" s="13"/>
    </row>
    <row r="695" ht="12.75" customHeight="1">
      <c r="A695" s="22" t="s">
        <v>676</v>
      </c>
      <c r="B695" s="74" t="s">
        <v>679</v>
      </c>
      <c r="C695" s="11">
        <v>3.5206349206349206</v>
      </c>
      <c r="D695" s="11">
        <v>10.792460317460318</v>
      </c>
      <c r="E695" s="11">
        <v>0.32621244990256276</v>
      </c>
      <c r="F695" s="13">
        <v>1.0</v>
      </c>
      <c r="G695" s="13">
        <v>7.0</v>
      </c>
      <c r="H695" s="13">
        <v>6.0</v>
      </c>
      <c r="I695" s="13">
        <v>83.0</v>
      </c>
      <c r="J695" s="13">
        <v>9.0</v>
      </c>
      <c r="K695" s="11">
        <v>0.7697456492637216</v>
      </c>
      <c r="L695" s="11">
        <v>2.1777777777777776</v>
      </c>
      <c r="M695" s="13">
        <v>5.0</v>
      </c>
      <c r="N695" s="13">
        <v>0.0</v>
      </c>
      <c r="O695" s="13">
        <v>10.0</v>
      </c>
      <c r="P695" s="13">
        <v>0.0</v>
      </c>
      <c r="Q695" s="15">
        <v>1.0959580991662843</v>
      </c>
      <c r="R695" s="16">
        <v>5.698412698412698</v>
      </c>
      <c r="S695" s="13">
        <v>39.0</v>
      </c>
      <c r="T695" s="13">
        <v>3.0</v>
      </c>
      <c r="U695" s="13">
        <v>1.0</v>
      </c>
      <c r="V695" s="17">
        <f t="shared" si="58"/>
        <v>2</v>
      </c>
      <c r="W695" s="11">
        <f t="shared" si="2"/>
        <v>0.7777777778</v>
      </c>
      <c r="X695" s="11">
        <f t="shared" si="3"/>
        <v>0.2222222222</v>
      </c>
      <c r="Y695" s="11">
        <f t="shared" si="19"/>
        <v>5.698412698</v>
      </c>
      <c r="Z695" s="13">
        <v>1.0</v>
      </c>
      <c r="AA695" s="13">
        <v>0.0</v>
      </c>
      <c r="AB695" s="13">
        <v>8.0</v>
      </c>
      <c r="AC695" s="13">
        <v>3.0</v>
      </c>
      <c r="AD695" s="13">
        <v>9.0</v>
      </c>
      <c r="AE695" s="13">
        <v>3.0</v>
      </c>
      <c r="AF695" s="11">
        <f t="shared" si="46"/>
        <v>0.3333333333</v>
      </c>
      <c r="AG695" s="13">
        <v>4.0</v>
      </c>
      <c r="AH695" s="13">
        <v>1.0</v>
      </c>
      <c r="AI695" s="13">
        <v>7.0</v>
      </c>
      <c r="AJ695" s="13">
        <v>3.0</v>
      </c>
      <c r="AK695" s="13">
        <v>11.0</v>
      </c>
      <c r="AL695" s="13">
        <v>4.0</v>
      </c>
      <c r="AM695" s="18">
        <f t="shared" si="47"/>
        <v>0.3636363636</v>
      </c>
      <c r="AN695" s="13">
        <v>0.0</v>
      </c>
      <c r="AO695" s="13">
        <v>0.0</v>
      </c>
      <c r="AP695" s="13">
        <v>0.0</v>
      </c>
      <c r="AQ695" s="13"/>
      <c r="AR695" s="13"/>
      <c r="AS695" s="13"/>
      <c r="AT695" s="13"/>
      <c r="AU695" s="13" t="s">
        <v>56</v>
      </c>
      <c r="AV695" s="13"/>
      <c r="AW695" s="13"/>
      <c r="AX695" s="13"/>
      <c r="AY695" s="13"/>
      <c r="AZ695" s="13"/>
      <c r="BA695" s="13">
        <v>5.0</v>
      </c>
      <c r="BB695" s="13"/>
    </row>
    <row r="696" ht="12.75" customHeight="1">
      <c r="A696" s="13" t="s">
        <v>676</v>
      </c>
      <c r="B696" s="74" t="s">
        <v>680</v>
      </c>
      <c r="C696" s="11">
        <v>1.8718253968253968</v>
      </c>
      <c r="D696" s="11">
        <v>10.792460317460318</v>
      </c>
      <c r="E696" s="11">
        <v>0.1734382468654631</v>
      </c>
      <c r="F696" s="13">
        <v>3.0</v>
      </c>
      <c r="G696" s="13">
        <v>6.0</v>
      </c>
      <c r="H696" s="13">
        <v>1.0</v>
      </c>
      <c r="I696" s="13">
        <v>76.0</v>
      </c>
      <c r="J696" s="13">
        <v>9.0</v>
      </c>
      <c r="K696" s="11">
        <v>0.665204678362573</v>
      </c>
      <c r="L696" s="11">
        <v>3.7333333333333334</v>
      </c>
      <c r="M696" s="13">
        <v>7.0</v>
      </c>
      <c r="N696" s="13">
        <v>0.0</v>
      </c>
      <c r="O696" s="13">
        <v>10.0</v>
      </c>
      <c r="P696" s="13">
        <v>0.0</v>
      </c>
      <c r="Q696" s="15">
        <v>0.8386429252280361</v>
      </c>
      <c r="R696" s="16">
        <v>5.60515873015873</v>
      </c>
      <c r="S696" s="13">
        <v>38.0</v>
      </c>
      <c r="T696" s="13">
        <v>4.0</v>
      </c>
      <c r="U696" s="13">
        <v>1.0</v>
      </c>
      <c r="V696" s="17">
        <f t="shared" si="58"/>
        <v>3</v>
      </c>
      <c r="W696" s="11">
        <f t="shared" si="2"/>
        <v>0.6666666667</v>
      </c>
      <c r="X696" s="11">
        <f t="shared" si="3"/>
        <v>0.3333333333</v>
      </c>
      <c r="Y696" s="11">
        <f t="shared" si="19"/>
        <v>5.60515873</v>
      </c>
      <c r="Z696" s="13">
        <v>1.0</v>
      </c>
      <c r="AA696" s="13">
        <v>0.0</v>
      </c>
      <c r="AB696" s="13">
        <v>8.0</v>
      </c>
      <c r="AC696" s="13">
        <v>1.0</v>
      </c>
      <c r="AD696" s="13">
        <v>9.0</v>
      </c>
      <c r="AE696" s="13">
        <v>1.0</v>
      </c>
      <c r="AF696" s="11">
        <f t="shared" si="46"/>
        <v>0.1111111111</v>
      </c>
      <c r="AG696" s="13">
        <v>4.0</v>
      </c>
      <c r="AH696" s="13">
        <v>2.0</v>
      </c>
      <c r="AI696" s="13">
        <v>7.0</v>
      </c>
      <c r="AJ696" s="13">
        <v>5.0</v>
      </c>
      <c r="AK696" s="13">
        <v>11.0</v>
      </c>
      <c r="AL696" s="13">
        <v>7.0</v>
      </c>
      <c r="AM696" s="18">
        <f t="shared" si="47"/>
        <v>0.6363636364</v>
      </c>
      <c r="AN696" s="13">
        <v>0.0</v>
      </c>
      <c r="AO696" s="13">
        <v>0.0</v>
      </c>
      <c r="AP696" s="13">
        <v>0.0</v>
      </c>
      <c r="AQ696" s="13"/>
      <c r="AR696" s="13"/>
      <c r="AS696" s="13"/>
      <c r="AT696" s="13"/>
      <c r="AU696" s="13" t="s">
        <v>56</v>
      </c>
      <c r="AV696" s="13"/>
      <c r="AW696" s="13"/>
      <c r="AX696" s="13"/>
      <c r="AY696" s="13"/>
      <c r="AZ696" s="13"/>
      <c r="BA696" s="13">
        <v>2.0</v>
      </c>
      <c r="BB696" s="13"/>
    </row>
    <row r="697" ht="12.75" customHeight="1">
      <c r="A697" s="13" t="s">
        <v>676</v>
      </c>
      <c r="B697" s="37" t="s">
        <v>681</v>
      </c>
      <c r="C697" s="11">
        <v>1.6468253968253967</v>
      </c>
      <c r="D697" s="11">
        <v>4.292460317460318</v>
      </c>
      <c r="E697" s="11">
        <v>0.38365535730794115</v>
      </c>
      <c r="F697" s="13">
        <v>0.0</v>
      </c>
      <c r="G697" s="13">
        <v>5.0</v>
      </c>
      <c r="H697" s="13">
        <v>3.0</v>
      </c>
      <c r="I697" s="13">
        <v>62.0</v>
      </c>
      <c r="J697" s="13">
        <v>7.0</v>
      </c>
      <c r="K697" s="11">
        <v>0.7073732718894009</v>
      </c>
      <c r="L697" s="11">
        <v>2.857142857142857</v>
      </c>
      <c r="M697" s="13">
        <v>6.0</v>
      </c>
      <c r="N697" s="13">
        <v>0.0</v>
      </c>
      <c r="O697" s="13">
        <v>10.0</v>
      </c>
      <c r="P697" s="13">
        <v>0.0</v>
      </c>
      <c r="Q697" s="15">
        <v>1.0910286291973421</v>
      </c>
      <c r="R697" s="16">
        <v>4.503968253968254</v>
      </c>
      <c r="S697" s="13">
        <v>27.0</v>
      </c>
      <c r="T697" s="13">
        <v>10.0</v>
      </c>
      <c r="U697" s="13">
        <v>1.0</v>
      </c>
      <c r="V697" s="17">
        <f t="shared" si="58"/>
        <v>2</v>
      </c>
      <c r="W697" s="11">
        <f t="shared" si="2"/>
        <v>0.7142857143</v>
      </c>
      <c r="X697" s="11">
        <f t="shared" si="3"/>
        <v>0.2857142857</v>
      </c>
      <c r="Y697" s="11">
        <f t="shared" si="19"/>
        <v>4.503968254</v>
      </c>
      <c r="Z697" s="13">
        <v>0.0</v>
      </c>
      <c r="AA697" s="13">
        <v>0.0</v>
      </c>
      <c r="AB697" s="13">
        <v>3.0</v>
      </c>
      <c r="AC697" s="13">
        <v>1.0</v>
      </c>
      <c r="AD697" s="13">
        <v>3.0</v>
      </c>
      <c r="AE697" s="13">
        <v>1.0</v>
      </c>
      <c r="AF697" s="11">
        <f t="shared" si="46"/>
        <v>0.3333333333</v>
      </c>
      <c r="AG697" s="13">
        <v>3.0</v>
      </c>
      <c r="AH697" s="13">
        <v>2.0</v>
      </c>
      <c r="AI697" s="13">
        <v>7.0</v>
      </c>
      <c r="AJ697" s="13">
        <v>3.0</v>
      </c>
      <c r="AK697" s="13">
        <v>10.0</v>
      </c>
      <c r="AL697" s="13">
        <v>5.0</v>
      </c>
      <c r="AM697" s="18">
        <f t="shared" si="47"/>
        <v>0.5</v>
      </c>
      <c r="AN697" s="13">
        <v>0.0</v>
      </c>
      <c r="AO697" s="13">
        <v>0.0</v>
      </c>
      <c r="AP697" s="13">
        <v>0.0</v>
      </c>
      <c r="AQ697" s="13"/>
      <c r="AR697" s="13"/>
      <c r="AS697" s="13"/>
      <c r="AT697" s="13"/>
      <c r="AU697" s="13" t="s">
        <v>56</v>
      </c>
      <c r="AV697" s="13"/>
      <c r="AW697" s="13"/>
      <c r="AX697" s="13"/>
      <c r="AY697" s="13"/>
      <c r="AZ697" s="13"/>
      <c r="BA697" s="13">
        <v>8.0</v>
      </c>
      <c r="BB697" s="13"/>
    </row>
    <row r="698" ht="12.75" customHeight="1">
      <c r="A698" s="13" t="s">
        <v>676</v>
      </c>
      <c r="B698" s="37" t="s">
        <v>682</v>
      </c>
      <c r="C698" s="11">
        <v>2.6468253968253967</v>
      </c>
      <c r="D698" s="11">
        <v>4.292460317460318</v>
      </c>
      <c r="E698" s="11">
        <v>0.6166219839142091</v>
      </c>
      <c r="F698" s="13">
        <v>0.0</v>
      </c>
      <c r="G698" s="13">
        <v>4.0</v>
      </c>
      <c r="H698" s="13">
        <v>5.0</v>
      </c>
      <c r="I698" s="13">
        <v>63.0</v>
      </c>
      <c r="J698" s="13">
        <v>7.0</v>
      </c>
      <c r="K698" s="11">
        <v>0.5600907029478458</v>
      </c>
      <c r="L698" s="11">
        <v>1.7777777777777777</v>
      </c>
      <c r="M698" s="13">
        <v>6.0</v>
      </c>
      <c r="N698" s="13">
        <v>0.0</v>
      </c>
      <c r="O698" s="13">
        <v>10.0</v>
      </c>
      <c r="P698" s="13">
        <v>0.0</v>
      </c>
      <c r="Q698" s="15">
        <v>1.176712686862055</v>
      </c>
      <c r="R698" s="16">
        <v>4.424603174603174</v>
      </c>
      <c r="S698" s="13">
        <v>27.0</v>
      </c>
      <c r="T698" s="13">
        <v>11.0</v>
      </c>
      <c r="U698" s="13">
        <v>1.0</v>
      </c>
      <c r="V698" s="17">
        <f t="shared" si="58"/>
        <v>3</v>
      </c>
      <c r="W698" s="11">
        <f t="shared" si="2"/>
        <v>0.5714285714</v>
      </c>
      <c r="X698" s="11">
        <f t="shared" si="3"/>
        <v>0.4285714286</v>
      </c>
      <c r="Y698" s="11">
        <f t="shared" si="19"/>
        <v>4.424603175</v>
      </c>
      <c r="Z698" s="13">
        <v>0.0</v>
      </c>
      <c r="AA698" s="13">
        <v>0.0</v>
      </c>
      <c r="AB698" s="13">
        <v>3.0</v>
      </c>
      <c r="AC698" s="13">
        <v>2.0</v>
      </c>
      <c r="AD698" s="13">
        <v>3.0</v>
      </c>
      <c r="AE698" s="13">
        <v>2.0</v>
      </c>
      <c r="AF698" s="11">
        <f t="shared" si="46"/>
        <v>0.6666666667</v>
      </c>
      <c r="AG698" s="13">
        <v>3.0</v>
      </c>
      <c r="AH698" s="13">
        <v>2.0</v>
      </c>
      <c r="AI698" s="13">
        <v>7.0</v>
      </c>
      <c r="AJ698" s="13">
        <v>3.0</v>
      </c>
      <c r="AK698" s="13">
        <v>10.0</v>
      </c>
      <c r="AL698" s="13">
        <v>5.0</v>
      </c>
      <c r="AM698" s="18">
        <f t="shared" si="47"/>
        <v>0.5</v>
      </c>
      <c r="AN698" s="13">
        <v>0.0</v>
      </c>
      <c r="AO698" s="13">
        <v>0.0</v>
      </c>
      <c r="AP698" s="13">
        <v>0.0</v>
      </c>
      <c r="AQ698" s="13"/>
      <c r="AR698" s="13"/>
      <c r="AS698" s="13"/>
      <c r="AT698" s="13"/>
      <c r="AU698" s="13" t="s">
        <v>54</v>
      </c>
      <c r="AV698" s="13"/>
      <c r="AW698" s="13"/>
      <c r="AX698" s="13"/>
      <c r="AY698" s="13"/>
      <c r="AZ698" s="13"/>
      <c r="BA698" s="13">
        <v>4.0</v>
      </c>
      <c r="BB698" s="13"/>
    </row>
    <row r="699" ht="12.75" customHeight="1">
      <c r="A699" s="13" t="s">
        <v>676</v>
      </c>
      <c r="B699" s="37" t="s">
        <v>683</v>
      </c>
      <c r="C699" s="11">
        <v>0.8134920634920634</v>
      </c>
      <c r="D699" s="11">
        <v>5.292460317460318</v>
      </c>
      <c r="E699" s="11">
        <v>0.1537077303741471</v>
      </c>
      <c r="F699" s="13">
        <v>0.0</v>
      </c>
      <c r="G699" s="13">
        <v>4.0</v>
      </c>
      <c r="H699" s="13">
        <v>1.0</v>
      </c>
      <c r="I699" s="13">
        <v>71.0</v>
      </c>
      <c r="J699" s="13">
        <v>7.0</v>
      </c>
      <c r="K699" s="11">
        <v>0.5694164989939637</v>
      </c>
      <c r="L699" s="11">
        <v>3.2</v>
      </c>
      <c r="M699" s="13">
        <v>7.0</v>
      </c>
      <c r="N699" s="13">
        <v>0.0</v>
      </c>
      <c r="O699" s="13">
        <v>10.0</v>
      </c>
      <c r="P699" s="13">
        <v>0.0</v>
      </c>
      <c r="Q699" s="15">
        <v>0.7231242293681108</v>
      </c>
      <c r="R699" s="16">
        <v>4.0134920634920634</v>
      </c>
      <c r="S699" s="13">
        <v>30.0</v>
      </c>
      <c r="T699" s="13">
        <v>9.0</v>
      </c>
      <c r="U699" s="13">
        <v>1.0</v>
      </c>
      <c r="V699" s="17">
        <f t="shared" si="58"/>
        <v>3</v>
      </c>
      <c r="W699" s="11">
        <f t="shared" si="2"/>
        <v>0.5714285714</v>
      </c>
      <c r="X699" s="11">
        <f t="shared" si="3"/>
        <v>0.4285714286</v>
      </c>
      <c r="Y699" s="11">
        <f t="shared" si="19"/>
        <v>4.013492063</v>
      </c>
      <c r="Z699" s="13">
        <v>0.0</v>
      </c>
      <c r="AA699" s="13">
        <v>0.0</v>
      </c>
      <c r="AB699" s="13">
        <v>4.0</v>
      </c>
      <c r="AC699" s="13">
        <v>0.0</v>
      </c>
      <c r="AD699" s="13">
        <v>4.0</v>
      </c>
      <c r="AE699" s="13">
        <v>0.0</v>
      </c>
      <c r="AF699" s="11">
        <f t="shared" si="46"/>
        <v>0</v>
      </c>
      <c r="AG699" s="13">
        <v>3.0</v>
      </c>
      <c r="AH699" s="13">
        <v>3.0</v>
      </c>
      <c r="AI699" s="13">
        <v>7.0</v>
      </c>
      <c r="AJ699" s="13">
        <v>3.0</v>
      </c>
      <c r="AK699" s="13">
        <v>10.0</v>
      </c>
      <c r="AL699" s="13">
        <v>6.0</v>
      </c>
      <c r="AM699" s="18">
        <f t="shared" si="47"/>
        <v>0.6</v>
      </c>
      <c r="AN699" s="13">
        <v>0.0</v>
      </c>
      <c r="AO699" s="13">
        <v>0.0</v>
      </c>
      <c r="AP699" s="13">
        <v>0.0</v>
      </c>
      <c r="AQ699" s="13"/>
      <c r="AR699" s="13"/>
      <c r="AS699" s="13"/>
      <c r="AT699" s="13"/>
      <c r="AU699" s="13" t="s">
        <v>56</v>
      </c>
      <c r="AV699" s="13"/>
      <c r="AW699" s="13"/>
      <c r="AX699" s="13"/>
      <c r="AY699" s="13"/>
      <c r="AZ699" s="13"/>
      <c r="BA699" s="13">
        <v>7.0</v>
      </c>
      <c r="BB699" s="13"/>
    </row>
    <row r="700" ht="12.75" customHeight="1">
      <c r="A700" s="13" t="s">
        <v>676</v>
      </c>
      <c r="B700" s="74" t="s">
        <v>684</v>
      </c>
      <c r="C700" s="11">
        <v>0.728968253968254</v>
      </c>
      <c r="D700" s="11">
        <v>0.9829365079365079</v>
      </c>
      <c r="E700" s="11">
        <v>0.741622930964877</v>
      </c>
      <c r="F700" s="13">
        <v>0.0</v>
      </c>
      <c r="G700" s="13">
        <v>1.0</v>
      </c>
      <c r="H700" s="13">
        <v>6.0</v>
      </c>
      <c r="I700" s="13">
        <v>17.0</v>
      </c>
      <c r="J700" s="13">
        <v>1.0</v>
      </c>
      <c r="K700" s="11">
        <v>0.6470588235294117</v>
      </c>
      <c r="L700" s="11">
        <v>2.8</v>
      </c>
      <c r="M700" s="13">
        <v>0.0</v>
      </c>
      <c r="N700" s="13">
        <v>0.0</v>
      </c>
      <c r="O700" s="13">
        <v>10.0</v>
      </c>
      <c r="P700" s="13">
        <v>0.0</v>
      </c>
      <c r="Q700" s="15">
        <v>1.3886817544942887</v>
      </c>
      <c r="R700" s="16">
        <v>3.528968253968254</v>
      </c>
      <c r="S700" s="13">
        <v>16.0</v>
      </c>
      <c r="T700" s="13">
        <v>15.0</v>
      </c>
      <c r="U700" s="13">
        <v>1.0</v>
      </c>
      <c r="V700" s="17">
        <f t="shared" si="58"/>
        <v>0</v>
      </c>
      <c r="W700" s="11">
        <f t="shared" si="2"/>
        <v>1</v>
      </c>
      <c r="X700" s="11">
        <f t="shared" si="3"/>
        <v>0</v>
      </c>
      <c r="Y700" s="11">
        <f t="shared" si="19"/>
        <v>3.528968254</v>
      </c>
      <c r="Z700" s="13">
        <v>0.0</v>
      </c>
      <c r="AA700" s="13">
        <v>0.0</v>
      </c>
      <c r="AB700" s="13">
        <v>0.0</v>
      </c>
      <c r="AC700" s="13">
        <v>0.0</v>
      </c>
      <c r="AD700" s="13">
        <v>0.0</v>
      </c>
      <c r="AE700" s="13">
        <v>0.0</v>
      </c>
      <c r="AF700" s="11" t="str">
        <f t="shared" si="46"/>
        <v>#DIV/0!</v>
      </c>
      <c r="AG700" s="13">
        <v>2.0</v>
      </c>
      <c r="AH700" s="13">
        <v>2.0</v>
      </c>
      <c r="AI700" s="13">
        <v>6.0</v>
      </c>
      <c r="AJ700" s="13">
        <v>4.0</v>
      </c>
      <c r="AK700" s="13">
        <v>8.0</v>
      </c>
      <c r="AL700" s="13">
        <v>6.0</v>
      </c>
      <c r="AM700" s="18">
        <f t="shared" si="47"/>
        <v>0.75</v>
      </c>
      <c r="AN700" s="13">
        <v>0.0</v>
      </c>
      <c r="AO700" s="13">
        <v>0.0</v>
      </c>
      <c r="AP700" s="13">
        <v>0.0</v>
      </c>
      <c r="AQ700" s="13"/>
      <c r="AR700" s="13"/>
      <c r="AS700" s="13"/>
      <c r="AT700" s="13"/>
      <c r="AU700" s="13" t="s">
        <v>54</v>
      </c>
      <c r="AV700" s="13"/>
      <c r="AW700" s="13"/>
      <c r="AX700" s="13"/>
      <c r="BA700" s="12">
        <v>6.0</v>
      </c>
    </row>
    <row r="701" ht="12.75" customHeight="1">
      <c r="A701" s="13" t="s">
        <v>676</v>
      </c>
      <c r="B701" s="37" t="s">
        <v>685</v>
      </c>
      <c r="C701" s="11">
        <v>1.6706349206349205</v>
      </c>
      <c r="D701" s="11">
        <v>8.792460317460318</v>
      </c>
      <c r="E701" s="11">
        <v>0.1900076725188428</v>
      </c>
      <c r="F701" s="13">
        <v>2.0</v>
      </c>
      <c r="G701" s="13">
        <v>7.0</v>
      </c>
      <c r="H701" s="13">
        <v>8.0</v>
      </c>
      <c r="I701" s="13">
        <v>86.0</v>
      </c>
      <c r="J701" s="13">
        <v>10.0</v>
      </c>
      <c r="K701" s="11">
        <v>0.6906976744186046</v>
      </c>
      <c r="L701" s="11">
        <v>1.6333333333333333</v>
      </c>
      <c r="M701" s="13">
        <v>7.0</v>
      </c>
      <c r="N701" s="13">
        <v>0.0</v>
      </c>
      <c r="O701" s="13">
        <v>10.0</v>
      </c>
      <c r="P701" s="13">
        <v>0.0</v>
      </c>
      <c r="Q701" s="15">
        <v>0.8807053469374474</v>
      </c>
      <c r="R701" s="16">
        <v>3.3039682539682538</v>
      </c>
      <c r="S701" s="13">
        <v>35.0</v>
      </c>
      <c r="T701" s="13">
        <v>7.0</v>
      </c>
      <c r="U701" s="13">
        <v>1.0</v>
      </c>
      <c r="V701" s="17">
        <f t="shared" si="58"/>
        <v>3</v>
      </c>
      <c r="W701" s="11">
        <f t="shared" si="2"/>
        <v>0.7</v>
      </c>
      <c r="X701" s="11">
        <f t="shared" si="3"/>
        <v>0.3</v>
      </c>
      <c r="Y701" s="11">
        <f t="shared" si="19"/>
        <v>3.303968254</v>
      </c>
      <c r="Z701" s="13">
        <v>1.0</v>
      </c>
      <c r="AA701" s="13">
        <v>0.0</v>
      </c>
      <c r="AB701" s="13">
        <v>6.0</v>
      </c>
      <c r="AC701" s="13">
        <v>1.0</v>
      </c>
      <c r="AD701" s="13">
        <v>7.0</v>
      </c>
      <c r="AE701" s="13">
        <v>1.0</v>
      </c>
      <c r="AF701" s="11">
        <f t="shared" si="46"/>
        <v>0.1428571429</v>
      </c>
      <c r="AG701" s="13">
        <v>4.0</v>
      </c>
      <c r="AH701" s="13">
        <v>2.0</v>
      </c>
      <c r="AI701" s="13">
        <v>7.0</v>
      </c>
      <c r="AJ701" s="13">
        <v>3.0</v>
      </c>
      <c r="AK701" s="13">
        <v>11.0</v>
      </c>
      <c r="AL701" s="13">
        <v>5.0</v>
      </c>
      <c r="AM701" s="18">
        <f t="shared" si="47"/>
        <v>0.4545454545</v>
      </c>
      <c r="AN701" s="13">
        <v>0.0</v>
      </c>
      <c r="AO701" s="13">
        <v>0.0</v>
      </c>
      <c r="AP701" s="13">
        <v>0.0</v>
      </c>
      <c r="AQ701" s="13"/>
      <c r="AR701" s="13"/>
      <c r="AS701" s="13"/>
      <c r="AT701" s="13"/>
      <c r="AU701" s="13" t="s">
        <v>56</v>
      </c>
      <c r="AV701" s="13"/>
      <c r="AW701" s="13"/>
      <c r="AX701" s="13"/>
      <c r="BA701" s="13">
        <f>H701+AZ701</f>
        <v>8</v>
      </c>
    </row>
    <row r="702" ht="12.75" customHeight="1">
      <c r="A702" s="13" t="s">
        <v>676</v>
      </c>
      <c r="B702" s="74" t="s">
        <v>686</v>
      </c>
      <c r="C702" s="11">
        <v>0.978968253968254</v>
      </c>
      <c r="D702" s="11">
        <v>9.792460317460318</v>
      </c>
      <c r="E702" s="11">
        <v>0.0999716335048831</v>
      </c>
      <c r="F702" s="13">
        <v>1.0</v>
      </c>
      <c r="G702" s="13">
        <v>5.0</v>
      </c>
      <c r="H702" s="13">
        <v>6.0</v>
      </c>
      <c r="I702" s="13">
        <v>83.0</v>
      </c>
      <c r="J702" s="13">
        <v>10.0</v>
      </c>
      <c r="K702" s="11">
        <v>0.4927710843373494</v>
      </c>
      <c r="L702" s="11">
        <v>1.4</v>
      </c>
      <c r="M702" s="13">
        <v>6.0</v>
      </c>
      <c r="N702" s="13">
        <v>0.0</v>
      </c>
      <c r="O702" s="13">
        <v>10.0</v>
      </c>
      <c r="P702" s="13">
        <v>0.0</v>
      </c>
      <c r="Q702" s="15">
        <v>0.5927427178422325</v>
      </c>
      <c r="R702" s="16">
        <v>2.378968253968254</v>
      </c>
      <c r="S702" s="13">
        <v>37.0</v>
      </c>
      <c r="T702" s="13">
        <v>5.0</v>
      </c>
      <c r="U702" s="13">
        <v>1.0</v>
      </c>
      <c r="V702" s="17">
        <f t="shared" si="58"/>
        <v>5</v>
      </c>
      <c r="W702" s="11">
        <f t="shared" si="2"/>
        <v>0.5</v>
      </c>
      <c r="X702" s="11">
        <f t="shared" si="3"/>
        <v>0.5</v>
      </c>
      <c r="Y702" s="11">
        <f t="shared" si="19"/>
        <v>2.378968254</v>
      </c>
      <c r="Z702" s="13">
        <v>1.0</v>
      </c>
      <c r="AA702" s="13">
        <v>0.0</v>
      </c>
      <c r="AB702" s="13">
        <v>7.0</v>
      </c>
      <c r="AC702" s="13">
        <v>0.0</v>
      </c>
      <c r="AD702" s="13">
        <v>8.0</v>
      </c>
      <c r="AE702" s="13">
        <v>0.0</v>
      </c>
      <c r="AF702" s="11">
        <f t="shared" si="46"/>
        <v>0</v>
      </c>
      <c r="AG702" s="13">
        <v>4.0</v>
      </c>
      <c r="AH702" s="13">
        <v>1.0</v>
      </c>
      <c r="AI702" s="13">
        <v>7.0</v>
      </c>
      <c r="AJ702" s="13">
        <v>4.0</v>
      </c>
      <c r="AK702" s="13">
        <v>11.0</v>
      </c>
      <c r="AL702" s="13">
        <v>5.0</v>
      </c>
      <c r="AM702" s="18">
        <f t="shared" si="47"/>
        <v>0.4545454545</v>
      </c>
      <c r="AN702" s="13">
        <v>0.0</v>
      </c>
      <c r="AO702" s="13">
        <v>0.0</v>
      </c>
      <c r="AP702" s="13">
        <v>0.0</v>
      </c>
      <c r="AQ702" s="13"/>
      <c r="AR702" s="13"/>
      <c r="AS702" s="13"/>
      <c r="AT702" s="13"/>
      <c r="AU702" s="13" t="s">
        <v>56</v>
      </c>
      <c r="AV702" s="13"/>
      <c r="AW702" s="13"/>
      <c r="AX702" s="13"/>
      <c r="AY702" s="13"/>
      <c r="AZ702" s="13"/>
      <c r="BA702" s="13">
        <v>5.0</v>
      </c>
      <c r="BB702" s="13"/>
    </row>
    <row r="703" ht="12.75" customHeight="1">
      <c r="A703" s="13" t="s">
        <v>676</v>
      </c>
      <c r="B703" s="88" t="s">
        <v>687</v>
      </c>
      <c r="C703" s="11">
        <v>1.0384920634920636</v>
      </c>
      <c r="D703" s="11">
        <v>8.792460317460318</v>
      </c>
      <c r="E703" s="11">
        <v>0.11811165771539468</v>
      </c>
      <c r="F703" s="13">
        <v>1.0</v>
      </c>
      <c r="G703" s="13">
        <v>5.0</v>
      </c>
      <c r="H703" s="13">
        <v>5.0</v>
      </c>
      <c r="I703" s="13">
        <v>71.0</v>
      </c>
      <c r="J703" s="13">
        <v>8.0</v>
      </c>
      <c r="K703" s="11">
        <v>0.5396825396825397</v>
      </c>
      <c r="L703" s="11">
        <v>1.037037037037037</v>
      </c>
      <c r="M703" s="13">
        <v>6.0</v>
      </c>
      <c r="N703" s="13">
        <v>0.0</v>
      </c>
      <c r="O703" s="13">
        <v>10.0</v>
      </c>
      <c r="P703" s="13">
        <v>0.0</v>
      </c>
      <c r="Q703" s="15">
        <v>0.6577941973979343</v>
      </c>
      <c r="R703" s="16">
        <v>2.0755291005291006</v>
      </c>
      <c r="S703" s="13">
        <v>36.0</v>
      </c>
      <c r="T703" s="13">
        <v>6.0</v>
      </c>
      <c r="U703" s="13">
        <v>1.0</v>
      </c>
      <c r="V703" s="17">
        <f t="shared" si="58"/>
        <v>3</v>
      </c>
      <c r="W703" s="11">
        <f t="shared" si="2"/>
        <v>0.625</v>
      </c>
      <c r="X703" s="11">
        <f t="shared" si="3"/>
        <v>0.375</v>
      </c>
      <c r="Y703" s="11">
        <f t="shared" si="19"/>
        <v>2.075529101</v>
      </c>
      <c r="Z703" s="13">
        <v>1.0</v>
      </c>
      <c r="AA703" s="13">
        <v>0.0</v>
      </c>
      <c r="AB703" s="13">
        <v>6.0</v>
      </c>
      <c r="AC703" s="13">
        <v>0.0</v>
      </c>
      <c r="AD703" s="13">
        <v>7.0</v>
      </c>
      <c r="AE703" s="13">
        <v>0.0</v>
      </c>
      <c r="AF703" s="11">
        <f t="shared" si="46"/>
        <v>0</v>
      </c>
      <c r="AG703" s="13">
        <v>4.0</v>
      </c>
      <c r="AH703" s="13">
        <v>3.0</v>
      </c>
      <c r="AI703" s="13">
        <v>7.0</v>
      </c>
      <c r="AJ703" s="13">
        <v>5.0</v>
      </c>
      <c r="AK703" s="13">
        <v>11.0</v>
      </c>
      <c r="AL703" s="13">
        <v>8.0</v>
      </c>
      <c r="AM703" s="18">
        <f t="shared" si="47"/>
        <v>0.7272727273</v>
      </c>
      <c r="AN703" s="13">
        <v>0.0</v>
      </c>
      <c r="AO703" s="13">
        <v>0.0</v>
      </c>
      <c r="AP703" s="13">
        <v>0.0</v>
      </c>
      <c r="AQ703" s="13"/>
      <c r="AR703" s="13"/>
      <c r="AS703" s="13"/>
      <c r="AT703" s="13"/>
      <c r="AU703" s="13" t="s">
        <v>54</v>
      </c>
      <c r="AV703" s="13"/>
      <c r="AW703" s="13"/>
      <c r="AX703" s="13"/>
      <c r="AY703" s="13"/>
      <c r="AZ703" s="13"/>
      <c r="BA703" s="13">
        <v>5.0</v>
      </c>
      <c r="BB703" s="13"/>
    </row>
    <row r="704" ht="12.75" customHeight="1">
      <c r="A704" s="13" t="s">
        <v>676</v>
      </c>
      <c r="B704" s="74" t="s">
        <v>688</v>
      </c>
      <c r="C704" s="11">
        <v>0.478968253968254</v>
      </c>
      <c r="D704" s="11">
        <v>1.1257936507936508</v>
      </c>
      <c r="E704" s="11">
        <v>0.425449418399718</v>
      </c>
      <c r="F704" s="13">
        <v>0.0</v>
      </c>
      <c r="G704" s="13">
        <v>1.0</v>
      </c>
      <c r="H704" s="13">
        <v>2.0</v>
      </c>
      <c r="I704" s="13">
        <v>24.0</v>
      </c>
      <c r="J704" s="13">
        <v>3.0</v>
      </c>
      <c r="K704" s="11">
        <v>0.3055555555555555</v>
      </c>
      <c r="L704" s="11">
        <v>1.5555555555555556</v>
      </c>
      <c r="M704" s="13">
        <v>2.0</v>
      </c>
      <c r="N704" s="13">
        <v>0.0</v>
      </c>
      <c r="O704" s="13">
        <v>10.0</v>
      </c>
      <c r="P704" s="13">
        <v>0.0</v>
      </c>
      <c r="Q704" s="15">
        <v>0.7310049739552735</v>
      </c>
      <c r="R704" s="16">
        <v>2.0345238095238094</v>
      </c>
      <c r="S704" s="13">
        <v>19.0</v>
      </c>
      <c r="T704" s="13">
        <v>14.0</v>
      </c>
      <c r="U704" s="13">
        <v>1.0</v>
      </c>
      <c r="V704" s="17">
        <f t="shared" si="58"/>
        <v>2</v>
      </c>
      <c r="W704" s="11">
        <f t="shared" si="2"/>
        <v>0.3333333333</v>
      </c>
      <c r="X704" s="11">
        <f t="shared" si="3"/>
        <v>0.6666666667</v>
      </c>
      <c r="Y704" s="11">
        <f t="shared" si="19"/>
        <v>2.03452381</v>
      </c>
      <c r="Z704" s="13">
        <v>0.0</v>
      </c>
      <c r="AA704" s="13">
        <v>0.0</v>
      </c>
      <c r="AB704" s="13">
        <v>0.0</v>
      </c>
      <c r="AC704" s="13">
        <v>0.0</v>
      </c>
      <c r="AD704" s="13">
        <v>0.0</v>
      </c>
      <c r="AE704" s="13">
        <v>0.0</v>
      </c>
      <c r="AF704" s="11" t="str">
        <f t="shared" si="46"/>
        <v>#DIV/0!</v>
      </c>
      <c r="AG704" s="13">
        <v>2.0</v>
      </c>
      <c r="AH704" s="13">
        <v>0.0</v>
      </c>
      <c r="AI704" s="13">
        <v>7.0</v>
      </c>
      <c r="AJ704" s="13">
        <v>4.0</v>
      </c>
      <c r="AK704" s="13">
        <v>9.0</v>
      </c>
      <c r="AL704" s="13">
        <v>4.0</v>
      </c>
      <c r="AM704" s="18">
        <f t="shared" si="47"/>
        <v>0.4444444444</v>
      </c>
      <c r="AN704" s="13">
        <v>0.0</v>
      </c>
      <c r="AO704" s="13">
        <v>0.0</v>
      </c>
      <c r="AP704" s="13">
        <v>0.0</v>
      </c>
      <c r="AQ704" s="13"/>
      <c r="AR704" s="13"/>
      <c r="AS704" s="13"/>
      <c r="AT704" s="13"/>
      <c r="AU704" s="13" t="s">
        <v>56</v>
      </c>
      <c r="AV704" s="13"/>
      <c r="AW704" s="13"/>
      <c r="AX704" s="13"/>
      <c r="BA704" s="12">
        <v>5.0</v>
      </c>
    </row>
    <row r="705" ht="12.75" customHeight="1">
      <c r="A705" s="13" t="s">
        <v>676</v>
      </c>
      <c r="B705" s="37" t="s">
        <v>689</v>
      </c>
      <c r="C705" s="11">
        <v>0.1111111111111111</v>
      </c>
      <c r="D705" s="11">
        <v>0.4472222222222222</v>
      </c>
      <c r="E705" s="11">
        <v>0.2484472049689441</v>
      </c>
      <c r="F705" s="13">
        <v>0.0</v>
      </c>
      <c r="G705" s="13">
        <v>2.0</v>
      </c>
      <c r="H705" s="13">
        <v>6.0</v>
      </c>
      <c r="I705" s="13">
        <v>26.0</v>
      </c>
      <c r="J705" s="13">
        <v>3.0</v>
      </c>
      <c r="K705" s="11">
        <v>0.5897435897435898</v>
      </c>
      <c r="L705" s="11">
        <v>1.8666666666666667</v>
      </c>
      <c r="M705" s="13">
        <v>2.0</v>
      </c>
      <c r="N705" s="13">
        <v>0.0</v>
      </c>
      <c r="O705" s="13">
        <v>10.0</v>
      </c>
      <c r="P705" s="13">
        <v>0.0</v>
      </c>
      <c r="Q705" s="15">
        <v>0.8381907947125339</v>
      </c>
      <c r="R705" s="16">
        <v>1.9777777777777779</v>
      </c>
      <c r="S705" s="13">
        <v>11.0</v>
      </c>
      <c r="T705" s="13">
        <v>17.0</v>
      </c>
      <c r="U705" s="13">
        <v>1.0</v>
      </c>
      <c r="V705" s="17">
        <f t="shared" si="58"/>
        <v>1</v>
      </c>
      <c r="W705" s="11">
        <f t="shared" si="2"/>
        <v>0.6666666667</v>
      </c>
      <c r="X705" s="11">
        <f t="shared" si="3"/>
        <v>0.3333333333</v>
      </c>
      <c r="Y705" s="11">
        <f t="shared" si="19"/>
        <v>1.977777778</v>
      </c>
      <c r="Z705" s="13">
        <v>0.0</v>
      </c>
      <c r="AA705" s="13">
        <v>0.0</v>
      </c>
      <c r="AB705" s="13">
        <v>0.0</v>
      </c>
      <c r="AC705" s="13">
        <v>0.0</v>
      </c>
      <c r="AD705" s="13">
        <v>0.0</v>
      </c>
      <c r="AE705" s="13">
        <v>0.0</v>
      </c>
      <c r="AF705" s="11" t="str">
        <f t="shared" si="46"/>
        <v>#DIV/0!</v>
      </c>
      <c r="AG705" s="13">
        <v>0.0</v>
      </c>
      <c r="AH705" s="13">
        <v>0.0</v>
      </c>
      <c r="AI705" s="13">
        <v>4.0</v>
      </c>
      <c r="AJ705" s="13">
        <v>1.0</v>
      </c>
      <c r="AK705" s="13">
        <v>4.0</v>
      </c>
      <c r="AL705" s="13">
        <v>1.0</v>
      </c>
      <c r="AM705" s="18">
        <f t="shared" si="47"/>
        <v>0.25</v>
      </c>
      <c r="AN705" s="13">
        <v>0.0</v>
      </c>
      <c r="AO705" s="13">
        <v>0.0</v>
      </c>
      <c r="AP705" s="13">
        <v>0.0</v>
      </c>
      <c r="AQ705" s="13"/>
      <c r="AR705" s="13"/>
      <c r="AS705" s="13"/>
      <c r="AT705" s="13"/>
      <c r="AU705" s="13" t="s">
        <v>54</v>
      </c>
      <c r="AV705" s="13"/>
      <c r="AW705" s="13"/>
      <c r="AX705" s="13"/>
      <c r="AY705" s="13"/>
      <c r="AZ705" s="13"/>
      <c r="BA705" s="13">
        <f>H705+AZ705</f>
        <v>6</v>
      </c>
      <c r="BB705" s="13"/>
    </row>
    <row r="706" ht="12.75" customHeight="1">
      <c r="A706" s="13" t="s">
        <v>676</v>
      </c>
      <c r="B706" s="74" t="s">
        <v>690</v>
      </c>
      <c r="C706" s="11">
        <v>0.478968253968254</v>
      </c>
      <c r="D706" s="11">
        <v>2.125793650793651</v>
      </c>
      <c r="E706" s="11">
        <v>0.2253126750046668</v>
      </c>
      <c r="F706" s="13">
        <v>0.0</v>
      </c>
      <c r="G706" s="13">
        <v>2.0</v>
      </c>
      <c r="H706" s="13">
        <v>8.0</v>
      </c>
      <c r="I706" s="13">
        <v>37.0</v>
      </c>
      <c r="J706" s="13">
        <v>4.0</v>
      </c>
      <c r="K706" s="11">
        <v>0.44594594594594594</v>
      </c>
      <c r="L706" s="11">
        <v>1.1666666666666667</v>
      </c>
      <c r="M706" s="13">
        <v>3.0</v>
      </c>
      <c r="N706" s="13">
        <v>0.0</v>
      </c>
      <c r="O706" s="13">
        <v>10.0</v>
      </c>
      <c r="P706" s="13">
        <v>0.0</v>
      </c>
      <c r="Q706" s="15">
        <v>0.6712586209506127</v>
      </c>
      <c r="R706" s="16">
        <v>1.6456349206349208</v>
      </c>
      <c r="S706" s="13">
        <v>22.0</v>
      </c>
      <c r="T706" s="13">
        <v>13.0</v>
      </c>
      <c r="U706" s="13">
        <v>1.0</v>
      </c>
      <c r="V706" s="17">
        <f t="shared" si="58"/>
        <v>2</v>
      </c>
      <c r="W706" s="11">
        <f t="shared" si="2"/>
        <v>0.5</v>
      </c>
      <c r="X706" s="11">
        <f t="shared" si="3"/>
        <v>0.5</v>
      </c>
      <c r="Y706" s="11">
        <f t="shared" si="19"/>
        <v>1.645634921</v>
      </c>
      <c r="Z706" s="13">
        <v>0.0</v>
      </c>
      <c r="AA706" s="13">
        <v>0.0</v>
      </c>
      <c r="AB706" s="13">
        <v>1.0</v>
      </c>
      <c r="AC706" s="13">
        <v>0.0</v>
      </c>
      <c r="AD706" s="13">
        <v>1.0</v>
      </c>
      <c r="AE706" s="13">
        <v>0.0</v>
      </c>
      <c r="AF706" s="11">
        <f t="shared" si="46"/>
        <v>0</v>
      </c>
      <c r="AG706" s="13">
        <v>2.0</v>
      </c>
      <c r="AH706" s="13">
        <v>0.0</v>
      </c>
      <c r="AI706" s="13">
        <v>7.0</v>
      </c>
      <c r="AJ706" s="13">
        <v>4.0</v>
      </c>
      <c r="AK706" s="13">
        <v>9.0</v>
      </c>
      <c r="AL706" s="13">
        <v>4.0</v>
      </c>
      <c r="AM706" s="18">
        <f t="shared" si="47"/>
        <v>0.4444444444</v>
      </c>
      <c r="AN706" s="13">
        <v>0.0</v>
      </c>
      <c r="AO706" s="13">
        <v>0.0</v>
      </c>
      <c r="AP706" s="13">
        <v>0.0</v>
      </c>
      <c r="AQ706" s="13"/>
      <c r="AR706" s="13"/>
      <c r="AS706" s="13"/>
      <c r="AT706" s="13"/>
      <c r="AU706" s="13" t="s">
        <v>56</v>
      </c>
      <c r="AV706" s="13"/>
      <c r="AW706" s="13"/>
      <c r="AX706" s="13"/>
      <c r="AY706" s="13"/>
      <c r="AZ706" s="13"/>
      <c r="BA706" s="13">
        <v>8.0</v>
      </c>
      <c r="BB706" s="13"/>
    </row>
    <row r="707" ht="12.75" customHeight="1">
      <c r="A707" s="13" t="s">
        <v>676</v>
      </c>
      <c r="B707" s="37" t="s">
        <v>691</v>
      </c>
      <c r="C707" s="11">
        <v>0.1111111111111111</v>
      </c>
      <c r="D707" s="11">
        <v>0.6972222222222222</v>
      </c>
      <c r="E707" s="11">
        <v>0.1593625498007968</v>
      </c>
      <c r="F707" s="13">
        <v>0.0</v>
      </c>
      <c r="G707" s="13">
        <v>2.0</v>
      </c>
      <c r="H707" s="13">
        <v>6.0</v>
      </c>
      <c r="I707" s="13">
        <v>33.0</v>
      </c>
      <c r="J707" s="13">
        <v>4.0</v>
      </c>
      <c r="K707" s="11">
        <v>0.45454545454545453</v>
      </c>
      <c r="L707" s="11">
        <v>1.4</v>
      </c>
      <c r="M707" s="13">
        <v>2.0</v>
      </c>
      <c r="N707" s="13">
        <v>0.0</v>
      </c>
      <c r="O707" s="13">
        <v>10.0</v>
      </c>
      <c r="P707" s="13">
        <v>0.0</v>
      </c>
      <c r="Q707" s="15">
        <v>0.6139080043462514</v>
      </c>
      <c r="R707" s="16">
        <v>1.511111111111111</v>
      </c>
      <c r="S707" s="13">
        <v>14.0</v>
      </c>
      <c r="T707" s="13">
        <v>16.0</v>
      </c>
      <c r="U707" s="13">
        <v>1.0</v>
      </c>
      <c r="V707" s="17">
        <f t="shared" si="58"/>
        <v>2</v>
      </c>
      <c r="W707" s="11">
        <f t="shared" si="2"/>
        <v>0.5</v>
      </c>
      <c r="X707" s="11">
        <f t="shared" si="3"/>
        <v>0.5</v>
      </c>
      <c r="Y707" s="11">
        <f t="shared" si="19"/>
        <v>1.511111111</v>
      </c>
      <c r="Z707" s="13">
        <v>0.0</v>
      </c>
      <c r="AA707" s="13">
        <v>0.0</v>
      </c>
      <c r="AB707" s="13">
        <v>0.0</v>
      </c>
      <c r="AC707" s="13">
        <v>0.0</v>
      </c>
      <c r="AD707" s="13">
        <v>0.0</v>
      </c>
      <c r="AE707" s="13">
        <v>0.0</v>
      </c>
      <c r="AF707" s="11" t="str">
        <f t="shared" si="46"/>
        <v>#DIV/0!</v>
      </c>
      <c r="AG707" s="13">
        <v>1.0</v>
      </c>
      <c r="AH707" s="13">
        <v>0.0</v>
      </c>
      <c r="AI707" s="13">
        <v>5.0</v>
      </c>
      <c r="AJ707" s="13">
        <v>1.0</v>
      </c>
      <c r="AK707" s="13">
        <v>6.0</v>
      </c>
      <c r="AL707" s="13">
        <v>1.0</v>
      </c>
      <c r="AM707" s="18">
        <f t="shared" si="47"/>
        <v>0.1666666667</v>
      </c>
      <c r="AN707" s="13">
        <v>0.0</v>
      </c>
      <c r="AO707" s="13">
        <v>0.0</v>
      </c>
      <c r="AP707" s="13">
        <v>0.0</v>
      </c>
      <c r="AQ707" s="13"/>
      <c r="AR707" s="13"/>
      <c r="AS707" s="13"/>
      <c r="AT707" s="13"/>
      <c r="AU707" s="13" t="s">
        <v>54</v>
      </c>
      <c r="AV707" s="13"/>
      <c r="AW707" s="13"/>
      <c r="AX707" s="13"/>
      <c r="AY707" s="13"/>
      <c r="AZ707" s="13"/>
      <c r="BA707" s="13">
        <v>9.0</v>
      </c>
      <c r="BB707" s="13"/>
    </row>
    <row r="708" ht="12.75" customHeight="1">
      <c r="A708" s="13" t="s">
        <v>676</v>
      </c>
      <c r="B708" s="37" t="s">
        <v>692</v>
      </c>
      <c r="C708" s="11">
        <v>0.1111111111111111</v>
      </c>
      <c r="D708" s="11">
        <v>0.3222222222222222</v>
      </c>
      <c r="E708" s="11">
        <v>0.3448275862068966</v>
      </c>
      <c r="F708" s="13">
        <v>0.0</v>
      </c>
      <c r="G708" s="13">
        <v>1.0</v>
      </c>
      <c r="H708" s="13">
        <v>7.0</v>
      </c>
      <c r="I708" s="13">
        <v>18.0</v>
      </c>
      <c r="J708" s="13">
        <v>2.0</v>
      </c>
      <c r="K708" s="11">
        <v>0.3055555555555556</v>
      </c>
      <c r="L708" s="11">
        <v>1.2727272727272727</v>
      </c>
      <c r="M708" s="13">
        <v>0.0</v>
      </c>
      <c r="N708" s="13">
        <v>0.0</v>
      </c>
      <c r="O708" s="13">
        <v>10.0</v>
      </c>
      <c r="P708" s="13">
        <v>0.0</v>
      </c>
      <c r="Q708" s="15">
        <v>0.6503831417624522</v>
      </c>
      <c r="R708" s="16">
        <v>1.3838383838383839</v>
      </c>
      <c r="S708" s="13">
        <v>8.0</v>
      </c>
      <c r="T708" s="13">
        <v>18.0</v>
      </c>
      <c r="U708" s="13">
        <v>1.0</v>
      </c>
      <c r="V708" s="17">
        <f t="shared" si="58"/>
        <v>1</v>
      </c>
      <c r="W708" s="11">
        <f t="shared" si="2"/>
        <v>0.5</v>
      </c>
      <c r="X708" s="11">
        <f t="shared" si="3"/>
        <v>0.5</v>
      </c>
      <c r="Y708" s="11">
        <f t="shared" si="19"/>
        <v>1.383838384</v>
      </c>
      <c r="Z708" s="13">
        <v>0.0</v>
      </c>
      <c r="AA708" s="13">
        <v>0.0</v>
      </c>
      <c r="AB708" s="13">
        <v>0.0</v>
      </c>
      <c r="AC708" s="13">
        <v>0.0</v>
      </c>
      <c r="AD708" s="13">
        <v>0.0</v>
      </c>
      <c r="AE708" s="13">
        <v>0.0</v>
      </c>
      <c r="AF708" s="11" t="str">
        <f t="shared" si="46"/>
        <v>#DIV/0!</v>
      </c>
      <c r="AG708" s="13">
        <v>0.0</v>
      </c>
      <c r="AH708" s="13">
        <v>0.0</v>
      </c>
      <c r="AI708" s="13">
        <v>3.0</v>
      </c>
      <c r="AJ708" s="13">
        <v>1.0</v>
      </c>
      <c r="AK708" s="13">
        <v>3.0</v>
      </c>
      <c r="AL708" s="13">
        <v>1.0</v>
      </c>
      <c r="AM708" s="18">
        <f t="shared" si="47"/>
        <v>0.3333333333</v>
      </c>
      <c r="AN708" s="13">
        <v>0.0</v>
      </c>
      <c r="AO708" s="13">
        <v>0.0</v>
      </c>
      <c r="AP708" s="13">
        <v>0.0</v>
      </c>
      <c r="AQ708" s="13"/>
      <c r="AR708" s="13"/>
      <c r="AS708" s="13"/>
      <c r="AT708" s="13"/>
      <c r="AU708" s="13" t="s">
        <v>54</v>
      </c>
      <c r="AV708" s="13"/>
      <c r="AW708" s="13"/>
      <c r="AX708" s="13"/>
      <c r="AY708" s="13"/>
      <c r="AZ708" s="13"/>
      <c r="BA708" s="12">
        <v>0.0</v>
      </c>
      <c r="BB708" s="13"/>
    </row>
    <row r="709" ht="12.75" customHeight="1">
      <c r="A709" s="13" t="s">
        <v>676</v>
      </c>
      <c r="B709" s="74" t="s">
        <v>693</v>
      </c>
      <c r="C709" s="11">
        <v>0.478968253968254</v>
      </c>
      <c r="D709" s="11">
        <v>3.2924603174603178</v>
      </c>
      <c r="E709" s="11">
        <v>0.1454742678076413</v>
      </c>
      <c r="F709" s="13">
        <v>0.0</v>
      </c>
      <c r="G709" s="13">
        <v>1.0</v>
      </c>
      <c r="H709" s="13">
        <v>6.0</v>
      </c>
      <c r="I709" s="13">
        <v>48.0</v>
      </c>
      <c r="J709" s="13">
        <v>4.0</v>
      </c>
      <c r="K709" s="11">
        <v>0.21875</v>
      </c>
      <c r="L709" s="11">
        <v>0.7</v>
      </c>
      <c r="M709" s="13">
        <v>4.0</v>
      </c>
      <c r="N709" s="13">
        <v>0.0</v>
      </c>
      <c r="O709" s="13">
        <v>10.0</v>
      </c>
      <c r="P709" s="13">
        <v>0.0</v>
      </c>
      <c r="Q709" s="15">
        <v>0.3642242678076413</v>
      </c>
      <c r="R709" s="16">
        <v>1.178968253968254</v>
      </c>
      <c r="S709" s="13">
        <v>24.0</v>
      </c>
      <c r="T709" s="13">
        <v>12.0</v>
      </c>
      <c r="U709" s="13">
        <v>1.0</v>
      </c>
      <c r="V709" s="17">
        <f t="shared" si="58"/>
        <v>3</v>
      </c>
      <c r="W709" s="11">
        <f t="shared" si="2"/>
        <v>0.25</v>
      </c>
      <c r="X709" s="11">
        <f t="shared" si="3"/>
        <v>0.75</v>
      </c>
      <c r="Y709" s="11">
        <f t="shared" si="19"/>
        <v>1.178968254</v>
      </c>
      <c r="Z709" s="13">
        <v>0.0</v>
      </c>
      <c r="AA709" s="13">
        <v>0.0</v>
      </c>
      <c r="AB709" s="13">
        <v>2.0</v>
      </c>
      <c r="AC709" s="13">
        <v>0.0</v>
      </c>
      <c r="AD709" s="13">
        <v>2.0</v>
      </c>
      <c r="AE709" s="13">
        <v>0.0</v>
      </c>
      <c r="AF709" s="11">
        <f t="shared" si="46"/>
        <v>0</v>
      </c>
      <c r="AG709" s="13">
        <v>3.0</v>
      </c>
      <c r="AH709" s="13">
        <v>0.0</v>
      </c>
      <c r="AI709" s="13">
        <v>7.0</v>
      </c>
      <c r="AJ709" s="13">
        <v>4.0</v>
      </c>
      <c r="AK709" s="13">
        <v>10.0</v>
      </c>
      <c r="AL709" s="13">
        <v>4.0</v>
      </c>
      <c r="AM709" s="18">
        <f t="shared" si="47"/>
        <v>0.4</v>
      </c>
      <c r="AN709" s="13">
        <v>0.0</v>
      </c>
      <c r="AO709" s="13">
        <v>0.0</v>
      </c>
      <c r="AP709" s="13">
        <v>0.0</v>
      </c>
      <c r="AQ709" s="13"/>
      <c r="AR709" s="13"/>
      <c r="AS709" s="13"/>
      <c r="AT709" s="13"/>
      <c r="AU709" s="13" t="s">
        <v>54</v>
      </c>
      <c r="AV709" s="13"/>
      <c r="AW709" s="13"/>
      <c r="AX709" s="13"/>
      <c r="AY709" s="13"/>
      <c r="AZ709" s="13">
        <v>2.0</v>
      </c>
      <c r="BA709" s="13">
        <v>3.0</v>
      </c>
      <c r="BB709" s="13"/>
    </row>
    <row r="710" ht="12.75" customHeight="1">
      <c r="A710" s="13" t="s">
        <v>676</v>
      </c>
      <c r="B710" s="37" t="s">
        <v>694</v>
      </c>
      <c r="C710" s="11">
        <v>0.25396825396825395</v>
      </c>
      <c r="D710" s="11">
        <v>6.792460317460318</v>
      </c>
      <c r="E710" s="11">
        <v>0.037389729508675584</v>
      </c>
      <c r="F710" s="13">
        <v>0.0</v>
      </c>
      <c r="G710" s="13">
        <v>5.0</v>
      </c>
      <c r="H710" s="13">
        <v>15.0</v>
      </c>
      <c r="I710" s="13">
        <v>86.0</v>
      </c>
      <c r="J710" s="13">
        <v>10.0</v>
      </c>
      <c r="K710" s="11">
        <v>0.4825581395348837</v>
      </c>
      <c r="L710" s="11">
        <v>0.7368421052631579</v>
      </c>
      <c r="M710" s="13">
        <v>4.0</v>
      </c>
      <c r="N710" s="13">
        <v>0.0</v>
      </c>
      <c r="O710" s="13">
        <v>10.0</v>
      </c>
      <c r="P710" s="13">
        <v>0.0</v>
      </c>
      <c r="Q710" s="15">
        <v>0.5199478690435593</v>
      </c>
      <c r="R710" s="16">
        <v>0.9908103592314118</v>
      </c>
      <c r="S710" s="13">
        <v>32.0</v>
      </c>
      <c r="T710" s="13">
        <v>8.0</v>
      </c>
      <c r="U710" s="13">
        <v>1.0</v>
      </c>
      <c r="V710" s="17">
        <f t="shared" si="58"/>
        <v>5</v>
      </c>
      <c r="W710" s="11">
        <f t="shared" si="2"/>
        <v>0.5</v>
      </c>
      <c r="X710" s="11">
        <f t="shared" si="3"/>
        <v>0.5</v>
      </c>
      <c r="Y710" s="11">
        <f t="shared" si="19"/>
        <v>0.9908103592</v>
      </c>
      <c r="Z710" s="13">
        <v>0.0</v>
      </c>
      <c r="AA710" s="13">
        <v>0.0</v>
      </c>
      <c r="AB710" s="13">
        <v>5.0</v>
      </c>
      <c r="AC710" s="13">
        <v>0.0</v>
      </c>
      <c r="AD710" s="13">
        <v>5.0</v>
      </c>
      <c r="AE710" s="13">
        <v>0.0</v>
      </c>
      <c r="AF710" s="11">
        <f t="shared" si="46"/>
        <v>0</v>
      </c>
      <c r="AG710" s="13">
        <v>4.0</v>
      </c>
      <c r="AH710" s="13">
        <v>0.0</v>
      </c>
      <c r="AI710" s="13">
        <v>7.0</v>
      </c>
      <c r="AJ710" s="13">
        <v>2.0</v>
      </c>
      <c r="AK710" s="13">
        <v>11.0</v>
      </c>
      <c r="AL710" s="13">
        <v>2.0</v>
      </c>
      <c r="AM710" s="18">
        <f t="shared" si="47"/>
        <v>0.1818181818</v>
      </c>
      <c r="AN710" s="13">
        <v>0.0</v>
      </c>
      <c r="AO710" s="13">
        <v>0.0</v>
      </c>
      <c r="AP710" s="13">
        <v>0.0</v>
      </c>
      <c r="AQ710" s="13"/>
      <c r="AR710" s="13"/>
      <c r="AS710" s="13"/>
      <c r="AT710" s="13"/>
      <c r="AU710" s="13" t="s">
        <v>56</v>
      </c>
      <c r="AV710" s="13"/>
      <c r="AW710" s="13"/>
      <c r="AX710" s="13"/>
      <c r="AY710" s="13"/>
      <c r="AZ710" s="13"/>
      <c r="BA710" s="13">
        <v>3.0</v>
      </c>
      <c r="BB710" s="13"/>
    </row>
    <row r="711" ht="12.75" customHeight="1">
      <c r="A711" s="13" t="s">
        <v>676</v>
      </c>
      <c r="B711" s="74" t="s">
        <v>695</v>
      </c>
      <c r="C711" s="11">
        <v>0.1</v>
      </c>
      <c r="D711" s="11">
        <v>0.2111111111111111</v>
      </c>
      <c r="E711" s="11">
        <v>0.4736842105263158</v>
      </c>
      <c r="F711" s="13">
        <v>0.0</v>
      </c>
      <c r="G711" s="13">
        <v>0.0</v>
      </c>
      <c r="H711" s="13">
        <v>7.0</v>
      </c>
      <c r="I711" s="13">
        <v>10.0</v>
      </c>
      <c r="J711" s="13">
        <v>1.0</v>
      </c>
      <c r="K711" s="11">
        <v>-0.7</v>
      </c>
      <c r="L711" s="11">
        <v>0.0</v>
      </c>
      <c r="M711" s="13">
        <v>0.0</v>
      </c>
      <c r="N711" s="13">
        <v>0.0</v>
      </c>
      <c r="O711" s="13">
        <v>10.0</v>
      </c>
      <c r="P711" s="13">
        <v>0.0</v>
      </c>
      <c r="Q711" s="15">
        <v>-0.22631578947368414</v>
      </c>
      <c r="R711" s="16">
        <v>0.1</v>
      </c>
      <c r="S711" s="13">
        <v>6.0</v>
      </c>
      <c r="T711" s="13">
        <v>19.0</v>
      </c>
      <c r="U711" s="13">
        <v>1.0</v>
      </c>
      <c r="V711" s="17">
        <f t="shared" si="58"/>
        <v>1</v>
      </c>
      <c r="W711" s="11">
        <f t="shared" si="2"/>
        <v>0</v>
      </c>
      <c r="X711" s="11">
        <f t="shared" si="3"/>
        <v>1</v>
      </c>
      <c r="Y711" s="11">
        <f t="shared" si="19"/>
        <v>0.1</v>
      </c>
      <c r="Z711" s="13">
        <v>0.0</v>
      </c>
      <c r="AA711" s="13">
        <v>0.0</v>
      </c>
      <c r="AB711" s="13">
        <v>0.0</v>
      </c>
      <c r="AC711" s="13">
        <v>0.0</v>
      </c>
      <c r="AD711" s="13">
        <v>0.0</v>
      </c>
      <c r="AE711" s="13">
        <v>0.0</v>
      </c>
      <c r="AF711" s="11" t="str">
        <f t="shared" si="46"/>
        <v>#DIV/0!</v>
      </c>
      <c r="AG711" s="13">
        <v>0.0</v>
      </c>
      <c r="AH711" s="13">
        <v>0.0</v>
      </c>
      <c r="AI711" s="13">
        <v>2.0</v>
      </c>
      <c r="AJ711" s="13">
        <v>1.0</v>
      </c>
      <c r="AK711" s="13">
        <v>2.0</v>
      </c>
      <c r="AL711" s="13">
        <v>1.0</v>
      </c>
      <c r="AM711" s="18">
        <f t="shared" si="47"/>
        <v>0.5</v>
      </c>
      <c r="AN711" s="13">
        <v>0.0</v>
      </c>
      <c r="AO711" s="13">
        <v>0.0</v>
      </c>
      <c r="AP711" s="13">
        <v>0.0</v>
      </c>
      <c r="AU711" s="13" t="s">
        <v>56</v>
      </c>
      <c r="AY711" s="13"/>
      <c r="AZ711" s="13"/>
      <c r="BA711" s="13">
        <v>9.0</v>
      </c>
      <c r="BB711" s="13"/>
    </row>
    <row r="712" ht="12.75" customHeight="1">
      <c r="A712" s="25" t="s">
        <v>676</v>
      </c>
      <c r="B712" s="67" t="s">
        <v>696</v>
      </c>
      <c r="C712" s="28">
        <v>0.0</v>
      </c>
      <c r="D712" s="28">
        <v>0.1</v>
      </c>
      <c r="E712" s="28">
        <v>0.0</v>
      </c>
      <c r="F712" s="25">
        <v>0.0</v>
      </c>
      <c r="G712" s="25">
        <v>0.0</v>
      </c>
      <c r="H712" s="25">
        <v>7.0</v>
      </c>
      <c r="I712" s="25">
        <v>9.0</v>
      </c>
      <c r="J712" s="25">
        <v>1.0</v>
      </c>
      <c r="K712" s="28">
        <v>-0.7777777777777778</v>
      </c>
      <c r="L712" s="28">
        <v>0.0</v>
      </c>
      <c r="M712" s="25">
        <v>0.0</v>
      </c>
      <c r="N712" s="25">
        <v>0.0</v>
      </c>
      <c r="O712" s="25">
        <v>10.0</v>
      </c>
      <c r="P712" s="25">
        <v>0.0</v>
      </c>
      <c r="Q712" s="30">
        <v>-0.7777777777777778</v>
      </c>
      <c r="R712" s="31">
        <v>0.0</v>
      </c>
      <c r="S712" s="25">
        <v>3.0</v>
      </c>
      <c r="T712" s="25">
        <v>20.0</v>
      </c>
      <c r="U712" s="25">
        <v>1.0</v>
      </c>
      <c r="V712" s="32">
        <f t="shared" si="58"/>
        <v>1</v>
      </c>
      <c r="W712" s="28">
        <f t="shared" si="2"/>
        <v>0</v>
      </c>
      <c r="X712" s="28">
        <f t="shared" si="3"/>
        <v>1</v>
      </c>
      <c r="Y712" s="28">
        <f t="shared" si="19"/>
        <v>0</v>
      </c>
      <c r="Z712" s="25">
        <v>0.0</v>
      </c>
      <c r="AA712" s="25">
        <v>0.0</v>
      </c>
      <c r="AB712" s="25">
        <v>0.0</v>
      </c>
      <c r="AC712" s="25">
        <v>0.0</v>
      </c>
      <c r="AD712" s="25">
        <v>0.0</v>
      </c>
      <c r="AE712" s="25">
        <v>0.0</v>
      </c>
      <c r="AF712" s="28" t="str">
        <f t="shared" si="46"/>
        <v>#DIV/0!</v>
      </c>
      <c r="AG712" s="25">
        <v>0.0</v>
      </c>
      <c r="AH712" s="25">
        <v>0.0</v>
      </c>
      <c r="AI712" s="25">
        <v>1.0</v>
      </c>
      <c r="AJ712" s="25">
        <v>0.0</v>
      </c>
      <c r="AK712" s="25">
        <v>1.0</v>
      </c>
      <c r="AL712" s="25">
        <v>0.0</v>
      </c>
      <c r="AM712" s="33">
        <f t="shared" si="47"/>
        <v>0</v>
      </c>
      <c r="AN712" s="25">
        <v>0.0</v>
      </c>
      <c r="AO712" s="25">
        <v>0.0</v>
      </c>
      <c r="AP712" s="25">
        <v>0.0</v>
      </c>
      <c r="AQ712" s="25"/>
      <c r="AR712" s="25"/>
      <c r="AS712" s="25"/>
      <c r="AT712" s="25"/>
      <c r="AU712" s="25" t="s">
        <v>54</v>
      </c>
      <c r="AV712" s="25"/>
      <c r="AW712" s="25"/>
      <c r="AX712" s="25"/>
      <c r="AY712" s="25"/>
      <c r="AZ712" s="25"/>
      <c r="BA712" s="25">
        <v>1.0</v>
      </c>
      <c r="BB712" s="25"/>
    </row>
    <row r="713" ht="12.75" customHeight="1">
      <c r="A713" s="8" t="s">
        <v>697</v>
      </c>
      <c r="B713" s="53" t="s">
        <v>397</v>
      </c>
      <c r="C713" s="11">
        <v>4.561111111111111</v>
      </c>
      <c r="D713" s="11">
        <v>12.073412698412698</v>
      </c>
      <c r="E713" s="11">
        <v>0.3777814297452753</v>
      </c>
      <c r="F713" s="13">
        <v>1.0</v>
      </c>
      <c r="G713" s="13">
        <v>8.0</v>
      </c>
      <c r="H713" s="13">
        <v>0.0</v>
      </c>
      <c r="I713" s="13">
        <v>97.0</v>
      </c>
      <c r="J713" s="13">
        <v>12.0</v>
      </c>
      <c r="K713" s="11">
        <v>0.6666666666666666</v>
      </c>
      <c r="L713" s="11">
        <v>4.666666666666667</v>
      </c>
      <c r="M713" s="13">
        <v>12.0</v>
      </c>
      <c r="N713" s="13">
        <v>12.0</v>
      </c>
      <c r="O713" s="13">
        <v>16.0</v>
      </c>
      <c r="P713" s="13">
        <v>0.75</v>
      </c>
      <c r="Q713" s="15">
        <v>1.794448096411942</v>
      </c>
      <c r="R713" s="16">
        <v>13.727777777777778</v>
      </c>
      <c r="S713" s="13">
        <v>39.0</v>
      </c>
      <c r="T713" s="12">
        <v>1.0</v>
      </c>
      <c r="U713" s="13">
        <v>3.0</v>
      </c>
      <c r="V713" s="13">
        <f t="shared" si="58"/>
        <v>4</v>
      </c>
      <c r="W713" s="11">
        <f t="shared" si="2"/>
        <v>0.6666666667</v>
      </c>
      <c r="X713" s="11">
        <f t="shared" si="3"/>
        <v>0.3333333333</v>
      </c>
      <c r="Y713" s="11">
        <f t="shared" si="19"/>
        <v>9.227777778</v>
      </c>
      <c r="Z713" s="13">
        <v>0.0</v>
      </c>
      <c r="AA713" s="13">
        <v>0.0</v>
      </c>
      <c r="AB713" s="13">
        <v>10.0</v>
      </c>
      <c r="AC713" s="13">
        <v>4.0</v>
      </c>
      <c r="AD713" s="13">
        <v>10.0</v>
      </c>
      <c r="AE713" s="13">
        <v>4.0</v>
      </c>
      <c r="AF713" s="11">
        <f t="shared" si="46"/>
        <v>0.4</v>
      </c>
      <c r="AG713" s="13">
        <v>3.0</v>
      </c>
      <c r="AH713" s="13">
        <v>0.0</v>
      </c>
      <c r="AI713" s="13">
        <v>8.0</v>
      </c>
      <c r="AJ713" s="13">
        <v>3.0</v>
      </c>
      <c r="AK713" s="13">
        <v>11.0</v>
      </c>
      <c r="AL713" s="13">
        <v>3.0</v>
      </c>
      <c r="AM713" s="18">
        <f t="shared" si="47"/>
        <v>0.2727272727</v>
      </c>
      <c r="AN713" s="13">
        <v>2.0</v>
      </c>
      <c r="AO713" s="13">
        <v>0.0</v>
      </c>
      <c r="AP713" s="13">
        <v>0.0</v>
      </c>
      <c r="AQ713" s="11"/>
      <c r="AU713" s="13" t="s">
        <v>54</v>
      </c>
      <c r="BA713" s="12">
        <v>7.0</v>
      </c>
      <c r="BB713" s="13"/>
    </row>
    <row r="714" ht="12.75" customHeight="1">
      <c r="A714" s="22" t="s">
        <v>697</v>
      </c>
      <c r="B714" s="39" t="s">
        <v>574</v>
      </c>
      <c r="C714" s="11">
        <v>2.778968253968254</v>
      </c>
      <c r="D714" s="11">
        <v>12.073412698412698</v>
      </c>
      <c r="E714" s="11">
        <v>0.23017255546425638</v>
      </c>
      <c r="F714" s="13">
        <v>1.0</v>
      </c>
      <c r="G714" s="13">
        <v>7.0</v>
      </c>
      <c r="H714" s="13">
        <v>4.0</v>
      </c>
      <c r="I714" s="13">
        <v>109.0</v>
      </c>
      <c r="J714" s="13">
        <v>14.0</v>
      </c>
      <c r="K714" s="11">
        <v>0.49737876802096986</v>
      </c>
      <c r="L714" s="11">
        <v>1.75</v>
      </c>
      <c r="M714" s="13">
        <v>11.0</v>
      </c>
      <c r="N714" s="13">
        <v>0.0</v>
      </c>
      <c r="O714" s="13">
        <v>16.0</v>
      </c>
      <c r="P714" s="11">
        <v>0.0</v>
      </c>
      <c r="Q714" s="15">
        <v>0.7275513234852262</v>
      </c>
      <c r="R714" s="16">
        <v>4.528968253968253</v>
      </c>
      <c r="S714" s="13">
        <v>39.0</v>
      </c>
      <c r="T714" s="13">
        <v>3.0</v>
      </c>
      <c r="U714" s="13">
        <v>2.0</v>
      </c>
      <c r="V714" s="13">
        <f t="shared" si="58"/>
        <v>7</v>
      </c>
      <c r="W714" s="11">
        <f t="shared" si="2"/>
        <v>0.5</v>
      </c>
      <c r="X714" s="11">
        <f t="shared" si="3"/>
        <v>0.5</v>
      </c>
      <c r="Y714" s="11">
        <f t="shared" si="19"/>
        <v>4.528968254</v>
      </c>
      <c r="Z714" s="13">
        <v>0.0</v>
      </c>
      <c r="AA714" s="13">
        <v>0.0</v>
      </c>
      <c r="AB714" s="13">
        <v>10.0</v>
      </c>
      <c r="AC714" s="13">
        <v>2.0</v>
      </c>
      <c r="AD714" s="13">
        <v>10.0</v>
      </c>
      <c r="AE714" s="13">
        <v>2.0</v>
      </c>
      <c r="AF714" s="11">
        <f t="shared" si="46"/>
        <v>0.2</v>
      </c>
      <c r="AG714" s="13">
        <v>3.0</v>
      </c>
      <c r="AH714" s="13">
        <v>1.0</v>
      </c>
      <c r="AI714" s="13">
        <v>8.0</v>
      </c>
      <c r="AJ714" s="13">
        <v>3.0</v>
      </c>
      <c r="AK714" s="13">
        <v>11.0</v>
      </c>
      <c r="AL714" s="13">
        <v>4.0</v>
      </c>
      <c r="AM714" s="18">
        <f t="shared" si="47"/>
        <v>0.3636363636</v>
      </c>
      <c r="AN714" s="13">
        <v>1.0</v>
      </c>
      <c r="AO714" s="13">
        <v>0.0</v>
      </c>
      <c r="AP714" s="13">
        <v>0.0</v>
      </c>
      <c r="AQ714" s="11"/>
      <c r="AU714" s="13" t="s">
        <v>56</v>
      </c>
      <c r="AY714" s="13"/>
      <c r="AZ714" s="13"/>
      <c r="BA714" s="13">
        <v>0.0</v>
      </c>
      <c r="BB714" s="13"/>
    </row>
    <row r="715" ht="12.75" customHeight="1">
      <c r="A715" s="13" t="s">
        <v>697</v>
      </c>
      <c r="B715" s="39" t="s">
        <v>355</v>
      </c>
      <c r="C715" s="11">
        <v>2.478968253968254</v>
      </c>
      <c r="D715" s="11">
        <v>10.073412698412698</v>
      </c>
      <c r="E715" s="11">
        <v>0.24609021075438253</v>
      </c>
      <c r="F715" s="13">
        <v>1.0</v>
      </c>
      <c r="G715" s="13">
        <v>6.0</v>
      </c>
      <c r="H715" s="13">
        <v>4.0</v>
      </c>
      <c r="I715" s="13">
        <v>100.0</v>
      </c>
      <c r="J715" s="13">
        <v>11.0</v>
      </c>
      <c r="K715" s="11">
        <v>0.5418181818181819</v>
      </c>
      <c r="L715" s="11">
        <v>1.9090909090909092</v>
      </c>
      <c r="M715" s="13">
        <v>8.0</v>
      </c>
      <c r="N715" s="13">
        <v>0.0</v>
      </c>
      <c r="O715" s="13">
        <v>16.0</v>
      </c>
      <c r="P715" s="13">
        <v>0.0</v>
      </c>
      <c r="Q715" s="15">
        <v>0.7879083925725644</v>
      </c>
      <c r="R715" s="16">
        <v>4.388059163059163</v>
      </c>
      <c r="S715" s="13">
        <v>36.0</v>
      </c>
      <c r="T715" s="13">
        <v>6.0</v>
      </c>
      <c r="U715" s="13">
        <v>2.0</v>
      </c>
      <c r="V715" s="13">
        <f t="shared" si="58"/>
        <v>5</v>
      </c>
      <c r="W715" s="11">
        <f t="shared" si="2"/>
        <v>0.5454545455</v>
      </c>
      <c r="X715" s="11">
        <f t="shared" si="3"/>
        <v>0.4545454545</v>
      </c>
      <c r="Y715" s="11">
        <f t="shared" si="19"/>
        <v>4.388059163</v>
      </c>
      <c r="Z715" s="13">
        <v>0.0</v>
      </c>
      <c r="AA715" s="13">
        <v>0.0</v>
      </c>
      <c r="AB715" s="13">
        <v>8.0</v>
      </c>
      <c r="AC715" s="13">
        <v>2.0</v>
      </c>
      <c r="AD715" s="13">
        <v>8.0</v>
      </c>
      <c r="AE715" s="13">
        <v>2.0</v>
      </c>
      <c r="AF715" s="11">
        <f t="shared" si="46"/>
        <v>0.25</v>
      </c>
      <c r="AG715" s="13">
        <v>3.0</v>
      </c>
      <c r="AH715" s="13">
        <v>0.0</v>
      </c>
      <c r="AI715" s="13">
        <v>8.0</v>
      </c>
      <c r="AJ715" s="13">
        <v>2.0</v>
      </c>
      <c r="AK715" s="13">
        <v>11.0</v>
      </c>
      <c r="AL715" s="13">
        <v>2.0</v>
      </c>
      <c r="AM715" s="18">
        <f t="shared" si="47"/>
        <v>0.1818181818</v>
      </c>
      <c r="AN715" s="13">
        <v>2.0</v>
      </c>
      <c r="AO715" s="13">
        <v>0.0</v>
      </c>
      <c r="AP715" s="13">
        <v>0.0</v>
      </c>
      <c r="AQ715" s="11"/>
      <c r="AU715" s="13" t="s">
        <v>56</v>
      </c>
      <c r="AY715" s="13"/>
      <c r="AZ715" s="13"/>
      <c r="BA715" s="13">
        <v>7.0</v>
      </c>
      <c r="BB715" s="13"/>
    </row>
    <row r="716" ht="12.75" customHeight="1">
      <c r="A716" s="22" t="s">
        <v>697</v>
      </c>
      <c r="B716" s="39" t="s">
        <v>416</v>
      </c>
      <c r="C716" s="11">
        <v>2.0</v>
      </c>
      <c r="D716" s="11">
        <v>5.1</v>
      </c>
      <c r="E716" s="11">
        <v>0.3921568627450981</v>
      </c>
      <c r="F716" s="13">
        <v>0.0</v>
      </c>
      <c r="G716" s="13">
        <v>1.0</v>
      </c>
      <c r="H716" s="13">
        <v>7.0</v>
      </c>
      <c r="I716" s="13">
        <v>21.0</v>
      </c>
      <c r="J716" s="13">
        <v>3.0</v>
      </c>
      <c r="K716" s="11">
        <v>0.22222222222222224</v>
      </c>
      <c r="L716" s="11">
        <v>0.8484848484848485</v>
      </c>
      <c r="M716" s="13">
        <v>1.0</v>
      </c>
      <c r="N716" s="13">
        <v>4.0</v>
      </c>
      <c r="O716" s="13">
        <v>16.0</v>
      </c>
      <c r="P716" s="13">
        <v>0.25</v>
      </c>
      <c r="Q716" s="15">
        <v>0.8643790849673203</v>
      </c>
      <c r="R716" s="16">
        <v>4.348484848484849</v>
      </c>
      <c r="S716" s="13">
        <v>39.0</v>
      </c>
      <c r="T716" s="13">
        <v>2.0</v>
      </c>
      <c r="U716" s="13">
        <v>2.0</v>
      </c>
      <c r="V716" s="13">
        <f t="shared" si="58"/>
        <v>2</v>
      </c>
      <c r="W716" s="11">
        <f t="shared" si="2"/>
        <v>0.3333333333</v>
      </c>
      <c r="X716" s="11">
        <f t="shared" si="3"/>
        <v>0.6666666667</v>
      </c>
      <c r="Y716" s="11">
        <f t="shared" si="19"/>
        <v>2.848484848</v>
      </c>
      <c r="Z716" s="13">
        <v>2.0</v>
      </c>
      <c r="AA716" s="13">
        <v>1.0</v>
      </c>
      <c r="AB716" s="13">
        <v>3.0</v>
      </c>
      <c r="AC716" s="13">
        <v>1.0</v>
      </c>
      <c r="AD716" s="13">
        <v>5.0</v>
      </c>
      <c r="AE716" s="13">
        <v>2.0</v>
      </c>
      <c r="AF716" s="11">
        <f t="shared" si="46"/>
        <v>0.4</v>
      </c>
      <c r="AG716" s="13">
        <v>0.0</v>
      </c>
      <c r="AH716" s="13">
        <v>0.0</v>
      </c>
      <c r="AI716" s="13">
        <v>1.0</v>
      </c>
      <c r="AJ716" s="13">
        <v>0.0</v>
      </c>
      <c r="AK716" s="13">
        <v>1.0</v>
      </c>
      <c r="AL716" s="13">
        <v>0.0</v>
      </c>
      <c r="AM716" s="18">
        <f t="shared" si="47"/>
        <v>0</v>
      </c>
      <c r="AN716" s="13">
        <v>0.0</v>
      </c>
      <c r="AO716" s="13">
        <v>0.0</v>
      </c>
      <c r="AP716" s="13">
        <v>33.0</v>
      </c>
      <c r="AQ716" s="11"/>
      <c r="AU716" s="13" t="s">
        <v>56</v>
      </c>
      <c r="AY716" s="13"/>
      <c r="AZ716" s="13"/>
      <c r="BA716" s="13">
        <v>6.0</v>
      </c>
    </row>
    <row r="717" ht="12.75" customHeight="1">
      <c r="A717" s="13" t="s">
        <v>697</v>
      </c>
      <c r="B717" s="53" t="s">
        <v>275</v>
      </c>
      <c r="C717" s="11">
        <v>0.3111111111111111</v>
      </c>
      <c r="D717" s="11">
        <v>1.040079365079365</v>
      </c>
      <c r="E717" s="11">
        <v>0.299122472338802</v>
      </c>
      <c r="F717" s="13">
        <v>4.0</v>
      </c>
      <c r="G717" s="13">
        <v>2.0</v>
      </c>
      <c r="H717" s="13">
        <v>1.0</v>
      </c>
      <c r="I717" s="13">
        <v>24.0</v>
      </c>
      <c r="J717" s="13">
        <v>3.0</v>
      </c>
      <c r="K717" s="11">
        <v>0.6527777777777778</v>
      </c>
      <c r="L717" s="11">
        <v>3.7333333333333334</v>
      </c>
      <c r="M717" s="13">
        <v>2.0</v>
      </c>
      <c r="N717" s="13">
        <v>0.0</v>
      </c>
      <c r="O717" s="13">
        <v>16.0</v>
      </c>
      <c r="P717" s="13">
        <v>0.0</v>
      </c>
      <c r="Q717" s="15">
        <v>0.9519002501165799</v>
      </c>
      <c r="R717" s="16">
        <v>4.044444444444444</v>
      </c>
      <c r="S717" s="13">
        <v>16.0</v>
      </c>
      <c r="T717" s="12">
        <v>15.0</v>
      </c>
      <c r="U717" s="13">
        <v>4.0</v>
      </c>
      <c r="V717" s="13">
        <f t="shared" si="58"/>
        <v>1</v>
      </c>
      <c r="W717" s="11">
        <f t="shared" si="2"/>
        <v>0.6666666667</v>
      </c>
      <c r="X717" s="11">
        <f t="shared" si="3"/>
        <v>0.3333333333</v>
      </c>
      <c r="Y717" s="11">
        <f t="shared" si="19"/>
        <v>4.044444444</v>
      </c>
      <c r="Z717" s="13">
        <v>0.0</v>
      </c>
      <c r="AA717" s="13">
        <v>0.0</v>
      </c>
      <c r="AB717" s="13">
        <v>0.0</v>
      </c>
      <c r="AC717" s="13">
        <v>0.0</v>
      </c>
      <c r="AD717" s="13">
        <v>0.0</v>
      </c>
      <c r="AE717" s="13">
        <v>0.0</v>
      </c>
      <c r="AF717" s="11" t="str">
        <f t="shared" si="46"/>
        <v>#DIV/0!</v>
      </c>
      <c r="AG717" s="13">
        <v>0.0</v>
      </c>
      <c r="AH717" s="13">
        <v>0.0</v>
      </c>
      <c r="AI717" s="13">
        <v>7.0</v>
      </c>
      <c r="AJ717" s="13">
        <v>2.0</v>
      </c>
      <c r="AK717" s="13">
        <v>7.0</v>
      </c>
      <c r="AL717" s="13">
        <v>2.0</v>
      </c>
      <c r="AM717" s="18">
        <f t="shared" si="47"/>
        <v>0.2857142857</v>
      </c>
      <c r="AN717" s="13">
        <v>1.0</v>
      </c>
      <c r="AO717" s="13">
        <v>0.0</v>
      </c>
      <c r="AP717" s="13">
        <v>0.0</v>
      </c>
      <c r="AQ717" s="11"/>
      <c r="AU717" s="13" t="s">
        <v>56</v>
      </c>
      <c r="AY717" s="13"/>
      <c r="AZ717" s="13"/>
      <c r="BA717" s="13">
        <v>0.0</v>
      </c>
      <c r="BB717" s="13"/>
    </row>
    <row r="718" ht="12.75" customHeight="1">
      <c r="A718" s="13" t="s">
        <v>697</v>
      </c>
      <c r="B718" s="39" t="s">
        <v>601</v>
      </c>
      <c r="C718" s="11">
        <v>1.5373015873015872</v>
      </c>
      <c r="D718" s="11">
        <v>11.073412698412698</v>
      </c>
      <c r="E718" s="11">
        <v>0.13882816699516215</v>
      </c>
      <c r="F718" s="13">
        <v>0.0</v>
      </c>
      <c r="G718" s="13">
        <v>10.0</v>
      </c>
      <c r="H718" s="13">
        <v>5.0</v>
      </c>
      <c r="I718" s="13">
        <v>105.0</v>
      </c>
      <c r="J718" s="13">
        <v>13.0</v>
      </c>
      <c r="K718" s="11">
        <v>0.7655677655677656</v>
      </c>
      <c r="L718" s="11">
        <v>2.393162393162393</v>
      </c>
      <c r="M718" s="13">
        <v>10.0</v>
      </c>
      <c r="N718" s="13">
        <v>0.0</v>
      </c>
      <c r="O718" s="13">
        <v>16.0</v>
      </c>
      <c r="P718" s="13">
        <v>0.0</v>
      </c>
      <c r="Q718" s="15">
        <v>0.9043959325629278</v>
      </c>
      <c r="R718" s="16">
        <v>3.9304639804639803</v>
      </c>
      <c r="S718" s="13">
        <v>37.0</v>
      </c>
      <c r="T718" s="12">
        <v>5.0</v>
      </c>
      <c r="U718" s="13">
        <v>2.0</v>
      </c>
      <c r="V718" s="13">
        <f t="shared" si="58"/>
        <v>3</v>
      </c>
      <c r="W718" s="11">
        <f t="shared" si="2"/>
        <v>0.7692307692</v>
      </c>
      <c r="X718" s="11">
        <f t="shared" si="3"/>
        <v>0.2307692308</v>
      </c>
      <c r="Y718" s="11">
        <f t="shared" si="19"/>
        <v>3.93046398</v>
      </c>
      <c r="Z718" s="13">
        <v>0.0</v>
      </c>
      <c r="AA718" s="13">
        <v>0.0</v>
      </c>
      <c r="AB718" s="13">
        <v>9.0</v>
      </c>
      <c r="AC718" s="13">
        <v>0.0</v>
      </c>
      <c r="AD718" s="13">
        <v>9.0</v>
      </c>
      <c r="AE718" s="13">
        <v>0.0</v>
      </c>
      <c r="AF718" s="11">
        <f t="shared" si="46"/>
        <v>0</v>
      </c>
      <c r="AG718" s="13">
        <v>3.0</v>
      </c>
      <c r="AH718" s="13">
        <v>3.0</v>
      </c>
      <c r="AI718" s="13">
        <v>8.0</v>
      </c>
      <c r="AJ718" s="13">
        <v>4.0</v>
      </c>
      <c r="AK718" s="13">
        <v>11.0</v>
      </c>
      <c r="AL718" s="13">
        <v>7.0</v>
      </c>
      <c r="AM718" s="18">
        <f t="shared" si="47"/>
        <v>0.6363636364</v>
      </c>
      <c r="AN718" s="13">
        <v>0.0</v>
      </c>
      <c r="AO718" s="13">
        <v>0.0</v>
      </c>
      <c r="AP718" s="13">
        <v>0.0</v>
      </c>
      <c r="AQ718" s="11"/>
      <c r="AU718" s="13" t="s">
        <v>56</v>
      </c>
      <c r="BA718" s="12">
        <v>11.0</v>
      </c>
      <c r="BB718" s="13"/>
    </row>
    <row r="719" ht="12.75" customHeight="1">
      <c r="A719" s="13" t="s">
        <v>697</v>
      </c>
      <c r="B719" s="53" t="s">
        <v>406</v>
      </c>
      <c r="C719" s="11">
        <v>1.2861111111111112</v>
      </c>
      <c r="D719" s="11">
        <v>12.073412698412698</v>
      </c>
      <c r="E719" s="11">
        <v>0.1065242399342646</v>
      </c>
      <c r="F719" s="13">
        <v>0.0</v>
      </c>
      <c r="G719" s="13">
        <v>7.0</v>
      </c>
      <c r="H719" s="13">
        <v>2.0</v>
      </c>
      <c r="I719" s="13">
        <v>97.0</v>
      </c>
      <c r="J719" s="13">
        <v>13.0</v>
      </c>
      <c r="K719" s="11">
        <v>0.5368754956383822</v>
      </c>
      <c r="L719" s="11">
        <v>2.5128205128205128</v>
      </c>
      <c r="M719" s="13">
        <v>10.0</v>
      </c>
      <c r="N719" s="13">
        <v>0.0</v>
      </c>
      <c r="O719" s="13">
        <v>16.0</v>
      </c>
      <c r="P719" s="13">
        <v>0.0</v>
      </c>
      <c r="Q719" s="15">
        <v>0.6433997355726468</v>
      </c>
      <c r="R719" s="16">
        <v>3.798931623931624</v>
      </c>
      <c r="S719" s="13">
        <v>38.0</v>
      </c>
      <c r="T719" s="12">
        <v>4.0</v>
      </c>
      <c r="U719" s="13">
        <v>3.0</v>
      </c>
      <c r="V719" s="13">
        <f t="shared" si="58"/>
        <v>6</v>
      </c>
      <c r="W719" s="11">
        <f t="shared" si="2"/>
        <v>0.5384615385</v>
      </c>
      <c r="X719" s="11">
        <f t="shared" si="3"/>
        <v>0.4615384615</v>
      </c>
      <c r="Y719" s="11">
        <f t="shared" si="19"/>
        <v>3.798931624</v>
      </c>
      <c r="Z719" s="13">
        <v>0.0</v>
      </c>
      <c r="AA719" s="13">
        <v>0.0</v>
      </c>
      <c r="AB719" s="13">
        <v>10.0</v>
      </c>
      <c r="AC719" s="13">
        <v>0.0</v>
      </c>
      <c r="AD719" s="13">
        <v>10.0</v>
      </c>
      <c r="AE719" s="13">
        <v>0.0</v>
      </c>
      <c r="AF719" s="11">
        <f t="shared" si="46"/>
        <v>0</v>
      </c>
      <c r="AG719" s="13">
        <v>3.0</v>
      </c>
      <c r="AH719" s="13">
        <v>2.0</v>
      </c>
      <c r="AI719" s="13">
        <v>8.0</v>
      </c>
      <c r="AJ719" s="13">
        <v>5.0</v>
      </c>
      <c r="AK719" s="13">
        <v>11.0</v>
      </c>
      <c r="AL719" s="13">
        <v>7.0</v>
      </c>
      <c r="AM719" s="18">
        <f t="shared" si="47"/>
        <v>0.6363636364</v>
      </c>
      <c r="AN719" s="13">
        <v>0.0</v>
      </c>
      <c r="AO719" s="13">
        <v>0.0</v>
      </c>
      <c r="AP719" s="13">
        <v>0.0</v>
      </c>
      <c r="AQ719" s="11"/>
      <c r="AU719" s="13" t="s">
        <v>54</v>
      </c>
      <c r="AY719" s="13"/>
      <c r="AZ719" s="13"/>
      <c r="BA719" s="13">
        <v>0.0</v>
      </c>
      <c r="BB719" s="13"/>
    </row>
    <row r="720" ht="12.75" customHeight="1">
      <c r="A720" s="13" t="s">
        <v>697</v>
      </c>
      <c r="B720" s="53" t="s">
        <v>127</v>
      </c>
      <c r="C720" s="11">
        <v>0.6611111111111112</v>
      </c>
      <c r="D720" s="11">
        <v>3.540079365079365</v>
      </c>
      <c r="E720" s="11">
        <v>0.18675036430893402</v>
      </c>
      <c r="F720" s="13">
        <v>0.0</v>
      </c>
      <c r="G720" s="13">
        <v>3.0</v>
      </c>
      <c r="H720" s="13">
        <v>3.0</v>
      </c>
      <c r="I720" s="13">
        <v>28.0</v>
      </c>
      <c r="J720" s="13">
        <v>4.0</v>
      </c>
      <c r="K720" s="11">
        <v>0.7232142857142857</v>
      </c>
      <c r="L720" s="11">
        <v>3.0</v>
      </c>
      <c r="M720" s="13">
        <v>3.0</v>
      </c>
      <c r="N720" s="13">
        <v>0.0</v>
      </c>
      <c r="O720" s="13">
        <v>16.0</v>
      </c>
      <c r="P720" s="13">
        <v>0.0</v>
      </c>
      <c r="Q720" s="15">
        <v>0.9099646500232197</v>
      </c>
      <c r="R720" s="16">
        <v>3.6611111111111114</v>
      </c>
      <c r="S720" s="13">
        <v>35.0</v>
      </c>
      <c r="T720" s="12">
        <v>14.0</v>
      </c>
      <c r="U720" s="13">
        <v>2.0</v>
      </c>
      <c r="V720" s="13">
        <f t="shared" si="58"/>
        <v>1</v>
      </c>
      <c r="W720" s="11">
        <f t="shared" si="2"/>
        <v>0.75</v>
      </c>
      <c r="X720" s="11">
        <f t="shared" si="3"/>
        <v>0.25</v>
      </c>
      <c r="Y720" s="11">
        <f t="shared" si="19"/>
        <v>3.661111111</v>
      </c>
      <c r="Z720" s="13">
        <v>2.0</v>
      </c>
      <c r="AA720" s="13">
        <v>0.0</v>
      </c>
      <c r="AB720" s="13">
        <v>0.0</v>
      </c>
      <c r="AC720" s="13">
        <v>0.0</v>
      </c>
      <c r="AD720" s="13">
        <v>2.0</v>
      </c>
      <c r="AE720" s="13">
        <v>0.0</v>
      </c>
      <c r="AF720" s="11">
        <f t="shared" si="46"/>
        <v>0</v>
      </c>
      <c r="AG720" s="13">
        <v>1.0</v>
      </c>
      <c r="AH720" s="13">
        <v>0.0</v>
      </c>
      <c r="AI720" s="13">
        <v>8.0</v>
      </c>
      <c r="AJ720" s="13">
        <v>4.0</v>
      </c>
      <c r="AK720" s="13">
        <v>9.0</v>
      </c>
      <c r="AL720" s="13">
        <v>4.0</v>
      </c>
      <c r="AM720" s="18">
        <f t="shared" si="47"/>
        <v>0.4444444444</v>
      </c>
      <c r="AN720" s="13">
        <v>1.0</v>
      </c>
      <c r="AO720" s="13">
        <v>0.0</v>
      </c>
      <c r="AP720" s="13">
        <v>17.0</v>
      </c>
      <c r="AQ720" s="11"/>
      <c r="AU720" s="13" t="s">
        <v>54</v>
      </c>
      <c r="AY720" s="13"/>
      <c r="AZ720" s="13"/>
      <c r="BA720" s="13">
        <v>17.0</v>
      </c>
      <c r="BB720" s="13"/>
    </row>
    <row r="721" ht="12.75" customHeight="1">
      <c r="A721" s="13" t="s">
        <v>697</v>
      </c>
      <c r="B721" s="53" t="s">
        <v>641</v>
      </c>
      <c r="C721" s="11">
        <v>1.6611111111111112</v>
      </c>
      <c r="D721" s="11">
        <v>10.073412698412698</v>
      </c>
      <c r="E721" s="11">
        <v>0.16490053181012412</v>
      </c>
      <c r="F721" s="13">
        <v>0.0</v>
      </c>
      <c r="G721" s="13">
        <v>8.0</v>
      </c>
      <c r="H721" s="13">
        <v>8.0</v>
      </c>
      <c r="I721" s="13">
        <v>90.0</v>
      </c>
      <c r="J721" s="13">
        <v>11.0</v>
      </c>
      <c r="K721" s="11">
        <v>0.7191919191919193</v>
      </c>
      <c r="L721" s="11">
        <v>1.696969696969697</v>
      </c>
      <c r="M721" s="13">
        <v>6.0</v>
      </c>
      <c r="N721" s="13">
        <v>0.0</v>
      </c>
      <c r="O721" s="13">
        <v>16.0</v>
      </c>
      <c r="P721" s="13">
        <v>0.0</v>
      </c>
      <c r="Q721" s="15">
        <v>0.8840924510020434</v>
      </c>
      <c r="R721" s="16">
        <v>3.358080808080808</v>
      </c>
      <c r="S721" s="13">
        <v>35.0</v>
      </c>
      <c r="T721" s="12">
        <v>7.0</v>
      </c>
      <c r="U721" s="13">
        <v>2.0</v>
      </c>
      <c r="V721" s="13">
        <f t="shared" si="58"/>
        <v>3</v>
      </c>
      <c r="W721" s="11">
        <f t="shared" si="2"/>
        <v>0.7272727273</v>
      </c>
      <c r="X721" s="11">
        <f t="shared" si="3"/>
        <v>0.2727272727</v>
      </c>
      <c r="Y721" s="11">
        <f t="shared" si="19"/>
        <v>3.358080808</v>
      </c>
      <c r="Z721" s="13">
        <v>1.0</v>
      </c>
      <c r="AA721" s="13">
        <v>0.0</v>
      </c>
      <c r="AB721" s="13">
        <v>7.0</v>
      </c>
      <c r="AC721" s="13">
        <v>1.0</v>
      </c>
      <c r="AD721" s="13">
        <v>8.0</v>
      </c>
      <c r="AE721" s="13">
        <v>1.0</v>
      </c>
      <c r="AF721" s="11">
        <f t="shared" si="46"/>
        <v>0.125</v>
      </c>
      <c r="AG721" s="13">
        <v>3.0</v>
      </c>
      <c r="AH721" s="13">
        <v>0.0</v>
      </c>
      <c r="AI721" s="13">
        <v>8.0</v>
      </c>
      <c r="AJ721" s="13">
        <v>4.0</v>
      </c>
      <c r="AK721" s="13">
        <v>11.0</v>
      </c>
      <c r="AL721" s="13">
        <v>4.0</v>
      </c>
      <c r="AM721" s="18">
        <f t="shared" si="47"/>
        <v>0.3636363636</v>
      </c>
      <c r="AN721" s="13">
        <v>1.0</v>
      </c>
      <c r="AO721" s="13">
        <v>0.0</v>
      </c>
      <c r="AP721" s="13">
        <v>1.0</v>
      </c>
      <c r="AQ721" s="11"/>
      <c r="AU721" s="13" t="s">
        <v>54</v>
      </c>
      <c r="AY721" s="13"/>
      <c r="AZ721" s="13"/>
      <c r="BA721" s="13">
        <v>3.0</v>
      </c>
      <c r="BB721" s="13"/>
    </row>
    <row r="722" ht="12.75" customHeight="1">
      <c r="A722" s="13" t="s">
        <v>697</v>
      </c>
      <c r="B722" s="53" t="s">
        <v>318</v>
      </c>
      <c r="C722" s="11">
        <v>1.6194444444444445</v>
      </c>
      <c r="D722" s="11">
        <v>7.073412698412698</v>
      </c>
      <c r="E722" s="11">
        <v>0.22894810659186537</v>
      </c>
      <c r="F722" s="13">
        <v>0.0</v>
      </c>
      <c r="G722" s="13">
        <v>4.0</v>
      </c>
      <c r="H722" s="13">
        <v>6.0</v>
      </c>
      <c r="I722" s="13">
        <v>65.0</v>
      </c>
      <c r="J722" s="13">
        <v>7.0</v>
      </c>
      <c r="K722" s="11">
        <v>0.5582417582417583</v>
      </c>
      <c r="L722" s="11">
        <v>1.6</v>
      </c>
      <c r="M722" s="13">
        <v>5.0</v>
      </c>
      <c r="N722" s="13">
        <v>0.0</v>
      </c>
      <c r="O722" s="13">
        <v>16.0</v>
      </c>
      <c r="P722" s="13">
        <v>0.0</v>
      </c>
      <c r="Q722" s="15">
        <v>0.7871898648336236</v>
      </c>
      <c r="R722" s="16">
        <v>3.2194444444444446</v>
      </c>
      <c r="S722" s="13">
        <v>35.0</v>
      </c>
      <c r="T722" s="12">
        <v>10.0</v>
      </c>
      <c r="U722" s="13">
        <v>2.0</v>
      </c>
      <c r="V722" s="13">
        <f t="shared" si="58"/>
        <v>3</v>
      </c>
      <c r="W722" s="11">
        <f t="shared" si="2"/>
        <v>0.5714285714</v>
      </c>
      <c r="X722" s="11">
        <f t="shared" si="3"/>
        <v>0.4285714286</v>
      </c>
      <c r="Y722" s="11">
        <f t="shared" si="19"/>
        <v>3.219444444</v>
      </c>
      <c r="Z722" s="13">
        <v>1.0</v>
      </c>
      <c r="AA722" s="13">
        <v>0.0</v>
      </c>
      <c r="AB722" s="13">
        <v>4.0</v>
      </c>
      <c r="AC722" s="13">
        <v>0.0</v>
      </c>
      <c r="AD722" s="13">
        <v>5.0</v>
      </c>
      <c r="AE722" s="13">
        <v>0.0</v>
      </c>
      <c r="AF722" s="11">
        <f t="shared" si="46"/>
        <v>0</v>
      </c>
      <c r="AG722" s="13">
        <v>3.0</v>
      </c>
      <c r="AH722" s="13">
        <v>3.0</v>
      </c>
      <c r="AI722" s="13">
        <v>8.0</v>
      </c>
      <c r="AJ722" s="13">
        <v>5.0</v>
      </c>
      <c r="AK722" s="13">
        <v>11.0</v>
      </c>
      <c r="AL722" s="13">
        <v>8.0</v>
      </c>
      <c r="AM722" s="18">
        <f t="shared" si="47"/>
        <v>0.7272727273</v>
      </c>
      <c r="AN722" s="13">
        <v>0.0</v>
      </c>
      <c r="AO722" s="13">
        <v>0.0</v>
      </c>
      <c r="AP722" s="13">
        <v>7.0</v>
      </c>
      <c r="AQ722" s="11"/>
      <c r="AU722" s="13" t="s">
        <v>54</v>
      </c>
      <c r="AY722" s="13"/>
      <c r="AZ722" s="13"/>
      <c r="BA722" s="13">
        <v>2.0</v>
      </c>
      <c r="BB722" s="13"/>
    </row>
    <row r="723" ht="12.75" customHeight="1">
      <c r="A723" s="13" t="s">
        <v>697</v>
      </c>
      <c r="B723" s="53" t="s">
        <v>335</v>
      </c>
      <c r="C723" s="11">
        <v>2.0944444444444446</v>
      </c>
      <c r="D723" s="11">
        <v>8.073412698412698</v>
      </c>
      <c r="E723" s="11">
        <v>0.25942492012779556</v>
      </c>
      <c r="F723" s="13">
        <v>0.0</v>
      </c>
      <c r="G723" s="13">
        <v>4.0</v>
      </c>
      <c r="H723" s="13">
        <v>9.0</v>
      </c>
      <c r="I723" s="13">
        <v>73.0</v>
      </c>
      <c r="J723" s="13">
        <v>8.0</v>
      </c>
      <c r="K723" s="11">
        <v>0.4845890410958904</v>
      </c>
      <c r="L723" s="11">
        <v>1.0769230769230769</v>
      </c>
      <c r="M723" s="13">
        <v>5.0</v>
      </c>
      <c r="N723" s="13">
        <v>0.0</v>
      </c>
      <c r="O723" s="13">
        <v>16.0</v>
      </c>
      <c r="P723" s="13">
        <v>0.0</v>
      </c>
      <c r="Q723" s="15">
        <v>0.744013961223686</v>
      </c>
      <c r="R723" s="16">
        <v>3.1713675213675216</v>
      </c>
      <c r="S723" s="13">
        <v>35.0</v>
      </c>
      <c r="T723" s="13">
        <v>9.0</v>
      </c>
      <c r="U723" s="13">
        <v>2.0</v>
      </c>
      <c r="V723" s="13">
        <f t="shared" si="58"/>
        <v>4</v>
      </c>
      <c r="W723" s="11">
        <f t="shared" si="2"/>
        <v>0.5</v>
      </c>
      <c r="X723" s="11">
        <f t="shared" si="3"/>
        <v>0.5</v>
      </c>
      <c r="Y723" s="11">
        <f t="shared" si="19"/>
        <v>3.171367521</v>
      </c>
      <c r="Z723" s="13">
        <v>1.0</v>
      </c>
      <c r="AA723" s="13">
        <v>0.0</v>
      </c>
      <c r="AB723" s="13">
        <v>5.0</v>
      </c>
      <c r="AC723" s="13">
        <v>1.0</v>
      </c>
      <c r="AD723" s="13">
        <v>6.0</v>
      </c>
      <c r="AE723" s="13">
        <v>1.0</v>
      </c>
      <c r="AF723" s="11">
        <f t="shared" si="46"/>
        <v>0.1666666667</v>
      </c>
      <c r="AG723" s="13">
        <v>3.0</v>
      </c>
      <c r="AH723" s="13">
        <v>2.0</v>
      </c>
      <c r="AI723" s="13">
        <v>8.0</v>
      </c>
      <c r="AJ723" s="13">
        <v>3.0</v>
      </c>
      <c r="AK723" s="13">
        <v>11.0</v>
      </c>
      <c r="AL723" s="13">
        <v>5.0</v>
      </c>
      <c r="AM723" s="18">
        <f t="shared" si="47"/>
        <v>0.4545454545</v>
      </c>
      <c r="AN723" s="13">
        <v>2.0</v>
      </c>
      <c r="AO723" s="13">
        <v>0.0</v>
      </c>
      <c r="AP723" s="13">
        <v>6.0</v>
      </c>
      <c r="AQ723" s="11"/>
      <c r="AU723" s="13" t="s">
        <v>56</v>
      </c>
      <c r="AY723" s="13"/>
      <c r="AZ723" s="13"/>
      <c r="BA723" s="13">
        <v>6.0</v>
      </c>
      <c r="BB723" s="13"/>
    </row>
    <row r="724" ht="12.75" customHeight="1">
      <c r="A724" s="13" t="s">
        <v>697</v>
      </c>
      <c r="B724" s="39" t="s">
        <v>420</v>
      </c>
      <c r="C724" s="11">
        <v>1.478968253968254</v>
      </c>
      <c r="D724" s="11">
        <v>9.073412698412698</v>
      </c>
      <c r="E724" s="11">
        <v>0.16300021867483055</v>
      </c>
      <c r="F724" s="13">
        <v>0.0</v>
      </c>
      <c r="G724" s="13">
        <v>6.0</v>
      </c>
      <c r="H724" s="13">
        <v>9.0</v>
      </c>
      <c r="I724" s="13">
        <v>79.0</v>
      </c>
      <c r="J724" s="13">
        <v>9.0</v>
      </c>
      <c r="K724" s="11">
        <v>0.6540084388185654</v>
      </c>
      <c r="L724" s="11">
        <v>1.435897435897436</v>
      </c>
      <c r="M724" s="13">
        <v>6.0</v>
      </c>
      <c r="N724" s="13">
        <v>0.0</v>
      </c>
      <c r="O724" s="13">
        <v>16.0</v>
      </c>
      <c r="P724" s="13">
        <v>0.0</v>
      </c>
      <c r="Q724" s="15">
        <v>0.8170086574933959</v>
      </c>
      <c r="R724" s="16">
        <v>2.9148656898656897</v>
      </c>
      <c r="S724" s="13">
        <v>35.0</v>
      </c>
      <c r="T724" s="13">
        <v>8.0</v>
      </c>
      <c r="U724" s="13">
        <v>3.0</v>
      </c>
      <c r="V724" s="13">
        <f t="shared" si="58"/>
        <v>3</v>
      </c>
      <c r="W724" s="11">
        <f t="shared" si="2"/>
        <v>0.6666666667</v>
      </c>
      <c r="X724" s="11">
        <f t="shared" si="3"/>
        <v>0.3333333333</v>
      </c>
      <c r="Y724" s="11">
        <f t="shared" si="19"/>
        <v>2.91486569</v>
      </c>
      <c r="Z724" s="13">
        <v>1.0</v>
      </c>
      <c r="AA724" s="13">
        <v>0.0</v>
      </c>
      <c r="AB724" s="13">
        <v>6.0</v>
      </c>
      <c r="AC724" s="13">
        <v>1.0</v>
      </c>
      <c r="AD724" s="13">
        <v>7.0</v>
      </c>
      <c r="AE724" s="13">
        <v>1.0</v>
      </c>
      <c r="AF724" s="11">
        <f t="shared" si="46"/>
        <v>0.1428571429</v>
      </c>
      <c r="AG724" s="13">
        <v>3.0</v>
      </c>
      <c r="AH724" s="13">
        <v>0.0</v>
      </c>
      <c r="AI724" s="13">
        <v>8.0</v>
      </c>
      <c r="AJ724" s="13">
        <v>2.0</v>
      </c>
      <c r="AK724" s="13">
        <v>11.0</v>
      </c>
      <c r="AL724" s="13">
        <v>2.0</v>
      </c>
      <c r="AM724" s="18">
        <f t="shared" si="47"/>
        <v>0.1818181818</v>
      </c>
      <c r="AN724" s="13">
        <v>2.0</v>
      </c>
      <c r="AO724" s="13">
        <v>0.0</v>
      </c>
      <c r="AP724" s="13">
        <v>4.0</v>
      </c>
      <c r="AQ724" s="11"/>
      <c r="AU724" s="13" t="s">
        <v>56</v>
      </c>
      <c r="AY724" s="13"/>
      <c r="AZ724" s="13"/>
      <c r="BA724" s="13">
        <v>5.0</v>
      </c>
      <c r="BB724" s="13"/>
    </row>
    <row r="725" ht="12.75" customHeight="1">
      <c r="A725" s="13" t="s">
        <v>697</v>
      </c>
      <c r="B725" s="39" t="s">
        <v>435</v>
      </c>
      <c r="C725" s="11">
        <v>0.1111111111111111</v>
      </c>
      <c r="D725" s="11">
        <v>2.447222222222222</v>
      </c>
      <c r="E725" s="11">
        <v>0.045402951191827474</v>
      </c>
      <c r="F725" s="13">
        <v>0.0</v>
      </c>
      <c r="G725" s="13">
        <v>2.0</v>
      </c>
      <c r="H725" s="13">
        <v>4.0</v>
      </c>
      <c r="I725" s="13">
        <v>27.0</v>
      </c>
      <c r="J725" s="13">
        <v>3.0</v>
      </c>
      <c r="K725" s="11">
        <v>0.6172839506172839</v>
      </c>
      <c r="L725" s="11">
        <v>2.3333333333333335</v>
      </c>
      <c r="M725" s="13">
        <v>2.0</v>
      </c>
      <c r="N725" s="13">
        <v>0.0</v>
      </c>
      <c r="O725" s="13">
        <v>16.0</v>
      </c>
      <c r="P725" s="13">
        <v>0.0</v>
      </c>
      <c r="Q725" s="15">
        <v>0.6626869018091114</v>
      </c>
      <c r="R725" s="16">
        <v>2.4444444444444446</v>
      </c>
      <c r="S725" s="13">
        <v>35.0</v>
      </c>
      <c r="T725" s="13">
        <v>18.0</v>
      </c>
      <c r="U725" s="13">
        <v>3.0</v>
      </c>
      <c r="V725" s="13">
        <f t="shared" si="58"/>
        <v>1</v>
      </c>
      <c r="W725" s="11">
        <f t="shared" si="2"/>
        <v>0.6666666667</v>
      </c>
      <c r="X725" s="11">
        <f t="shared" si="3"/>
        <v>0.3333333333</v>
      </c>
      <c r="Y725" s="11">
        <f t="shared" si="19"/>
        <v>2.444444444</v>
      </c>
      <c r="Z725" s="13">
        <v>2.0</v>
      </c>
      <c r="AA725" s="13">
        <v>0.0</v>
      </c>
      <c r="AB725" s="13">
        <v>0.0</v>
      </c>
      <c r="AC725" s="13">
        <v>0.0</v>
      </c>
      <c r="AD725" s="13">
        <v>2.0</v>
      </c>
      <c r="AE725" s="13">
        <v>0.0</v>
      </c>
      <c r="AF725" s="11">
        <f t="shared" si="46"/>
        <v>0</v>
      </c>
      <c r="AG725" s="13">
        <v>0.0</v>
      </c>
      <c r="AH725" s="13">
        <v>0.0</v>
      </c>
      <c r="AI725" s="13">
        <v>4.0</v>
      </c>
      <c r="AJ725" s="13">
        <v>1.0</v>
      </c>
      <c r="AK725" s="13">
        <v>4.0</v>
      </c>
      <c r="AL725" s="13">
        <v>1.0</v>
      </c>
      <c r="AM725" s="18">
        <f t="shared" si="47"/>
        <v>0.25</v>
      </c>
      <c r="AN725" s="13">
        <v>0.0</v>
      </c>
      <c r="AO725" s="13">
        <v>0.0</v>
      </c>
      <c r="AP725" s="13">
        <v>26.0</v>
      </c>
      <c r="AQ725" s="11"/>
      <c r="AU725" s="13" t="s">
        <v>54</v>
      </c>
      <c r="AY725" s="13"/>
      <c r="AZ725" s="13"/>
      <c r="BA725" s="13">
        <v>3.0</v>
      </c>
      <c r="BB725" s="13"/>
    </row>
    <row r="726" ht="12.75" customHeight="1">
      <c r="A726" s="13" t="s">
        <v>697</v>
      </c>
      <c r="B726" s="53" t="s">
        <v>227</v>
      </c>
      <c r="C726" s="11">
        <v>1.3361111111111112</v>
      </c>
      <c r="D726" s="11">
        <v>5.790079365079365</v>
      </c>
      <c r="E726" s="11">
        <v>0.23075868686176412</v>
      </c>
      <c r="F726" s="13">
        <v>0.0</v>
      </c>
      <c r="G726" s="13">
        <v>3.0</v>
      </c>
      <c r="H726" s="13">
        <v>12.0</v>
      </c>
      <c r="I726" s="13">
        <v>51.0</v>
      </c>
      <c r="J726" s="13">
        <v>5.0</v>
      </c>
      <c r="K726" s="11">
        <v>0.5529411764705883</v>
      </c>
      <c r="L726" s="11">
        <v>1.05</v>
      </c>
      <c r="M726" s="13">
        <v>4.0</v>
      </c>
      <c r="N726" s="13">
        <v>0.0</v>
      </c>
      <c r="O726" s="13">
        <v>16.0</v>
      </c>
      <c r="P726" s="13">
        <v>0.0</v>
      </c>
      <c r="Q726" s="15">
        <v>0.7836998633323524</v>
      </c>
      <c r="R726" s="16">
        <v>2.386111111111111</v>
      </c>
      <c r="S726" s="13">
        <v>35.0</v>
      </c>
      <c r="T726" s="13">
        <v>11.0</v>
      </c>
      <c r="U726" s="13">
        <v>4.0</v>
      </c>
      <c r="V726" s="13">
        <f t="shared" si="58"/>
        <v>2</v>
      </c>
      <c r="W726" s="11">
        <f t="shared" si="2"/>
        <v>0.6</v>
      </c>
      <c r="X726" s="11">
        <f t="shared" si="3"/>
        <v>0.4</v>
      </c>
      <c r="Y726" s="11">
        <f t="shared" si="19"/>
        <v>2.386111111</v>
      </c>
      <c r="Z726" s="13">
        <v>2.0</v>
      </c>
      <c r="AA726" s="13">
        <v>1.0</v>
      </c>
      <c r="AB726" s="13">
        <v>3.0</v>
      </c>
      <c r="AC726" s="13">
        <v>0.0</v>
      </c>
      <c r="AD726" s="13">
        <v>5.0</v>
      </c>
      <c r="AE726" s="13">
        <v>1.0</v>
      </c>
      <c r="AF726" s="11">
        <f t="shared" si="46"/>
        <v>0.2</v>
      </c>
      <c r="AG726" s="13">
        <v>1.0</v>
      </c>
      <c r="AH726" s="13">
        <v>0.0</v>
      </c>
      <c r="AI726" s="13">
        <v>5.0</v>
      </c>
      <c r="AJ726" s="13">
        <v>3.0</v>
      </c>
      <c r="AK726" s="13">
        <v>6.0</v>
      </c>
      <c r="AL726" s="13">
        <v>3.0</v>
      </c>
      <c r="AM726" s="18">
        <f t="shared" si="47"/>
        <v>0.5</v>
      </c>
      <c r="AN726" s="13">
        <v>0.0</v>
      </c>
      <c r="AO726" s="13">
        <v>0.0</v>
      </c>
      <c r="AP726" s="13">
        <v>17.0</v>
      </c>
      <c r="AQ726" s="11"/>
      <c r="AU726" s="13" t="s">
        <v>54</v>
      </c>
      <c r="AY726" s="13"/>
      <c r="AZ726" s="13"/>
      <c r="BA726" s="13">
        <v>5.0</v>
      </c>
      <c r="BB726" s="13"/>
    </row>
    <row r="727" ht="12.75" customHeight="1">
      <c r="A727" s="13" t="s">
        <v>697</v>
      </c>
      <c r="B727" s="53" t="s">
        <v>621</v>
      </c>
      <c r="C727" s="11">
        <v>0.6611111111111112</v>
      </c>
      <c r="D727" s="11">
        <v>3.540079365079365</v>
      </c>
      <c r="E727" s="11">
        <v>0.18675036430893402</v>
      </c>
      <c r="F727" s="13">
        <v>0.0</v>
      </c>
      <c r="G727" s="13">
        <v>4.0</v>
      </c>
      <c r="H727" s="13">
        <v>12.0</v>
      </c>
      <c r="I727" s="13">
        <v>40.0</v>
      </c>
      <c r="J727" s="13">
        <v>5.0</v>
      </c>
      <c r="K727" s="11">
        <v>0.74</v>
      </c>
      <c r="L727" s="11">
        <v>1.4</v>
      </c>
      <c r="M727" s="13">
        <v>2.0</v>
      </c>
      <c r="N727" s="13">
        <v>0.0</v>
      </c>
      <c r="O727" s="13">
        <v>16.0</v>
      </c>
      <c r="P727" s="13">
        <v>0.0</v>
      </c>
      <c r="Q727" s="15">
        <v>0.926750364308934</v>
      </c>
      <c r="R727" s="16">
        <v>2.061111111111111</v>
      </c>
      <c r="S727" s="13">
        <v>35.0</v>
      </c>
      <c r="T727" s="12">
        <v>13.0</v>
      </c>
      <c r="U727" s="13">
        <v>2.0</v>
      </c>
      <c r="V727" s="13">
        <f t="shared" si="58"/>
        <v>1</v>
      </c>
      <c r="W727" s="11">
        <f t="shared" si="2"/>
        <v>0.8</v>
      </c>
      <c r="X727" s="11">
        <f t="shared" si="3"/>
        <v>0.2</v>
      </c>
      <c r="Y727" s="11">
        <f t="shared" si="19"/>
        <v>2.061111111</v>
      </c>
      <c r="Z727" s="13">
        <v>1.0</v>
      </c>
      <c r="AA727" s="13">
        <v>0.0</v>
      </c>
      <c r="AB727" s="13">
        <v>1.0</v>
      </c>
      <c r="AC727" s="13">
        <v>0.0</v>
      </c>
      <c r="AD727" s="13">
        <v>2.0</v>
      </c>
      <c r="AE727" s="13">
        <v>0.0</v>
      </c>
      <c r="AF727" s="11">
        <f t="shared" si="46"/>
        <v>0</v>
      </c>
      <c r="AG727" s="13">
        <v>1.0</v>
      </c>
      <c r="AH727" s="13">
        <v>0.0</v>
      </c>
      <c r="AI727" s="13">
        <v>8.0</v>
      </c>
      <c r="AJ727" s="13">
        <v>4.0</v>
      </c>
      <c r="AK727" s="13">
        <v>9.0</v>
      </c>
      <c r="AL727" s="13">
        <v>4.0</v>
      </c>
      <c r="AM727" s="18">
        <f t="shared" si="47"/>
        <v>0.4444444444</v>
      </c>
      <c r="AN727" s="13">
        <v>1.0</v>
      </c>
      <c r="AO727" s="13">
        <v>0.0</v>
      </c>
      <c r="AP727" s="13">
        <v>14.0</v>
      </c>
      <c r="AQ727" s="11"/>
      <c r="AU727" s="13" t="s">
        <v>54</v>
      </c>
      <c r="AY727" s="13"/>
      <c r="AZ727" s="13"/>
      <c r="BA727" s="13">
        <v>5.0</v>
      </c>
      <c r="BB727" s="13"/>
    </row>
    <row r="728" ht="12.75" customHeight="1">
      <c r="A728" s="13" t="s">
        <v>697</v>
      </c>
      <c r="B728" s="39" t="s">
        <v>132</v>
      </c>
      <c r="C728" s="11">
        <v>0.45396825396825397</v>
      </c>
      <c r="D728" s="11">
        <v>3.040079365079365</v>
      </c>
      <c r="E728" s="11">
        <v>0.1493277639994779</v>
      </c>
      <c r="F728" s="13">
        <v>0.0</v>
      </c>
      <c r="G728" s="13">
        <v>2.0</v>
      </c>
      <c r="H728" s="13">
        <v>5.0</v>
      </c>
      <c r="I728" s="13">
        <v>32.0</v>
      </c>
      <c r="J728" s="13">
        <v>4.0</v>
      </c>
      <c r="K728" s="11">
        <v>0.4609375</v>
      </c>
      <c r="L728" s="11">
        <v>1.5555555555555556</v>
      </c>
      <c r="M728" s="13">
        <v>1.0</v>
      </c>
      <c r="N728" s="13">
        <v>0.0</v>
      </c>
      <c r="O728" s="13">
        <v>16.0</v>
      </c>
      <c r="P728" s="13">
        <v>0.0</v>
      </c>
      <c r="Q728" s="15">
        <v>0.6102652639994779</v>
      </c>
      <c r="R728" s="16">
        <v>2.0095238095238095</v>
      </c>
      <c r="S728" s="13">
        <v>35.0</v>
      </c>
      <c r="T728" s="12">
        <v>16.0</v>
      </c>
      <c r="U728" s="13">
        <v>4.0</v>
      </c>
      <c r="V728" s="13">
        <f t="shared" si="58"/>
        <v>2</v>
      </c>
      <c r="W728" s="11">
        <f t="shared" si="2"/>
        <v>0.5</v>
      </c>
      <c r="X728" s="11">
        <f t="shared" si="3"/>
        <v>0.5</v>
      </c>
      <c r="Y728" s="11">
        <f t="shared" si="19"/>
        <v>2.00952381</v>
      </c>
      <c r="Z728" s="13">
        <v>2.0</v>
      </c>
      <c r="AA728" s="13">
        <v>0.0</v>
      </c>
      <c r="AB728" s="13">
        <v>0.0</v>
      </c>
      <c r="AC728" s="13">
        <v>0.0</v>
      </c>
      <c r="AD728" s="13">
        <v>2.0</v>
      </c>
      <c r="AE728" s="13">
        <v>0.0</v>
      </c>
      <c r="AF728" s="11">
        <f t="shared" si="46"/>
        <v>0</v>
      </c>
      <c r="AG728" s="13">
        <v>0.0</v>
      </c>
      <c r="AH728" s="13">
        <v>0.0</v>
      </c>
      <c r="AI728" s="13">
        <v>7.0</v>
      </c>
      <c r="AJ728" s="13">
        <v>3.0</v>
      </c>
      <c r="AK728" s="13">
        <v>7.0</v>
      </c>
      <c r="AL728" s="13">
        <v>3.0</v>
      </c>
      <c r="AM728" s="18">
        <f t="shared" si="47"/>
        <v>0.4285714286</v>
      </c>
      <c r="AN728" s="13">
        <v>0.0</v>
      </c>
      <c r="AO728" s="13">
        <v>0.0</v>
      </c>
      <c r="AP728" s="13">
        <v>19.0</v>
      </c>
      <c r="AQ728" s="11"/>
      <c r="AU728" s="13" t="s">
        <v>56</v>
      </c>
      <c r="AY728" s="13"/>
      <c r="AZ728" s="13"/>
      <c r="BA728" s="13">
        <v>6.0</v>
      </c>
    </row>
    <row r="729" ht="12.75" customHeight="1">
      <c r="A729" s="13" t="s">
        <v>697</v>
      </c>
      <c r="B729" s="39" t="s">
        <v>276</v>
      </c>
      <c r="C729" s="11">
        <v>0.25396825396825395</v>
      </c>
      <c r="D729" s="11">
        <v>2.790079365079365</v>
      </c>
      <c r="E729" s="11">
        <v>0.09102545868297539</v>
      </c>
      <c r="F729" s="13">
        <v>0.0</v>
      </c>
      <c r="G729" s="13">
        <v>2.0</v>
      </c>
      <c r="H729" s="13">
        <v>4.0</v>
      </c>
      <c r="I729" s="13">
        <v>32.0</v>
      </c>
      <c r="J729" s="13">
        <v>4.0</v>
      </c>
      <c r="K729" s="11">
        <v>0.46875</v>
      </c>
      <c r="L729" s="11">
        <v>1.75</v>
      </c>
      <c r="M729" s="13">
        <v>3.0</v>
      </c>
      <c r="N729" s="13">
        <v>0.0</v>
      </c>
      <c r="O729" s="13">
        <v>16.0</v>
      </c>
      <c r="P729" s="13">
        <v>0.0</v>
      </c>
      <c r="Q729" s="15">
        <v>0.5597754586829754</v>
      </c>
      <c r="R729" s="16">
        <v>2.003968253968254</v>
      </c>
      <c r="S729" s="13">
        <v>35.0</v>
      </c>
      <c r="T729" s="12">
        <v>17.0</v>
      </c>
      <c r="U729" s="13">
        <v>5.0</v>
      </c>
      <c r="V729" s="13">
        <f t="shared" si="58"/>
        <v>2</v>
      </c>
      <c r="W729" s="11">
        <f t="shared" si="2"/>
        <v>0.5</v>
      </c>
      <c r="X729" s="11">
        <f t="shared" si="3"/>
        <v>0.5</v>
      </c>
      <c r="Y729" s="11">
        <f t="shared" si="19"/>
        <v>2.003968254</v>
      </c>
      <c r="Z729" s="13">
        <v>2.0</v>
      </c>
      <c r="AA729" s="13">
        <v>0.0</v>
      </c>
      <c r="AB729" s="13">
        <v>0.0</v>
      </c>
      <c r="AC729" s="13">
        <v>0.0</v>
      </c>
      <c r="AD729" s="13">
        <v>2.0</v>
      </c>
      <c r="AE729" s="13">
        <v>0.0</v>
      </c>
      <c r="AF729" s="11">
        <f t="shared" si="46"/>
        <v>0</v>
      </c>
      <c r="AG729" s="13">
        <v>0.0</v>
      </c>
      <c r="AH729" s="13">
        <v>0.0</v>
      </c>
      <c r="AI729" s="13">
        <v>6.0</v>
      </c>
      <c r="AJ729" s="13">
        <v>2.0</v>
      </c>
      <c r="AK729" s="13">
        <v>6.0</v>
      </c>
      <c r="AL729" s="13">
        <v>2.0</v>
      </c>
      <c r="AM729" s="18">
        <f t="shared" si="47"/>
        <v>0.3333333333</v>
      </c>
      <c r="AN729" s="13">
        <v>0.0</v>
      </c>
      <c r="AO729" s="13">
        <v>0.0</v>
      </c>
      <c r="AP729" s="13">
        <v>21.0</v>
      </c>
      <c r="AQ729" s="11"/>
      <c r="AU729" s="13" t="s">
        <v>54</v>
      </c>
      <c r="AY729" s="13"/>
      <c r="AZ729" s="13"/>
      <c r="BA729" s="13">
        <v>7.0</v>
      </c>
    </row>
    <row r="730" ht="12.75" customHeight="1">
      <c r="A730" s="13" t="s">
        <v>697</v>
      </c>
      <c r="B730" s="39" t="s">
        <v>578</v>
      </c>
      <c r="C730" s="11">
        <v>1.003968253968254</v>
      </c>
      <c r="D730" s="11">
        <v>4.740079365079365</v>
      </c>
      <c r="E730" s="11">
        <v>0.21180410213478446</v>
      </c>
      <c r="F730" s="13">
        <v>0.0</v>
      </c>
      <c r="G730" s="13">
        <v>4.0</v>
      </c>
      <c r="H730" s="13">
        <v>15.0</v>
      </c>
      <c r="I730" s="13">
        <v>55.0</v>
      </c>
      <c r="J730" s="13">
        <v>6.0</v>
      </c>
      <c r="K730" s="11">
        <v>0.6212121212121212</v>
      </c>
      <c r="L730" s="11">
        <v>0.9824561403508771</v>
      </c>
      <c r="M730" s="13">
        <v>2.0</v>
      </c>
      <c r="N730" s="13">
        <v>0.0</v>
      </c>
      <c r="O730" s="13">
        <v>16.0</v>
      </c>
      <c r="P730" s="13">
        <v>0.0</v>
      </c>
      <c r="Q730" s="15">
        <v>0.8330162233469056</v>
      </c>
      <c r="R730" s="16">
        <v>1.986424394319131</v>
      </c>
      <c r="S730" s="13">
        <v>35.0</v>
      </c>
      <c r="T730" s="12">
        <v>12.0</v>
      </c>
      <c r="U730" s="13">
        <v>2.0</v>
      </c>
      <c r="V730" s="13">
        <f t="shared" si="58"/>
        <v>2</v>
      </c>
      <c r="W730" s="11">
        <f t="shared" si="2"/>
        <v>0.6666666667</v>
      </c>
      <c r="X730" s="11">
        <f t="shared" si="3"/>
        <v>0.3333333333</v>
      </c>
      <c r="Y730" s="11">
        <f t="shared" si="19"/>
        <v>1.986424394</v>
      </c>
      <c r="Z730" s="13">
        <v>1.0</v>
      </c>
      <c r="AA730" s="13">
        <v>0.0</v>
      </c>
      <c r="AB730" s="13">
        <v>2.0</v>
      </c>
      <c r="AC730" s="13">
        <v>0.0</v>
      </c>
      <c r="AD730" s="13">
        <v>3.0</v>
      </c>
      <c r="AE730" s="13">
        <v>0.0</v>
      </c>
      <c r="AF730" s="11">
        <f t="shared" si="46"/>
        <v>0</v>
      </c>
      <c r="AG730" s="13">
        <v>2.0</v>
      </c>
      <c r="AH730" s="13">
        <v>1.0</v>
      </c>
      <c r="AI730" s="13">
        <v>8.0</v>
      </c>
      <c r="AJ730" s="13">
        <v>4.0</v>
      </c>
      <c r="AK730" s="13">
        <v>10.0</v>
      </c>
      <c r="AL730" s="13">
        <v>5.0</v>
      </c>
      <c r="AM730" s="18">
        <f t="shared" si="47"/>
        <v>0.5</v>
      </c>
      <c r="AN730" s="13">
        <v>0.0</v>
      </c>
      <c r="AO730" s="13">
        <v>0.0</v>
      </c>
      <c r="AP730" s="13">
        <v>12.0</v>
      </c>
      <c r="AQ730" s="11"/>
      <c r="AU730" s="13" t="s">
        <v>54</v>
      </c>
      <c r="AY730" s="13"/>
      <c r="AZ730" s="13"/>
      <c r="BA730" s="13">
        <v>7.0</v>
      </c>
    </row>
    <row r="731" ht="12.75" customHeight="1">
      <c r="A731" s="13" t="s">
        <v>697</v>
      </c>
      <c r="B731" s="39" t="s">
        <v>93</v>
      </c>
      <c r="C731" s="11">
        <v>0.1111111111111111</v>
      </c>
      <c r="D731" s="11">
        <v>2.322222222222222</v>
      </c>
      <c r="E731" s="11">
        <v>0.04784688995215311</v>
      </c>
      <c r="F731" s="13">
        <v>0.0</v>
      </c>
      <c r="G731" s="13">
        <v>1.0</v>
      </c>
      <c r="H731" s="13">
        <v>8.0</v>
      </c>
      <c r="I731" s="13">
        <v>19.0</v>
      </c>
      <c r="J731" s="13">
        <v>2.0</v>
      </c>
      <c r="K731" s="11">
        <v>0.2894736842105263</v>
      </c>
      <c r="L731" s="11">
        <v>1.1666666666666667</v>
      </c>
      <c r="M731" s="13">
        <v>1.0</v>
      </c>
      <c r="N731" s="13">
        <v>0.0</v>
      </c>
      <c r="O731" s="13">
        <v>16.0</v>
      </c>
      <c r="P731" s="13">
        <v>0.0</v>
      </c>
      <c r="Q731" s="15">
        <v>0.33732057416267947</v>
      </c>
      <c r="R731" s="16">
        <v>1.277777777777778</v>
      </c>
      <c r="S731" s="13">
        <v>35.0</v>
      </c>
      <c r="T731" s="13">
        <v>19.0</v>
      </c>
      <c r="U731" s="13">
        <v>2.0</v>
      </c>
      <c r="V731" s="13">
        <f t="shared" si="58"/>
        <v>1</v>
      </c>
      <c r="W731" s="11">
        <f t="shared" si="2"/>
        <v>0.5</v>
      </c>
      <c r="X731" s="11">
        <f t="shared" si="3"/>
        <v>0.5</v>
      </c>
      <c r="Y731" s="11">
        <f t="shared" si="19"/>
        <v>1.277777778</v>
      </c>
      <c r="Z731" s="13">
        <v>2.0</v>
      </c>
      <c r="AA731" s="13">
        <v>0.0</v>
      </c>
      <c r="AB731" s="13">
        <v>0.0</v>
      </c>
      <c r="AC731" s="13">
        <v>0.0</v>
      </c>
      <c r="AD731" s="13">
        <v>2.0</v>
      </c>
      <c r="AE731" s="13">
        <v>0.0</v>
      </c>
      <c r="AF731" s="11">
        <f t="shared" si="46"/>
        <v>0</v>
      </c>
      <c r="AG731" s="13">
        <v>0.0</v>
      </c>
      <c r="AH731" s="13">
        <v>0.0</v>
      </c>
      <c r="AI731" s="13">
        <v>3.0</v>
      </c>
      <c r="AJ731" s="13">
        <v>1.0</v>
      </c>
      <c r="AK731" s="13">
        <v>3.0</v>
      </c>
      <c r="AL731" s="13">
        <v>1.0</v>
      </c>
      <c r="AM731" s="18">
        <f t="shared" si="47"/>
        <v>0.3333333333</v>
      </c>
      <c r="AN731" s="13">
        <v>0.0</v>
      </c>
      <c r="AO731" s="13">
        <v>0.0</v>
      </c>
      <c r="AP731" s="13">
        <v>29.0</v>
      </c>
      <c r="AQ731" s="11"/>
      <c r="AU731" s="13" t="s">
        <v>56</v>
      </c>
      <c r="BA731" s="12">
        <v>4.0</v>
      </c>
    </row>
    <row r="732" ht="12.75" customHeight="1">
      <c r="A732" s="25" t="s">
        <v>697</v>
      </c>
      <c r="B732" s="89" t="s">
        <v>698</v>
      </c>
      <c r="C732" s="28">
        <v>0.1</v>
      </c>
      <c r="D732" s="28">
        <v>2.2111111111111112</v>
      </c>
      <c r="E732" s="28">
        <v>0.04522613065326633</v>
      </c>
      <c r="F732" s="25">
        <v>0.0</v>
      </c>
      <c r="G732" s="25">
        <v>0.0</v>
      </c>
      <c r="H732" s="25">
        <v>6.0</v>
      </c>
      <c r="I732" s="25">
        <v>10.0</v>
      </c>
      <c r="J732" s="25">
        <v>1.0</v>
      </c>
      <c r="K732" s="28">
        <v>-0.6</v>
      </c>
      <c r="L732" s="28">
        <v>0.0</v>
      </c>
      <c r="M732" s="25">
        <v>0.0</v>
      </c>
      <c r="N732" s="25">
        <v>0.0</v>
      </c>
      <c r="O732" s="25">
        <v>16.0</v>
      </c>
      <c r="P732" s="25">
        <v>0.0</v>
      </c>
      <c r="Q732" s="30">
        <v>-0.5547738693467337</v>
      </c>
      <c r="R732" s="31">
        <v>0.1</v>
      </c>
      <c r="S732" s="25">
        <v>35.0</v>
      </c>
      <c r="T732" s="25">
        <v>20.0</v>
      </c>
      <c r="U732" s="25">
        <v>3.0</v>
      </c>
      <c r="V732" s="25">
        <f t="shared" si="58"/>
        <v>1</v>
      </c>
      <c r="W732" s="28">
        <f t="shared" si="2"/>
        <v>0</v>
      </c>
      <c r="X732" s="28">
        <f t="shared" si="3"/>
        <v>1</v>
      </c>
      <c r="Y732" s="28">
        <f t="shared" si="19"/>
        <v>0.1</v>
      </c>
      <c r="Z732" s="25">
        <v>2.0</v>
      </c>
      <c r="AA732" s="25">
        <v>0.0</v>
      </c>
      <c r="AB732" s="25">
        <v>0.0</v>
      </c>
      <c r="AC732" s="25">
        <v>0.0</v>
      </c>
      <c r="AD732" s="25">
        <v>2.0</v>
      </c>
      <c r="AE732" s="25">
        <v>0.0</v>
      </c>
      <c r="AF732" s="28">
        <f t="shared" si="46"/>
        <v>0</v>
      </c>
      <c r="AG732" s="25">
        <v>0.0</v>
      </c>
      <c r="AH732" s="25">
        <v>0.0</v>
      </c>
      <c r="AI732" s="25">
        <v>2.0</v>
      </c>
      <c r="AJ732" s="25">
        <v>1.0</v>
      </c>
      <c r="AK732" s="25">
        <v>2.0</v>
      </c>
      <c r="AL732" s="25">
        <v>1.0</v>
      </c>
      <c r="AM732" s="33">
        <f t="shared" si="47"/>
        <v>0.5</v>
      </c>
      <c r="AN732" s="25">
        <v>0.0</v>
      </c>
      <c r="AO732" s="25">
        <v>0.0</v>
      </c>
      <c r="AP732" s="25">
        <v>32.0</v>
      </c>
      <c r="AQ732" s="28"/>
      <c r="AR732" s="25"/>
      <c r="AS732" s="25"/>
      <c r="AT732" s="25"/>
      <c r="AU732" s="25" t="s">
        <v>56</v>
      </c>
      <c r="AV732" s="25"/>
      <c r="AW732" s="25"/>
      <c r="AX732" s="25"/>
      <c r="AY732" s="25"/>
      <c r="AZ732" s="25"/>
      <c r="BA732" s="25">
        <v>6.0</v>
      </c>
      <c r="BB732" s="25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2.29"/>
    <col customWidth="1" min="2" max="2" width="16.71"/>
    <col customWidth="1" min="3" max="4" width="6.43"/>
    <col customWidth="1" min="5" max="5" width="6.71"/>
    <col customWidth="1" min="6" max="6" width="4.86"/>
    <col customWidth="1" min="7" max="8" width="4.43"/>
    <col customWidth="1" min="9" max="9" width="5.0"/>
    <col customWidth="1" min="10" max="10" width="5.71"/>
    <col customWidth="1" min="11" max="11" width="6.29"/>
    <col customWidth="1" min="12" max="12" width="6.71"/>
    <col customWidth="1" min="13" max="15" width="5.0"/>
    <col customWidth="1" min="16" max="16" width="5.43"/>
    <col customWidth="1" min="17" max="17" width="6.86"/>
    <col customWidth="1" min="18" max="18" width="7.0"/>
    <col customWidth="1" min="19" max="19" width="5.71"/>
    <col customWidth="1" min="20" max="21" width="5.86"/>
    <col customWidth="1" min="22" max="22" width="5.14"/>
    <col customWidth="1" min="23" max="23" width="7.0"/>
    <col customWidth="1" min="24" max="24" width="7.14"/>
    <col customWidth="1" min="25" max="25" width="6.43"/>
    <col customWidth="1" min="26" max="26" width="5.29"/>
    <col customWidth="1" min="27" max="27" width="5.0"/>
    <col customWidth="1" min="28" max="28" width="5.29"/>
    <col customWidth="1" min="29" max="29" width="4.71"/>
    <col customWidth="1" min="30" max="30" width="4.86"/>
    <col customWidth="1" min="31" max="31" width="5.0"/>
    <col customWidth="1" min="32" max="32" width="7.14"/>
    <col customWidth="1" min="33" max="34" width="6.86"/>
    <col customWidth="1" min="35" max="38" width="6.0"/>
    <col customWidth="1" min="39" max="43" width="6.86"/>
    <col customWidth="1" min="44" max="45" width="5.14"/>
    <col customWidth="1" min="46" max="46" width="5.43"/>
    <col customWidth="1" min="47" max="47" width="6.0"/>
    <col customWidth="1" min="48" max="48" width="9.43"/>
    <col customWidth="1" min="49" max="49" width="5.71"/>
    <col customWidth="1" min="50" max="50" width="5.43"/>
    <col customWidth="1" min="51" max="54" width="8.29"/>
    <col customWidth="1" min="55" max="55" width="7.0"/>
    <col customWidth="1" min="56" max="56" width="6.86"/>
  </cols>
  <sheetData>
    <row r="1" ht="12.75" customHeight="1">
      <c r="A1" s="1" t="s">
        <v>699</v>
      </c>
      <c r="B1" s="1" t="s">
        <v>1</v>
      </c>
      <c r="C1" s="2" t="s">
        <v>2</v>
      </c>
      <c r="D1" s="2" t="s">
        <v>3</v>
      </c>
      <c r="E1" s="90" t="s">
        <v>4</v>
      </c>
      <c r="F1" s="9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2" t="s">
        <v>10</v>
      </c>
      <c r="L1" s="93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92" t="s">
        <v>16</v>
      </c>
      <c r="R1" s="92" t="s">
        <v>17</v>
      </c>
      <c r="S1" s="94" t="s">
        <v>700</v>
      </c>
      <c r="T1" s="2" t="s">
        <v>701</v>
      </c>
      <c r="U1" s="1" t="s">
        <v>702</v>
      </c>
      <c r="V1" s="92" t="s">
        <v>703</v>
      </c>
      <c r="W1" s="92" t="s">
        <v>22</v>
      </c>
      <c r="X1" s="92" t="s">
        <v>23</v>
      </c>
      <c r="Y1" s="92" t="s">
        <v>24</v>
      </c>
      <c r="Z1" s="95" t="s">
        <v>704</v>
      </c>
      <c r="AA1" s="95" t="s">
        <v>705</v>
      </c>
      <c r="AB1" s="95" t="s">
        <v>706</v>
      </c>
      <c r="AC1" s="95" t="s">
        <v>707</v>
      </c>
      <c r="AD1" s="96" t="s">
        <v>708</v>
      </c>
      <c r="AE1" s="96" t="s">
        <v>709</v>
      </c>
      <c r="AF1" s="97" t="s">
        <v>710</v>
      </c>
      <c r="AG1" s="97" t="s">
        <v>711</v>
      </c>
      <c r="AH1" s="97" t="s">
        <v>712</v>
      </c>
      <c r="AI1" s="95" t="s">
        <v>713</v>
      </c>
      <c r="AJ1" s="95" t="s">
        <v>714</v>
      </c>
      <c r="AK1" s="95" t="s">
        <v>715</v>
      </c>
      <c r="AL1" s="95" t="s">
        <v>716</v>
      </c>
      <c r="AM1" s="96" t="s">
        <v>717</v>
      </c>
      <c r="AN1" s="96" t="s">
        <v>718</v>
      </c>
      <c r="AO1" s="97" t="s">
        <v>719</v>
      </c>
      <c r="AP1" s="97" t="s">
        <v>720</v>
      </c>
      <c r="AQ1" s="97" t="s">
        <v>721</v>
      </c>
      <c r="AR1" s="98" t="s">
        <v>39</v>
      </c>
      <c r="AS1" s="98" t="s">
        <v>40</v>
      </c>
      <c r="AT1" s="1" t="s">
        <v>44</v>
      </c>
      <c r="AU1" s="1" t="s">
        <v>45</v>
      </c>
      <c r="AV1" s="2" t="s">
        <v>722</v>
      </c>
      <c r="AW1" s="1" t="s">
        <v>723</v>
      </c>
      <c r="AX1" s="1" t="s">
        <v>724</v>
      </c>
      <c r="AY1" s="1" t="s">
        <v>725</v>
      </c>
      <c r="AZ1" s="1" t="s">
        <v>726</v>
      </c>
      <c r="BA1" s="1" t="s">
        <v>727</v>
      </c>
      <c r="BB1" s="1" t="s">
        <v>728</v>
      </c>
      <c r="BC1" s="1" t="s">
        <v>50</v>
      </c>
      <c r="BD1" s="1" t="s">
        <v>51</v>
      </c>
    </row>
    <row r="2" ht="12.75" customHeight="1">
      <c r="A2" s="8" t="s">
        <v>729</v>
      </c>
      <c r="B2" s="13" t="s">
        <v>128</v>
      </c>
      <c r="C2" s="11">
        <f>'1-season no sort'!C73+'1-season no sort'!C135+'1-season no sort'!C278+'1-season no sort'!C605</f>
        <v>15.7452381</v>
      </c>
      <c r="D2" s="11">
        <f>'1-season no sort'!D73+'1-season no sort'!D135+'1-season no sort'!D278+'1-season no sort'!D605</f>
        <v>27.92619048</v>
      </c>
      <c r="E2" s="99">
        <f t="shared" ref="E2:E104" si="3">C2/D2</f>
        <v>0.5638161821</v>
      </c>
      <c r="F2" s="17">
        <f>'1-season no sort'!F73+'1-season no sort'!F135+'1-season no sort'!F278+'1-season no sort'!F605</f>
        <v>0</v>
      </c>
      <c r="G2" s="17">
        <f>'1-season no sort'!G73+'1-season no sort'!G135+'1-season no sort'!G278+'1-season no sort'!G605</f>
        <v>20</v>
      </c>
      <c r="H2" s="17">
        <f>'1-season no sort'!H73+'1-season no sort'!H135+'1-season no sort'!H278+'1-season no sort'!H605</f>
        <v>34</v>
      </c>
      <c r="I2" s="17">
        <f>'1-season no sort'!I73+'1-season no sort'!I135+'1-season no sort'!I278+'1-season no sort'!I605</f>
        <v>232</v>
      </c>
      <c r="J2" s="17">
        <f>'1-season no sort'!J73+'1-season no sort'!J135+'1-season no sort'!J278+'1-season no sort'!J605</f>
        <v>30</v>
      </c>
      <c r="K2" s="15">
        <f t="shared" ref="K2:K104" si="4">(G2-(H2/I2))/J2</f>
        <v>0.6617816092</v>
      </c>
      <c r="L2" s="100">
        <f>('1-season no sort'!L73*('1-season no sort'!J73/J2))+('1-season no sort'!L135*('1-season no sort'!J135/J2))+('1-season no sort'!L278*('1-season no sort'!J278/J2))+('1-season no sort'!L605*('1-season no sort'!J605/J2))</f>
        <v>2.339331779</v>
      </c>
      <c r="M2" s="17">
        <f>'1-season no sort'!M73+'1-season no sort'!M135+'1-season no sort'!M278+'1-season no sort'!M605</f>
        <v>21</v>
      </c>
      <c r="N2" s="13">
        <v>4.0</v>
      </c>
      <c r="O2" s="13">
        <v>9.0</v>
      </c>
      <c r="P2" s="10">
        <f>SUM(N2/O2)</f>
        <v>0.4444444444</v>
      </c>
      <c r="Q2" s="15">
        <f t="shared" ref="Q2:Q104" si="5">E2+K2+(P2/U2)</f>
        <v>1.336708902</v>
      </c>
      <c r="R2" s="15">
        <f t="shared" ref="R2:R104" si="6">(C2/U2)+L2+(6*P2)/U2</f>
        <v>6.94230797</v>
      </c>
      <c r="S2" s="21">
        <f>'1-season no sort'!S73+'1-season no sort'!S135+'1-season no sort'!S278+'1-season no sort'!S605</f>
        <v>128</v>
      </c>
      <c r="T2" s="11">
        <f>AVERAGE('1-season no sort'!T73,'1-season no sort'!T135,'1-season no sort'!T278,'1-season no sort'!T605)</f>
        <v>6.75</v>
      </c>
      <c r="U2" s="13">
        <v>4.0</v>
      </c>
      <c r="V2" s="101">
        <f t="shared" ref="V2:V104" si="7">J2-G2</f>
        <v>10</v>
      </c>
      <c r="W2" s="15">
        <f t="shared" ref="W2:W104" si="8">G2/J2</f>
        <v>0.6666666667</v>
      </c>
      <c r="X2" s="15">
        <f t="shared" ref="X2:X104" si="9">V2/J2</f>
        <v>0.3333333333</v>
      </c>
      <c r="Y2" s="15">
        <f t="shared" ref="Y2:Y23" si="10">(C2/U2)+L2</f>
        <v>6.275641303</v>
      </c>
      <c r="Z2" s="21">
        <f>SUM('1-season no sort'!Z73,'1-season no sort'!Z135,'1-season no sort'!Z278,'1-season no sort'!Z605)</f>
        <v>3</v>
      </c>
      <c r="AA2" s="21">
        <f>SUM('1-season no sort'!AA73,'1-season no sort'!AA135,'1-season no sort'!AA278,'1-season no sort'!AA605)</f>
        <v>1.5</v>
      </c>
      <c r="AB2" s="21">
        <f>SUM('1-season no sort'!AB73,'1-season no sort'!AB135,'1-season no sort'!AB278,'1-season no sort'!AB605)</f>
        <v>15</v>
      </c>
      <c r="AC2" s="21">
        <f>SUM('1-season no sort'!AC73,'1-season no sort'!AC135,'1-season no sort'!AC278,'1-season no sort'!AC605)</f>
        <v>7</v>
      </c>
      <c r="AD2" s="102">
        <f t="shared" ref="AD2:AE2" si="1">SUM(Z2+AB2)</f>
        <v>18</v>
      </c>
      <c r="AE2" s="102">
        <f t="shared" si="1"/>
        <v>8.5</v>
      </c>
      <c r="AF2" s="99">
        <f t="shared" ref="AF2:AF104" si="12">AE2/AD2</f>
        <v>0.4722222222</v>
      </c>
      <c r="AG2" s="99">
        <f t="shared" ref="AG2:AG104" si="13">AC2/AB2</f>
        <v>0.4666666667</v>
      </c>
      <c r="AH2" s="99">
        <f t="shared" ref="AH2:AH104" si="14">AA2/Z2</f>
        <v>0.5</v>
      </c>
      <c r="AI2" s="21">
        <f>SUM('1-season no sort'!AG73,'1-season no sort'!AG135,'1-season no sort'!AG278,'1-season no sort'!AG605)</f>
        <v>15</v>
      </c>
      <c r="AJ2" s="21">
        <f>SUM('1-season no sort'!AH73,'1-season no sort'!AH135,'1-season no sort'!AH278,'1-season no sort'!AH605)</f>
        <v>12</v>
      </c>
      <c r="AK2" s="21">
        <f>SUM('1-season no sort'!AI73,'1-season no sort'!AI135,'1-season no sort'!AI278,'1-season no sort'!AI605)</f>
        <v>29</v>
      </c>
      <c r="AL2" s="21">
        <f>SUM('1-season no sort'!AJ73,'1-season no sort'!AJ135,'1-season no sort'!AJ278,'1-season no sort'!AJ605)</f>
        <v>12</v>
      </c>
      <c r="AM2" s="102">
        <f t="shared" ref="AM2:AN2" si="2">SUM(AI2+AK2)</f>
        <v>44</v>
      </c>
      <c r="AN2" s="102">
        <f t="shared" si="2"/>
        <v>24</v>
      </c>
      <c r="AO2" s="99">
        <f t="shared" ref="AO2:AO104" si="16">(AN2+(0.5*AR2)+(0.25*AS2))/AM2</f>
        <v>0.5795454545</v>
      </c>
      <c r="AP2" s="99">
        <f t="shared" ref="AP2:AP104" si="17">AL2/AK2</f>
        <v>0.4137931034</v>
      </c>
      <c r="AQ2" s="99">
        <f t="shared" ref="AQ2:AQ104" si="18">AJ2/AI2</f>
        <v>0.8</v>
      </c>
      <c r="AR2" s="17">
        <f>SUM('1-season no sort'!AN73,'1-season no sort'!AN135,'1-season no sort'!AN278,'1-season no sort'!AN605)</f>
        <v>3</v>
      </c>
      <c r="AS2" s="17">
        <f>SUM('1-season no sort'!AO73,'1-season no sort'!AO135,'1-season no sort'!AO278,'1-season no sort'!AO605)</f>
        <v>0</v>
      </c>
      <c r="AT2" s="17">
        <f>M2-AC2</f>
        <v>14</v>
      </c>
      <c r="AU2" s="13">
        <f>AT2/(J2-AC2)</f>
        <v>0.6086956522</v>
      </c>
      <c r="AV2" s="11">
        <f t="shared" ref="AV2:AV104" si="19">S2/U2</f>
        <v>32</v>
      </c>
      <c r="AW2" s="17">
        <f t="shared" ref="AW2:AW104" si="20">G2-H2</f>
        <v>-14</v>
      </c>
      <c r="AX2" s="13">
        <f t="shared" ref="AX2:AX104" si="21">AW2/J2</f>
        <v>-0.4666666667</v>
      </c>
      <c r="AY2" s="78">
        <f t="shared" ref="AY2:AY104" si="22">J2-H2</f>
        <v>-4</v>
      </c>
      <c r="AZ2" s="13">
        <v>3.0</v>
      </c>
      <c r="BA2" s="13">
        <v>1.0</v>
      </c>
      <c r="BB2" s="11">
        <f t="shared" ref="BB2:BB20" si="23">BA2/AZ2</f>
        <v>0.3333333333</v>
      </c>
      <c r="BC2" s="13">
        <f>'1-season no sort'!AZ73+'1-season no sort'!AZ135+'1-season no sort'!AZ278+'1-season no sort'!AZ608</f>
        <v>0</v>
      </c>
      <c r="BD2" s="17">
        <f t="shared" ref="BD2:BD13" si="24">H2+BC2</f>
        <v>34</v>
      </c>
    </row>
    <row r="3" ht="12.75" customHeight="1">
      <c r="A3" s="8" t="s">
        <v>730</v>
      </c>
      <c r="B3" s="13" t="s">
        <v>277</v>
      </c>
      <c r="C3" s="11">
        <f>SUM('1-season no sort'!C494,'1-season no sort'!C506,'1-season no sort'!C229,'1-season no sort'!C368)</f>
        <v>8.220238095</v>
      </c>
      <c r="D3" s="11">
        <f>SUM('1-season no sort'!D494,'1-season no sort'!D506,'1-season no sort'!D229,'1-season no sort'!D368)</f>
        <v>27.70714286</v>
      </c>
      <c r="E3" s="99">
        <f t="shared" si="3"/>
        <v>0.2966829939</v>
      </c>
      <c r="F3" s="17">
        <f>SUM('1-season no sort'!F494,'1-season no sort'!F506,'1-season no sort'!F229,'1-season no sort'!F368)</f>
        <v>2</v>
      </c>
      <c r="G3" s="17">
        <f>SUM('1-season no sort'!G494,'1-season no sort'!G506,'1-season no sort'!G229,'1-season no sort'!G368)</f>
        <v>17</v>
      </c>
      <c r="H3" s="17">
        <f>SUM('1-season no sort'!H494,'1-season no sort'!H506,'1-season no sort'!H229,'1-season no sort'!H368)</f>
        <v>21</v>
      </c>
      <c r="I3" s="17">
        <f>SUM('1-season no sort'!I494,'1-season no sort'!I506,'1-season no sort'!I229,'1-season no sort'!I368)</f>
        <v>185</v>
      </c>
      <c r="J3" s="17">
        <f>SUM('1-season no sort'!J494,'1-season no sort'!J506,'1-season no sort'!J229,'1-season no sort'!J368)</f>
        <v>25</v>
      </c>
      <c r="K3" s="15">
        <f t="shared" si="4"/>
        <v>0.6754594595</v>
      </c>
      <c r="L3" s="100">
        <f>('1-season no sort'!L494*('1-season no sort'!J494/J3))+('1-season no sort'!L506*('1-season no sort'!J506/J3))+('1-season no sort'!L229*('1-season no sort'!J229/J3))+('1-season no sort'!L368*('1-season no sort'!J368/J3))</f>
        <v>1.829090909</v>
      </c>
      <c r="M3" s="17">
        <f>SUM('1-season no sort'!M494,'1-season no sort'!M506,'1-season no sort'!M229,'1-season no sort'!M368)</f>
        <v>18</v>
      </c>
      <c r="N3" s="13"/>
      <c r="O3" s="13"/>
      <c r="P3" s="13"/>
      <c r="Q3" s="15">
        <f t="shared" si="5"/>
        <v>0.9721424534</v>
      </c>
      <c r="R3" s="15">
        <f t="shared" si="6"/>
        <v>3.884150433</v>
      </c>
      <c r="S3" s="21">
        <f>SUM('1-season no sort'!S494,'1-season no sort'!S506,'1-season no sort'!S229,'1-season no sort'!S368)</f>
        <v>104.5</v>
      </c>
      <c r="T3" s="11">
        <f>AVERAGE('1-season no sort'!T494,'1-season no sort'!T506,'1-season no sort'!T229,'1-season no sort'!T368)</f>
        <v>9.5</v>
      </c>
      <c r="U3" s="13">
        <v>4.0</v>
      </c>
      <c r="V3" s="101">
        <f t="shared" si="7"/>
        <v>8</v>
      </c>
      <c r="W3" s="15">
        <f t="shared" si="8"/>
        <v>0.68</v>
      </c>
      <c r="X3" s="15">
        <f t="shared" si="9"/>
        <v>0.32</v>
      </c>
      <c r="Y3" s="15">
        <f t="shared" si="10"/>
        <v>3.884150433</v>
      </c>
      <c r="Z3" s="21">
        <f>SUM('1-season no sort'!Z494,'1-season no sort'!Z506,'1-season no sort'!Z229,'1-season no sort'!Z368)</f>
        <v>5</v>
      </c>
      <c r="AA3" s="21">
        <f>SUM('1-season no sort'!AA494,'1-season no sort'!AA506,'1-season no sort'!AA229,'1-season no sort'!AA368)</f>
        <v>3</v>
      </c>
      <c r="AB3" s="21">
        <f>SUM('1-season no sort'!AB494,'1-season no sort'!AB506,'1-season no sort'!AB229,'1-season no sort'!AB368)</f>
        <v>14</v>
      </c>
      <c r="AC3" s="21">
        <f>SUM('1-season no sort'!AC494,'1-season no sort'!AC506,'1-season no sort'!AC229,'1-season no sort'!AC368)</f>
        <v>1</v>
      </c>
      <c r="AD3" s="102">
        <f t="shared" ref="AD3:AE3" si="11">SUM(Z3+AB3)</f>
        <v>19</v>
      </c>
      <c r="AE3" s="102">
        <f t="shared" si="11"/>
        <v>4</v>
      </c>
      <c r="AF3" s="99">
        <f t="shared" si="12"/>
        <v>0.2105263158</v>
      </c>
      <c r="AG3" s="99">
        <f t="shared" si="13"/>
        <v>0.07142857143</v>
      </c>
      <c r="AH3" s="99">
        <f t="shared" si="14"/>
        <v>0.6</v>
      </c>
      <c r="AI3" s="21">
        <f>SUM('1-season no sort'!AG494,'1-season no sort'!AG506,'1-season no sort'!AG229,'1-season no sort'!AG368)</f>
        <v>20</v>
      </c>
      <c r="AJ3" s="21">
        <f>SUM('1-season no sort'!AH494,'1-season no sort'!AH506,'1-season no sort'!AH229,'1-season no sort'!AH368)</f>
        <v>10</v>
      </c>
      <c r="AK3" s="21">
        <f>SUM('1-season no sort'!AI494,'1-season no sort'!AI506,'1-season no sort'!AI229,'1-season no sort'!AI368)</f>
        <v>23</v>
      </c>
      <c r="AL3" s="21">
        <f>SUM('1-season no sort'!AJ494,'1-season no sort'!AJ506,'1-season no sort'!AJ229,'1-season no sort'!AJ368)</f>
        <v>13</v>
      </c>
      <c r="AM3" s="102">
        <f t="shared" ref="AM3:AN3" si="15">SUM(AI3+AK3)</f>
        <v>43</v>
      </c>
      <c r="AN3" s="102">
        <f t="shared" si="15"/>
        <v>23</v>
      </c>
      <c r="AO3" s="99">
        <f t="shared" si="16"/>
        <v>0.5465116279</v>
      </c>
      <c r="AP3" s="99">
        <f t="shared" si="17"/>
        <v>0.5652173913</v>
      </c>
      <c r="AQ3" s="99">
        <f t="shared" si="18"/>
        <v>0.5</v>
      </c>
      <c r="AR3" s="17">
        <f>SUM('1-season no sort'!AN494,'1-season no sort'!AN506,'1-season no sort'!AN229,'1-season no sort'!AN368)</f>
        <v>1</v>
      </c>
      <c r="AS3" s="17">
        <f>SUM('1-season no sort'!AO494,'1-season no sort'!AO506,'1-season no sort'!AO229,'1-season no sort'!AO368)</f>
        <v>0</v>
      </c>
      <c r="AT3" s="13"/>
      <c r="AU3" s="13"/>
      <c r="AV3" s="11">
        <f t="shared" si="19"/>
        <v>26.125</v>
      </c>
      <c r="AW3" s="17">
        <f t="shared" si="20"/>
        <v>-4</v>
      </c>
      <c r="AX3" s="13">
        <f t="shared" si="21"/>
        <v>-0.16</v>
      </c>
      <c r="AY3" s="78">
        <f t="shared" si="22"/>
        <v>4</v>
      </c>
      <c r="AZ3" s="13">
        <v>3.0</v>
      </c>
      <c r="BA3" s="13">
        <v>2.0</v>
      </c>
      <c r="BB3" s="11">
        <f t="shared" si="23"/>
        <v>0.6666666667</v>
      </c>
      <c r="BC3" s="13"/>
      <c r="BD3" s="17">
        <f t="shared" si="24"/>
        <v>21</v>
      </c>
    </row>
    <row r="4" ht="12.75" customHeight="1">
      <c r="A4" s="45" t="s">
        <v>731</v>
      </c>
      <c r="B4" s="13" t="s">
        <v>276</v>
      </c>
      <c r="C4" s="11">
        <f>SUM('1-season no sort'!C448,'1-season no sort'!C504,'1-season no sort'!C223,'1-season no sort'!C257,'1-season no sort'!C729)</f>
        <v>15.01706349</v>
      </c>
      <c r="D4" s="11">
        <f>SUM('1-season no sort'!D448,'1-season no sort'!D504,'1-season no sort'!D223,'1-season no sort'!D257,'1-season no sort'!D729)</f>
        <v>33.02619048</v>
      </c>
      <c r="E4" s="99">
        <f t="shared" si="3"/>
        <v>0.4547016557</v>
      </c>
      <c r="F4" s="17">
        <f>SUM('1-season no sort'!F448,'1-season no sort'!F504,'1-season no sort'!F223,'1-season no sort'!F257,'1-season no sort'!F729)</f>
        <v>2</v>
      </c>
      <c r="G4" s="17">
        <f>SUM('1-season no sort'!G448,'1-season no sort'!G504,'1-season no sort'!G223,'1-season no sort'!G257,'1-season no sort'!G729)</f>
        <v>27</v>
      </c>
      <c r="H4" s="17">
        <f>SUM('1-season no sort'!H448,'1-season no sort'!H504,'1-season no sort'!H223,'1-season no sort'!H257,'1-season no sort'!H729)</f>
        <v>24</v>
      </c>
      <c r="I4" s="17">
        <f>SUM('1-season no sort'!I448,'1-season no sort'!I504,'1-season no sort'!I223,'1-season no sort'!I257,'1-season no sort'!I729)</f>
        <v>245</v>
      </c>
      <c r="J4" s="17">
        <f>SUM('1-season no sort'!J448,'1-season no sort'!J504,'1-season no sort'!J223,'1-season no sort'!J257,'1-season no sort'!J729)</f>
        <v>33</v>
      </c>
      <c r="K4" s="15">
        <f t="shared" si="4"/>
        <v>0.8152133581</v>
      </c>
      <c r="L4" s="100">
        <f>('1-season no sort'!L448*('1-season no sort'!J448/J4))+('1-season no sort'!L504*('1-season no sort'!J504/J4))+('1-season no sort'!L223*('1-season no sort'!J223/J4)+('1-season no sort'!L257*('1-season no sort'!J257/J4))+('1-season no sort'!L729*('1-season no sort'!J729/J4)))</f>
        <v>2.964983165</v>
      </c>
      <c r="M4" s="17">
        <f>SUM('1-season no sort'!M448,'1-season no sort'!M504,'1-season no sort'!M223,'1-season no sort'!M257,'1-season no sort'!M729)</f>
        <v>24</v>
      </c>
      <c r="N4" s="17">
        <f>SUM('1-season no sort'!N448,'1-season no sort'!N504,'1-season no sort'!N223,'1-season no sort'!N257)</f>
        <v>11</v>
      </c>
      <c r="O4" s="17">
        <v>16.0</v>
      </c>
      <c r="P4" s="10">
        <f>SUM(N4/O4)</f>
        <v>0.6875</v>
      </c>
      <c r="Q4" s="15">
        <f t="shared" si="5"/>
        <v>1.407415014</v>
      </c>
      <c r="R4" s="15">
        <f t="shared" si="6"/>
        <v>6.793395863</v>
      </c>
      <c r="S4" s="21">
        <f>SUM('1-season no sort'!S448,'1-season no sort'!S504,'1-season no sort'!S223,'1-season no sort'!S257,'1-season no sort'!S729)</f>
        <v>152</v>
      </c>
      <c r="T4" s="11">
        <f>AVERAGE('1-season no sort'!T448,'1-season no sort'!T504,'1-season no sort'!T223,'1-season no sort'!T257,'1-season no sort'!T729)</f>
        <v>8.6</v>
      </c>
      <c r="U4" s="13">
        <v>5.0</v>
      </c>
      <c r="V4" s="101">
        <f t="shared" si="7"/>
        <v>6</v>
      </c>
      <c r="W4" s="15">
        <f t="shared" si="8"/>
        <v>0.8181818182</v>
      </c>
      <c r="X4" s="15">
        <f t="shared" si="9"/>
        <v>0.1818181818</v>
      </c>
      <c r="Y4" s="15">
        <f t="shared" si="10"/>
        <v>5.968395863</v>
      </c>
      <c r="Z4" s="21">
        <f>SUM('1-season no sort'!Z448,'1-season no sort'!Z504,'1-season no sort'!Z223,'1-season no sort'!Z257,'1-season no sort'!Z729)</f>
        <v>5.5</v>
      </c>
      <c r="AA4" s="21">
        <f>SUM('1-season no sort'!AA448,'1-season no sort'!AA504,'1-season no sort'!AA223,'1-season no sort'!AA257,'1-season no sort'!AA729)</f>
        <v>1.5</v>
      </c>
      <c r="AB4" s="21">
        <f>SUM('1-season no sort'!AB448,'1-season no sort'!AB504,'1-season no sort'!AB223,'1-season no sort'!AB257,'1-season no sort'!AB729)</f>
        <v>19</v>
      </c>
      <c r="AC4" s="21">
        <f>SUM('1-season no sort'!AC448,'1-season no sort'!AC504,'1-season no sort'!AC223,'1-season no sort'!AC257,'1-season no sort'!AC729)</f>
        <v>9</v>
      </c>
      <c r="AD4" s="102">
        <f t="shared" ref="AD4:AE4" si="25">SUM(Z4+AB4)</f>
        <v>24.5</v>
      </c>
      <c r="AE4" s="102">
        <f t="shared" si="25"/>
        <v>10.5</v>
      </c>
      <c r="AF4" s="99">
        <f t="shared" si="12"/>
        <v>0.4285714286</v>
      </c>
      <c r="AG4" s="99">
        <f t="shared" si="13"/>
        <v>0.4736842105</v>
      </c>
      <c r="AH4" s="99">
        <f t="shared" si="14"/>
        <v>0.2727272727</v>
      </c>
      <c r="AI4" s="21">
        <f>SUM('1-season no sort'!AG448,'1-season no sort'!AG504,'1-season no sort'!AG223,'1-season no sort'!AG257,'1-season no sort'!AG729)</f>
        <v>15</v>
      </c>
      <c r="AJ4" s="21">
        <f>SUM('1-season no sort'!AH448,'1-season no sort'!AH504,'1-season no sort'!AH223,'1-season no sort'!AH257,'1-season no sort'!AH729)</f>
        <v>6</v>
      </c>
      <c r="AK4" s="21">
        <f>SUM('1-season no sort'!AI448,'1-season no sort'!AI504,'1-season no sort'!AI223,'1-season no sort'!AI257,'1-season no sort'!AI729)</f>
        <v>32</v>
      </c>
      <c r="AL4" s="21">
        <f>SUM('1-season no sort'!AJ448,'1-season no sort'!AJ504,'1-season no sort'!AJ223,'1-season no sort'!AJ257,'1-season no sort'!AJ729)</f>
        <v>17</v>
      </c>
      <c r="AM4" s="102">
        <f t="shared" ref="AM4:AN4" si="26">SUM(AI4+AK4)</f>
        <v>47</v>
      </c>
      <c r="AN4" s="102">
        <f t="shared" si="26"/>
        <v>23</v>
      </c>
      <c r="AO4" s="99">
        <f t="shared" si="16"/>
        <v>0.5</v>
      </c>
      <c r="AP4" s="99">
        <f t="shared" si="17"/>
        <v>0.53125</v>
      </c>
      <c r="AQ4" s="99">
        <f t="shared" si="18"/>
        <v>0.4</v>
      </c>
      <c r="AR4" s="17">
        <f>SUM('1-season no sort'!AN448,'1-season no sort'!AN504,'1-season no sort'!AN223,'1-season no sort'!AN257,'1-season no sort'!AN729)</f>
        <v>1</v>
      </c>
      <c r="AS4" s="17">
        <f>SUM('1-season no sort'!AO448,'1-season no sort'!AO504,'1-season no sort'!AO223,'1-season no sort'!AO257,'1-season no sort'!AO729)</f>
        <v>0</v>
      </c>
      <c r="AT4" s="13"/>
      <c r="AU4" s="13"/>
      <c r="AV4" s="11">
        <f t="shared" si="19"/>
        <v>30.4</v>
      </c>
      <c r="AW4" s="17">
        <f t="shared" si="20"/>
        <v>3</v>
      </c>
      <c r="AX4" s="13">
        <f t="shared" si="21"/>
        <v>0.09090909091</v>
      </c>
      <c r="AY4" s="78">
        <f t="shared" si="22"/>
        <v>9</v>
      </c>
      <c r="AZ4" s="13">
        <v>1.0</v>
      </c>
      <c r="BA4" s="13">
        <v>1.0</v>
      </c>
      <c r="BB4" s="11">
        <f t="shared" si="23"/>
        <v>1</v>
      </c>
      <c r="BC4" s="13">
        <f>SUM('1-season no sort'!AZ448,'1-season no sort'!AZ504,'1-season no sort'!AZ223,'1-season no sort'!AZ257)</f>
        <v>1</v>
      </c>
      <c r="BD4" s="17">
        <f t="shared" si="24"/>
        <v>25</v>
      </c>
    </row>
    <row r="5" ht="12.75" customHeight="1">
      <c r="A5" s="8" t="s">
        <v>732</v>
      </c>
      <c r="B5" s="13" t="s">
        <v>454</v>
      </c>
      <c r="C5" s="11">
        <f>SUM('1-season no sort'!C423,'1-season no sort'!C546,'1-season no sort'!C687)</f>
        <v>11.09365079</v>
      </c>
      <c r="D5" s="11">
        <f>SUM('1-season no sort'!D423,'1-season no sort'!D546,'1-season no sort'!D687)</f>
        <v>19.53769841</v>
      </c>
      <c r="E5" s="99">
        <f t="shared" si="3"/>
        <v>0.567807454</v>
      </c>
      <c r="F5" s="17">
        <f>SUM('1-season no sort'!F423,'1-season no sort'!F546,'1-season no sort'!F687)</f>
        <v>0</v>
      </c>
      <c r="G5" s="17">
        <f>SUM('1-season no sort'!G423,'1-season no sort'!G546,'1-season no sort'!G687)</f>
        <v>3</v>
      </c>
      <c r="H5" s="17">
        <f>SUM('1-season no sort'!H423,'1-season no sort'!H546,'1-season no sort'!H687)</f>
        <v>22</v>
      </c>
      <c r="I5" s="17">
        <f>SUM('1-season no sort'!I423,'1-season no sort'!I546,'1-season no sort'!I687)</f>
        <v>127</v>
      </c>
      <c r="J5" s="17">
        <f>SUM('1-season no sort'!J423,'1-season no sort'!J546,'1-season no sort'!J687)</f>
        <v>12</v>
      </c>
      <c r="K5" s="15">
        <f t="shared" si="4"/>
        <v>0.2355643045</v>
      </c>
      <c r="L5" s="100">
        <f>('1-season no sort'!L423*('1-season no sort'!J423/J5))+('1-season no sort'!L546*('1-season no sort'!J546/J5))+('1-season no sort'!L687*('1-season no sort'!J687/J5))</f>
        <v>0.5833333333</v>
      </c>
      <c r="M5" s="17">
        <f>SUM('1-season no sort'!M423,'1-season no sort'!M546,'1-season no sort'!M687)</f>
        <v>7</v>
      </c>
      <c r="N5" s="13"/>
      <c r="O5" s="13"/>
      <c r="P5" s="13"/>
      <c r="Q5" s="15">
        <f t="shared" si="5"/>
        <v>0.8033717585</v>
      </c>
      <c r="R5" s="15">
        <f t="shared" si="6"/>
        <v>4.281216931</v>
      </c>
      <c r="S5" s="21">
        <f>SUM('1-season no sort'!S423,'1-season no sort'!S546,'1-season no sort'!S687)</f>
        <v>91</v>
      </c>
      <c r="T5" s="11">
        <f>AVERAGE('1-season no sort'!T423,'1-season no sort'!T546,'1-season no sort'!T687)</f>
        <v>10.66666667</v>
      </c>
      <c r="U5" s="13">
        <v>3.0</v>
      </c>
      <c r="V5" s="101">
        <f t="shared" si="7"/>
        <v>9</v>
      </c>
      <c r="W5" s="15">
        <f t="shared" si="8"/>
        <v>0.25</v>
      </c>
      <c r="X5" s="15">
        <f t="shared" si="9"/>
        <v>0.75</v>
      </c>
      <c r="Y5" s="15">
        <f t="shared" si="10"/>
        <v>4.281216931</v>
      </c>
      <c r="Z5" s="21">
        <f>SUM('1-season no sort'!Z423,'1-season no sort'!Z546,'1-season no sort'!Z687)</f>
        <v>4</v>
      </c>
      <c r="AA5" s="21">
        <f>SUM('1-season no sort'!AA423,'1-season no sort'!AA546,'1-season no sort'!AA687)</f>
        <v>1</v>
      </c>
      <c r="AB5" s="21">
        <f>SUM('1-season no sort'!AB423,'1-season no sort'!AB546,'1-season no sort'!AB687)</f>
        <v>10</v>
      </c>
      <c r="AC5" s="21">
        <f>SUM('1-season no sort'!AC423,'1-season no sort'!AC546,'1-season no sort'!AC687)</f>
        <v>6</v>
      </c>
      <c r="AD5" s="102">
        <f t="shared" ref="AD5:AE5" si="27">SUM(Z5+AB5)</f>
        <v>14</v>
      </c>
      <c r="AE5" s="102">
        <f t="shared" si="27"/>
        <v>7</v>
      </c>
      <c r="AF5" s="99">
        <f t="shared" si="12"/>
        <v>0.5</v>
      </c>
      <c r="AG5" s="99">
        <f t="shared" si="13"/>
        <v>0.6</v>
      </c>
      <c r="AH5" s="99">
        <f t="shared" si="14"/>
        <v>0.25</v>
      </c>
      <c r="AI5" s="21">
        <f>SUM('1-season no sort'!AG423,'1-season no sort'!AG546,'1-season no sort'!AG687)</f>
        <v>12</v>
      </c>
      <c r="AJ5" s="21">
        <f>SUM('1-season no sort'!AH423,'1-season no sort'!AH546,'1-season no sort'!AH687)</f>
        <v>8</v>
      </c>
      <c r="AK5" s="21">
        <f>SUM('1-season no sort'!AI423,'1-season no sort'!AI546,'1-season no sort'!AI687)</f>
        <v>18</v>
      </c>
      <c r="AL5" s="21">
        <f>SUM('1-season no sort'!AJ423,'1-season no sort'!AJ546,'1-season no sort'!AJ687)</f>
        <v>13</v>
      </c>
      <c r="AM5" s="102">
        <f t="shared" ref="AM5:AN5" si="28">SUM(AI5+AK5)</f>
        <v>30</v>
      </c>
      <c r="AN5" s="102">
        <f t="shared" si="28"/>
        <v>21</v>
      </c>
      <c r="AO5" s="99">
        <f t="shared" si="16"/>
        <v>0.75</v>
      </c>
      <c r="AP5" s="99">
        <f t="shared" si="17"/>
        <v>0.7222222222</v>
      </c>
      <c r="AQ5" s="99">
        <f t="shared" si="18"/>
        <v>0.6666666667</v>
      </c>
      <c r="AR5" s="17">
        <f>SUM('1-season no sort'!AN423,'1-season no sort'!AN546,'1-season no sort'!AN687)</f>
        <v>3</v>
      </c>
      <c r="AS5" s="17">
        <f>SUM('1-season no sort'!AO423,'1-season no sort'!AO546,'1-season no sort'!AO686)</f>
        <v>0</v>
      </c>
      <c r="AT5" s="13"/>
      <c r="AU5" s="13"/>
      <c r="AV5" s="11">
        <f t="shared" si="19"/>
        <v>30.33333333</v>
      </c>
      <c r="AW5" s="17">
        <f t="shared" si="20"/>
        <v>-19</v>
      </c>
      <c r="AX5" s="13">
        <f t="shared" si="21"/>
        <v>-1.583333333</v>
      </c>
      <c r="AY5" s="78">
        <f t="shared" si="22"/>
        <v>-10</v>
      </c>
      <c r="AZ5" s="13">
        <v>2.0</v>
      </c>
      <c r="BA5" s="13">
        <v>2.0</v>
      </c>
      <c r="BB5" s="11">
        <f t="shared" si="23"/>
        <v>1</v>
      </c>
      <c r="BC5" s="12">
        <f>SUM('1-season no sort'!AZ423,'1-season no sort'!AZ546,'1-season no sort'!AZ687)</f>
        <v>0</v>
      </c>
      <c r="BD5" s="17">
        <f t="shared" si="24"/>
        <v>22</v>
      </c>
    </row>
    <row r="6" ht="12.75" customHeight="1">
      <c r="A6" s="8" t="s">
        <v>733</v>
      </c>
      <c r="B6" s="13" t="s">
        <v>306</v>
      </c>
      <c r="C6" s="11">
        <f>'1-season no sort'!C263+'1-season no sort'!C333+'1-season no sort'!C599</f>
        <v>8.046428571</v>
      </c>
      <c r="D6" s="11">
        <f>'1-season no sort'!D263+'1-season no sort'!D333+'1-season no sort'!D599</f>
        <v>26.06111111</v>
      </c>
      <c r="E6" s="99">
        <f t="shared" si="3"/>
        <v>0.3087523221</v>
      </c>
      <c r="F6" s="17">
        <f>'1-season no sort'!F263+'1-season no sort'!F333+'1-season no sort'!F599</f>
        <v>1</v>
      </c>
      <c r="G6" s="17">
        <f>'1-season no sort'!G263+'1-season no sort'!G333+'1-season no sort'!G599</f>
        <v>18</v>
      </c>
      <c r="H6" s="17">
        <f>'1-season no sort'!H263+'1-season no sort'!H333+'1-season no sort'!H599</f>
        <v>36</v>
      </c>
      <c r="I6" s="17">
        <f>'1-season no sort'!I263+'1-season no sort'!I333+'1-season no sort'!I599</f>
        <v>243</v>
      </c>
      <c r="J6" s="17">
        <f>'1-season no sort'!J263+'1-season no sort'!J333+'1-season no sort'!J599</f>
        <v>27</v>
      </c>
      <c r="K6" s="15">
        <f t="shared" si="4"/>
        <v>0.6611796982</v>
      </c>
      <c r="L6" s="100">
        <f>('1-season no sort'!L263*('1-season no sort'!J263/J6))+('1-season no sort'!L333*('1-season no sort'!J333/J6))+('1-season no sort'!L599*('1-season no sort'!J599/J6))</f>
        <v>1.212483474</v>
      </c>
      <c r="M6" s="17">
        <f>'1-season no sort'!M263+'1-season no sort'!M333+'1-season no sort'!M599</f>
        <v>18</v>
      </c>
      <c r="N6" s="13"/>
      <c r="O6" s="13"/>
      <c r="P6" s="13"/>
      <c r="Q6" s="15">
        <f t="shared" si="5"/>
        <v>0.9699320203</v>
      </c>
      <c r="R6" s="15">
        <f t="shared" si="6"/>
        <v>3.894626331</v>
      </c>
      <c r="S6" s="21">
        <f>'1-season no sort'!S263+'1-season no sort'!S333+'1-season no sort'!S599</f>
        <v>103</v>
      </c>
      <c r="T6" s="11">
        <f>AVERAGE('1-season no sort'!T263,'1-season no sort'!T333,'1-season no sort'!T599)</f>
        <v>6.666666667</v>
      </c>
      <c r="U6" s="13">
        <v>3.0</v>
      </c>
      <c r="V6" s="101">
        <f t="shared" si="7"/>
        <v>9</v>
      </c>
      <c r="W6" s="15">
        <f t="shared" si="8"/>
        <v>0.6666666667</v>
      </c>
      <c r="X6" s="15">
        <f t="shared" si="9"/>
        <v>0.3333333333</v>
      </c>
      <c r="Y6" s="15">
        <f t="shared" si="10"/>
        <v>3.894626331</v>
      </c>
      <c r="Z6" s="21">
        <f>SUM('1-season no sort'!Z263+'1-season no sort'!Z333+'1-season no sort'!Z599)</f>
        <v>0</v>
      </c>
      <c r="AA6" s="21">
        <f>SUM('1-season no sort'!AA263+'1-season no sort'!AA333+'1-season no sort'!AA599)</f>
        <v>0</v>
      </c>
      <c r="AB6" s="21">
        <f>SUM('1-season no sort'!AB263+'1-season no sort'!AB333+'1-season no sort'!AB599)</f>
        <v>20</v>
      </c>
      <c r="AC6" s="21">
        <f>SUM('1-season no sort'!AC263+'1-season no sort'!AC333+'1-season no sort'!AC599)</f>
        <v>4</v>
      </c>
      <c r="AD6" s="102">
        <f t="shared" ref="AD6:AE6" si="29">SUM(Z6+AB6)</f>
        <v>20</v>
      </c>
      <c r="AE6" s="102">
        <f t="shared" si="29"/>
        <v>4</v>
      </c>
      <c r="AF6" s="99">
        <f t="shared" si="12"/>
        <v>0.2</v>
      </c>
      <c r="AG6" s="99">
        <f t="shared" si="13"/>
        <v>0.2</v>
      </c>
      <c r="AH6" s="99" t="str">
        <f t="shared" si="14"/>
        <v>#DIV/0!</v>
      </c>
      <c r="AI6" s="21">
        <f>'1-season no sort'!AG263+'1-season no sort'!AG333+'1-season no sort'!AG599</f>
        <v>12</v>
      </c>
      <c r="AJ6" s="21">
        <f>'1-season no sort'!AH263+'1-season no sort'!AH333+'1-season no sort'!AH599</f>
        <v>9</v>
      </c>
      <c r="AK6" s="21">
        <f>'1-season no sort'!AI263+'1-season no sort'!AI333+'1-season no sort'!AI599</f>
        <v>20</v>
      </c>
      <c r="AL6" s="21">
        <f>'1-season no sort'!AJ263+'1-season no sort'!AJ333+'1-season no sort'!AJ599</f>
        <v>12</v>
      </c>
      <c r="AM6" s="102">
        <f t="shared" ref="AM6:AN6" si="30">AI6+AK6</f>
        <v>32</v>
      </c>
      <c r="AN6" s="102">
        <f t="shared" si="30"/>
        <v>21</v>
      </c>
      <c r="AO6" s="99">
        <f t="shared" si="16"/>
        <v>0.6875</v>
      </c>
      <c r="AP6" s="99">
        <f t="shared" si="17"/>
        <v>0.6</v>
      </c>
      <c r="AQ6" s="99">
        <f t="shared" si="18"/>
        <v>0.75</v>
      </c>
      <c r="AR6" s="17">
        <f>'1-season no sort'!AN263+'1-season no sort'!AN333+'1-season no sort'!AN599</f>
        <v>2</v>
      </c>
      <c r="AS6" s="17">
        <f>'1-season no sort'!AO263+'1-season no sort'!AO333+'1-season no sort'!AO599</f>
        <v>0</v>
      </c>
      <c r="AT6" s="13"/>
      <c r="AU6" s="13"/>
      <c r="AV6" s="11">
        <f t="shared" si="19"/>
        <v>34.33333333</v>
      </c>
      <c r="AW6" s="17">
        <f t="shared" si="20"/>
        <v>-18</v>
      </c>
      <c r="AX6" s="13">
        <f t="shared" si="21"/>
        <v>-0.6666666667</v>
      </c>
      <c r="AY6" s="78">
        <f t="shared" si="22"/>
        <v>-9</v>
      </c>
      <c r="AZ6" s="12">
        <v>3.0</v>
      </c>
      <c r="BA6" s="12">
        <v>3.0</v>
      </c>
      <c r="BB6" s="11">
        <f t="shared" si="23"/>
        <v>1</v>
      </c>
      <c r="BC6" s="13">
        <f>'1-season no sort'!AZ263+'1-season no sort'!AZ333+'1-season no sort'!AZ604</f>
        <v>0</v>
      </c>
      <c r="BD6" s="17">
        <f t="shared" si="24"/>
        <v>36</v>
      </c>
    </row>
    <row r="7" ht="12.75" customHeight="1">
      <c r="A7" s="45" t="s">
        <v>734</v>
      </c>
      <c r="B7" s="13" t="s">
        <v>132</v>
      </c>
      <c r="C7" s="11">
        <f>SUM('1-season no sort'!C77,'1-season no sort'!C127,'1-season no sort'!C218,'1-season no sort'!C728)</f>
        <v>8.542063492</v>
      </c>
      <c r="D7" s="11">
        <f>SUM('1-season no sort'!D77,'1-season no sort'!D127,'1-season no sort'!D218,'1-season no sort'!D728)</f>
        <v>35.22380952</v>
      </c>
      <c r="E7" s="99">
        <f t="shared" si="3"/>
        <v>0.2425082241</v>
      </c>
      <c r="F7" s="17">
        <f>SUM('1-season no sort'!F77,'1-season no sort'!F127,'1-season no sort'!F218,'1-season no sort'!F728)</f>
        <v>6</v>
      </c>
      <c r="G7" s="17">
        <f>SUM('1-season no sort'!G77,'1-season no sort'!G127,'1-season no sort'!G218,'1-season no sort'!G728)</f>
        <v>28</v>
      </c>
      <c r="H7" s="17">
        <f>SUM('1-season no sort'!H77,'1-season no sort'!H127,'1-season no sort'!H218,'1-season no sort'!H728)</f>
        <v>17</v>
      </c>
      <c r="I7" s="17">
        <f>SUM('1-season no sort'!I77,'1-season no sort'!I127,'1-season no sort'!I218,'1-season no sort'!I728)</f>
        <v>255</v>
      </c>
      <c r="J7" s="17">
        <f>SUM('1-season no sort'!J77,'1-season no sort'!J127,'1-season no sort'!J218,'1-season no sort'!J728)</f>
        <v>35</v>
      </c>
      <c r="K7" s="15">
        <f t="shared" si="4"/>
        <v>0.7980952381</v>
      </c>
      <c r="L7" s="100">
        <f>('1-season no sort'!L77*('1-season no sort'!J77/J7))+('1-season no sort'!L127*('1-season no sort'!J127/J7))+('1-season no sort'!L218*('1-season no sort'!J218/J7))+('1-season no sort'!L728*('1-season no sort'!J728/J7))</f>
        <v>2.777777778</v>
      </c>
      <c r="M7" s="17">
        <f>SUM('1-season no sort'!M77,'1-season no sort'!M127,'1-season no sort'!M218,'1-season no sort'!M728)</f>
        <v>24</v>
      </c>
      <c r="N7" s="13">
        <f>SUM('1-season no sort'!N77,'1-season no sort'!N127,'1-season no sort'!N218)</f>
        <v>8</v>
      </c>
      <c r="O7" s="13">
        <f>SUM('1-season no sort'!O131,'1-season no sort'!O221)</f>
        <v>17</v>
      </c>
      <c r="P7" s="10">
        <f t="shared" ref="P7:P9" si="33">SUM(N7/O7)</f>
        <v>0.4705882353</v>
      </c>
      <c r="Q7" s="15">
        <f t="shared" si="5"/>
        <v>1.158250521</v>
      </c>
      <c r="R7" s="15">
        <f t="shared" si="6"/>
        <v>5.619176004</v>
      </c>
      <c r="S7" s="21">
        <f>SUM('1-season no sort'!S77,'1-season no sort'!S127,'1-season no sort'!S218,'1-season no sort'!S728)</f>
        <v>149</v>
      </c>
      <c r="T7" s="11">
        <f>AVERAGE('1-season no sort'!T77,'1-season no sort'!T127,'1-season no sort'!T218,'1-season no sort'!T728)</f>
        <v>6.25</v>
      </c>
      <c r="U7" s="13">
        <v>4.0</v>
      </c>
      <c r="V7" s="101">
        <f t="shared" si="7"/>
        <v>7</v>
      </c>
      <c r="W7" s="15">
        <f t="shared" si="8"/>
        <v>0.8</v>
      </c>
      <c r="X7" s="15">
        <f t="shared" si="9"/>
        <v>0.2</v>
      </c>
      <c r="Y7" s="15">
        <f t="shared" si="10"/>
        <v>4.913293651</v>
      </c>
      <c r="Z7" s="21">
        <f>SUM('1-season no sort'!Z77,'1-season no sort'!Z127,'1-season no sort'!Z218,'1-season no sort'!Z728)</f>
        <v>7</v>
      </c>
      <c r="AA7" s="21">
        <f>SUM('1-season no sort'!AA77,'1-season no sort'!AA127,'1-season no sort'!AA218,'1-season no sort'!AA728)</f>
        <v>1</v>
      </c>
      <c r="AB7" s="21">
        <f>SUM('1-season no sort'!AB77,'1-season no sort'!AB127,'1-season no sort'!AB218,'1-season no sort'!AB728)</f>
        <v>20</v>
      </c>
      <c r="AC7" s="21">
        <f>SUM('1-season no sort'!AC77,'1-season no sort'!AC127,'1-season no sort'!AC218,'1-season no sort'!AC728)</f>
        <v>4</v>
      </c>
      <c r="AD7" s="102">
        <f t="shared" ref="AD7:AE7" si="31">SUM(Z7+AB7)</f>
        <v>27</v>
      </c>
      <c r="AE7" s="102">
        <f t="shared" si="31"/>
        <v>5</v>
      </c>
      <c r="AF7" s="99">
        <f t="shared" si="12"/>
        <v>0.1851851852</v>
      </c>
      <c r="AG7" s="99">
        <f t="shared" si="13"/>
        <v>0.2</v>
      </c>
      <c r="AH7" s="99">
        <f t="shared" si="14"/>
        <v>0.1428571429</v>
      </c>
      <c r="AI7" s="21">
        <f>SUM('1-season no sort'!AG77,'1-season no sort'!AG127,'1-season no sort'!AG218,'1-season no sort'!AG728)</f>
        <v>19</v>
      </c>
      <c r="AJ7" s="21">
        <f>SUM('1-season no sort'!AH77,'1-season no sort'!AH127,'1-season no sort'!AH218,'1-season no sort'!AH728)</f>
        <v>6</v>
      </c>
      <c r="AK7" s="21">
        <f>SUM('1-season no sort'!AI77,'1-season no sort'!AI127,'1-season no sort'!AI218,'1-season no sort'!AI728)</f>
        <v>31</v>
      </c>
      <c r="AL7" s="21">
        <f>SUM('1-season no sort'!AJ77,'1-season no sort'!AJ127,'1-season no sort'!AJ218,'1-season no sort'!AJ728)</f>
        <v>15</v>
      </c>
      <c r="AM7" s="102">
        <f t="shared" ref="AM7:AN7" si="32">SUM(AI7+AK7)</f>
        <v>50</v>
      </c>
      <c r="AN7" s="102">
        <f t="shared" si="32"/>
        <v>21</v>
      </c>
      <c r="AO7" s="99">
        <f t="shared" si="16"/>
        <v>0.425</v>
      </c>
      <c r="AP7" s="99">
        <f t="shared" si="17"/>
        <v>0.4838709677</v>
      </c>
      <c r="AQ7" s="99">
        <f t="shared" si="18"/>
        <v>0.3157894737</v>
      </c>
      <c r="AR7" s="17">
        <f>SUM('1-season no sort'!AN77,'1-season no sort'!AN127,'1-season no sort'!AN218,'1-season no sort'!AN728)</f>
        <v>0</v>
      </c>
      <c r="AS7" s="17">
        <f>SUM('1-season no sort'!AO77,'1-season no sort'!AO127,'1-season no sort'!AO218,'1-season no sort'!AO728)</f>
        <v>1</v>
      </c>
      <c r="AT7" s="13"/>
      <c r="AU7" s="13"/>
      <c r="AV7" s="11">
        <f t="shared" si="19"/>
        <v>37.25</v>
      </c>
      <c r="AW7" s="17">
        <f t="shared" si="20"/>
        <v>11</v>
      </c>
      <c r="AX7" s="13">
        <f t="shared" si="21"/>
        <v>0.3142857143</v>
      </c>
      <c r="AY7" s="78">
        <f t="shared" si="22"/>
        <v>18</v>
      </c>
      <c r="AZ7" s="13">
        <v>2.0</v>
      </c>
      <c r="BA7" s="13">
        <v>0.0</v>
      </c>
      <c r="BB7" s="11">
        <f t="shared" si="23"/>
        <v>0</v>
      </c>
      <c r="BC7" s="13">
        <f>SUM('1-season no sort'!AZ77,'1-season no sort'!AZ127,'1-season no sort'!AZ218)</f>
        <v>4</v>
      </c>
      <c r="BD7" s="17">
        <f t="shared" si="24"/>
        <v>21</v>
      </c>
    </row>
    <row r="8" ht="12.75" customHeight="1">
      <c r="A8" s="8" t="s">
        <v>735</v>
      </c>
      <c r="B8" s="13" t="s">
        <v>170</v>
      </c>
      <c r="C8" s="11">
        <f>SUM('1-season no sort'!C113,'1-season no sort'!C128,'1-season no sort'!C227)</f>
        <v>8.715079365</v>
      </c>
      <c r="D8" s="11">
        <f>SUM('1-season no sort'!D113,'1-season no sort'!D128,'1-season no sort'!D227)</f>
        <v>30.91428571</v>
      </c>
      <c r="E8" s="99">
        <f t="shared" si="3"/>
        <v>0.28191107</v>
      </c>
      <c r="F8" s="13">
        <f>SUM('1-season no sort'!F113,'1-season no sort'!F128,'1-season no sort'!F227)</f>
        <v>2</v>
      </c>
      <c r="G8" s="13">
        <f>SUM('1-season no sort'!G113,'1-season no sort'!G128,'1-season no sort'!G227)</f>
        <v>25</v>
      </c>
      <c r="H8" s="13">
        <f>SUM('1-season no sort'!H113,'1-season no sort'!H128,'1-season no sort'!H227)</f>
        <v>10</v>
      </c>
      <c r="I8" s="13">
        <f>SUM('1-season no sort'!I113,'1-season no sort'!I128,'1-season no sort'!I227)</f>
        <v>209</v>
      </c>
      <c r="J8" s="13">
        <f>SUM('1-season no sort'!J113,'1-season no sort'!J128,'1-season no sort'!J227)</f>
        <v>29</v>
      </c>
      <c r="K8" s="15">
        <f t="shared" si="4"/>
        <v>0.8604190728</v>
      </c>
      <c r="L8" s="100">
        <f>('1-season no sort'!L113*('1-season no sort'!J113/J8))+('1-season no sort'!L128*('1-season no sort'!J128/J8))+('1-season no sort'!L227*('1-season no sort'!J227/J8))</f>
        <v>5.344827586</v>
      </c>
      <c r="M8" s="13">
        <f>SUM('1-season no sort'!M113,'1-season no sort'!M128,'1-season no sort'!M227)</f>
        <v>25</v>
      </c>
      <c r="N8" s="13">
        <f>SUM('1-season no sort'!N113,'1-season no sort'!N128,'1-season no sort'!N227)</f>
        <v>4</v>
      </c>
      <c r="O8" s="13">
        <f>SUM('1-season no sort'!O111,'1-season no sort'!O127)</f>
        <v>15</v>
      </c>
      <c r="P8" s="10">
        <f t="shared" si="33"/>
        <v>0.2666666667</v>
      </c>
      <c r="Q8" s="15">
        <f t="shared" si="5"/>
        <v>1.231219032</v>
      </c>
      <c r="R8" s="15">
        <f t="shared" si="6"/>
        <v>8.783187375</v>
      </c>
      <c r="S8" s="21">
        <f>SUM('1-season no sort'!S113,'1-season no sort'!S128,'1-season no sort'!S227)</f>
        <v>108</v>
      </c>
      <c r="T8" s="11">
        <f>AVERAGE('1-season no sort'!T113,'1-season no sort'!T128,'1-season no sort'!T227)</f>
        <v>4.666666667</v>
      </c>
      <c r="U8" s="13">
        <v>3.0</v>
      </c>
      <c r="V8" s="101">
        <f t="shared" si="7"/>
        <v>4</v>
      </c>
      <c r="W8" s="15">
        <f t="shared" si="8"/>
        <v>0.8620689655</v>
      </c>
      <c r="X8" s="15">
        <f t="shared" si="9"/>
        <v>0.1379310345</v>
      </c>
      <c r="Y8" s="15">
        <f t="shared" si="10"/>
        <v>8.249854041</v>
      </c>
      <c r="Z8" s="21">
        <f>SUM('1-season no sort'!Z113,'1-season no sort'!Z128,'1-season no sort'!Z227)</f>
        <v>6</v>
      </c>
      <c r="AA8" s="21">
        <f>SUM('1-season no sort'!AA113,'1-season no sort'!AA128,'1-season no sort'!AA227)</f>
        <v>1</v>
      </c>
      <c r="AB8" s="21">
        <f>SUM('1-season no sort'!AB113,'1-season no sort'!AB128,'1-season no sort'!AB227)</f>
        <v>18</v>
      </c>
      <c r="AC8" s="21">
        <f>SUM('1-season no sort'!AC113,'1-season no sort'!AC128,'1-season no sort'!AC227)</f>
        <v>4</v>
      </c>
      <c r="AD8" s="102">
        <f t="shared" ref="AD8:AE8" si="34">SUM(Z8+AB8)</f>
        <v>24</v>
      </c>
      <c r="AE8" s="102">
        <f t="shared" si="34"/>
        <v>5</v>
      </c>
      <c r="AF8" s="99">
        <f t="shared" si="12"/>
        <v>0.2083333333</v>
      </c>
      <c r="AG8" s="99">
        <f t="shared" si="13"/>
        <v>0.2222222222</v>
      </c>
      <c r="AH8" s="99">
        <f t="shared" si="14"/>
        <v>0.1666666667</v>
      </c>
      <c r="AI8" s="21">
        <f>SUM('1-season no sort'!AG113,'1-season no sort'!AG128,'1-season no sort'!AG227)</f>
        <v>19</v>
      </c>
      <c r="AJ8" s="21">
        <f>SUM('1-season no sort'!AH113,'1-season no sort'!AH128,'1-season no sort'!AH227)</f>
        <v>12</v>
      </c>
      <c r="AK8" s="21">
        <f>SUM('1-season no sort'!AI113,'1-season no sort'!AI128,'1-season no sort'!AI227)</f>
        <v>22</v>
      </c>
      <c r="AL8" s="21">
        <f>SUM('1-season no sort'!AJ113,'1-season no sort'!AJ128,'1-season no sort'!AJ227)</f>
        <v>9</v>
      </c>
      <c r="AM8" s="102">
        <f t="shared" ref="AM8:AN8" si="35">SUM(AI8+AK8)</f>
        <v>41</v>
      </c>
      <c r="AN8" s="102">
        <f t="shared" si="35"/>
        <v>21</v>
      </c>
      <c r="AO8" s="99">
        <f t="shared" si="16"/>
        <v>0.512195122</v>
      </c>
      <c r="AP8" s="99">
        <f t="shared" si="17"/>
        <v>0.4090909091</v>
      </c>
      <c r="AQ8" s="99">
        <f t="shared" si="18"/>
        <v>0.6315789474</v>
      </c>
      <c r="AR8" s="17">
        <f>SUM('1-season no sort'!AN113,'1-season no sort'!AN128,'1-season no sort'!AN227)</f>
        <v>0</v>
      </c>
      <c r="AS8" s="17">
        <f>SUM('1-season no sort'!AO113,'1-season no sort'!AO128,'1-season no sort'!AO227)</f>
        <v>0</v>
      </c>
      <c r="AT8" s="13"/>
      <c r="AU8" s="13"/>
      <c r="AV8" s="11">
        <f t="shared" si="19"/>
        <v>36</v>
      </c>
      <c r="AW8" s="13">
        <f t="shared" si="20"/>
        <v>15</v>
      </c>
      <c r="AX8" s="13">
        <f t="shared" si="21"/>
        <v>0.5172413793</v>
      </c>
      <c r="AY8" s="12">
        <f t="shared" si="22"/>
        <v>19</v>
      </c>
      <c r="AZ8" s="13">
        <v>1.0</v>
      </c>
      <c r="BA8" s="13">
        <v>1.0</v>
      </c>
      <c r="BB8" s="11">
        <f t="shared" si="23"/>
        <v>1</v>
      </c>
      <c r="BC8" s="13">
        <f>SUM('1-season no sort'!AZ113,'1-season no sort'!AZ128,'1-season no sort'!AZ227)</f>
        <v>4</v>
      </c>
      <c r="BD8" s="17">
        <f t="shared" si="24"/>
        <v>14</v>
      </c>
    </row>
    <row r="9" ht="12.75" customHeight="1">
      <c r="A9" s="45" t="s">
        <v>736</v>
      </c>
      <c r="B9" s="13" t="s">
        <v>227</v>
      </c>
      <c r="C9" s="11">
        <f>SUM('1-season no sort'!C172,'1-season no sort'!C228,'1-season no sort'!C349,'1-season no sort'!C726)</f>
        <v>8.016269841</v>
      </c>
      <c r="D9" s="11">
        <f>SUM('1-season no sort'!D172,'1-season no sort'!D228,'1-season no sort'!D349,'1-season no sort'!D726)</f>
        <v>23.29695238</v>
      </c>
      <c r="E9" s="99">
        <f t="shared" si="3"/>
        <v>0.3440909227</v>
      </c>
      <c r="F9" s="17">
        <f>SUM('1-season no sort'!F172,'1-season no sort'!F228,'1-season no sort'!F349,'1-season no sort'!F726)</f>
        <v>1</v>
      </c>
      <c r="G9" s="17">
        <f>SUM('1-season no sort'!G172,'1-season no sort'!G228,'1-season no sort'!G349,'1-season no sort'!G726)</f>
        <v>15</v>
      </c>
      <c r="H9" s="17">
        <f>SUM('1-season no sort'!H172,'1-season no sort'!H228,'1-season no sort'!H349,'1-season no sort'!H726)</f>
        <v>22</v>
      </c>
      <c r="I9" s="17">
        <f>SUM('1-season no sort'!I172,'1-season no sort'!I228,'1-season no sort'!I349,'1-season no sort'!I726)</f>
        <v>185</v>
      </c>
      <c r="J9" s="17">
        <f>SUM('1-season no sort'!J172,'1-season no sort'!J228,'1-season no sort'!J349,'1-season no sort'!J726)</f>
        <v>22</v>
      </c>
      <c r="K9" s="15">
        <f t="shared" si="4"/>
        <v>0.6764127764</v>
      </c>
      <c r="L9" s="100">
        <f>('1-season no sort'!L172*('1-season no sort'!J172/J9))+('1-season no sort'!L228*('1-season no sort'!J228/J9))+('1-season no sort'!L349*('1-season no sort'!J349/J9))+('1-season no sort'!L726*('1-season no sort'!J726/J9))</f>
        <v>2.612373737</v>
      </c>
      <c r="M9" s="17">
        <f>SUM('1-season no sort'!M172,'1-season no sort'!M228,'1-season no sort'!M349,'1-season no sort'!M726)</f>
        <v>17</v>
      </c>
      <c r="N9" s="17">
        <f>SUM('1-season no sort'!N172,'1-season no sort'!N228,'1-season no sort'!N349)</f>
        <v>7</v>
      </c>
      <c r="O9" s="17">
        <f>SUM('1-season no sort'!O349)</f>
        <v>8</v>
      </c>
      <c r="P9" s="10">
        <f t="shared" si="33"/>
        <v>0.875</v>
      </c>
      <c r="Q9" s="15">
        <f t="shared" si="5"/>
        <v>1.239253699</v>
      </c>
      <c r="R9" s="15">
        <f t="shared" si="6"/>
        <v>5.928941198</v>
      </c>
      <c r="S9" s="21">
        <f>SUM('1-season no sort'!S172,'1-season no sort'!S228,'1-season no sort'!S349,'1-season no sort'!S726)</f>
        <v>116.5</v>
      </c>
      <c r="T9" s="11">
        <f>AVERAGE('1-season no sort'!T172,'1-season no sort'!T228,'1-season no sort'!T349,'1-season no sort'!T726)</f>
        <v>8.75</v>
      </c>
      <c r="U9" s="13">
        <v>4.0</v>
      </c>
      <c r="V9" s="101">
        <f t="shared" si="7"/>
        <v>7</v>
      </c>
      <c r="W9" s="15">
        <f t="shared" si="8"/>
        <v>0.6818181818</v>
      </c>
      <c r="X9" s="15">
        <f t="shared" si="9"/>
        <v>0.3181818182</v>
      </c>
      <c r="Y9" s="15">
        <f t="shared" si="10"/>
        <v>4.616441198</v>
      </c>
      <c r="Z9" s="21">
        <f>SUM('1-season no sort'!Z172,'1-season no sort'!Z228,'1-season no sort'!Z349,'1-season no sort'!Z726)</f>
        <v>2</v>
      </c>
      <c r="AA9" s="21">
        <f>SUM('1-season no sort'!AA172,'1-season no sort'!AA228,'1-season no sort'!AA349,'1-season no sort'!AA726)</f>
        <v>1</v>
      </c>
      <c r="AB9" s="21">
        <f>SUM('1-season no sort'!AB172,'1-season no sort'!AB228,'1-season no sort'!AB349,'1-season no sort'!AB726)</f>
        <v>16</v>
      </c>
      <c r="AC9" s="21">
        <f>SUM('1-season no sort'!AC172,'1-season no sort'!AC228,'1-season no sort'!AC349,'1-season no sort'!AC726)</f>
        <v>4</v>
      </c>
      <c r="AD9" s="102">
        <f t="shared" ref="AD9:AE9" si="36">SUM(Z9+AB9)</f>
        <v>18</v>
      </c>
      <c r="AE9" s="102">
        <f t="shared" si="36"/>
        <v>5</v>
      </c>
      <c r="AF9" s="99">
        <f t="shared" si="12"/>
        <v>0.2777777778</v>
      </c>
      <c r="AG9" s="99">
        <f t="shared" si="13"/>
        <v>0.25</v>
      </c>
      <c r="AH9" s="99">
        <f t="shared" si="14"/>
        <v>0.5</v>
      </c>
      <c r="AI9" s="21">
        <f>SUM('1-season no sort'!AG172,'1-season no sort'!AG228,'1-season no sort'!AG349,'1-season no sort'!AG726)</f>
        <v>10</v>
      </c>
      <c r="AJ9" s="21">
        <f>SUM('1-season no sort'!AH172,'1-season no sort'!AH228,'1-season no sort'!AH349,'1-season no sort'!AH726)</f>
        <v>4</v>
      </c>
      <c r="AK9" s="21">
        <f>SUM('1-season no sort'!AI172,'1-season no sort'!AI228,'1-season no sort'!AI349,'1-season no sort'!AI726)</f>
        <v>23</v>
      </c>
      <c r="AL9" s="21">
        <f>SUM('1-season no sort'!AJ172,'1-season no sort'!AJ228,'1-season no sort'!AJ349,'1-season no sort'!AJ726)</f>
        <v>16</v>
      </c>
      <c r="AM9" s="102">
        <f t="shared" ref="AM9:AN9" si="37">SUM(AI9+AK9)</f>
        <v>33</v>
      </c>
      <c r="AN9" s="102">
        <f t="shared" si="37"/>
        <v>20</v>
      </c>
      <c r="AO9" s="99">
        <f t="shared" si="16"/>
        <v>0.6060606061</v>
      </c>
      <c r="AP9" s="99">
        <f t="shared" si="17"/>
        <v>0.6956521739</v>
      </c>
      <c r="AQ9" s="99">
        <f t="shared" si="18"/>
        <v>0.4</v>
      </c>
      <c r="AR9" s="17">
        <f>SUM('1-season no sort'!AN172,'1-season no sort'!AN228,'1-season no sort'!AN349,'1-season no sort'!AN726)</f>
        <v>0</v>
      </c>
      <c r="AS9" s="17">
        <f>SUM('1-season no sort'!AO172,'1-season no sort'!AO228,'1-season no sort'!AO349,'1-season no sort'!AO726)</f>
        <v>0</v>
      </c>
      <c r="AT9" s="13"/>
      <c r="AU9" s="13"/>
      <c r="AV9" s="11">
        <f t="shared" si="19"/>
        <v>29.125</v>
      </c>
      <c r="AW9" s="17">
        <f t="shared" si="20"/>
        <v>-7</v>
      </c>
      <c r="AX9" s="13">
        <f t="shared" si="21"/>
        <v>-0.3181818182</v>
      </c>
      <c r="AY9" s="78">
        <f t="shared" si="22"/>
        <v>0</v>
      </c>
      <c r="AZ9" s="13">
        <v>2.0</v>
      </c>
      <c r="BA9" s="13">
        <v>1.0</v>
      </c>
      <c r="BB9" s="11">
        <f t="shared" si="23"/>
        <v>0.5</v>
      </c>
      <c r="BC9" s="17">
        <f>SUM('1-season no sort'!AZ172,'1-season no sort'!AZ228,'1-season no sort'!AZ349,'1-season no sort'!AZ726)</f>
        <v>0</v>
      </c>
      <c r="BD9" s="17">
        <f t="shared" si="24"/>
        <v>22</v>
      </c>
    </row>
    <row r="10" ht="12.75" customHeight="1">
      <c r="A10" s="8" t="s">
        <v>735</v>
      </c>
      <c r="B10" s="13" t="s">
        <v>188</v>
      </c>
      <c r="C10" s="11">
        <f>SUM('1-season no sort'!C117,'1-season no sort'!C133,'1-season no sort'!C231)</f>
        <v>2.917460317</v>
      </c>
      <c r="D10" s="11">
        <f>SUM('1-season no sort'!D117,'1-season no sort'!D133,'1-season no sort'!D231)</f>
        <v>16.38095238</v>
      </c>
      <c r="E10" s="99">
        <f t="shared" si="3"/>
        <v>0.1781007752</v>
      </c>
      <c r="F10" s="17">
        <f>SUM('1-season no sort'!F117,'1-season no sort'!F133,'1-season no sort'!F231)</f>
        <v>1</v>
      </c>
      <c r="G10" s="13">
        <f>SUM('1-season no sort'!G117,'1-season no sort'!G133,'1-season no sort'!G231)</f>
        <v>10</v>
      </c>
      <c r="H10" s="13">
        <f>SUM('1-season no sort'!H117,'1-season no sort'!H133,'1-season no sort'!H231)</f>
        <v>19</v>
      </c>
      <c r="I10" s="13">
        <f>SUM('1-season no sort'!I117,'1-season no sort'!I133,'1-season no sort'!I231)</f>
        <v>133</v>
      </c>
      <c r="J10" s="13">
        <f>SUM('1-season no sort'!J117,'1-season no sort'!J133,'1-season no sort'!J231)</f>
        <v>16</v>
      </c>
      <c r="K10" s="15">
        <f t="shared" si="4"/>
        <v>0.6160714286</v>
      </c>
      <c r="L10" s="100">
        <f>('1-season no sort'!L117*('1-season no sort'!J117/J10))+('1-season no sort'!L133*('1-season no sort'!J133/J10))+('1-season no sort'!L231*('1-season no sort'!J231/J10))</f>
        <v>1.328234266</v>
      </c>
      <c r="M10" s="13">
        <f>SUM('1-season no sort'!M117,'1-season no sort'!M133,'1-season no sort'!M231)</f>
        <v>10</v>
      </c>
      <c r="N10" s="13"/>
      <c r="O10" s="13"/>
      <c r="P10" s="13"/>
      <c r="Q10" s="15">
        <f t="shared" si="5"/>
        <v>0.7941722038</v>
      </c>
      <c r="R10" s="15">
        <f t="shared" si="6"/>
        <v>2.300721038</v>
      </c>
      <c r="S10" s="21">
        <f>SUM('1-season no sort'!S117,'1-season no sort'!S133,'1-season no sort'!S231)</f>
        <v>76</v>
      </c>
      <c r="T10" s="11">
        <f>AVERAGE('1-season no sort'!T117,'1-season no sort'!T133,'1-season no sort'!T231)</f>
        <v>9.333333333</v>
      </c>
      <c r="U10" s="13">
        <v>3.0</v>
      </c>
      <c r="V10" s="101">
        <f t="shared" si="7"/>
        <v>6</v>
      </c>
      <c r="W10" s="15">
        <f t="shared" si="8"/>
        <v>0.625</v>
      </c>
      <c r="X10" s="15">
        <f t="shared" si="9"/>
        <v>0.375</v>
      </c>
      <c r="Y10" s="15">
        <f t="shared" si="10"/>
        <v>2.300721038</v>
      </c>
      <c r="Z10" s="21">
        <f>SUM('1-season no sort'!Z117,'1-season no sort'!Z133,'1-season no sort'!Z231)</f>
        <v>2</v>
      </c>
      <c r="AA10" s="21">
        <f>SUM('1-season no sort'!AA117,'1-season no sort'!AA133,'1-season no sort'!AA231)</f>
        <v>0</v>
      </c>
      <c r="AB10" s="21">
        <f>SUM('1-season no sort'!AB117,'1-season no sort'!AB133,'1-season no sort'!AB231)</f>
        <v>9</v>
      </c>
      <c r="AC10" s="21">
        <f>SUM('1-season no sort'!AC117,'1-season no sort'!AC133,'1-season no sort'!AC231)</f>
        <v>0</v>
      </c>
      <c r="AD10" s="102">
        <f t="shared" ref="AD10:AE10" si="38">SUM(Z10+AB10)</f>
        <v>11</v>
      </c>
      <c r="AE10" s="102">
        <f t="shared" si="38"/>
        <v>0</v>
      </c>
      <c r="AF10" s="99">
        <f t="shared" si="12"/>
        <v>0</v>
      </c>
      <c r="AG10" s="99">
        <f t="shared" si="13"/>
        <v>0</v>
      </c>
      <c r="AH10" s="99">
        <f t="shared" si="14"/>
        <v>0</v>
      </c>
      <c r="AI10" s="21">
        <f>SUM('1-season no sort'!AG117,'1-season no sort'!AG133,'1-season no sort'!AG231)</f>
        <v>15</v>
      </c>
      <c r="AJ10" s="21">
        <f>SUM('1-season no sort'!AH117,'1-season no sort'!AH133,'1-season no sort'!AH231)</f>
        <v>8</v>
      </c>
      <c r="AK10" s="21">
        <f>SUM('1-season no sort'!AI117,'1-season no sort'!AI133,'1-season no sort'!AI231)</f>
        <v>19</v>
      </c>
      <c r="AL10" s="21">
        <f>SUM('1-season no sort'!AJ117,'1-season no sort'!AJ133,'1-season no sort'!AJ231)</f>
        <v>11</v>
      </c>
      <c r="AM10" s="102">
        <f t="shared" ref="AM10:AN10" si="39">SUM(AI10+AK10)</f>
        <v>34</v>
      </c>
      <c r="AN10" s="102">
        <f t="shared" si="39"/>
        <v>19</v>
      </c>
      <c r="AO10" s="99">
        <f t="shared" si="16"/>
        <v>0.5588235294</v>
      </c>
      <c r="AP10" s="99">
        <f t="shared" si="17"/>
        <v>0.5789473684</v>
      </c>
      <c r="AQ10" s="99">
        <f t="shared" si="18"/>
        <v>0.5333333333</v>
      </c>
      <c r="AR10" s="17">
        <f>SUM('1-season no sort'!AN117,'1-season no sort'!AN133,'1-season no sort'!AN231)</f>
        <v>0</v>
      </c>
      <c r="AS10" s="17">
        <f>SUM('1-season no sort'!AO117,'1-season no sort'!AO133,'1-season no sort'!AO231)</f>
        <v>0</v>
      </c>
      <c r="AT10" s="13"/>
      <c r="AU10" s="13"/>
      <c r="AV10" s="11">
        <f t="shared" si="19"/>
        <v>25.33333333</v>
      </c>
      <c r="AW10" s="13">
        <f t="shared" si="20"/>
        <v>-9</v>
      </c>
      <c r="AX10" s="13">
        <f t="shared" si="21"/>
        <v>-0.5625</v>
      </c>
      <c r="AY10" s="12">
        <f t="shared" si="22"/>
        <v>-3</v>
      </c>
      <c r="AZ10" s="13">
        <v>2.0</v>
      </c>
      <c r="BA10" s="13">
        <v>0.0</v>
      </c>
      <c r="BB10" s="11">
        <f t="shared" si="23"/>
        <v>0</v>
      </c>
      <c r="BC10" s="17">
        <f>SUM('1-season no sort'!AZ117,'1-season no sort'!AZ133,'1-season no sort'!AZ231)</f>
        <v>0</v>
      </c>
      <c r="BD10" s="17">
        <f t="shared" si="24"/>
        <v>19</v>
      </c>
    </row>
    <row r="11" ht="12.75" customHeight="1">
      <c r="A11" s="8" t="s">
        <v>737</v>
      </c>
      <c r="B11" s="13" t="s">
        <v>195</v>
      </c>
      <c r="C11" s="11">
        <f>SUM('1-season no sort'!C78,'1-season no sort'!C141,'1-season no sort'!C316)</f>
        <v>4.216269841</v>
      </c>
      <c r="D11" s="11">
        <f>SUM('1-season no sort'!D78,'1-season no sort'!D141,'1-season no sort'!D316)</f>
        <v>16.00634921</v>
      </c>
      <c r="E11" s="99">
        <f t="shared" si="3"/>
        <v>0.2634123364</v>
      </c>
      <c r="F11" s="13">
        <f>SUM('1-season no sort'!F78,'1-season no sort'!F141,'1-season no sort'!F316)</f>
        <v>2</v>
      </c>
      <c r="G11" s="13">
        <f>SUM('1-season no sort'!G78,'1-season no sort'!G141,'1-season no sort'!G316)</f>
        <v>13</v>
      </c>
      <c r="H11" s="13">
        <f>SUM('1-season no sort'!H78,'1-season no sort'!H141,'1-season no sort'!H316)</f>
        <v>24</v>
      </c>
      <c r="I11" s="13">
        <f>SUM('1-season no sort'!I78,'1-season no sort'!I141,'1-season no sort'!I316)</f>
        <v>143</v>
      </c>
      <c r="J11" s="13">
        <f>SUM('1-season no sort'!J78,'1-season no sort'!J141,'1-season no sort'!J316)</f>
        <v>18</v>
      </c>
      <c r="K11" s="15">
        <f t="shared" si="4"/>
        <v>0.7128982129</v>
      </c>
      <c r="L11" s="100">
        <f>('1-season no sort'!L78*('1-season no sort'!J78/J11))+('1-season no sort'!L141*('1-season no sort'!J141/J11))+('1-season no sort'!L316*('1-season no sort'!J316/J11))</f>
        <v>1.220022992</v>
      </c>
      <c r="M11" s="13">
        <f>SUM('1-season no sort'!M78,'1-season no sort'!M141,'1-season no sort'!M316)</f>
        <v>7</v>
      </c>
      <c r="N11" s="13"/>
      <c r="O11" s="13"/>
      <c r="P11" s="13"/>
      <c r="Q11" s="15">
        <f t="shared" si="5"/>
        <v>0.9763105493</v>
      </c>
      <c r="R11" s="15">
        <f t="shared" si="6"/>
        <v>2.625446272</v>
      </c>
      <c r="S11" s="21">
        <f>SUM('1-season no sort'!S78,'1-season no sort'!S141,'1-season no sort'!S316)</f>
        <v>78</v>
      </c>
      <c r="T11" s="11">
        <f>AVERAGE('1-season no sort'!T78,'1-season no sort'!T141,'1-season no sort'!T316)</f>
        <v>9.666666667</v>
      </c>
      <c r="U11" s="13">
        <v>3.0</v>
      </c>
      <c r="V11" s="101">
        <f t="shared" si="7"/>
        <v>5</v>
      </c>
      <c r="W11" s="15">
        <f t="shared" si="8"/>
        <v>0.7222222222</v>
      </c>
      <c r="X11" s="15">
        <f t="shared" si="9"/>
        <v>0.2777777778</v>
      </c>
      <c r="Y11" s="15">
        <f t="shared" si="10"/>
        <v>2.625446272</v>
      </c>
      <c r="Z11" s="21">
        <f>SUM('1-season no sort'!Z78,'1-season no sort'!Z141,'1-season no sort'!Z316)</f>
        <v>1</v>
      </c>
      <c r="AA11" s="21">
        <f>SUM('1-season no sort'!AA78,'1-season no sort'!AA141,'1-season no sort'!AA316)</f>
        <v>0</v>
      </c>
      <c r="AB11" s="21">
        <f>SUM('1-season no sort'!AB78,'1-season no sort'!AB141,'1-season no sort'!AB316)</f>
        <v>9</v>
      </c>
      <c r="AC11" s="21">
        <f>SUM('1-season no sort'!AC78,'1-season no sort'!AC141,'1-season no sort'!AC316)</f>
        <v>1</v>
      </c>
      <c r="AD11" s="102">
        <f t="shared" ref="AD11:AE11" si="40">SUM(Z11+AB11)</f>
        <v>10</v>
      </c>
      <c r="AE11" s="102">
        <f t="shared" si="40"/>
        <v>1</v>
      </c>
      <c r="AF11" s="99">
        <f t="shared" si="12"/>
        <v>0.1</v>
      </c>
      <c r="AG11" s="99">
        <f t="shared" si="13"/>
        <v>0.1111111111</v>
      </c>
      <c r="AH11" s="99">
        <f t="shared" si="14"/>
        <v>0</v>
      </c>
      <c r="AI11" s="21">
        <f>SUM('1-season no sort'!AG78,'1-season no sort'!AG141,'1-season no sort'!AG316)</f>
        <v>15</v>
      </c>
      <c r="AJ11" s="21">
        <f>SUM('1-season no sort'!AH78,'1-season no sort'!AH141,'1-season no sort'!AH316)</f>
        <v>10</v>
      </c>
      <c r="AK11" s="21">
        <f>SUM('1-season no sort'!AI78,'1-season no sort'!AI141,'1-season no sort'!AI316)</f>
        <v>19</v>
      </c>
      <c r="AL11" s="21">
        <f>SUM('1-season no sort'!AJ78,'1-season no sort'!AJ141,'1-season no sort'!AJ316)</f>
        <v>8</v>
      </c>
      <c r="AM11" s="102">
        <f t="shared" ref="AM11:AN11" si="41">SUM(AI11+AK11)</f>
        <v>34</v>
      </c>
      <c r="AN11" s="102">
        <f t="shared" si="41"/>
        <v>18</v>
      </c>
      <c r="AO11" s="99">
        <f t="shared" si="16"/>
        <v>0.5661764706</v>
      </c>
      <c r="AP11" s="99">
        <f t="shared" si="17"/>
        <v>0.4210526316</v>
      </c>
      <c r="AQ11" s="99">
        <f t="shared" si="18"/>
        <v>0.6666666667</v>
      </c>
      <c r="AR11" s="17">
        <f>SUM('1-season no sort'!AN78,'1-season no sort'!AN141,'1-season no sort'!AN316)</f>
        <v>2</v>
      </c>
      <c r="AS11" s="17">
        <f>SUM('1-season no sort'!AO78,'1-season no sort'!AO141,'1-season no sort'!AO316)</f>
        <v>1</v>
      </c>
      <c r="AT11" s="13"/>
      <c r="AU11" s="13"/>
      <c r="AV11" s="11">
        <f t="shared" si="19"/>
        <v>26</v>
      </c>
      <c r="AW11" s="13">
        <f t="shared" si="20"/>
        <v>-11</v>
      </c>
      <c r="AX11" s="13">
        <f t="shared" si="21"/>
        <v>-0.6111111111</v>
      </c>
      <c r="AY11" s="12">
        <f t="shared" si="22"/>
        <v>-6</v>
      </c>
      <c r="AZ11" s="13">
        <v>2.0</v>
      </c>
      <c r="BA11" s="13">
        <v>2.0</v>
      </c>
      <c r="BB11" s="11">
        <f t="shared" si="23"/>
        <v>1</v>
      </c>
      <c r="BC11" s="13">
        <f>SUM('1-season no sort'!AZ78,'1-season no sort'!AZ141,'1-season no sort'!AZ316)</f>
        <v>5</v>
      </c>
      <c r="BD11" s="17">
        <f t="shared" si="24"/>
        <v>29</v>
      </c>
    </row>
    <row r="12" ht="12.75" customHeight="1">
      <c r="A12" s="8" t="s">
        <v>738</v>
      </c>
      <c r="B12" s="13" t="s">
        <v>220</v>
      </c>
      <c r="C12" s="11">
        <f>SUM('1-season no sort'!C165,'1-season no sort'!C224,'1-season no sort'!C615)</f>
        <v>7.331349206</v>
      </c>
      <c r="D12" s="11">
        <f>SUM('1-season no sort'!D165,'1-season no sort'!D224,'1-season no sort'!D615)</f>
        <v>18.07234921</v>
      </c>
      <c r="E12" s="99">
        <f t="shared" si="3"/>
        <v>0.4056666415</v>
      </c>
      <c r="F12" s="17">
        <f>SUM('1-season no sort'!F165,'1-season no sort'!F224,'1-season no sort'!F615)</f>
        <v>1</v>
      </c>
      <c r="G12" s="17">
        <f>SUM('1-season no sort'!G165,'1-season no sort'!G224,'1-season no sort'!G615)</f>
        <v>14</v>
      </c>
      <c r="H12" s="17">
        <f>SUM('1-season no sort'!H165,'1-season no sort'!H224,'1-season no sort'!H615)</f>
        <v>8</v>
      </c>
      <c r="I12" s="17">
        <f>SUM('1-season no sort'!I165,'1-season no sort'!I224,'1-season no sort'!I615)</f>
        <v>134</v>
      </c>
      <c r="J12" s="17">
        <f>SUM('1-season no sort'!J165,'1-season no sort'!J224,'1-season no sort'!J615)</f>
        <v>19</v>
      </c>
      <c r="K12" s="15">
        <f t="shared" si="4"/>
        <v>0.7336999214</v>
      </c>
      <c r="L12" s="100">
        <f>('1-season no sort'!L615*('1-season no sort'!J615/J12))+('1-season no sort'!L165*('1-season no sort'!J165/J12))+('1-season no sort'!L224*('1-season no sort'!J224/J12))</f>
        <v>4.134502924</v>
      </c>
      <c r="M12" s="17">
        <f>SUM('1-season no sort'!M165,'1-season no sort'!M224,'1-season no sort'!M615)</f>
        <v>16</v>
      </c>
      <c r="N12" s="13">
        <v>7.0</v>
      </c>
      <c r="O12" s="13">
        <v>7.0</v>
      </c>
      <c r="P12" s="10">
        <f>SUM(N12/O12)</f>
        <v>1</v>
      </c>
      <c r="Q12" s="15">
        <f t="shared" si="5"/>
        <v>1.472699896</v>
      </c>
      <c r="R12" s="15">
        <f t="shared" si="6"/>
        <v>8.578285993</v>
      </c>
      <c r="S12" s="21">
        <f>SUM('1-season no sort'!S165,'1-season no sort'!S224,'1-season no sort'!S615)</f>
        <v>79</v>
      </c>
      <c r="T12" s="11">
        <f>AVERAGE('1-season no sort'!T165,'1-season no sort'!T224,'1-season no sort'!T615)</f>
        <v>9</v>
      </c>
      <c r="U12" s="13">
        <v>3.0</v>
      </c>
      <c r="V12" s="101">
        <f t="shared" si="7"/>
        <v>5</v>
      </c>
      <c r="W12" s="15">
        <f t="shared" si="8"/>
        <v>0.7368421053</v>
      </c>
      <c r="X12" s="15">
        <f t="shared" si="9"/>
        <v>0.2631578947</v>
      </c>
      <c r="Y12" s="15">
        <f t="shared" si="10"/>
        <v>6.578285993</v>
      </c>
      <c r="Z12" s="21">
        <f>SUM('1-season no sort'!Z165,'1-season no sort'!Z224,'1-season no sort'!Z615)</f>
        <v>2.5</v>
      </c>
      <c r="AA12" s="21">
        <f>SUM('1-season no sort'!AA165,'1-season no sort'!AA224,'1-season no sort'!AA615)</f>
        <v>1.5</v>
      </c>
      <c r="AB12" s="21">
        <f>SUM('1-season no sort'!AB165,'1-season no sort'!AB224,'1-season no sort'!AB615)</f>
        <v>10</v>
      </c>
      <c r="AC12" s="21">
        <f>SUM('1-season no sort'!AC165,'1-season no sort'!AC224,'1-season no sort'!AC615)</f>
        <v>3</v>
      </c>
      <c r="AD12" s="102">
        <f t="shared" ref="AD12:AE12" si="42">SUM(Z12+AB12)</f>
        <v>12.5</v>
      </c>
      <c r="AE12" s="102">
        <f t="shared" si="42"/>
        <v>4.5</v>
      </c>
      <c r="AF12" s="99">
        <f t="shared" si="12"/>
        <v>0.36</v>
      </c>
      <c r="AG12" s="99">
        <f t="shared" si="13"/>
        <v>0.3</v>
      </c>
      <c r="AH12" s="99">
        <f t="shared" si="14"/>
        <v>0.6</v>
      </c>
      <c r="AI12" s="21">
        <f>SUM('1-season no sort'!AG165,'1-season no sort'!AG224,'1-season no sort'!AG615)</f>
        <v>13</v>
      </c>
      <c r="AJ12" s="21">
        <f>SUM('1-season no sort'!AH165,'1-season no sort'!AH224,'1-season no sort'!AH615)</f>
        <v>8</v>
      </c>
      <c r="AK12" s="21">
        <f>SUM('1-season no sort'!AI165,'1-season no sort'!AI224,'1-season no sort'!AI615)</f>
        <v>19</v>
      </c>
      <c r="AL12" s="21">
        <f>SUM('1-season no sort'!AJ165,'1-season no sort'!AJ224,'1-season no sort'!AJ615)</f>
        <v>9</v>
      </c>
      <c r="AM12" s="102">
        <f t="shared" ref="AM12:AN12" si="43">SUM(AI12+AK12)</f>
        <v>32</v>
      </c>
      <c r="AN12" s="102">
        <f t="shared" si="43"/>
        <v>17</v>
      </c>
      <c r="AO12" s="99">
        <f t="shared" si="16"/>
        <v>0.546875</v>
      </c>
      <c r="AP12" s="99">
        <f t="shared" si="17"/>
        <v>0.4736842105</v>
      </c>
      <c r="AQ12" s="99">
        <f t="shared" si="18"/>
        <v>0.6153846154</v>
      </c>
      <c r="AR12" s="17">
        <f>SUM('1-season no sort'!AN165,'1-season no sort'!AN224,'1-season no sort'!AN615)</f>
        <v>1</v>
      </c>
      <c r="AS12" s="17">
        <f>SUM('1-season no sort'!AO165,'1-season no sort'!AO224,'1-season no sort'!AO615)</f>
        <v>0</v>
      </c>
      <c r="AT12" s="13"/>
      <c r="AU12" s="13"/>
      <c r="AV12" s="11">
        <f t="shared" si="19"/>
        <v>26.33333333</v>
      </c>
      <c r="AW12" s="17">
        <f t="shared" si="20"/>
        <v>6</v>
      </c>
      <c r="AX12" s="13">
        <f t="shared" si="21"/>
        <v>0.3157894737</v>
      </c>
      <c r="AY12" s="78">
        <f t="shared" si="22"/>
        <v>11</v>
      </c>
      <c r="AZ12" s="13">
        <v>1.0</v>
      </c>
      <c r="BA12" s="13">
        <v>1.0</v>
      </c>
      <c r="BB12" s="11">
        <f t="shared" si="23"/>
        <v>1</v>
      </c>
      <c r="BC12" s="17">
        <f>SUM('1-season no sort'!AZ165,'1-season no sort'!AZ224,'1-season no sort'!AZ615)</f>
        <v>0</v>
      </c>
      <c r="BD12" s="17">
        <f t="shared" si="24"/>
        <v>8</v>
      </c>
    </row>
    <row r="13" ht="12.75" customHeight="1">
      <c r="A13" s="8" t="s">
        <v>739</v>
      </c>
      <c r="B13" s="13" t="s">
        <v>190</v>
      </c>
      <c r="C13" s="11">
        <f>SUM('1-season no sort'!C524,'1-season no sort'!C136)</f>
        <v>5.596428571</v>
      </c>
      <c r="D13" s="11">
        <f>SUM('1-season no sort'!D524,'1-season no sort'!D136)</f>
        <v>17.04325397</v>
      </c>
      <c r="E13" s="99">
        <f t="shared" si="3"/>
        <v>0.3283662018</v>
      </c>
      <c r="F13" s="13">
        <f>SUM('1-season no sort'!F524,'1-season no sort'!F136)</f>
        <v>0</v>
      </c>
      <c r="G13" s="13">
        <f>SUM('1-season no sort'!G524,'1-season no sort'!G136)</f>
        <v>10</v>
      </c>
      <c r="H13" s="13">
        <f>SUM('1-season no sort'!H524,'1-season no sort'!H136)</f>
        <v>17</v>
      </c>
      <c r="I13" s="13">
        <f>SUM('1-season no sort'!I524,'1-season no sort'!I136)</f>
        <v>107</v>
      </c>
      <c r="J13" s="13">
        <f>SUM('1-season no sort'!J524,'1-season no sort'!J136)</f>
        <v>14</v>
      </c>
      <c r="K13" s="15">
        <f t="shared" si="4"/>
        <v>0.7029372497</v>
      </c>
      <c r="L13" s="100">
        <f>('1-season no sort'!L524*('1-season no sort'!J524/J13))+('1-season no sort'!L136*('1-season no sort'!J136/J13))</f>
        <v>1.564102564</v>
      </c>
      <c r="M13" s="13">
        <f>SUM('1-season no sort'!M524,'1-season no sort'!M136)</f>
        <v>7</v>
      </c>
      <c r="N13" s="13"/>
      <c r="O13" s="13"/>
      <c r="P13" s="13"/>
      <c r="Q13" s="15">
        <f t="shared" si="5"/>
        <v>1.031303451</v>
      </c>
      <c r="R13" s="15">
        <f t="shared" si="6"/>
        <v>4.36231685</v>
      </c>
      <c r="S13" s="21">
        <f>SUM('1-season no sort'!S524,'1-season no sort'!S136)</f>
        <v>61</v>
      </c>
      <c r="T13" s="11">
        <f>AVERAGE('1-season no sort'!T524,'1-season no sort'!T136)</f>
        <v>7</v>
      </c>
      <c r="U13" s="13">
        <v>2.0</v>
      </c>
      <c r="V13" s="101">
        <f t="shared" si="7"/>
        <v>4</v>
      </c>
      <c r="W13" s="15">
        <f t="shared" si="8"/>
        <v>0.7142857143</v>
      </c>
      <c r="X13" s="15">
        <f t="shared" si="9"/>
        <v>0.2857142857</v>
      </c>
      <c r="Y13" s="15">
        <f t="shared" si="10"/>
        <v>4.36231685</v>
      </c>
      <c r="Z13" s="21">
        <f>SUM('1-season no sort'!Z524,'1-season no sort'!Z136)</f>
        <v>4</v>
      </c>
      <c r="AA13" s="21">
        <f>SUM('1-season no sort'!AA524,'1-season no sort'!AA136)</f>
        <v>2</v>
      </c>
      <c r="AB13" s="21">
        <f>SUM('1-season no sort'!AB524,'1-season no sort'!AB136)</f>
        <v>9</v>
      </c>
      <c r="AC13" s="21">
        <f>SUM('1-season no sort'!AC524,'1-season no sort'!AC136)</f>
        <v>1</v>
      </c>
      <c r="AD13" s="102">
        <f t="shared" ref="AD13:AE13" si="44">SUM(Z13+AB13)</f>
        <v>13</v>
      </c>
      <c r="AE13" s="102">
        <f t="shared" si="44"/>
        <v>3</v>
      </c>
      <c r="AF13" s="99">
        <f t="shared" si="12"/>
        <v>0.2307692308</v>
      </c>
      <c r="AG13" s="99">
        <f t="shared" si="13"/>
        <v>0.1111111111</v>
      </c>
      <c r="AH13" s="99">
        <f t="shared" si="14"/>
        <v>0.5</v>
      </c>
      <c r="AI13" s="21">
        <f>SUM('1-season no sort'!AG524,'1-season no sort'!AG136)</f>
        <v>15</v>
      </c>
      <c r="AJ13" s="21">
        <f>SUM('1-season no sort'!AH524,'1-season no sort'!AH136)</f>
        <v>8</v>
      </c>
      <c r="AK13" s="21">
        <f>SUM('1-season no sort'!AI524,'1-season no sort'!AI136)</f>
        <v>14</v>
      </c>
      <c r="AL13" s="21">
        <f>SUM('1-season no sort'!AJ524,'1-season no sort'!AJ136)</f>
        <v>9</v>
      </c>
      <c r="AM13" s="102">
        <f t="shared" ref="AM13:AN13" si="45">SUM(AI13+AK13)</f>
        <v>29</v>
      </c>
      <c r="AN13" s="102">
        <f t="shared" si="45"/>
        <v>17</v>
      </c>
      <c r="AO13" s="99">
        <f t="shared" si="16"/>
        <v>0.5862068966</v>
      </c>
      <c r="AP13" s="99">
        <f t="shared" si="17"/>
        <v>0.6428571429</v>
      </c>
      <c r="AQ13" s="99">
        <f t="shared" si="18"/>
        <v>0.5333333333</v>
      </c>
      <c r="AR13" s="17">
        <f>SUM('1-season no sort'!AN524,'1-season no sort'!AN136)</f>
        <v>0</v>
      </c>
      <c r="AS13" s="17">
        <f>SUM('1-season no sort'!AO524,'1-season no sort'!AO136)</f>
        <v>0</v>
      </c>
      <c r="AT13" s="13"/>
      <c r="AU13" s="13"/>
      <c r="AV13" s="11">
        <f t="shared" si="19"/>
        <v>30.5</v>
      </c>
      <c r="AW13" s="13">
        <f t="shared" si="20"/>
        <v>-7</v>
      </c>
      <c r="AX13" s="13">
        <f t="shared" si="21"/>
        <v>-0.5</v>
      </c>
      <c r="AY13" s="12">
        <f t="shared" si="22"/>
        <v>-3</v>
      </c>
      <c r="AZ13" s="13">
        <v>2.0</v>
      </c>
      <c r="BA13" s="13">
        <v>2.0</v>
      </c>
      <c r="BB13" s="11">
        <f t="shared" si="23"/>
        <v>1</v>
      </c>
      <c r="BC13" s="13"/>
      <c r="BD13" s="17">
        <f t="shared" si="24"/>
        <v>17</v>
      </c>
    </row>
    <row r="14" ht="12.75" customHeight="1">
      <c r="A14" s="103" t="s">
        <v>740</v>
      </c>
      <c r="B14" s="13" t="s">
        <v>406</v>
      </c>
      <c r="C14" s="11">
        <f>SUM('1-season no sort'!C378,'1-season no sort'!C598,'1-season no sort'!C719)</f>
        <v>3.248412698</v>
      </c>
      <c r="D14" s="11">
        <f>SUM('1-season no sort'!D378,'1-season no sort'!D598,'1-season no sort'!D719)</f>
        <v>27.20595238</v>
      </c>
      <c r="E14" s="99">
        <f t="shared" si="3"/>
        <v>0.1194008081</v>
      </c>
      <c r="F14" s="17">
        <f>SUM('1-season no sort'!F378,'1-season no sort'!F598,'1-season no sort'!F719)</f>
        <v>1</v>
      </c>
      <c r="G14" s="17">
        <f>SUM('1-season no sort'!G378,'1-season no sort'!G598,'1-season no sort'!G719)</f>
        <v>19</v>
      </c>
      <c r="H14" s="17">
        <f>SUM('1-season no sort'!H378,'1-season no sort'!H598,'1-season no sort'!H719)</f>
        <v>8</v>
      </c>
      <c r="I14" s="17">
        <f>SUM('1-season no sort'!I378,'1-season no sort'!I598,'1-season no sort'!I719)</f>
        <v>214</v>
      </c>
      <c r="J14" s="17">
        <f>SUM('1-season no sort'!J378,'1-season no sort'!J598,'1-season no sort'!J719)</f>
        <v>28</v>
      </c>
      <c r="K14" s="15">
        <f t="shared" si="4"/>
        <v>0.6772363151</v>
      </c>
      <c r="L14" s="100">
        <f>('1-season no sort'!L378*('1-season no sort'!J378/J14))+('1-season no sort'!L598*('1-season no sort'!J598/J14))+('1-season no sort'!L719*('1-season no sort'!J719/J14))</f>
        <v>4.016666667</v>
      </c>
      <c r="M14" s="17">
        <f>SUM('1-season no sort'!M378,'1-season no sort'!M598,'1-season no sort'!M719)</f>
        <v>17</v>
      </c>
      <c r="N14" s="17">
        <f>SUM('1-season no sort'!N378,'1-season no sort'!N598,'1-season no sort'!N718)</f>
        <v>7</v>
      </c>
      <c r="O14" s="17">
        <f>'1-season no sort'!O598</f>
        <v>10</v>
      </c>
      <c r="P14" s="11">
        <f>'1-season no sort'!P378+'1-season no sort'!P598</f>
        <v>0.7</v>
      </c>
      <c r="Q14" s="15">
        <f t="shared" si="5"/>
        <v>1.029970456</v>
      </c>
      <c r="R14" s="15">
        <f t="shared" si="6"/>
        <v>6.499470899</v>
      </c>
      <c r="S14" s="21">
        <f>SUM('1-season no sort'!S378,'1-season no sort'!S598,'1-season no sort'!S719)</f>
        <v>96</v>
      </c>
      <c r="T14" s="11">
        <f>AVERAGE('1-season no sort'!T378,'1-season no sort'!T598,'1-season no sort'!T719)</f>
        <v>5.333333333</v>
      </c>
      <c r="U14" s="13">
        <v>3.0</v>
      </c>
      <c r="V14" s="101">
        <f t="shared" si="7"/>
        <v>9</v>
      </c>
      <c r="W14" s="15">
        <f t="shared" si="8"/>
        <v>0.6785714286</v>
      </c>
      <c r="X14" s="15">
        <f t="shared" si="9"/>
        <v>0.3214285714</v>
      </c>
      <c r="Y14" s="15">
        <f t="shared" si="10"/>
        <v>5.099470899</v>
      </c>
      <c r="Z14" s="21">
        <f>SUM('1-season no sort'!Z378,'1-season no sort'!Z598,'1-season no sort'!Z719)</f>
        <v>0</v>
      </c>
      <c r="AA14" s="21">
        <f>SUM('1-season no sort'!AA378,'1-season no sort'!AA598,'1-season no sort'!AA719)</f>
        <v>0</v>
      </c>
      <c r="AB14" s="21">
        <f>SUM('1-season no sort'!AB378,'1-season no sort'!AB598,'1-season no sort'!AB719)</f>
        <v>21</v>
      </c>
      <c r="AC14" s="21">
        <f>SUM('1-season no sort'!AC378,'1-season no sort'!AC598,'1-season no sort'!AC719)</f>
        <v>0</v>
      </c>
      <c r="AD14" s="102">
        <f t="shared" ref="AD14:AE14" si="46">SUM(Z14+AB14)</f>
        <v>21</v>
      </c>
      <c r="AE14" s="102">
        <f t="shared" si="46"/>
        <v>0</v>
      </c>
      <c r="AF14" s="99">
        <f t="shared" si="12"/>
        <v>0</v>
      </c>
      <c r="AG14" s="99">
        <f t="shared" si="13"/>
        <v>0</v>
      </c>
      <c r="AH14" s="99" t="str">
        <f t="shared" si="14"/>
        <v>#DIV/0!</v>
      </c>
      <c r="AI14" s="21">
        <f>SUM('1-season no sort'!AG378,'1-season no sort'!AG598,'1-season no sort'!AG719)</f>
        <v>12</v>
      </c>
      <c r="AJ14" s="21">
        <f>SUM('1-season no sort'!AH378,'1-season no sort'!AH598,'1-season no sort'!AH719)</f>
        <v>5</v>
      </c>
      <c r="AK14" s="21">
        <f>SUM('1-season no sort'!AI378,'1-season no sort'!AI598,'1-season no sort'!AI719)</f>
        <v>21</v>
      </c>
      <c r="AL14" s="21">
        <f>SUM('1-season no sort'!AJ378,'1-season no sort'!AJ598,'1-season no sort'!AJ719)</f>
        <v>11</v>
      </c>
      <c r="AM14" s="102">
        <f t="shared" ref="AM14:AN14" si="47">AI14+AK14</f>
        <v>33</v>
      </c>
      <c r="AN14" s="102">
        <f t="shared" si="47"/>
        <v>16</v>
      </c>
      <c r="AO14" s="99">
        <f t="shared" si="16"/>
        <v>0.5454545455</v>
      </c>
      <c r="AP14" s="99">
        <f t="shared" si="17"/>
        <v>0.5238095238</v>
      </c>
      <c r="AQ14" s="99">
        <f t="shared" si="18"/>
        <v>0.4166666667</v>
      </c>
      <c r="AR14" s="17">
        <f>SUM('1-season no sort'!AN378,'1-season no sort'!AN598,'1-season no sort'!AN719)</f>
        <v>4</v>
      </c>
      <c r="AS14" s="17">
        <f>SUM('1-season no sort'!AO378,'1-season no sort'!AO598,'1-season no sort'!AO719)</f>
        <v>0</v>
      </c>
      <c r="AT14" s="13"/>
      <c r="AU14" s="13"/>
      <c r="AV14" s="11">
        <f t="shared" si="19"/>
        <v>32</v>
      </c>
      <c r="AW14" s="17">
        <f t="shared" si="20"/>
        <v>11</v>
      </c>
      <c r="AX14" s="13">
        <f t="shared" si="21"/>
        <v>0.3928571429</v>
      </c>
      <c r="AY14" s="78">
        <f t="shared" si="22"/>
        <v>20</v>
      </c>
      <c r="AZ14" s="13">
        <v>2.0</v>
      </c>
      <c r="BA14" s="13">
        <v>2.0</v>
      </c>
      <c r="BB14" s="11">
        <f t="shared" si="23"/>
        <v>1</v>
      </c>
      <c r="BC14" s="13">
        <f>'1-season no sort'!AZ378+'1-season no sort'!AZ598+'1-season no sort'!AZ719</f>
        <v>3</v>
      </c>
      <c r="BD14" s="13">
        <f>'1-season no sort'!BA378+'1-season no sort'!BA598+'1-season no sort'!BA719</f>
        <v>11</v>
      </c>
    </row>
    <row r="15" ht="12.75" customHeight="1">
      <c r="A15" s="8" t="s">
        <v>741</v>
      </c>
      <c r="B15" s="13" t="s">
        <v>113</v>
      </c>
      <c r="C15" s="11">
        <f>'1-season no sort'!C601+'1-season no sort'!C59+'1-season no sort'!C129+'1-season no sort'!C225</f>
        <v>3.442460317</v>
      </c>
      <c r="D15" s="11">
        <f>'1-season no sort'!D601+'1-season no sort'!D59+'1-season no sort'!D129+'1-season no sort'!D225</f>
        <v>35.49801587</v>
      </c>
      <c r="E15" s="99">
        <f t="shared" si="3"/>
        <v>0.09697613325</v>
      </c>
      <c r="F15" s="17">
        <f>'1-season no sort'!F601+'1-season no sort'!F59+'1-season no sort'!F129+'1-season no sort'!F225</f>
        <v>7</v>
      </c>
      <c r="G15" s="17">
        <f>'1-season no sort'!G601+'1-season no sort'!G59+'1-season no sort'!G129+'1-season no sort'!G225</f>
        <v>24</v>
      </c>
      <c r="H15" s="17">
        <f>'1-season no sort'!H601+'1-season no sort'!H59+'1-season no sort'!H129+'1-season no sort'!H225</f>
        <v>9</v>
      </c>
      <c r="I15" s="17">
        <f>'1-season no sort'!I601+'1-season no sort'!I59+'1-season no sort'!I129+'1-season no sort'!I225</f>
        <v>250</v>
      </c>
      <c r="J15" s="17">
        <f>'1-season no sort'!J601+'1-season no sort'!J59+'1-season no sort'!J129+'1-season no sort'!J225</f>
        <v>33</v>
      </c>
      <c r="K15" s="15">
        <f t="shared" si="4"/>
        <v>0.7261818182</v>
      </c>
      <c r="L15" s="100">
        <f>('1-season no sort'!L601*('1-season no sort'!J601/J15))+('1-season no sort'!L59*('1-season no sort'!J59/J15))+('1-season no sort'!L129*('1-season no sort'!J129/J15))+('1-season no sort'!L225*('1-season no sort'!J225/J15))</f>
        <v>3.272727273</v>
      </c>
      <c r="M15" s="17">
        <f>'1-season no sort'!M601+'1-season no sort'!M59+'1-season no sort'!M129+'1-season no sort'!M225</f>
        <v>23</v>
      </c>
      <c r="N15" s="13"/>
      <c r="O15" s="13"/>
      <c r="P15" s="13"/>
      <c r="Q15" s="15">
        <f t="shared" si="5"/>
        <v>0.8231579514</v>
      </c>
      <c r="R15" s="15">
        <f t="shared" si="6"/>
        <v>4.133342352</v>
      </c>
      <c r="S15" s="21">
        <f>'1-season no sort'!S601+'1-season no sort'!S59+'1-season no sort'!S129+'1-season no sort'!S225</f>
        <v>121</v>
      </c>
      <c r="T15" s="11">
        <f>AVERAGE('1-season no sort'!T601,'1-season no sort'!T59,'1-season no sort'!T129,'1-season no sort'!T225)</f>
        <v>7.5</v>
      </c>
      <c r="U15" s="13">
        <v>4.0</v>
      </c>
      <c r="V15" s="101">
        <f t="shared" si="7"/>
        <v>9</v>
      </c>
      <c r="W15" s="15">
        <f t="shared" si="8"/>
        <v>0.7272727273</v>
      </c>
      <c r="X15" s="15">
        <f t="shared" si="9"/>
        <v>0.2727272727</v>
      </c>
      <c r="Y15" s="15">
        <f t="shared" si="10"/>
        <v>4.133342352</v>
      </c>
      <c r="Z15" s="21">
        <f>'1-season no sort'!Z601+'1-season no sort'!Z59+'1-season no sort'!Z129+'1-season no sort'!Z225</f>
        <v>5</v>
      </c>
      <c r="AA15" s="21">
        <f>'1-season no sort'!AA601+'1-season no sort'!AA59+'1-season no sort'!AA129+'1-season no sort'!AA225</f>
        <v>1</v>
      </c>
      <c r="AB15" s="21">
        <f>'1-season no sort'!AB601+'1-season no sort'!AB59+'1-season no sort'!AB129+'1-season no sort'!AB225</f>
        <v>22</v>
      </c>
      <c r="AC15" s="21">
        <f>'1-season no sort'!AC601+'1-season no sort'!AC59+'1-season no sort'!AC129+'1-season no sort'!AC225</f>
        <v>0</v>
      </c>
      <c r="AD15" s="102">
        <f t="shared" ref="AD15:AE15" si="48">SUM(Z15+AB15)</f>
        <v>27</v>
      </c>
      <c r="AE15" s="102">
        <f t="shared" si="48"/>
        <v>1</v>
      </c>
      <c r="AF15" s="99">
        <f t="shared" si="12"/>
        <v>0.03703703704</v>
      </c>
      <c r="AG15" s="99">
        <f t="shared" si="13"/>
        <v>0</v>
      </c>
      <c r="AH15" s="99">
        <f t="shared" si="14"/>
        <v>0.2</v>
      </c>
      <c r="AI15" s="21">
        <f>'1-season no sort'!AG601+'1-season no sort'!AG59+'1-season no sort'!AG129+'1-season no sort'!AG225</f>
        <v>21</v>
      </c>
      <c r="AJ15" s="21">
        <f>'1-season no sort'!AH601+'1-season no sort'!AH59+'1-season no sort'!AH129+'1-season no sort'!AH225</f>
        <v>6</v>
      </c>
      <c r="AK15" s="21">
        <f>'1-season no sort'!AI601+'1-season no sort'!AI59+'1-season no sort'!AI129+'1-season no sort'!AI225</f>
        <v>25</v>
      </c>
      <c r="AL15" s="21">
        <f>'1-season no sort'!AJ601+'1-season no sort'!AJ59+'1-season no sort'!AJ129+'1-season no sort'!AJ225</f>
        <v>10</v>
      </c>
      <c r="AM15" s="102">
        <f t="shared" ref="AM15:AN15" si="49">AI15+AK15</f>
        <v>46</v>
      </c>
      <c r="AN15" s="102">
        <f t="shared" si="49"/>
        <v>16</v>
      </c>
      <c r="AO15" s="99">
        <f t="shared" si="16"/>
        <v>0.3586956522</v>
      </c>
      <c r="AP15" s="99">
        <f t="shared" si="17"/>
        <v>0.4</v>
      </c>
      <c r="AQ15" s="99">
        <f t="shared" si="18"/>
        <v>0.2857142857</v>
      </c>
      <c r="AR15" s="17">
        <f>'1-season no sort'!AN601+'1-season no sort'!AN59+'1-season no sort'!AN129+'1-season no sort'!AN225</f>
        <v>1</v>
      </c>
      <c r="AS15" s="17">
        <f>'1-season no sort'!AO601+'1-season no sort'!AO59+'1-season no sort'!AO129+'1-season no sort'!AO225</f>
        <v>0</v>
      </c>
      <c r="AT15" s="13"/>
      <c r="AU15" s="13"/>
      <c r="AV15" s="11">
        <f t="shared" si="19"/>
        <v>30.25</v>
      </c>
      <c r="AW15" s="17">
        <f t="shared" si="20"/>
        <v>15</v>
      </c>
      <c r="AX15" s="13">
        <f t="shared" si="21"/>
        <v>0.4545454545</v>
      </c>
      <c r="AY15" s="78">
        <f t="shared" si="22"/>
        <v>24</v>
      </c>
      <c r="AZ15" s="13">
        <v>3.0</v>
      </c>
      <c r="BA15" s="13">
        <v>3.0</v>
      </c>
      <c r="BB15" s="11">
        <f t="shared" si="23"/>
        <v>1</v>
      </c>
      <c r="BC15" s="13"/>
      <c r="BD15" s="17">
        <f t="shared" ref="BD15:BD104" si="52">H15+BC15</f>
        <v>9</v>
      </c>
    </row>
    <row r="16" ht="12.75" customHeight="1">
      <c r="A16" s="8" t="s">
        <v>742</v>
      </c>
      <c r="B16" s="13" t="s">
        <v>356</v>
      </c>
      <c r="C16" s="11">
        <f>SUM('1-season no sort'!C313,'1-season no sort'!C334,'1-season no sort'!C606)</f>
        <v>6.859126984</v>
      </c>
      <c r="D16" s="11">
        <f>SUM('1-season no sort'!D313,'1-season no sort'!D334,'1-season no sort'!D606)</f>
        <v>20.1702381</v>
      </c>
      <c r="E16" s="99">
        <f t="shared" si="3"/>
        <v>0.3400617758</v>
      </c>
      <c r="F16" s="13">
        <f>SUM('1-season no sort'!F313,'1-season no sort'!F334,'1-season no sort'!F606)</f>
        <v>0</v>
      </c>
      <c r="G16" s="13">
        <f>SUM('1-season no sort'!G313,'1-season no sort'!G334,'1-season no sort'!G606)</f>
        <v>14</v>
      </c>
      <c r="H16" s="13">
        <f>SUM('1-season no sort'!H313,'1-season no sort'!H334,'1-season no sort'!H606)</f>
        <v>14</v>
      </c>
      <c r="I16" s="13">
        <f>SUM('1-season no sort'!I313,'1-season no sort'!I334,'1-season no sort'!I606)</f>
        <v>169</v>
      </c>
      <c r="J16" s="13">
        <f>SUM('1-season no sort'!J313,'1-season no sort'!J334,'1-season no sort'!J606)</f>
        <v>21</v>
      </c>
      <c r="K16" s="15">
        <f t="shared" si="4"/>
        <v>0.6627218935</v>
      </c>
      <c r="L16" s="100">
        <f>('1-season no sort'!L606*('1-season no sort'!J606/J16))+('1-season no sort'!L313*('1-season no sort'!J313/J16))+('1-season no sort'!L334*('1-season no sort'!J334/J16))</f>
        <v>2.067724868</v>
      </c>
      <c r="M16" s="13">
        <f>SUM('1-season no sort'!M313,'1-season no sort'!M334,'1-season no sort'!M606)</f>
        <v>15</v>
      </c>
      <c r="N16" s="13"/>
      <c r="O16" s="13"/>
      <c r="P16" s="13"/>
      <c r="Q16" s="15">
        <f t="shared" si="5"/>
        <v>1.002783669</v>
      </c>
      <c r="R16" s="15">
        <f t="shared" si="6"/>
        <v>4.354100529</v>
      </c>
      <c r="S16" s="21">
        <f>SUM('1-season no sort'!S313,'1-season no sort'!S334,'1-season no sort'!S606)</f>
        <v>79</v>
      </c>
      <c r="T16" s="11">
        <f>AVERAGE('1-season no sort'!T313,'1-season no sort'!T334,'1-season no sort'!T606)</f>
        <v>10</v>
      </c>
      <c r="U16" s="13">
        <v>3.0</v>
      </c>
      <c r="V16" s="101">
        <f t="shared" si="7"/>
        <v>7</v>
      </c>
      <c r="W16" s="15">
        <f t="shared" si="8"/>
        <v>0.6666666667</v>
      </c>
      <c r="X16" s="15">
        <f t="shared" si="9"/>
        <v>0.3333333333</v>
      </c>
      <c r="Y16" s="15">
        <f t="shared" si="10"/>
        <v>4.354100529</v>
      </c>
      <c r="Z16" s="21">
        <f>SUM('1-season no sort'!Z313,'1-season no sort'!Z334,'1-season no sort'!Z606)</f>
        <v>3.5</v>
      </c>
      <c r="AA16" s="21">
        <f>SUM('1-season no sort'!AA313,'1-season no sort'!AA334,'1-season no sort'!AA606)</f>
        <v>2.5</v>
      </c>
      <c r="AB16" s="21">
        <f>SUM('1-season no sort'!AB313,'1-season no sort'!AB334,'1-season no sort'!AB606)</f>
        <v>12</v>
      </c>
      <c r="AC16" s="21">
        <f>SUM('1-season no sort'!AC313,'1-season no sort'!AC334,'1-season no sort'!AC606)</f>
        <v>2</v>
      </c>
      <c r="AD16" s="102">
        <f t="shared" ref="AD16:AE16" si="50">SUM(Z16+AB16)</f>
        <v>15.5</v>
      </c>
      <c r="AE16" s="102">
        <f t="shared" si="50"/>
        <v>4.5</v>
      </c>
      <c r="AF16" s="99">
        <f t="shared" si="12"/>
        <v>0.2903225806</v>
      </c>
      <c r="AG16" s="99">
        <f t="shared" si="13"/>
        <v>0.1666666667</v>
      </c>
      <c r="AH16" s="99">
        <f t="shared" si="14"/>
        <v>0.7142857143</v>
      </c>
      <c r="AI16" s="21">
        <f>SUM('1-season no sort'!AG313,'1-season no sort'!AG334,'1-season no sort'!AG606)</f>
        <v>11</v>
      </c>
      <c r="AJ16" s="21">
        <f>SUM('1-season no sort'!AH313,'1-season no sort'!AH334,'1-season no sort'!AH606)</f>
        <v>8</v>
      </c>
      <c r="AK16" s="21">
        <f>SUM('1-season no sort'!AI313,'1-season no sort'!AI334,'1-season no sort'!AI606)</f>
        <v>16</v>
      </c>
      <c r="AL16" s="21">
        <f>SUM('1-season no sort'!AJ313,'1-season no sort'!AJ334,'1-season no sort'!AJ606)</f>
        <v>8</v>
      </c>
      <c r="AM16" s="102">
        <f t="shared" ref="AM16:AN16" si="51">AI16+AK16</f>
        <v>27</v>
      </c>
      <c r="AN16" s="102">
        <f t="shared" si="51"/>
        <v>16</v>
      </c>
      <c r="AO16" s="99">
        <f t="shared" si="16"/>
        <v>0.5925925926</v>
      </c>
      <c r="AP16" s="99">
        <f t="shared" si="17"/>
        <v>0.5</v>
      </c>
      <c r="AQ16" s="99">
        <f t="shared" si="18"/>
        <v>0.7272727273</v>
      </c>
      <c r="AR16" s="17">
        <f>SUM('1-season no sort'!AN313,'1-season no sort'!AN334,'1-season no sort'!AN606)</f>
        <v>0</v>
      </c>
      <c r="AS16" s="17">
        <f>SUM('1-season no sort'!AO313,'1-season no sort'!AO334,'1-season no sort'!AO606)</f>
        <v>0</v>
      </c>
      <c r="AT16" s="21">
        <f>M16-AC16</f>
        <v>13</v>
      </c>
      <c r="AU16" s="13">
        <f>AT16/(J16-AC16)</f>
        <v>0.6842105263</v>
      </c>
      <c r="AV16" s="11">
        <f t="shared" si="19"/>
        <v>26.33333333</v>
      </c>
      <c r="AW16" s="13">
        <f t="shared" si="20"/>
        <v>0</v>
      </c>
      <c r="AX16" s="13">
        <f t="shared" si="21"/>
        <v>0</v>
      </c>
      <c r="AY16" s="12">
        <f t="shared" si="22"/>
        <v>7</v>
      </c>
      <c r="AZ16" s="13">
        <v>2.0</v>
      </c>
      <c r="BA16" s="13">
        <v>2.0</v>
      </c>
      <c r="BB16" s="11">
        <f t="shared" si="23"/>
        <v>1</v>
      </c>
      <c r="BC16" s="12">
        <f>SUM('1-season no sort'!AZ313,'1-season no sort'!AZ334,'1-season no sort'!AZ613)</f>
        <v>2</v>
      </c>
      <c r="BD16" s="17">
        <f t="shared" si="52"/>
        <v>16</v>
      </c>
    </row>
    <row r="17" ht="12.75" customHeight="1">
      <c r="A17" s="8" t="s">
        <v>743</v>
      </c>
      <c r="B17" s="13" t="s">
        <v>259</v>
      </c>
      <c r="C17" s="11">
        <f>SUM('1-season no sort'!C202,'1-season no sort'!C226,'1-season no sort'!C514)</f>
        <v>10.45952381</v>
      </c>
      <c r="D17" s="11">
        <f>SUM('1-season no sort'!D202,'1-season no sort'!D226,'1-season no sort'!D514)</f>
        <v>25.61428571</v>
      </c>
      <c r="E17" s="99">
        <f t="shared" si="3"/>
        <v>0.4083472764</v>
      </c>
      <c r="F17" s="17">
        <f>SUM('1-season no sort'!F202,'1-season no sort'!F226,'1-season no sort'!F514)</f>
        <v>2</v>
      </c>
      <c r="G17" s="17">
        <f>SUM('1-season no sort'!G202,'1-season no sort'!G226,'1-season no sort'!G514)</f>
        <v>16</v>
      </c>
      <c r="H17" s="17">
        <f>SUM('1-season no sort'!H202,'1-season no sort'!H226,'1-season no sort'!H514)</f>
        <v>16</v>
      </c>
      <c r="I17" s="17">
        <f>SUM('1-season no sort'!I202,'1-season no sort'!I226,'1-season no sort'!I514)</f>
        <v>170</v>
      </c>
      <c r="J17" s="17">
        <f>SUM('1-season no sort'!J202,'1-season no sort'!J226,'1-season no sort'!J514)</f>
        <v>24</v>
      </c>
      <c r="K17" s="15">
        <f t="shared" si="4"/>
        <v>0.662745098</v>
      </c>
      <c r="L17" s="100">
        <f>('1-season no sort'!L202*('1-season no sort'!J202/J17))+('1-season no sort'!L226*('1-season no sort'!J226/J17))+('1-season no sort'!L514*('1-season no sort'!J514/J17))</f>
        <v>1.97243266</v>
      </c>
      <c r="M17" s="17">
        <f>SUM('1-season no sort'!M202,'1-season no sort'!M226,'1-season no sort'!M514)</f>
        <v>17</v>
      </c>
      <c r="N17" s="13">
        <v>3.0</v>
      </c>
      <c r="O17" s="13">
        <v>7.0</v>
      </c>
      <c r="P17" s="10">
        <f>SUM(N17/O17)</f>
        <v>0.4285714286</v>
      </c>
      <c r="Q17" s="15">
        <f t="shared" si="5"/>
        <v>1.213949517</v>
      </c>
      <c r="R17" s="15">
        <f t="shared" si="6"/>
        <v>6.316083454</v>
      </c>
      <c r="S17" s="21">
        <f>SUM('1-season no sort'!S202,'1-season no sort'!S226,'1-season no sort'!S514)</f>
        <v>98</v>
      </c>
      <c r="T17" s="11">
        <f>AVERAGE('1-season no sort'!T202,'1-season no sort'!T226,'1-season no sort'!T514)</f>
        <v>6.333333333</v>
      </c>
      <c r="U17" s="13">
        <v>3.0</v>
      </c>
      <c r="V17" s="101">
        <f t="shared" si="7"/>
        <v>8</v>
      </c>
      <c r="W17" s="15">
        <f t="shared" si="8"/>
        <v>0.6666666667</v>
      </c>
      <c r="X17" s="15">
        <f t="shared" si="9"/>
        <v>0.3333333333</v>
      </c>
      <c r="Y17" s="15">
        <f t="shared" si="10"/>
        <v>5.458940596</v>
      </c>
      <c r="Z17" s="21">
        <f>SUM('1-season no sort'!Z202,'1-season no sort'!Z226,'1-season no sort'!Z514)</f>
        <v>4</v>
      </c>
      <c r="AA17" s="21">
        <f>SUM('1-season no sort'!AA202,'1-season no sort'!AA226,'1-season no sort'!AA514)</f>
        <v>2</v>
      </c>
      <c r="AB17" s="21">
        <f>SUM('1-season no sort'!AB202,'1-season no sort'!AB226,'1-season no sort'!AB514)</f>
        <v>15</v>
      </c>
      <c r="AC17" s="21">
        <f>SUM('1-season no sort'!AC202,'1-season no sort'!AC226,'1-season no sort'!AC514)</f>
        <v>5</v>
      </c>
      <c r="AD17" s="102">
        <f t="shared" ref="AD17:AE17" si="53">SUM(Z17+AB17)</f>
        <v>19</v>
      </c>
      <c r="AE17" s="102">
        <f t="shared" si="53"/>
        <v>7</v>
      </c>
      <c r="AF17" s="99">
        <f t="shared" si="12"/>
        <v>0.3684210526</v>
      </c>
      <c r="AG17" s="99">
        <f t="shared" si="13"/>
        <v>0.3333333333</v>
      </c>
      <c r="AH17" s="99">
        <f t="shared" si="14"/>
        <v>0.5</v>
      </c>
      <c r="AI17" s="21">
        <f>SUM('1-season no sort'!AG202,'1-season no sort'!AG226,'1-season no sort'!AG514)</f>
        <v>19</v>
      </c>
      <c r="AJ17" s="21">
        <f>SUM('1-season no sort'!AH202,'1-season no sort'!AH226,'1-season no sort'!AH514)</f>
        <v>9</v>
      </c>
      <c r="AK17" s="21">
        <f>SUM('1-season no sort'!AI202,'1-season no sort'!AI226,'1-season no sort'!AI514)</f>
        <v>19</v>
      </c>
      <c r="AL17" s="21">
        <f>SUM('1-season no sort'!AJ202,'1-season no sort'!AJ226,'1-season no sort'!AJ514)</f>
        <v>6</v>
      </c>
      <c r="AM17" s="102">
        <f t="shared" ref="AM17:AN17" si="54">SUM(AI17+AK17)</f>
        <v>38</v>
      </c>
      <c r="AN17" s="102">
        <f t="shared" si="54"/>
        <v>15</v>
      </c>
      <c r="AO17" s="99">
        <f t="shared" si="16"/>
        <v>0.4473684211</v>
      </c>
      <c r="AP17" s="99">
        <f t="shared" si="17"/>
        <v>0.3157894737</v>
      </c>
      <c r="AQ17" s="99">
        <f t="shared" si="18"/>
        <v>0.4736842105</v>
      </c>
      <c r="AR17" s="17">
        <f>SUM('1-season no sort'!AN202,'1-season no sort'!AN226,'1-season no sort'!AN514)</f>
        <v>4</v>
      </c>
      <c r="AS17" s="17">
        <f>SUM('1-season no sort'!AO202,'1-season no sort'!AO226,'1-season no sort'!AO514)</f>
        <v>0</v>
      </c>
      <c r="AT17" s="13"/>
      <c r="AU17" s="13"/>
      <c r="AV17" s="11">
        <f t="shared" si="19"/>
        <v>32.66666667</v>
      </c>
      <c r="AW17" s="17">
        <f t="shared" si="20"/>
        <v>0</v>
      </c>
      <c r="AX17" s="13">
        <f t="shared" si="21"/>
        <v>0</v>
      </c>
      <c r="AY17" s="78">
        <f t="shared" si="22"/>
        <v>8</v>
      </c>
      <c r="AZ17" s="25">
        <v>1.0</v>
      </c>
      <c r="BA17" s="25">
        <v>1.0</v>
      </c>
      <c r="BB17" s="28">
        <f t="shared" si="23"/>
        <v>1</v>
      </c>
      <c r="BC17" s="25"/>
      <c r="BD17" s="17">
        <f t="shared" si="52"/>
        <v>16</v>
      </c>
    </row>
    <row r="18" ht="12.75" customHeight="1">
      <c r="A18" s="8" t="s">
        <v>743</v>
      </c>
      <c r="B18" s="13" t="s">
        <v>265</v>
      </c>
      <c r="C18" s="11">
        <f>SUM('1-season no sort'!C208,'1-season no sort'!C219,'1-season no sort'!C512)</f>
        <v>5.836904762</v>
      </c>
      <c r="D18" s="11">
        <f>SUM('1-season no sort'!D208,'1-season no sort'!D219,'1-season no sort'!D512)</f>
        <v>20.29761905</v>
      </c>
      <c r="E18" s="99">
        <f t="shared" si="3"/>
        <v>0.2875659824</v>
      </c>
      <c r="F18" s="17">
        <f>SUM('1-season no sort'!F208,'1-season no sort'!F219,'1-season no sort'!F512)</f>
        <v>2</v>
      </c>
      <c r="G18" s="17">
        <f>SUM('1-season no sort'!G208,'1-season no sort'!G219,'1-season no sort'!G512)</f>
        <v>18</v>
      </c>
      <c r="H18" s="17">
        <f>SUM('1-season no sort'!H208,'1-season no sort'!H219,'1-season no sort'!H512)</f>
        <v>23</v>
      </c>
      <c r="I18" s="17">
        <f>SUM('1-season no sort'!I208,'1-season no sort'!I219,'1-season no sort'!I512)</f>
        <v>170</v>
      </c>
      <c r="J18" s="17">
        <f>SUM('1-season no sort'!J208,'1-season no sort'!J219,'1-season no sort'!J512)</f>
        <v>24</v>
      </c>
      <c r="K18" s="15">
        <f t="shared" si="4"/>
        <v>0.7443627451</v>
      </c>
      <c r="L18" s="100">
        <f>('1-season no sort'!L208*('1-season no sort'!J208/J18))+('1-season no sort'!L219*('1-season no sort'!J219/J18))+('1-season no sort'!L512*('1-season no sort'!J512/J18))</f>
        <v>2.134469697</v>
      </c>
      <c r="M18" s="17">
        <f>SUM('1-season no sort'!M208,'1-season no sort'!M219,'1-season no sort'!M512)</f>
        <v>14</v>
      </c>
      <c r="N18" s="13"/>
      <c r="O18" s="13"/>
      <c r="P18" s="13"/>
      <c r="Q18" s="15">
        <f t="shared" si="5"/>
        <v>1.031928728</v>
      </c>
      <c r="R18" s="15">
        <f t="shared" si="6"/>
        <v>4.080104618</v>
      </c>
      <c r="S18" s="21">
        <f>SUM('1-season no sort'!S208,'1-season no sort'!S219,'1-season no sort'!S512)</f>
        <v>89</v>
      </c>
      <c r="T18" s="11">
        <f>AVERAGE('1-season no sort'!T208,'1-season no sort'!T219,'1-season no sort'!T512)</f>
        <v>7.333333333</v>
      </c>
      <c r="U18" s="13">
        <v>3.0</v>
      </c>
      <c r="V18" s="101">
        <f t="shared" si="7"/>
        <v>6</v>
      </c>
      <c r="W18" s="15">
        <f t="shared" si="8"/>
        <v>0.75</v>
      </c>
      <c r="X18" s="15">
        <f t="shared" si="9"/>
        <v>0.25</v>
      </c>
      <c r="Y18" s="15">
        <f t="shared" si="10"/>
        <v>4.080104618</v>
      </c>
      <c r="Z18" s="21">
        <f>SUM('1-season no sort'!Z208,'1-season no sort'!Z219,'1-season no sort'!Z512)</f>
        <v>2</v>
      </c>
      <c r="AA18" s="21">
        <f>SUM('1-season no sort'!AA208,'1-season no sort'!AA219,'1-season no sort'!AA512)</f>
        <v>2</v>
      </c>
      <c r="AB18" s="21">
        <f>SUM('1-season no sort'!AB208,'1-season no sort'!AB219,'1-season no sort'!AB512)</f>
        <v>11</v>
      </c>
      <c r="AC18" s="21">
        <f>SUM('1-season no sort'!AC208,'1-season no sort'!AC219,'1-season no sort'!AC512)</f>
        <v>1</v>
      </c>
      <c r="AD18" s="102">
        <f t="shared" ref="AD18:AE18" si="55">SUM(Z18+AB18)</f>
        <v>13</v>
      </c>
      <c r="AE18" s="102">
        <f t="shared" si="55"/>
        <v>3</v>
      </c>
      <c r="AF18" s="99">
        <f t="shared" si="12"/>
        <v>0.2307692308</v>
      </c>
      <c r="AG18" s="99">
        <f t="shared" si="13"/>
        <v>0.09090909091</v>
      </c>
      <c r="AH18" s="99">
        <f t="shared" si="14"/>
        <v>1</v>
      </c>
      <c r="AI18" s="21">
        <f>SUM('1-season no sort'!AG208,'1-season no sort'!AG219,'1-season no sort'!AG512)</f>
        <v>19</v>
      </c>
      <c r="AJ18" s="21">
        <f>SUM('1-season no sort'!AH208,'1-season no sort'!AH219,'1-season no sort'!AH512)</f>
        <v>8</v>
      </c>
      <c r="AK18" s="21">
        <f>SUM('1-season no sort'!AI208,'1-season no sort'!AI219,'1-season no sort'!AI512)</f>
        <v>20</v>
      </c>
      <c r="AL18" s="21">
        <f>SUM('1-season no sort'!AJ208,'1-season no sort'!AJ219,'1-season no sort'!AJ512)</f>
        <v>7</v>
      </c>
      <c r="AM18" s="102">
        <f t="shared" ref="AM18:AN18" si="56">SUM(AI18+AK18)</f>
        <v>39</v>
      </c>
      <c r="AN18" s="102">
        <f t="shared" si="56"/>
        <v>15</v>
      </c>
      <c r="AO18" s="99">
        <f t="shared" si="16"/>
        <v>0.3974358974</v>
      </c>
      <c r="AP18" s="99">
        <f t="shared" si="17"/>
        <v>0.35</v>
      </c>
      <c r="AQ18" s="99">
        <f t="shared" si="18"/>
        <v>0.4210526316</v>
      </c>
      <c r="AR18" s="17">
        <f>SUM('1-season no sort'!AN208,'1-season no sort'!AN219,'1-season no sort'!AN512)</f>
        <v>1</v>
      </c>
      <c r="AS18" s="17">
        <f>SUM('1-season no sort'!AO208,'1-season no sort'!AO219,'1-season no sort'!AO512)</f>
        <v>0</v>
      </c>
      <c r="AT18" s="13"/>
      <c r="AU18" s="13"/>
      <c r="AV18" s="11">
        <f t="shared" si="19"/>
        <v>29.66666667</v>
      </c>
      <c r="AW18" s="17">
        <f t="shared" si="20"/>
        <v>-5</v>
      </c>
      <c r="AX18" s="13">
        <f t="shared" si="21"/>
        <v>-0.2083333333</v>
      </c>
      <c r="AY18" s="78">
        <f t="shared" si="22"/>
        <v>1</v>
      </c>
      <c r="AZ18" s="13">
        <v>2.0</v>
      </c>
      <c r="BA18" s="13">
        <v>1.0</v>
      </c>
      <c r="BB18" s="11">
        <f t="shared" si="23"/>
        <v>0.5</v>
      </c>
      <c r="BC18" s="13">
        <f>SUM('1-season no sort'!AZ208,'1-season no sort'!AZ219,'1-season no sort'!AZ512)</f>
        <v>5</v>
      </c>
      <c r="BD18" s="17">
        <f t="shared" si="52"/>
        <v>28</v>
      </c>
    </row>
    <row r="19" ht="12.75" customHeight="1">
      <c r="A19" s="8" t="s">
        <v>744</v>
      </c>
      <c r="B19" s="13" t="s">
        <v>224</v>
      </c>
      <c r="C19" s="11">
        <f>SUM('1-season no sort'!C169,'1-season no sort'!C232,'1-season no sort'!C275)</f>
        <v>4.206349206</v>
      </c>
      <c r="D19" s="11">
        <f>SUM('1-season no sort'!D169,'1-season no sort'!D232,'1-season no sort'!D275)</f>
        <v>24.67473016</v>
      </c>
      <c r="E19" s="99">
        <f t="shared" si="3"/>
        <v>0.1704719435</v>
      </c>
      <c r="F19" s="17">
        <f>SUM('1-season no sort'!F169,'1-season no sort'!F232,'1-season no sort'!F275)</f>
        <v>1</v>
      </c>
      <c r="G19" s="17">
        <f>SUM('1-season no sort'!G169,'1-season no sort'!G232,'1-season no sort'!G275)</f>
        <v>18</v>
      </c>
      <c r="H19" s="17">
        <f>SUM('1-season no sort'!H169,'1-season no sort'!H232,'1-season no sort'!H275)</f>
        <v>10</v>
      </c>
      <c r="I19" s="17">
        <f>SUM('1-season no sort'!I169,'1-season no sort'!I232,'1-season no sort'!I275)</f>
        <v>185</v>
      </c>
      <c r="J19" s="17">
        <f>SUM('1-season no sort'!J169,'1-season no sort'!J232,'1-season no sort'!J275)</f>
        <v>24</v>
      </c>
      <c r="K19" s="15">
        <f t="shared" si="4"/>
        <v>0.7477477477</v>
      </c>
      <c r="L19" s="100">
        <f>('1-season no sort'!L169*('1-season no sort'!J169/J19))+('1-season no sort'!L232*('1-season no sort'!J232/J19))+('1-season no sort'!L275*('1-season no sort'!J275/J19))</f>
        <v>4.404166667</v>
      </c>
      <c r="M19" s="17">
        <f>SUM('1-season no sort'!M169,'1-season no sort'!M232,'1-season no sort'!M275)</f>
        <v>20</v>
      </c>
      <c r="N19" s="17">
        <f>SUM('1-season no sort'!N169,'1-season no sort'!N232,'1-season no sort'!N275)</f>
        <v>3</v>
      </c>
      <c r="O19" s="13">
        <f>SUM('1-season no sort'!O275)</f>
        <v>9</v>
      </c>
      <c r="P19" s="10">
        <f t="shared" ref="P19:P21" si="59">SUM(N19/O19)</f>
        <v>0.3333333333</v>
      </c>
      <c r="Q19" s="15">
        <f t="shared" si="5"/>
        <v>1.029330802</v>
      </c>
      <c r="R19" s="15">
        <f t="shared" si="6"/>
        <v>6.472949735</v>
      </c>
      <c r="S19" s="21">
        <f>SUM('1-season no sort'!S169,'1-season no sort'!S232,'1-season no sort'!S275)</f>
        <v>96</v>
      </c>
      <c r="T19" s="11">
        <f>AVERAGE('1-season no sort'!T169,'1-season no sort'!T232,'1-season no sort'!T275)</f>
        <v>6.333333333</v>
      </c>
      <c r="U19" s="13">
        <v>3.0</v>
      </c>
      <c r="V19" s="101">
        <f t="shared" si="7"/>
        <v>6</v>
      </c>
      <c r="W19" s="15">
        <f t="shared" si="8"/>
        <v>0.75</v>
      </c>
      <c r="X19" s="15">
        <f t="shared" si="9"/>
        <v>0.25</v>
      </c>
      <c r="Y19" s="15">
        <f t="shared" si="10"/>
        <v>5.806283069</v>
      </c>
      <c r="Z19" s="21">
        <f>SUM('1-season no sort'!Z169,'1-season no sort'!Z232,'1-season no sort'!Z275)</f>
        <v>2.5</v>
      </c>
      <c r="AA19" s="21">
        <f>SUM('1-season no sort'!AA169,'1-season no sort'!AA232,'1-season no sort'!AA275)</f>
        <v>0</v>
      </c>
      <c r="AB19" s="21">
        <f>SUM('1-season no sort'!AB169,'1-season no sort'!AB232,'1-season no sort'!AB275)</f>
        <v>17</v>
      </c>
      <c r="AC19" s="21">
        <f>SUM('1-season no sort'!AC169,'1-season no sort'!AC232,'1-season no sort'!AC275)</f>
        <v>2</v>
      </c>
      <c r="AD19" s="102">
        <f t="shared" ref="AD19:AE19" si="57">SUM(Z19+AB19)</f>
        <v>19.5</v>
      </c>
      <c r="AE19" s="102">
        <f t="shared" si="57"/>
        <v>2</v>
      </c>
      <c r="AF19" s="99">
        <f t="shared" si="12"/>
        <v>0.1025641026</v>
      </c>
      <c r="AG19" s="99">
        <f t="shared" si="13"/>
        <v>0.1176470588</v>
      </c>
      <c r="AH19" s="99">
        <f t="shared" si="14"/>
        <v>0</v>
      </c>
      <c r="AI19" s="21">
        <f>SUM('1-season no sort'!AG169,'1-season no sort'!AG232,'1-season no sort'!AG275)</f>
        <v>11</v>
      </c>
      <c r="AJ19" s="21">
        <f>SUM('1-season no sort'!AH169,'1-season no sort'!AH232,'1-season no sort'!AH275)</f>
        <v>3</v>
      </c>
      <c r="AK19" s="21">
        <f>SUM('1-season no sort'!AI169,'1-season no sort'!AI232,'1-season no sort'!AI275)</f>
        <v>20</v>
      </c>
      <c r="AL19" s="21">
        <f>SUM('1-season no sort'!AJ169,'1-season no sort'!AJ232,'1-season no sort'!AJ275)</f>
        <v>12</v>
      </c>
      <c r="AM19" s="102">
        <f t="shared" ref="AM19:AN19" si="58">SUM(AI19+AK19)</f>
        <v>31</v>
      </c>
      <c r="AN19" s="102">
        <f t="shared" si="58"/>
        <v>15</v>
      </c>
      <c r="AO19" s="99">
        <f t="shared" si="16"/>
        <v>0.4838709677</v>
      </c>
      <c r="AP19" s="99">
        <f t="shared" si="17"/>
        <v>0.6</v>
      </c>
      <c r="AQ19" s="99">
        <f t="shared" si="18"/>
        <v>0.2727272727</v>
      </c>
      <c r="AR19" s="17">
        <f>SUM('1-season no sort'!AN169,'1-season no sort'!AN232,'1-season no sort'!AN275)</f>
        <v>0</v>
      </c>
      <c r="AS19" s="17">
        <f>SUM('1-season no sort'!AO169,'1-season no sort'!AO232,'1-season no sort'!AO275)</f>
        <v>0</v>
      </c>
      <c r="AT19" s="13"/>
      <c r="AU19" s="13"/>
      <c r="AV19" s="11">
        <f t="shared" si="19"/>
        <v>32</v>
      </c>
      <c r="AW19" s="17">
        <f t="shared" si="20"/>
        <v>8</v>
      </c>
      <c r="AX19" s="13">
        <f t="shared" si="21"/>
        <v>0.3333333333</v>
      </c>
      <c r="AY19" s="78">
        <f t="shared" si="22"/>
        <v>14</v>
      </c>
      <c r="AZ19" s="13">
        <v>2.0</v>
      </c>
      <c r="BA19" s="13">
        <v>1.0</v>
      </c>
      <c r="BB19" s="11">
        <f t="shared" si="23"/>
        <v>0.5</v>
      </c>
      <c r="BD19" s="17">
        <f t="shared" si="52"/>
        <v>10</v>
      </c>
    </row>
    <row r="20" ht="12.75" customHeight="1">
      <c r="A20" s="45" t="s">
        <v>745</v>
      </c>
      <c r="B20" s="13" t="s">
        <v>127</v>
      </c>
      <c r="C20" s="11">
        <f>SUM('1-season no sort'!C72,'1-season no sort'!C720)</f>
        <v>3.078968254</v>
      </c>
      <c r="D20" s="11">
        <f>SUM('1-season no sort'!D72,'1-season no sort'!D720)</f>
        <v>14.11071429</v>
      </c>
      <c r="E20" s="99">
        <f t="shared" si="3"/>
        <v>0.2182007368</v>
      </c>
      <c r="F20" s="17">
        <f>SUM('1-season no sort'!F72,'1-season no sort'!F720)</f>
        <v>0</v>
      </c>
      <c r="G20" s="17">
        <f>SUM('1-season no sort'!G72,'1-season no sort'!G720)</f>
        <v>12</v>
      </c>
      <c r="H20" s="17">
        <f>SUM('1-season no sort'!H72,'1-season no sort'!H720)</f>
        <v>8</v>
      </c>
      <c r="I20" s="17">
        <f>SUM('1-season no sort'!I72,'1-season no sort'!I720)</f>
        <v>90</v>
      </c>
      <c r="J20" s="17">
        <f>SUM('1-season no sort'!J72,'1-season no sort'!J720)</f>
        <v>13</v>
      </c>
      <c r="K20" s="15">
        <f t="shared" si="4"/>
        <v>0.9162393162</v>
      </c>
      <c r="L20" s="100">
        <f>('1-season no sort'!L72*('1-season no sort'!J72/J20))+('1-season no sort'!L720*('1-season no sort'!J720/J20))</f>
        <v>3.076923077</v>
      </c>
      <c r="M20" s="17">
        <f>SUM('1-season no sort'!M72,'1-season no sort'!M720)</f>
        <v>9</v>
      </c>
      <c r="N20" s="13">
        <v>5.0</v>
      </c>
      <c r="O20" s="13">
        <v>9.0</v>
      </c>
      <c r="P20" s="10">
        <f t="shared" si="59"/>
        <v>0.5555555556</v>
      </c>
      <c r="Q20" s="15">
        <f t="shared" si="5"/>
        <v>1.412217831</v>
      </c>
      <c r="R20" s="15">
        <f t="shared" si="6"/>
        <v>6.283073871</v>
      </c>
      <c r="S20" s="21">
        <f>SUM('1-season no sort'!S72,'1-season no sort'!S720)</f>
        <v>74</v>
      </c>
      <c r="T20" s="11">
        <f>AVERAGE('1-season no sort'!T72,'1-season no sort'!T720)</f>
        <v>7.5</v>
      </c>
      <c r="U20" s="13">
        <v>2.0</v>
      </c>
      <c r="V20" s="101">
        <f t="shared" si="7"/>
        <v>1</v>
      </c>
      <c r="W20" s="15">
        <f t="shared" si="8"/>
        <v>0.9230769231</v>
      </c>
      <c r="X20" s="15">
        <f t="shared" si="9"/>
        <v>0.07692307692</v>
      </c>
      <c r="Y20" s="15">
        <f t="shared" si="10"/>
        <v>4.616407204</v>
      </c>
      <c r="Z20" s="21">
        <f>SUM('1-season no sort'!Z72,'1-season no sort'!Z720)</f>
        <v>4</v>
      </c>
      <c r="AA20" s="21">
        <f>SUM('1-season no sort'!AA72,'1-season no sort'!AA720)</f>
        <v>0</v>
      </c>
      <c r="AB20" s="21">
        <f>SUM('1-season no sort'!AB72,'1-season no sort'!AB720)</f>
        <v>6</v>
      </c>
      <c r="AC20" s="21">
        <f>SUM('1-season no sort'!AC72,'1-season no sort'!AC720)</f>
        <v>0</v>
      </c>
      <c r="AD20" s="102">
        <f t="shared" ref="AD20:AE20" si="60">SUM(Z20+AB20)</f>
        <v>10</v>
      </c>
      <c r="AE20" s="102">
        <f t="shared" si="60"/>
        <v>0</v>
      </c>
      <c r="AF20" s="99">
        <f t="shared" si="12"/>
        <v>0</v>
      </c>
      <c r="AG20" s="99">
        <f t="shared" si="13"/>
        <v>0</v>
      </c>
      <c r="AH20" s="99">
        <f t="shared" si="14"/>
        <v>0</v>
      </c>
      <c r="AI20" s="21">
        <f>SUM('1-season no sort'!AG72,'1-season no sort'!AG720)</f>
        <v>7</v>
      </c>
      <c r="AJ20" s="21">
        <f>SUM('1-season no sort'!AH72,'1-season no sort'!AH720)</f>
        <v>5</v>
      </c>
      <c r="AK20" s="21">
        <f>SUM('1-season no sort'!AI72,'1-season no sort'!AI720)</f>
        <v>16</v>
      </c>
      <c r="AL20" s="21">
        <f>SUM('1-season no sort'!AJ72,'1-season no sort'!AJ720)</f>
        <v>10</v>
      </c>
      <c r="AM20" s="102">
        <f t="shared" ref="AM20:AN20" si="61">SUM(AI20+AK20)</f>
        <v>23</v>
      </c>
      <c r="AN20" s="102">
        <f t="shared" si="61"/>
        <v>15</v>
      </c>
      <c r="AO20" s="99">
        <f t="shared" si="16"/>
        <v>0.6739130435</v>
      </c>
      <c r="AP20" s="99">
        <f t="shared" si="17"/>
        <v>0.625</v>
      </c>
      <c r="AQ20" s="99">
        <f t="shared" si="18"/>
        <v>0.7142857143</v>
      </c>
      <c r="AR20" s="17">
        <f>SUM('1-season no sort'!AN72,'1-season no sort'!AN720)</f>
        <v>1</v>
      </c>
      <c r="AS20" s="17">
        <f>SUM('1-season no sort'!AO72,'1-season no sort'!AO720)</f>
        <v>0</v>
      </c>
      <c r="AT20" s="13"/>
      <c r="AU20" s="13"/>
      <c r="AV20" s="11">
        <f t="shared" si="19"/>
        <v>37</v>
      </c>
      <c r="AW20" s="17">
        <f t="shared" si="20"/>
        <v>4</v>
      </c>
      <c r="AX20" s="13">
        <f t="shared" si="21"/>
        <v>0.3076923077</v>
      </c>
      <c r="AY20" s="78">
        <f t="shared" si="22"/>
        <v>5</v>
      </c>
      <c r="AZ20" s="13">
        <v>1.0</v>
      </c>
      <c r="BA20" s="13">
        <v>1.0</v>
      </c>
      <c r="BB20" s="11">
        <f t="shared" si="23"/>
        <v>1</v>
      </c>
      <c r="BC20" s="17">
        <f>SUM('1-season no sort'!AZ72,'1-season no sort'!AZ720)</f>
        <v>2</v>
      </c>
      <c r="BD20" s="17">
        <f t="shared" si="52"/>
        <v>10</v>
      </c>
    </row>
    <row r="21" ht="12.75" customHeight="1">
      <c r="A21" s="45" t="s">
        <v>746</v>
      </c>
      <c r="B21" s="13" t="s">
        <v>275</v>
      </c>
      <c r="C21" s="11">
        <f>SUM('1-season no sort'!C487,'1-season no sort'!C217,'1-season no sort'!C613,'1-season no sort'!C717)</f>
        <v>2.271825397</v>
      </c>
      <c r="D21" s="11">
        <f>SUM('1-season no sort'!D487,'1-season no sort'!D217,'1-season no sort'!D613,'1-season no sort'!D717)</f>
        <v>27.608</v>
      </c>
      <c r="E21" s="99">
        <f t="shared" si="3"/>
        <v>0.08228866259</v>
      </c>
      <c r="F21" s="17">
        <f>SUM('1-season no sort'!F487,'1-season no sort'!F217,'1-season no sort'!F613,'1-season no sort'!F717)</f>
        <v>13</v>
      </c>
      <c r="G21" s="17">
        <f>SUM('1-season no sort'!G487,'1-season no sort'!G217,'1-season no sort'!G613,'1-season no sort'!G717)</f>
        <v>23</v>
      </c>
      <c r="H21" s="17">
        <f>SUM('1-season no sort'!H487,'1-season no sort'!H217,'1-season no sort'!H613,'1-season no sort'!H717)</f>
        <v>7</v>
      </c>
      <c r="I21" s="17">
        <f>SUM('1-season no sort'!I487,'1-season no sort'!I217,'1-season no sort'!I613,'1-season no sort'!I717)</f>
        <v>232</v>
      </c>
      <c r="J21" s="17">
        <f>SUM('1-season no sort'!J487,'1-season no sort'!J217,'1-season no sort'!J613,'1-season no sort'!J717)</f>
        <v>32</v>
      </c>
      <c r="K21" s="15">
        <f t="shared" si="4"/>
        <v>0.7178071121</v>
      </c>
      <c r="L21" s="100">
        <f>('1-season no sort'!L613*('1-season no sort'!J613/J21))+('1-season no sort'!L487*('1-season no sort'!J487/J21))+('1-season no sort'!L217*('1-season no sort'!J217/J21))+('1-season no sort'!L717*('1-season no sort'!J717/J21))</f>
        <v>4.306944444</v>
      </c>
      <c r="M21" s="17">
        <f>SUM('1-season no sort'!M487,'1-season no sort'!M217,'1-season no sort'!M613,'1-season no sort'!M717)</f>
        <v>26</v>
      </c>
      <c r="N21" s="17">
        <f>SUM('1-season no sort'!N487,'1-season no sort'!N217,'1-season no sort'!N613)</f>
        <v>12</v>
      </c>
      <c r="O21" s="13">
        <f>SUM('1-season no sort'!O487,'1-season no sort'!O217)</f>
        <v>16</v>
      </c>
      <c r="P21" s="10">
        <f t="shared" si="59"/>
        <v>0.75</v>
      </c>
      <c r="Q21" s="15">
        <f t="shared" si="5"/>
        <v>0.9875957747</v>
      </c>
      <c r="R21" s="15">
        <f t="shared" si="6"/>
        <v>5.999900794</v>
      </c>
      <c r="S21" s="21">
        <f>SUM('1-season no sort'!S487,'1-season no sort'!S217,'1-season no sort'!S613,'1-season no sort'!S717)</f>
        <v>110</v>
      </c>
      <c r="T21" s="11">
        <f>AVERAGE('1-season no sort'!T487,'1-season no sort'!T217,'1-season no sort'!T613,'1-season no sort'!T717)</f>
        <v>8</v>
      </c>
      <c r="U21" s="13">
        <v>4.0</v>
      </c>
      <c r="V21" s="101">
        <f t="shared" si="7"/>
        <v>9</v>
      </c>
      <c r="W21" s="15">
        <f t="shared" si="8"/>
        <v>0.71875</v>
      </c>
      <c r="X21" s="15">
        <f t="shared" si="9"/>
        <v>0.28125</v>
      </c>
      <c r="Y21" s="15">
        <f t="shared" si="10"/>
        <v>4.874900794</v>
      </c>
      <c r="Z21" s="21">
        <f>SUM('1-season no sort'!Z487,'1-season no sort'!Z217,'1-season no sort'!Z613,'1-season no sort'!Z717)</f>
        <v>4</v>
      </c>
      <c r="AA21" s="21">
        <f>SUM('1-season no sort'!AA487,'1-season no sort'!AA217,'1-season no sort'!AA613,'1-season no sort'!AA717)</f>
        <v>0</v>
      </c>
      <c r="AB21" s="21">
        <f>SUM('1-season no sort'!AB487,'1-season no sort'!AB217,'1-season no sort'!AB613,'1-season no sort'!AB717)</f>
        <v>16</v>
      </c>
      <c r="AC21" s="21">
        <f>SUM('1-season no sort'!AC487,'1-season no sort'!AC217,'1-season no sort'!AC613,'1-season no sort'!AC717)</f>
        <v>0</v>
      </c>
      <c r="AD21" s="102">
        <f t="shared" ref="AD21:AE21" si="62">SUM(Z21+AB21)</f>
        <v>20</v>
      </c>
      <c r="AE21" s="102">
        <f t="shared" si="62"/>
        <v>0</v>
      </c>
      <c r="AF21" s="99">
        <f t="shared" si="12"/>
        <v>0</v>
      </c>
      <c r="AG21" s="99">
        <f t="shared" si="13"/>
        <v>0</v>
      </c>
      <c r="AH21" s="99">
        <f t="shared" si="14"/>
        <v>0</v>
      </c>
      <c r="AI21" s="21">
        <f>SUM('1-season no sort'!AG487,'1-season no sort'!AG217,'1-season no sort'!AG613,'1-season no sort'!AG717)</f>
        <v>15</v>
      </c>
      <c r="AJ21" s="21">
        <f>SUM('1-season no sort'!AH487,'1-season no sort'!AH217,'1-season no sort'!AH613,'1-season no sort'!AH717)</f>
        <v>5</v>
      </c>
      <c r="AK21" s="21">
        <f>SUM('1-season no sort'!AI487,'1-season no sort'!AI217,'1-season no sort'!AI613,'1-season no sort'!AI717)</f>
        <v>28</v>
      </c>
      <c r="AL21" s="21">
        <f>SUM('1-season no sort'!AJ487,'1-season no sort'!AJ217,'1-season no sort'!AJ613,'1-season no sort'!AJ717)</f>
        <v>9</v>
      </c>
      <c r="AM21" s="102">
        <f t="shared" ref="AM21:AN21" si="63">SUM(AI21+AK21)</f>
        <v>43</v>
      </c>
      <c r="AN21" s="102">
        <f t="shared" si="63"/>
        <v>14</v>
      </c>
      <c r="AO21" s="99">
        <f t="shared" si="16"/>
        <v>0.3488372093</v>
      </c>
      <c r="AP21" s="99">
        <f t="shared" si="17"/>
        <v>0.3214285714</v>
      </c>
      <c r="AQ21" s="99">
        <f t="shared" si="18"/>
        <v>0.3333333333</v>
      </c>
      <c r="AR21" s="17">
        <f>SUM('1-season no sort'!AN487,'1-season no sort'!AN217,'1-season no sort'!AN613,'1-season no sort'!AN717)</f>
        <v>2</v>
      </c>
      <c r="AS21" s="17">
        <f>SUM('1-season no sort'!AO487,'1-season no sort'!AO217,'1-season no sort'!AO613,'1-season no sort'!AO717)</f>
        <v>0</v>
      </c>
      <c r="AT21" s="13"/>
      <c r="AU21" s="13"/>
      <c r="AV21" s="11">
        <f t="shared" si="19"/>
        <v>27.5</v>
      </c>
      <c r="AW21" s="17">
        <f t="shared" si="20"/>
        <v>16</v>
      </c>
      <c r="AX21" s="13">
        <f t="shared" si="21"/>
        <v>0.5</v>
      </c>
      <c r="AY21" s="78">
        <f t="shared" si="22"/>
        <v>25</v>
      </c>
      <c r="AZ21" s="104"/>
      <c r="BA21" s="13"/>
      <c r="BB21" s="13"/>
      <c r="BC21" s="17">
        <f>SUM('1-season no sort'!AZ487,'1-season no sort'!AZ217,'1-season no sort'!AZ613,'1-season no sort'!AZ717)</f>
        <v>2</v>
      </c>
      <c r="BD21" s="17">
        <f t="shared" si="52"/>
        <v>9</v>
      </c>
    </row>
    <row r="22" ht="12.75" customHeight="1">
      <c r="A22" s="8" t="s">
        <v>747</v>
      </c>
      <c r="B22" s="13" t="s">
        <v>372</v>
      </c>
      <c r="C22" s="11">
        <f>SUM('1-season no sort'!C131,'1-season no sort'!C332)</f>
        <v>7.094047619</v>
      </c>
      <c r="D22" s="11">
        <f>SUM('1-season no sort'!D131,'1-season no sort'!D332)</f>
        <v>19.78531746</v>
      </c>
      <c r="E22" s="99">
        <f t="shared" si="3"/>
        <v>0.3585511141</v>
      </c>
      <c r="F22" s="17">
        <f>SUM('1-season no sort'!F131,'1-season no sort'!F332)</f>
        <v>1</v>
      </c>
      <c r="G22" s="17">
        <f>SUM('1-season no sort'!G131,'1-season no sort'!G332)</f>
        <v>13</v>
      </c>
      <c r="H22" s="17">
        <f>SUM('1-season no sort'!H131,'1-season no sort'!H332)</f>
        <v>9</v>
      </c>
      <c r="I22" s="17">
        <f>SUM('1-season no sort'!I131,'1-season no sort'!I332)</f>
        <v>161</v>
      </c>
      <c r="J22" s="17">
        <f>SUM('1-season no sort'!J131,'1-season no sort'!J332)</f>
        <v>20</v>
      </c>
      <c r="K22" s="15">
        <f t="shared" si="4"/>
        <v>0.6472049689</v>
      </c>
      <c r="L22" s="100">
        <f>('1-season no sort'!L131*('1-season no sort'!J131/J22))+('1-season no sort'!L332*('1-season no sort'!J332/J22))</f>
        <v>1.578181818</v>
      </c>
      <c r="M22" s="17">
        <f>SUM('1-season no sort'!M131,'1-season no sort'!M332)</f>
        <v>15</v>
      </c>
      <c r="N22" s="13"/>
      <c r="O22" s="13"/>
      <c r="P22" s="13"/>
      <c r="Q22" s="15">
        <f t="shared" si="5"/>
        <v>1.005756083</v>
      </c>
      <c r="R22" s="15">
        <f t="shared" si="6"/>
        <v>5.125205628</v>
      </c>
      <c r="S22" s="21">
        <f>SUM('1-season no sort'!S131,'1-season no sort'!S332)</f>
        <v>72</v>
      </c>
      <c r="T22" s="11">
        <f>AVERAGE('1-season no sort'!T131,'1-season no sort'!T332)</f>
        <v>5</v>
      </c>
      <c r="U22" s="13">
        <v>2.0</v>
      </c>
      <c r="V22" s="101">
        <f t="shared" si="7"/>
        <v>7</v>
      </c>
      <c r="W22" s="15">
        <f t="shared" si="8"/>
        <v>0.65</v>
      </c>
      <c r="X22" s="15">
        <f t="shared" si="9"/>
        <v>0.35</v>
      </c>
      <c r="Y22" s="15">
        <f t="shared" si="10"/>
        <v>5.125205628</v>
      </c>
      <c r="Z22" s="21">
        <f>SUM('1-season no sort'!Z131,'1-season no sort'!Z332)</f>
        <v>3</v>
      </c>
      <c r="AA22" s="21">
        <f>SUM('1-season no sort'!AA131,'1-season no sort'!AA332)</f>
        <v>1</v>
      </c>
      <c r="AB22" s="21">
        <f>SUM('1-season no sort'!AB131,'1-season no sort'!AB332)</f>
        <v>13</v>
      </c>
      <c r="AC22" s="21">
        <f>SUM('1-season no sort'!AC131,'1-season no sort'!AC332)</f>
        <v>4</v>
      </c>
      <c r="AD22" s="102">
        <f t="shared" ref="AD22:AE22" si="64">SUM(Z22+AB22)</f>
        <v>16</v>
      </c>
      <c r="AE22" s="102">
        <f t="shared" si="64"/>
        <v>5</v>
      </c>
      <c r="AF22" s="99">
        <f t="shared" si="12"/>
        <v>0.3125</v>
      </c>
      <c r="AG22" s="99">
        <f t="shared" si="13"/>
        <v>0.3076923077</v>
      </c>
      <c r="AH22" s="99">
        <f t="shared" si="14"/>
        <v>0.3333333333</v>
      </c>
      <c r="AI22" s="21">
        <f>SUM('1-season no sort'!AG131,'1-season no sort'!AG332)</f>
        <v>12</v>
      </c>
      <c r="AJ22" s="21">
        <f>SUM('1-season no sort'!AH131,'1-season no sort'!AH332)</f>
        <v>7</v>
      </c>
      <c r="AK22" s="21">
        <f>SUM('1-season no sort'!AI131,'1-season no sort'!AI332)</f>
        <v>14</v>
      </c>
      <c r="AL22" s="21">
        <f>SUM('1-season no sort'!AJ131,'1-season no sort'!AJ332)</f>
        <v>7</v>
      </c>
      <c r="AM22" s="102">
        <f t="shared" ref="AM22:AN22" si="65">SUM(AI22+AK22)</f>
        <v>26</v>
      </c>
      <c r="AN22" s="102">
        <f t="shared" si="65"/>
        <v>14</v>
      </c>
      <c r="AO22" s="99">
        <f t="shared" si="16"/>
        <v>0.5384615385</v>
      </c>
      <c r="AP22" s="99">
        <f t="shared" si="17"/>
        <v>0.5</v>
      </c>
      <c r="AQ22" s="99">
        <f t="shared" si="18"/>
        <v>0.5833333333</v>
      </c>
      <c r="AR22" s="17">
        <f>SUM('1-season no sort'!AN131,'1-season no sort'!AN332)</f>
        <v>0</v>
      </c>
      <c r="AS22" s="17">
        <f>SUM('1-season no sort'!AO131,'1-season no sort'!AO332)</f>
        <v>0</v>
      </c>
      <c r="AT22" s="13"/>
      <c r="AU22" s="13"/>
      <c r="AV22" s="11">
        <f t="shared" si="19"/>
        <v>36</v>
      </c>
      <c r="AW22" s="17">
        <f t="shared" si="20"/>
        <v>4</v>
      </c>
      <c r="AX22" s="13">
        <f t="shared" si="21"/>
        <v>0.2</v>
      </c>
      <c r="AY22" s="78">
        <f t="shared" si="22"/>
        <v>11</v>
      </c>
      <c r="AZ22" s="13">
        <v>2.0</v>
      </c>
      <c r="BA22" s="13">
        <v>1.0</v>
      </c>
      <c r="BB22" s="11">
        <f t="shared" ref="BB22:BB27" si="68">BA22/AZ22</f>
        <v>0.5</v>
      </c>
      <c r="BC22" s="13"/>
      <c r="BD22" s="17">
        <f t="shared" si="52"/>
        <v>9</v>
      </c>
    </row>
    <row r="23" ht="12.75" customHeight="1">
      <c r="A23" s="8" t="s">
        <v>748</v>
      </c>
      <c r="B23" s="13" t="s">
        <v>585</v>
      </c>
      <c r="C23" s="11">
        <f>'1-season no sort'!C584+'1-season no sort'!C608</f>
        <v>2.923412698</v>
      </c>
      <c r="D23" s="11">
        <f>'1-season no sort'!D584+'1-season no sort'!D608</f>
        <v>14.1952381</v>
      </c>
      <c r="E23" s="99">
        <f t="shared" si="3"/>
        <v>0.2059431958</v>
      </c>
      <c r="F23" s="17">
        <f>'1-season no sort'!F584+'1-season no sort'!F608</f>
        <v>1</v>
      </c>
      <c r="G23" s="17">
        <f>'1-season no sort'!G584+'1-season no sort'!G608</f>
        <v>7</v>
      </c>
      <c r="H23" s="17">
        <f>'1-season no sort'!H584+'1-season no sort'!H608</f>
        <v>21</v>
      </c>
      <c r="I23" s="17">
        <f>'1-season no sort'!I584+'1-season no sort'!I608</f>
        <v>130</v>
      </c>
      <c r="J23" s="17">
        <f>'1-season no sort'!J584+'1-season no sort'!J608</f>
        <v>13</v>
      </c>
      <c r="K23" s="15">
        <f t="shared" si="4"/>
        <v>0.526035503</v>
      </c>
      <c r="L23" s="100">
        <f>('1-season no sort'!L584*('1-season no sort'!J584/J23))+('1-season no sort'!L608*('1-season no sort'!J608/J23))</f>
        <v>1.046153846</v>
      </c>
      <c r="M23" s="17">
        <f>'1-season no sort'!M584+'1-season no sort'!M608</f>
        <v>8</v>
      </c>
      <c r="Q23" s="15">
        <f t="shared" si="5"/>
        <v>0.7319786988</v>
      </c>
      <c r="R23" s="15">
        <f t="shared" si="6"/>
        <v>2.507860195</v>
      </c>
      <c r="S23" s="21">
        <f>'1-season no sort'!S584+'1-season no sort'!S608</f>
        <v>62</v>
      </c>
      <c r="T23" s="11">
        <f>AVERAGE('1-season no sort'!T584,'1-season no sort'!T608)</f>
        <v>9.5</v>
      </c>
      <c r="U23" s="13">
        <v>2.0</v>
      </c>
      <c r="V23" s="101">
        <f t="shared" si="7"/>
        <v>6</v>
      </c>
      <c r="W23" s="15">
        <f t="shared" si="8"/>
        <v>0.5384615385</v>
      </c>
      <c r="X23" s="15">
        <f t="shared" si="9"/>
        <v>0.4615384615</v>
      </c>
      <c r="Y23" s="15">
        <f t="shared" si="10"/>
        <v>2.507860195</v>
      </c>
      <c r="Z23" s="21">
        <f>SUM('1-season no sort'!Z584+'1-season no sort'!Z608)</f>
        <v>1</v>
      </c>
      <c r="AA23" s="21">
        <f>SUM('1-season no sort'!AA584+'1-season no sort'!AA608)</f>
        <v>0</v>
      </c>
      <c r="AB23" s="21">
        <f>SUM('1-season no sort'!AB584+'1-season no sort'!AB608)</f>
        <v>9</v>
      </c>
      <c r="AC23" s="21">
        <f>SUM('1-season no sort'!AC584+'1-season no sort'!AC608)</f>
        <v>0</v>
      </c>
      <c r="AD23" s="102">
        <f t="shared" ref="AD23:AE23" si="66">SUM(Z23+AB23)</f>
        <v>10</v>
      </c>
      <c r="AE23" s="102">
        <f t="shared" si="66"/>
        <v>0</v>
      </c>
      <c r="AF23" s="99">
        <f t="shared" si="12"/>
        <v>0</v>
      </c>
      <c r="AG23" s="99">
        <f t="shared" si="13"/>
        <v>0</v>
      </c>
      <c r="AH23" s="99">
        <f t="shared" si="14"/>
        <v>0</v>
      </c>
      <c r="AI23" s="21">
        <f>'1-season no sort'!AG584+'1-season no sort'!AG608</f>
        <v>11</v>
      </c>
      <c r="AJ23" s="21">
        <f>'1-season no sort'!AH584+'1-season no sort'!AH608</f>
        <v>8</v>
      </c>
      <c r="AK23" s="21">
        <f>'1-season no sort'!AI584+'1-season no sort'!AI608</f>
        <v>14</v>
      </c>
      <c r="AL23" s="21">
        <f>'1-season no sort'!AJ584+'1-season no sort'!AJ608</f>
        <v>6</v>
      </c>
      <c r="AM23" s="102">
        <f t="shared" ref="AM23:AN23" si="67">AI23+AK23</f>
        <v>25</v>
      </c>
      <c r="AN23" s="102">
        <f t="shared" si="67"/>
        <v>14</v>
      </c>
      <c r="AO23" s="99">
        <f t="shared" si="16"/>
        <v>0.64</v>
      </c>
      <c r="AP23" s="99">
        <f t="shared" si="17"/>
        <v>0.4285714286</v>
      </c>
      <c r="AQ23" s="99">
        <f t="shared" si="18"/>
        <v>0.7272727273</v>
      </c>
      <c r="AR23" s="17">
        <f>'1-season no sort'!AN584+'1-season no sort'!AN608</f>
        <v>4</v>
      </c>
      <c r="AS23" s="17">
        <f>'1-season no sort'!AO584+'1-season no sort'!AO608</f>
        <v>0</v>
      </c>
      <c r="AT23" s="13"/>
      <c r="AU23" s="13"/>
      <c r="AV23" s="11">
        <f t="shared" si="19"/>
        <v>31</v>
      </c>
      <c r="AW23" s="17">
        <f t="shared" si="20"/>
        <v>-14</v>
      </c>
      <c r="AX23" s="13">
        <f t="shared" si="21"/>
        <v>-1.076923077</v>
      </c>
      <c r="AY23" s="78">
        <f t="shared" si="22"/>
        <v>-8</v>
      </c>
      <c r="AZ23" s="13">
        <v>2.0</v>
      </c>
      <c r="BA23" s="13">
        <v>2.0</v>
      </c>
      <c r="BB23" s="11">
        <f t="shared" si="68"/>
        <v>1</v>
      </c>
      <c r="BC23" s="13"/>
      <c r="BD23" s="17">
        <f t="shared" si="52"/>
        <v>21</v>
      </c>
    </row>
    <row r="24" ht="12.75" customHeight="1">
      <c r="A24" s="45" t="s">
        <v>749</v>
      </c>
      <c r="B24" s="13" t="s">
        <v>621</v>
      </c>
      <c r="C24" s="11">
        <f>SUM('1-season no sort'!C636,'1-season no sort'!C727)</f>
        <v>4.613888889</v>
      </c>
      <c r="D24" s="11">
        <f>SUM('1-season no sort'!D636,'1-season no sort'!D727)</f>
        <v>15.92896825</v>
      </c>
      <c r="E24" s="99">
        <f t="shared" si="3"/>
        <v>0.2896539698</v>
      </c>
      <c r="F24" s="17">
        <f>SUM('1-season no sort'!F636,'1-season no sort'!F727)</f>
        <v>0</v>
      </c>
      <c r="G24" s="17">
        <f>SUM('1-season no sort'!G636,'1-season no sort'!G727)</f>
        <v>11</v>
      </c>
      <c r="H24" s="17">
        <f>SUM('1-season no sort'!H636,'1-season no sort'!H727)</f>
        <v>17</v>
      </c>
      <c r="I24" s="17">
        <f>SUM('1-season no sort'!I636,'1-season no sort'!I727)</f>
        <v>115</v>
      </c>
      <c r="J24" s="17">
        <f>SUM('1-season no sort'!J636,'1-season no sort'!J727)</f>
        <v>14</v>
      </c>
      <c r="K24" s="15">
        <f t="shared" si="4"/>
        <v>0.7751552795</v>
      </c>
      <c r="L24" s="100">
        <f>('1-season no sort'!L636*('1-season no sort'!J636/J24))+('1-season no sort'!L727*('1-season no sort'!J727/J24))</f>
        <v>2.055555556</v>
      </c>
      <c r="M24" s="17">
        <f>SUM('1-season no sort'!M636,'1-season no sort'!M727)</f>
        <v>2</v>
      </c>
      <c r="N24" s="13">
        <v>6.0</v>
      </c>
      <c r="O24" s="13">
        <v>11.0</v>
      </c>
      <c r="P24" s="14">
        <v>0.55</v>
      </c>
      <c r="Q24" s="15">
        <f t="shared" si="5"/>
        <v>1.339809249</v>
      </c>
      <c r="R24" s="15">
        <f t="shared" si="6"/>
        <v>6.0125</v>
      </c>
      <c r="S24" s="21">
        <f>SUM('1-season no sort'!S636,'1-season no sort'!S727)</f>
        <v>74</v>
      </c>
      <c r="T24" s="11">
        <f>AVERAGE('1-season no sort'!T636,'1-season no sort'!T727)</f>
        <v>7</v>
      </c>
      <c r="U24" s="13">
        <v>2.0</v>
      </c>
      <c r="V24" s="101">
        <f t="shared" si="7"/>
        <v>3</v>
      </c>
      <c r="W24" s="15">
        <f t="shared" si="8"/>
        <v>0.7857142857</v>
      </c>
      <c r="X24" s="15">
        <f t="shared" si="9"/>
        <v>0.2142857143</v>
      </c>
      <c r="Y24" s="15">
        <f>C24+L24</f>
        <v>6.669444444</v>
      </c>
      <c r="Z24" s="21">
        <f>SUM('1-season no sort'!Z636,'1-season no sort'!Z727)</f>
        <v>2</v>
      </c>
      <c r="AA24" s="21">
        <f>SUM('1-season no sort'!AA636,'1-season no sort'!AA727)</f>
        <v>0</v>
      </c>
      <c r="AB24" s="21">
        <f>SUM('1-season no sort'!AB636,'1-season no sort'!AB727)</f>
        <v>10</v>
      </c>
      <c r="AC24" s="21">
        <f>SUM('1-season no sort'!AC636,'1-season no sort'!AC727)</f>
        <v>2</v>
      </c>
      <c r="AD24" s="102">
        <f t="shared" ref="AD24:AE24" si="69">SUM(Z24+AB24)</f>
        <v>12</v>
      </c>
      <c r="AE24" s="102">
        <f t="shared" si="69"/>
        <v>2</v>
      </c>
      <c r="AF24" s="99">
        <f t="shared" si="12"/>
        <v>0.1666666667</v>
      </c>
      <c r="AG24" s="99">
        <f t="shared" si="13"/>
        <v>0.2</v>
      </c>
      <c r="AH24" s="99">
        <f t="shared" si="14"/>
        <v>0</v>
      </c>
      <c r="AI24" s="21">
        <f>SUM('1-season no sort'!AG636,'1-season no sort'!AG727)</f>
        <v>7</v>
      </c>
      <c r="AJ24" s="21">
        <f>SUM('1-season no sort'!AH636,'1-season no sort'!AH727)</f>
        <v>4</v>
      </c>
      <c r="AK24" s="21">
        <f>SUM('1-season no sort'!AI636,'1-season no sort'!AI727)</f>
        <v>15</v>
      </c>
      <c r="AL24" s="21">
        <f>SUM('1-season no sort'!AJ636,'1-season no sort'!AJ727)</f>
        <v>10</v>
      </c>
      <c r="AM24" s="102">
        <f t="shared" ref="AM24:AN24" si="70">SUM(AI24+AK24)</f>
        <v>22</v>
      </c>
      <c r="AN24" s="102">
        <f t="shared" si="70"/>
        <v>14</v>
      </c>
      <c r="AO24" s="99">
        <f t="shared" si="16"/>
        <v>0.6818181818</v>
      </c>
      <c r="AP24" s="99">
        <f t="shared" si="17"/>
        <v>0.6666666667</v>
      </c>
      <c r="AQ24" s="99">
        <f t="shared" si="18"/>
        <v>0.5714285714</v>
      </c>
      <c r="AR24" s="17">
        <f>SUM('1-season no sort'!AN636,'1-season no sort'!AN727)</f>
        <v>2</v>
      </c>
      <c r="AS24" s="17">
        <f>SUM('1-season no sort'!AO636,'1-season no sort'!AO727)</f>
        <v>0</v>
      </c>
      <c r="AV24" s="11">
        <f t="shared" si="19"/>
        <v>37</v>
      </c>
      <c r="AW24" s="17">
        <f t="shared" si="20"/>
        <v>-6</v>
      </c>
      <c r="AX24" s="13">
        <f t="shared" si="21"/>
        <v>-0.4285714286</v>
      </c>
      <c r="AY24" s="78">
        <f t="shared" si="22"/>
        <v>-3</v>
      </c>
      <c r="AZ24" s="13">
        <v>1.0</v>
      </c>
      <c r="BA24" s="13">
        <v>1.0</v>
      </c>
      <c r="BB24" s="11">
        <f t="shared" si="68"/>
        <v>1</v>
      </c>
      <c r="BC24" s="17">
        <f>SUM('1-season no sort'!AZ636,'1-season no sort'!AZ727)</f>
        <v>0</v>
      </c>
      <c r="BD24" s="17">
        <f t="shared" si="52"/>
        <v>17</v>
      </c>
    </row>
    <row r="25" ht="12.75" customHeight="1">
      <c r="A25" s="8" t="s">
        <v>750</v>
      </c>
      <c r="B25" s="13" t="s">
        <v>266</v>
      </c>
      <c r="C25" s="11">
        <f>SUM('1-season no sort'!C209,'1-season no sort'!C509)</f>
        <v>2.639285714</v>
      </c>
      <c r="D25" s="11">
        <f>SUM('1-season no sort'!D209,'1-season no sort'!D509)</f>
        <v>12.33452381</v>
      </c>
      <c r="E25" s="99">
        <f t="shared" si="3"/>
        <v>0.213975485</v>
      </c>
      <c r="F25" s="17">
        <f>SUM('1-season no sort'!F209,'1-season no sort'!F509)</f>
        <v>2</v>
      </c>
      <c r="G25" s="13">
        <f>SUM('1-season no sort'!G209,'1-season no sort'!G509)</f>
        <v>5</v>
      </c>
      <c r="H25" s="13">
        <f>SUM('1-season no sort'!H209,'1-season no sort'!H509)</f>
        <v>12</v>
      </c>
      <c r="I25" s="13">
        <f>SUM('1-season no sort'!I209,'1-season no sort'!I509)</f>
        <v>64</v>
      </c>
      <c r="J25" s="13">
        <f>SUM('1-season no sort'!J209,'1-season no sort'!J509)</f>
        <v>8</v>
      </c>
      <c r="K25" s="15">
        <f t="shared" si="4"/>
        <v>0.6015625</v>
      </c>
      <c r="L25" s="100">
        <f>('1-season no sort'!L209*('1-season no sort'!J209/J25))+('1-season no sort'!L509*('1-season no sort'!J509/J25))</f>
        <v>1.732323232</v>
      </c>
      <c r="M25" s="13">
        <f>SUM('1-season no sort'!M209,'1-season no sort'!M509)</f>
        <v>5</v>
      </c>
      <c r="N25" s="13"/>
      <c r="O25" s="13"/>
      <c r="P25" s="13"/>
      <c r="Q25" s="15">
        <f t="shared" si="5"/>
        <v>0.815537985</v>
      </c>
      <c r="R25" s="15">
        <f t="shared" si="6"/>
        <v>3.051966089</v>
      </c>
      <c r="S25" s="21">
        <f>SUM('1-season no sort'!S209,'1-season no sort'!S509)</f>
        <v>54</v>
      </c>
      <c r="T25" s="11">
        <f>AVERAGE('1-season no sort'!T209,'1-season no sort'!T509)</f>
        <v>8</v>
      </c>
      <c r="U25" s="13">
        <v>2.0</v>
      </c>
      <c r="V25" s="101">
        <f t="shared" si="7"/>
        <v>3</v>
      </c>
      <c r="W25" s="15">
        <f t="shared" si="8"/>
        <v>0.625</v>
      </c>
      <c r="X25" s="15">
        <f t="shared" si="9"/>
        <v>0.375</v>
      </c>
      <c r="Y25" s="15">
        <f t="shared" ref="Y25:Y28" si="73">(C25/U25)+L25</f>
        <v>3.051966089</v>
      </c>
      <c r="Z25" s="21">
        <f>SUM('1-season no sort'!Z209,'1-season no sort'!Z509)</f>
        <v>3</v>
      </c>
      <c r="AA25" s="21">
        <f>SUM('1-season no sort'!AA209,'1-season no sort'!AA509)</f>
        <v>0</v>
      </c>
      <c r="AB25" s="21">
        <f>SUM('1-season no sort'!AB209,'1-season no sort'!AB509)</f>
        <v>5</v>
      </c>
      <c r="AC25" s="21">
        <f>SUM('1-season no sort'!AC209,'1-season no sort'!AC509)</f>
        <v>0</v>
      </c>
      <c r="AD25" s="102">
        <f t="shared" ref="AD25:AE25" si="71">SUM(Z25+AB25)</f>
        <v>8</v>
      </c>
      <c r="AE25" s="102">
        <f t="shared" si="71"/>
        <v>0</v>
      </c>
      <c r="AF25" s="99">
        <f t="shared" si="12"/>
        <v>0</v>
      </c>
      <c r="AG25" s="99">
        <f t="shared" si="13"/>
        <v>0</v>
      </c>
      <c r="AH25" s="99">
        <f t="shared" si="14"/>
        <v>0</v>
      </c>
      <c r="AI25" s="21">
        <f>SUM('1-season no sort'!AG209,'1-season no sort'!AG509)</f>
        <v>12</v>
      </c>
      <c r="AJ25" s="21">
        <f>SUM('1-season no sort'!AH209,'1-season no sort'!AH509)</f>
        <v>7</v>
      </c>
      <c r="AK25" s="21">
        <f>SUM('1-season no sort'!AI209,'1-season no sort'!AI509)</f>
        <v>12</v>
      </c>
      <c r="AL25" s="21">
        <f>SUM('1-season no sort'!AJ209,'1-season no sort'!AJ509)</f>
        <v>7</v>
      </c>
      <c r="AM25" s="102">
        <f t="shared" ref="AM25:AN25" si="72">SUM(AI25+AK25)</f>
        <v>24</v>
      </c>
      <c r="AN25" s="102">
        <f t="shared" si="72"/>
        <v>14</v>
      </c>
      <c r="AO25" s="99">
        <f t="shared" si="16"/>
        <v>0.6041666667</v>
      </c>
      <c r="AP25" s="99">
        <f t="shared" si="17"/>
        <v>0.5833333333</v>
      </c>
      <c r="AQ25" s="99">
        <f t="shared" si="18"/>
        <v>0.5833333333</v>
      </c>
      <c r="AR25" s="17">
        <f>SUM('1-season no sort'!AN209,'1-season no sort'!AN509)</f>
        <v>1</v>
      </c>
      <c r="AS25" s="17">
        <f>SUM('1-season no sort'!AO209,'1-season no sort'!AO509)</f>
        <v>0</v>
      </c>
      <c r="AT25" s="13"/>
      <c r="AU25" s="13"/>
      <c r="AV25" s="11">
        <f t="shared" si="19"/>
        <v>27</v>
      </c>
      <c r="AW25" s="13">
        <f t="shared" si="20"/>
        <v>-7</v>
      </c>
      <c r="AX25" s="13">
        <f t="shared" si="21"/>
        <v>-0.875</v>
      </c>
      <c r="AY25" s="12">
        <f t="shared" si="22"/>
        <v>-4</v>
      </c>
      <c r="AZ25" s="13">
        <v>2.0</v>
      </c>
      <c r="BA25" s="13">
        <v>2.0</v>
      </c>
      <c r="BB25" s="11">
        <f t="shared" si="68"/>
        <v>1</v>
      </c>
      <c r="BC25" s="13"/>
      <c r="BD25" s="17">
        <f t="shared" si="52"/>
        <v>12</v>
      </c>
    </row>
    <row r="26" ht="12.75" customHeight="1">
      <c r="A26" s="8" t="s">
        <v>751</v>
      </c>
      <c r="B26" s="13" t="s">
        <v>565</v>
      </c>
      <c r="C26" s="11">
        <f>'1-season no sort'!C565+'1-season no sort'!C602+'1-season no sort'!C691</f>
        <v>4.698015873</v>
      </c>
      <c r="D26" s="11">
        <f>'1-season no sort'!D565+'1-season no sort'!D602+'1-season no sort'!D691</f>
        <v>27.9281746</v>
      </c>
      <c r="E26" s="99">
        <f t="shared" si="3"/>
        <v>0.1682177922</v>
      </c>
      <c r="F26" s="17">
        <f>'1-season no sort'!F565+'1-season no sort'!F602+'1-season no sort'!F691</f>
        <v>3</v>
      </c>
      <c r="G26" s="17">
        <f>'1-season no sort'!G565+'1-season no sort'!G602+'1-season no sort'!G691</f>
        <v>14</v>
      </c>
      <c r="H26" s="17">
        <f>'1-season no sort'!H565+'1-season no sort'!H602+'1-season no sort'!H691</f>
        <v>20</v>
      </c>
      <c r="I26" s="17">
        <f>'1-season no sort'!I565+'1-season no sort'!I602+'1-season no sort'!I691</f>
        <v>185</v>
      </c>
      <c r="J26" s="17">
        <f>'1-season no sort'!J565+'1-season no sort'!J602+'1-season no sort'!J691</f>
        <v>23</v>
      </c>
      <c r="K26" s="15">
        <f t="shared" si="4"/>
        <v>0.6039952996</v>
      </c>
      <c r="L26" s="100">
        <f>('1-season no sort'!L565*('1-season no sort'!J565/J26))+('1-season no sort'!L602*('1-season no sort'!J602/J26))+('1-season no sort'!L691*('1-season no sort'!J691/J26))</f>
        <v>1.420289855</v>
      </c>
      <c r="M26" s="17">
        <f>'1-season no sort'!M565+'1-season no sort'!M602+'1-season no sort'!M691</f>
        <v>10</v>
      </c>
      <c r="N26" s="17">
        <f>'1-season no sort'!N565+'1-season no sort'!N602+'1-season no sort'!N691</f>
        <v>2</v>
      </c>
      <c r="O26" s="17">
        <v>7.0</v>
      </c>
      <c r="P26" s="13">
        <v>0.2857142857142857</v>
      </c>
      <c r="Q26" s="15">
        <f t="shared" si="5"/>
        <v>0.8674511871</v>
      </c>
      <c r="R26" s="15">
        <f t="shared" si="6"/>
        <v>3.557723718</v>
      </c>
      <c r="S26" s="21">
        <f>'1-season no sort'!S565+'1-season no sort'!S602+'1-season no sort'!S691</f>
        <v>111</v>
      </c>
      <c r="T26" s="11">
        <f>AVERAGE('1-season no sort'!T565,'1-season no sort'!T602,'1-season no sort'!T691)</f>
        <v>7.333333333</v>
      </c>
      <c r="U26" s="13">
        <v>3.0</v>
      </c>
      <c r="V26" s="101">
        <f t="shared" si="7"/>
        <v>9</v>
      </c>
      <c r="W26" s="15">
        <f t="shared" si="8"/>
        <v>0.6086956522</v>
      </c>
      <c r="X26" s="15">
        <f t="shared" si="9"/>
        <v>0.3913043478</v>
      </c>
      <c r="Y26" s="15">
        <f t="shared" si="73"/>
        <v>2.986295146</v>
      </c>
      <c r="Z26" s="21">
        <f>SUM('1-season no sort'!Z565+'1-season no sort'!Z602+'1-season no sort'!Z691)</f>
        <v>5.5</v>
      </c>
      <c r="AA26" s="21">
        <f>SUM('1-season no sort'!AA565+'1-season no sort'!AA602+'1-season no sort'!AA691)</f>
        <v>1</v>
      </c>
      <c r="AB26" s="21">
        <f>SUM('1-season no sort'!AB565+'1-season no sort'!AB602+'1-season no sort'!AB691)</f>
        <v>16</v>
      </c>
      <c r="AC26" s="21">
        <f>SUM('1-season no sort'!AC565+'1-season no sort'!AC602+'1-season no sort'!AC691)</f>
        <v>1</v>
      </c>
      <c r="AD26" s="102">
        <f t="shared" ref="AD26:AE26" si="74">SUM(Z26+AB26)</f>
        <v>21.5</v>
      </c>
      <c r="AE26" s="102">
        <f t="shared" si="74"/>
        <v>2</v>
      </c>
      <c r="AF26" s="99">
        <f t="shared" si="12"/>
        <v>0.09302325581</v>
      </c>
      <c r="AG26" s="99">
        <f t="shared" si="13"/>
        <v>0.0625</v>
      </c>
      <c r="AH26" s="99">
        <f t="shared" si="14"/>
        <v>0.1818181818</v>
      </c>
      <c r="AI26" s="21">
        <f>SUM('1-season no sort'!AG565+'1-season no sort'!AG602+'1-season no sort'!AG691)</f>
        <v>14</v>
      </c>
      <c r="AJ26" s="21">
        <f>SUM('1-season no sort'!AH565+'1-season no sort'!AH602+'1-season no sort'!AH691)</f>
        <v>5</v>
      </c>
      <c r="AK26" s="21">
        <f>SUM('1-season no sort'!AI565+'1-season no sort'!AI602+'1-season no sort'!AI691)</f>
        <v>18</v>
      </c>
      <c r="AL26" s="21">
        <f>SUM('1-season no sort'!AJ565+'1-season no sort'!AJ602+'1-season no sort'!AJ691)</f>
        <v>8</v>
      </c>
      <c r="AM26" s="102">
        <f t="shared" ref="AM26:AN26" si="75">SUM(AI26+AK26)</f>
        <v>32</v>
      </c>
      <c r="AN26" s="102">
        <f t="shared" si="75"/>
        <v>13</v>
      </c>
      <c r="AO26" s="99">
        <f t="shared" si="16"/>
        <v>0.453125</v>
      </c>
      <c r="AP26" s="99">
        <f t="shared" si="17"/>
        <v>0.4444444444</v>
      </c>
      <c r="AQ26" s="99">
        <f t="shared" si="18"/>
        <v>0.3571428571</v>
      </c>
      <c r="AR26" s="17">
        <f>SUM('1-season no sort'!AN565+'1-season no sort'!AN602+'1-season no sort'!AN691)</f>
        <v>3</v>
      </c>
      <c r="AS26" s="17">
        <f>SUM('1-season no sort'!AO565+'1-season no sort'!AO602+'1-season no sort'!AO691)</f>
        <v>0</v>
      </c>
      <c r="AT26" s="13"/>
      <c r="AU26" s="13"/>
      <c r="AV26" s="11">
        <f t="shared" si="19"/>
        <v>37</v>
      </c>
      <c r="AW26" s="17">
        <f t="shared" si="20"/>
        <v>-6</v>
      </c>
      <c r="AX26" s="13">
        <f t="shared" si="21"/>
        <v>-0.2608695652</v>
      </c>
      <c r="AY26" s="78">
        <f t="shared" si="22"/>
        <v>3</v>
      </c>
      <c r="AZ26" s="13">
        <v>1.0</v>
      </c>
      <c r="BA26" s="13">
        <v>1.0</v>
      </c>
      <c r="BB26" s="11">
        <f t="shared" si="68"/>
        <v>1</v>
      </c>
      <c r="BC26" s="12">
        <f>'1-season no sort'!AZ565+'1-season no sort'!AZ601</f>
        <v>1</v>
      </c>
      <c r="BD26" s="17">
        <f t="shared" si="52"/>
        <v>21</v>
      </c>
    </row>
    <row r="27" ht="12.75" customHeight="1">
      <c r="A27" s="45" t="s">
        <v>752</v>
      </c>
      <c r="B27" s="13" t="s">
        <v>420</v>
      </c>
      <c r="C27" s="11">
        <f>SUM('1-season no sort'!C391,'1-season no sort'!C545,'1-season no sort'!C724)</f>
        <v>5.686904762</v>
      </c>
      <c r="D27" s="11">
        <f>SUM('1-season no sort'!D391,'1-season no sort'!D545,'1-season no sort'!D724)</f>
        <v>29.24087302</v>
      </c>
      <c r="E27" s="99">
        <f t="shared" si="3"/>
        <v>0.1944847802</v>
      </c>
      <c r="F27" s="17">
        <f>SUM('1-season no sort'!F391,'1-season no sort'!F545,'1-season no sort'!F724)</f>
        <v>3</v>
      </c>
      <c r="G27" s="17">
        <f>SUM('1-season no sort'!G391,'1-season no sort'!G545,'1-season no sort'!G724)</f>
        <v>15</v>
      </c>
      <c r="H27" s="17">
        <f>SUM('1-season no sort'!H391,'1-season no sort'!H545,'1-season no sort'!H724)</f>
        <v>14</v>
      </c>
      <c r="I27" s="17">
        <f>SUM('1-season no sort'!I391,'1-season no sort'!I545,'1-season no sort'!I724)</f>
        <v>200</v>
      </c>
      <c r="J27" s="17">
        <f>SUM('1-season no sort'!J391,'1-season no sort'!J545,'1-season no sort'!J724)</f>
        <v>23</v>
      </c>
      <c r="K27" s="15">
        <f t="shared" si="4"/>
        <v>0.6491304348</v>
      </c>
      <c r="L27" s="100">
        <f>('1-season no sort'!L391*('1-season no sort'!J391/J27))+('1-season no sort'!L545*('1-season no sort'!J545/J27))+('1-season no sort'!L724*('1-season no sort'!J724/J27))</f>
        <v>2.962839093</v>
      </c>
      <c r="M27" s="17">
        <f>SUM('1-season no sort'!M391,'1-season no sort'!M545,'1-season no sort'!M724)</f>
        <v>17</v>
      </c>
      <c r="N27" s="13">
        <v>10.0</v>
      </c>
      <c r="O27" s="13">
        <v>10.0</v>
      </c>
      <c r="P27" s="10">
        <f>SUM(N27/O27)</f>
        <v>1</v>
      </c>
      <c r="Q27" s="15">
        <f t="shared" si="5"/>
        <v>1.176948548</v>
      </c>
      <c r="R27" s="15">
        <f t="shared" si="6"/>
        <v>6.858474014</v>
      </c>
      <c r="S27" s="21">
        <f>SUM('1-season no sort'!S391,'1-season no sort'!S545,'1-season no sort'!S724)</f>
        <v>98.5</v>
      </c>
      <c r="T27" s="11">
        <f>AVERAGE('1-season no sort'!T391,'1-season no sort'!T545,'1-season no sort'!T724)</f>
        <v>6.333333333</v>
      </c>
      <c r="U27" s="13">
        <v>3.0</v>
      </c>
      <c r="V27" s="101">
        <f t="shared" si="7"/>
        <v>8</v>
      </c>
      <c r="W27" s="15">
        <f t="shared" si="8"/>
        <v>0.652173913</v>
      </c>
      <c r="X27" s="15">
        <f t="shared" si="9"/>
        <v>0.347826087</v>
      </c>
      <c r="Y27" s="15">
        <f t="shared" si="73"/>
        <v>4.858474014</v>
      </c>
      <c r="Z27" s="21">
        <f>SUM('1-season no sort'!Z391,'1-season no sort'!Z545,'1-season no sort'!Z724)</f>
        <v>4.5</v>
      </c>
      <c r="AA27" s="21">
        <f>SUM('1-season no sort'!AA391,'1-season no sort'!AA545,'1-season no sort'!AA724)</f>
        <v>0</v>
      </c>
      <c r="AB27" s="21">
        <f>SUM('1-season no sort'!AB391,'1-season no sort'!AB545,'1-season no sort'!AB724)</f>
        <v>19</v>
      </c>
      <c r="AC27" s="21">
        <f>SUM('1-season no sort'!AC391,'1-season no sort'!AC545,'1-season no sort'!AC724)</f>
        <v>3</v>
      </c>
      <c r="AD27" s="102">
        <f t="shared" ref="AD27:AE27" si="76">SUM(Z27+AB27)</f>
        <v>23.5</v>
      </c>
      <c r="AE27" s="102">
        <f t="shared" si="76"/>
        <v>3</v>
      </c>
      <c r="AF27" s="99">
        <f t="shared" si="12"/>
        <v>0.1276595745</v>
      </c>
      <c r="AG27" s="99">
        <f t="shared" si="13"/>
        <v>0.1578947368</v>
      </c>
      <c r="AH27" s="99">
        <f t="shared" si="14"/>
        <v>0</v>
      </c>
      <c r="AI27" s="21">
        <f>SUM('1-season no sort'!AG391,'1-season no sort'!AG545,'1-season no sort'!AG724)</f>
        <v>10</v>
      </c>
      <c r="AJ27" s="21">
        <f>SUM('1-season no sort'!AH391,'1-season no sort'!AH545,'1-season no sort'!AH724)</f>
        <v>2</v>
      </c>
      <c r="AK27" s="21">
        <f>SUM('1-season no sort'!AI391,'1-season no sort'!AI545,'1-season no sort'!AI724)</f>
        <v>20</v>
      </c>
      <c r="AL27" s="21">
        <f>SUM('1-season no sort'!AJ391,'1-season no sort'!AJ545,'1-season no sort'!AJ724)</f>
        <v>11</v>
      </c>
      <c r="AM27" s="102">
        <f t="shared" ref="AM27:AN27" si="77">SUM(AI27+AK27)</f>
        <v>30</v>
      </c>
      <c r="AN27" s="102">
        <f t="shared" si="77"/>
        <v>13</v>
      </c>
      <c r="AO27" s="99">
        <f t="shared" si="16"/>
        <v>0.4833333333</v>
      </c>
      <c r="AP27" s="99">
        <f t="shared" si="17"/>
        <v>0.55</v>
      </c>
      <c r="AQ27" s="99">
        <f t="shared" si="18"/>
        <v>0.2</v>
      </c>
      <c r="AR27" s="17">
        <f>SUM('1-season no sort'!AN391,'1-season no sort'!AN545,'1-season no sort'!AN724)</f>
        <v>3</v>
      </c>
      <c r="AS27" s="17">
        <f>SUM('1-season no sort'!AO391,'1-season no sort'!AO545,'1-season no sort'!AO724)</f>
        <v>0</v>
      </c>
      <c r="AT27" s="13"/>
      <c r="AU27" s="13"/>
      <c r="AV27" s="11">
        <f t="shared" si="19"/>
        <v>32.83333333</v>
      </c>
      <c r="AW27" s="17">
        <f t="shared" si="20"/>
        <v>1</v>
      </c>
      <c r="AX27" s="13">
        <f t="shared" si="21"/>
        <v>0.04347826087</v>
      </c>
      <c r="AY27" s="78">
        <f t="shared" si="22"/>
        <v>9</v>
      </c>
      <c r="AZ27" s="13">
        <v>2.0</v>
      </c>
      <c r="BA27" s="13">
        <v>1.0</v>
      </c>
      <c r="BB27" s="11">
        <f t="shared" si="68"/>
        <v>0.5</v>
      </c>
      <c r="BC27" s="13">
        <f>SUM('1-season no sort'!AZ391,'1-season no sort'!AZ545,'1-season no sort'!AZ724)</f>
        <v>5</v>
      </c>
      <c r="BD27" s="17">
        <f t="shared" si="52"/>
        <v>19</v>
      </c>
    </row>
    <row r="28" ht="12.75" customHeight="1">
      <c r="A28" s="8" t="s">
        <v>753</v>
      </c>
      <c r="B28" s="13" t="s">
        <v>134</v>
      </c>
      <c r="C28" s="11">
        <f>SUM('1-season no sort'!C79,'1-season no sort'!C222,'1-season no sort'!C365)</f>
        <v>4.492857143</v>
      </c>
      <c r="D28" s="11">
        <f>SUM('1-season no sort'!D79,'1-season no sort'!D222,'1-season no sort'!D365)</f>
        <v>14.13134921</v>
      </c>
      <c r="E28" s="99">
        <f t="shared" si="3"/>
        <v>0.3179354694</v>
      </c>
      <c r="F28" s="17">
        <f>SUM('1-season no sort'!F79,'1-season no sort'!F222,'1-season no sort'!F365)</f>
        <v>2</v>
      </c>
      <c r="G28" s="17">
        <f>SUM('1-season no sort'!G79,'1-season no sort'!G222,'1-season no sort'!G365)</f>
        <v>10</v>
      </c>
      <c r="H28" s="17">
        <f>SUM('1-season no sort'!H79,'1-season no sort'!H222,'1-season no sort'!H365)</f>
        <v>17</v>
      </c>
      <c r="I28" s="17">
        <f>SUM('1-season no sort'!I79,'1-season no sort'!I222,'1-season no sort'!I365)</f>
        <v>130</v>
      </c>
      <c r="J28" s="17">
        <f>SUM('1-season no sort'!J79,'1-season no sort'!J222,'1-season no sort'!J365)</f>
        <v>16</v>
      </c>
      <c r="K28" s="15">
        <f t="shared" si="4"/>
        <v>0.6168269231</v>
      </c>
      <c r="L28" s="100">
        <f>('1-season no sort'!L79*('1-season no sort'!J79/J28))+('1-season no sort'!L222*('1-season no sort'!J222/J28))+('1-season no sort'!L365*('1-season no sort'!J365/J28))</f>
        <v>1.847222222</v>
      </c>
      <c r="M28" s="17">
        <f>SUM('1-season no sort'!M79,'1-season no sort'!M222,'1-season no sort'!M365)</f>
        <v>12</v>
      </c>
      <c r="N28" s="13"/>
      <c r="O28" s="13"/>
      <c r="P28" s="13"/>
      <c r="Q28" s="15">
        <f t="shared" si="5"/>
        <v>0.9347623925</v>
      </c>
      <c r="R28" s="15">
        <f t="shared" si="6"/>
        <v>3.34484127</v>
      </c>
      <c r="S28" s="21">
        <f>SUM('1-season no sort'!S79,'1-season no sort'!S222,'1-season no sort'!S365)</f>
        <v>72.5</v>
      </c>
      <c r="T28" s="11">
        <f>AVERAGE('1-season no sort'!T79,'1-season no sort'!T222,'1-season no sort'!T365)</f>
        <v>10.66666667</v>
      </c>
      <c r="U28" s="13">
        <v>3.0</v>
      </c>
      <c r="V28" s="101">
        <f t="shared" si="7"/>
        <v>6</v>
      </c>
      <c r="W28" s="15">
        <f t="shared" si="8"/>
        <v>0.625</v>
      </c>
      <c r="X28" s="15">
        <f t="shared" si="9"/>
        <v>0.375</v>
      </c>
      <c r="Y28" s="15">
        <f t="shared" si="73"/>
        <v>3.34484127</v>
      </c>
      <c r="Z28" s="21">
        <f>SUM('1-season no sort'!Z79,'1-season no sort'!Z222,'1-season no sort'!Z365)</f>
        <v>0.5</v>
      </c>
      <c r="AA28" s="21">
        <f>SUM('1-season no sort'!AA79,'1-season no sort'!AA222,'1-season no sort'!AA365)</f>
        <v>0</v>
      </c>
      <c r="AB28" s="21">
        <f>SUM('1-season no sort'!AB79,'1-season no sort'!AB222,'1-season no sort'!AB365)</f>
        <v>6</v>
      </c>
      <c r="AC28" s="21">
        <f>SUM('1-season no sort'!AC79,'1-season no sort'!AC222,'1-season no sort'!AC365)</f>
        <v>1</v>
      </c>
      <c r="AD28" s="102">
        <f t="shared" ref="AD28:AE28" si="78">SUM(Z28+AB28)</f>
        <v>6.5</v>
      </c>
      <c r="AE28" s="102">
        <f t="shared" si="78"/>
        <v>1</v>
      </c>
      <c r="AF28" s="99">
        <f t="shared" si="12"/>
        <v>0.1538461538</v>
      </c>
      <c r="AG28" s="99">
        <f t="shared" si="13"/>
        <v>0.1666666667</v>
      </c>
      <c r="AH28" s="99">
        <f t="shared" si="14"/>
        <v>0</v>
      </c>
      <c r="AI28" s="21">
        <f>SUM('1-season no sort'!AG79,'1-season no sort'!AG222,'1-season no sort'!AG365)</f>
        <v>13</v>
      </c>
      <c r="AJ28" s="21">
        <f>SUM('1-season no sort'!AH79,'1-season no sort'!AH222,'1-season no sort'!AH365)</f>
        <v>6</v>
      </c>
      <c r="AK28" s="21">
        <f>SUM('1-season no sort'!AI79,'1-season no sort'!AI222,'1-season no sort'!AI365)</f>
        <v>16</v>
      </c>
      <c r="AL28" s="21">
        <f>SUM('1-season no sort'!AJ79,'1-season no sort'!AJ222,'1-season no sort'!AJ365)</f>
        <v>7</v>
      </c>
      <c r="AM28" s="102">
        <f t="shared" ref="AM28:AN28" si="79">SUM(AI28+AK28)</f>
        <v>29</v>
      </c>
      <c r="AN28" s="102">
        <f t="shared" si="79"/>
        <v>13</v>
      </c>
      <c r="AO28" s="99">
        <f t="shared" si="16"/>
        <v>0.4568965517</v>
      </c>
      <c r="AP28" s="99">
        <f t="shared" si="17"/>
        <v>0.4375</v>
      </c>
      <c r="AQ28" s="99">
        <f t="shared" si="18"/>
        <v>0.4615384615</v>
      </c>
      <c r="AR28" s="17">
        <f>SUM('1-season no sort'!AN79,'1-season no sort'!AN222,'1-season no sort'!AN365)</f>
        <v>0</v>
      </c>
      <c r="AS28" s="17">
        <f>SUM('1-season no sort'!AO79,'1-season no sort'!AO222,'1-season no sort'!AO365)</f>
        <v>1</v>
      </c>
      <c r="AT28" s="13"/>
      <c r="AU28" s="13"/>
      <c r="AV28" s="11">
        <f t="shared" si="19"/>
        <v>24.16666667</v>
      </c>
      <c r="AW28" s="17">
        <f t="shared" si="20"/>
        <v>-7</v>
      </c>
      <c r="AX28" s="13">
        <f t="shared" si="21"/>
        <v>-0.4375</v>
      </c>
      <c r="AY28" s="78">
        <f t="shared" si="22"/>
        <v>-1</v>
      </c>
      <c r="AZ28" s="13">
        <v>2.0</v>
      </c>
      <c r="BA28" s="13">
        <v>2.0</v>
      </c>
      <c r="BB28" s="11">
        <v>1.0</v>
      </c>
      <c r="BC28" s="13"/>
      <c r="BD28" s="17">
        <f t="shared" si="52"/>
        <v>17</v>
      </c>
    </row>
    <row r="29" ht="12.75" customHeight="1">
      <c r="A29" s="45" t="s">
        <v>754</v>
      </c>
      <c r="B29" s="13" t="s">
        <v>601</v>
      </c>
      <c r="C29" s="11">
        <f>SUM('1-season no sort'!C617,'1-season no sort'!C718)</f>
        <v>3.320634921</v>
      </c>
      <c r="D29" s="11">
        <f>SUM('1-season no sort'!D617,'1-season no sort'!D718)</f>
        <v>25.35674603</v>
      </c>
      <c r="E29" s="99">
        <f t="shared" si="3"/>
        <v>0.130956666</v>
      </c>
      <c r="F29" s="17">
        <f>SUM('1-season no sort'!F617,'1-season no sort'!F718)</f>
        <v>1</v>
      </c>
      <c r="G29" s="17">
        <f>SUM('1-season no sort'!G617,'1-season no sort'!G718)</f>
        <v>17</v>
      </c>
      <c r="H29" s="17">
        <f>SUM('1-season no sort'!H617,'1-season no sort'!H718)</f>
        <v>7</v>
      </c>
      <c r="I29" s="17">
        <f>SUM('1-season no sort'!I617,'1-season no sort'!I718)</f>
        <v>178</v>
      </c>
      <c r="J29" s="17">
        <f>SUM('1-season no sort'!J617,'1-season no sort'!J718)</f>
        <v>22</v>
      </c>
      <c r="K29" s="15">
        <f t="shared" si="4"/>
        <v>0.7709397344</v>
      </c>
      <c r="L29" s="100">
        <f>('1-season no sort'!L617*('1-season no sort'!J617/J29))+('1-season no sort'!L718*('1-season no sort'!J718/J29))</f>
        <v>2.898989899</v>
      </c>
      <c r="M29" s="17">
        <f>SUM('1-season no sort'!M617,'1-season no sort'!M718)</f>
        <v>15</v>
      </c>
      <c r="N29" s="17">
        <f>SUM('1-season no sort'!N617,'1-season no sort'!N720)</f>
        <v>5</v>
      </c>
      <c r="O29" s="13">
        <v>8.0</v>
      </c>
      <c r="P29" s="14">
        <v>0.625</v>
      </c>
      <c r="Q29" s="15">
        <f t="shared" si="5"/>
        <v>1.2143964</v>
      </c>
      <c r="R29" s="15">
        <f t="shared" si="6"/>
        <v>6.434307359</v>
      </c>
      <c r="S29" s="21">
        <f>SUM('1-season no sort'!S617,'1-season no sort'!S718)</f>
        <v>76</v>
      </c>
      <c r="T29" s="11">
        <f>AVERAGE('1-season no sort'!T617,'1-season no sort'!T718)</f>
        <v>3</v>
      </c>
      <c r="U29" s="13">
        <v>2.0</v>
      </c>
      <c r="V29" s="101">
        <f t="shared" si="7"/>
        <v>5</v>
      </c>
      <c r="W29" s="15">
        <f t="shared" si="8"/>
        <v>0.7727272727</v>
      </c>
      <c r="X29" s="15">
        <f t="shared" si="9"/>
        <v>0.2272727273</v>
      </c>
      <c r="Y29" s="15">
        <f>C29+L29</f>
        <v>6.21962482</v>
      </c>
      <c r="Z29" s="21">
        <f>SUM('1-season no sort'!Z617,'1-season no sort'!Z718)</f>
        <v>2</v>
      </c>
      <c r="AA29" s="21">
        <f>SUM('1-season no sort'!AA617,'1-season no sort'!AA718)</f>
        <v>0</v>
      </c>
      <c r="AB29" s="21">
        <f>SUM('1-season no sort'!AB617,'1-season no sort'!AB718)</f>
        <v>18</v>
      </c>
      <c r="AC29" s="21">
        <f>SUM('1-season no sort'!AC617,'1-season no sort'!AC718)</f>
        <v>0</v>
      </c>
      <c r="AD29" s="102">
        <f t="shared" ref="AD29:AE29" si="80">SUM(Z29+AB29)</f>
        <v>20</v>
      </c>
      <c r="AE29" s="102">
        <f t="shared" si="80"/>
        <v>0</v>
      </c>
      <c r="AF29" s="99">
        <f t="shared" si="12"/>
        <v>0</v>
      </c>
      <c r="AG29" s="99">
        <f t="shared" si="13"/>
        <v>0</v>
      </c>
      <c r="AH29" s="99">
        <f t="shared" si="14"/>
        <v>0</v>
      </c>
      <c r="AI29" s="21">
        <f>SUM('1-season no sort'!AG617,'1-season no sort'!AG718)</f>
        <v>11</v>
      </c>
      <c r="AJ29" s="21">
        <f>SUM('1-season no sort'!AH617,'1-season no sort'!AH718)</f>
        <v>5</v>
      </c>
      <c r="AK29" s="21">
        <f>SUM('1-season no sort'!AI617,'1-season no sort'!AI718)</f>
        <v>14</v>
      </c>
      <c r="AL29" s="21">
        <f>SUM('1-season no sort'!AJ617,'1-season no sort'!AJ718)</f>
        <v>8</v>
      </c>
      <c r="AM29" s="102">
        <f t="shared" ref="AM29:AN29" si="81">SUM(AI29+AK29)</f>
        <v>25</v>
      </c>
      <c r="AN29" s="102">
        <f t="shared" si="81"/>
        <v>13</v>
      </c>
      <c r="AO29" s="99">
        <f t="shared" si="16"/>
        <v>0.6</v>
      </c>
      <c r="AP29" s="99">
        <f t="shared" si="17"/>
        <v>0.5714285714</v>
      </c>
      <c r="AQ29" s="99">
        <f t="shared" si="18"/>
        <v>0.4545454545</v>
      </c>
      <c r="AR29" s="17">
        <f>SUM('1-season no sort'!AN617,'1-season no sort'!AN718)</f>
        <v>4</v>
      </c>
      <c r="AS29" s="17">
        <f>SUM('1-season no sort'!AO617,'1-season no sort'!AO718)</f>
        <v>0</v>
      </c>
      <c r="AV29" s="11">
        <f t="shared" si="19"/>
        <v>38</v>
      </c>
      <c r="AW29" s="17">
        <f t="shared" si="20"/>
        <v>10</v>
      </c>
      <c r="AX29" s="13">
        <f t="shared" si="21"/>
        <v>0.4545454545</v>
      </c>
      <c r="AY29" s="78">
        <f t="shared" si="22"/>
        <v>15</v>
      </c>
      <c r="AZ29" s="13">
        <v>1.0</v>
      </c>
      <c r="BA29" s="13">
        <v>1.0</v>
      </c>
      <c r="BB29" s="11">
        <f t="shared" ref="BB29:BB46" si="84">BA29/AZ29</f>
        <v>1</v>
      </c>
      <c r="BC29" s="17">
        <f>SUM('1-season no sort'!AZ617,'1-season no sort'!AZ718)</f>
        <v>9</v>
      </c>
      <c r="BD29" s="17">
        <f t="shared" si="52"/>
        <v>16</v>
      </c>
    </row>
    <row r="30" ht="12.75" customHeight="1">
      <c r="A30" s="8" t="s">
        <v>755</v>
      </c>
      <c r="B30" s="13" t="s">
        <v>207</v>
      </c>
      <c r="C30" s="11">
        <f>SUM('1-season no sort'!C153,'1-season no sort'!C337)</f>
        <v>1.756349206</v>
      </c>
      <c r="D30" s="11">
        <f>SUM('1-season no sort'!D153,'1-season no sort'!D337)</f>
        <v>9.734920635</v>
      </c>
      <c r="E30" s="99">
        <f t="shared" si="3"/>
        <v>0.180417414</v>
      </c>
      <c r="F30" s="17">
        <f>SUM('1-season no sort'!F153,'1-season no sort'!F337)</f>
        <v>6</v>
      </c>
      <c r="G30" s="17">
        <f>SUM('1-season no sort'!G153,'1-season no sort'!G337)</f>
        <v>6</v>
      </c>
      <c r="H30" s="17">
        <f>SUM('1-season no sort'!H153,'1-season no sort'!H337)</f>
        <v>11</v>
      </c>
      <c r="I30" s="17">
        <f>SUM('1-season no sort'!I153,'1-season no sort'!I337)</f>
        <v>84</v>
      </c>
      <c r="J30" s="17">
        <f>SUM('1-season no sort'!J153,'1-season no sort'!J337)</f>
        <v>10</v>
      </c>
      <c r="K30" s="15">
        <f t="shared" si="4"/>
        <v>0.5869047619</v>
      </c>
      <c r="L30" s="100">
        <f>('1-season no sort'!L153*('1-season no sort'!J153/J30))+('1-season no sort'!L337*('1-season no sort'!J337/J30))</f>
        <v>1.718181818</v>
      </c>
      <c r="M30" s="17">
        <f>SUM('1-season no sort'!M153,'1-season no sort'!M337)</f>
        <v>8</v>
      </c>
      <c r="N30" s="13"/>
      <c r="O30" s="13"/>
      <c r="P30" s="13"/>
      <c r="Q30" s="15">
        <f t="shared" si="5"/>
        <v>0.7673221759</v>
      </c>
      <c r="R30" s="15">
        <f t="shared" si="6"/>
        <v>2.596356421</v>
      </c>
      <c r="S30" s="21">
        <f>SUM('1-season no sort'!S153,'1-season no sort'!S337)</f>
        <v>55</v>
      </c>
      <c r="T30" s="11">
        <f>AVERAGE('1-season no sort'!T153,'1-season no sort'!T337)</f>
        <v>9.5</v>
      </c>
      <c r="U30" s="13">
        <v>2.0</v>
      </c>
      <c r="V30" s="101">
        <f t="shared" si="7"/>
        <v>4</v>
      </c>
      <c r="W30" s="15">
        <f t="shared" si="8"/>
        <v>0.6</v>
      </c>
      <c r="X30" s="15">
        <f t="shared" si="9"/>
        <v>0.4</v>
      </c>
      <c r="Y30" s="15">
        <f t="shared" ref="Y30:Y80" si="85">(C30/U30)+L30</f>
        <v>2.596356421</v>
      </c>
      <c r="Z30" s="21">
        <f>SUM('1-season no sort'!Z153,'1-season no sort'!Z337)</f>
        <v>0</v>
      </c>
      <c r="AA30" s="21">
        <f>SUM('1-season no sort'!AA153,'1-season no sort'!AA337)</f>
        <v>0</v>
      </c>
      <c r="AB30" s="21">
        <f>SUM('1-season no sort'!AB153,'1-season no sort'!AB337)</f>
        <v>9</v>
      </c>
      <c r="AC30" s="21">
        <f>SUM('1-season no sort'!AC153,'1-season no sort'!AC337)</f>
        <v>1</v>
      </c>
      <c r="AD30" s="102">
        <f t="shared" ref="AD30:AE30" si="82">SUM(Z30+AB30)</f>
        <v>9</v>
      </c>
      <c r="AE30" s="102">
        <f t="shared" si="82"/>
        <v>1</v>
      </c>
      <c r="AF30" s="99">
        <f t="shared" si="12"/>
        <v>0.1111111111</v>
      </c>
      <c r="AG30" s="99">
        <f t="shared" si="13"/>
        <v>0.1111111111</v>
      </c>
      <c r="AH30" s="99" t="str">
        <f t="shared" si="14"/>
        <v>#DIV/0!</v>
      </c>
      <c r="AI30" s="21">
        <f>SUM('1-season no sort'!AG153,'1-season no sort'!AG337)</f>
        <v>11</v>
      </c>
      <c r="AJ30" s="21">
        <f>SUM('1-season no sort'!AH153,'1-season no sort'!AH337)</f>
        <v>5</v>
      </c>
      <c r="AK30" s="21">
        <f>SUM('1-season no sort'!AI153,'1-season no sort'!AI337)</f>
        <v>13</v>
      </c>
      <c r="AL30" s="21">
        <f>SUM('1-season no sort'!AJ153,'1-season no sort'!AJ337)</f>
        <v>8</v>
      </c>
      <c r="AM30" s="102">
        <f t="shared" ref="AM30:AN30" si="83">SUM(AI30+AK30)</f>
        <v>24</v>
      </c>
      <c r="AN30" s="102">
        <f t="shared" si="83"/>
        <v>13</v>
      </c>
      <c r="AO30" s="99">
        <f t="shared" si="16"/>
        <v>0.5416666667</v>
      </c>
      <c r="AP30" s="99">
        <f t="shared" si="17"/>
        <v>0.6153846154</v>
      </c>
      <c r="AQ30" s="99">
        <f t="shared" si="18"/>
        <v>0.4545454545</v>
      </c>
      <c r="AR30" s="17">
        <f>SUM('1-season no sort'!AN153,'1-season no sort'!AN337)</f>
        <v>0</v>
      </c>
      <c r="AS30" s="17">
        <f>SUM('1-season no sort'!AO153,'1-season no sort'!AO337)</f>
        <v>0</v>
      </c>
      <c r="AT30" s="13"/>
      <c r="AU30" s="13"/>
      <c r="AV30" s="11">
        <f t="shared" si="19"/>
        <v>27.5</v>
      </c>
      <c r="AW30" s="17">
        <f t="shared" si="20"/>
        <v>-5</v>
      </c>
      <c r="AX30" s="13">
        <f t="shared" si="21"/>
        <v>-0.5</v>
      </c>
      <c r="AY30" s="78">
        <f t="shared" si="22"/>
        <v>-1</v>
      </c>
      <c r="AZ30" s="13">
        <v>1.0</v>
      </c>
      <c r="BA30" s="13">
        <v>1.0</v>
      </c>
      <c r="BB30" s="11">
        <f t="shared" si="84"/>
        <v>1</v>
      </c>
      <c r="BC30" s="13"/>
      <c r="BD30" s="17">
        <f t="shared" si="52"/>
        <v>11</v>
      </c>
    </row>
    <row r="31" ht="12.75" customHeight="1">
      <c r="A31" s="45" t="s">
        <v>756</v>
      </c>
      <c r="B31" s="13" t="s">
        <v>263</v>
      </c>
      <c r="C31" s="11">
        <f>SUM('1-season no sort'!C206,'1-season no sort'!C503,'1-season no sort'!C732)</f>
        <v>3.394047619</v>
      </c>
      <c r="D31" s="11">
        <f>SUM('1-season no sort'!D206,'1-season no sort'!D503,'1-season no sort'!D732)</f>
        <v>24.11468254</v>
      </c>
      <c r="E31" s="99">
        <f t="shared" si="3"/>
        <v>0.1407461041</v>
      </c>
      <c r="F31" s="17">
        <f>SUM('1-season no sort'!F206,'1-season no sort'!F503,'1-season no sort'!F732)</f>
        <v>2</v>
      </c>
      <c r="G31" s="17">
        <f>SUM('1-season no sort'!G206,'1-season no sort'!G503,'1-season no sort'!G732)</f>
        <v>14</v>
      </c>
      <c r="H31" s="17">
        <f>SUM('1-season no sort'!H206,'1-season no sort'!H503,'1-season no sort'!H732)</f>
        <v>18</v>
      </c>
      <c r="I31" s="17">
        <f>SUM('1-season no sort'!I206,'1-season no sort'!I503,'1-season no sort'!I732)</f>
        <v>124</v>
      </c>
      <c r="J31" s="17">
        <f>SUM('1-season no sort'!J206,'1-season no sort'!J503,'1-season no sort'!J732)</f>
        <v>18</v>
      </c>
      <c r="K31" s="15">
        <f t="shared" si="4"/>
        <v>0.7697132616</v>
      </c>
      <c r="L31" s="100">
        <f>('1-season no sort'!L206*('1-season no sort'!J206/J31))+('1-season no sort'!L503*('1-season no sort'!J503/J31))+('1-season no sort'!L732*('1-season no sort'!J732/J31))</f>
        <v>2.177777778</v>
      </c>
      <c r="M31" s="17">
        <f>SUM('1-season no sort'!M206,'1-season no sort'!M503,'1-season no sort'!M732)</f>
        <v>10</v>
      </c>
      <c r="N31" s="13">
        <f>SUM('1-season no sort'!N503)</f>
        <v>4</v>
      </c>
      <c r="O31" s="13">
        <f>SUM('1-season no sort'!O503)</f>
        <v>7</v>
      </c>
      <c r="P31" s="10">
        <f>SUM(N31/O31)</f>
        <v>0.5714285714</v>
      </c>
      <c r="Q31" s="15">
        <f t="shared" si="5"/>
        <v>1.100935556</v>
      </c>
      <c r="R31" s="15">
        <f t="shared" si="6"/>
        <v>4.451984127</v>
      </c>
      <c r="S31" s="21">
        <f>SUM('1-season no sort'!S206,'1-season no sort'!S503,'1-season no sort'!S732)</f>
        <v>107</v>
      </c>
      <c r="T31" s="11">
        <f>AVERAGE('1-season no sort'!T206,'1-season no sort'!T503,'1-season no sort'!T732)</f>
        <v>9</v>
      </c>
      <c r="U31" s="13">
        <v>3.0</v>
      </c>
      <c r="V31" s="101">
        <f t="shared" si="7"/>
        <v>4</v>
      </c>
      <c r="W31" s="15">
        <f t="shared" si="8"/>
        <v>0.7777777778</v>
      </c>
      <c r="X31" s="15">
        <f t="shared" si="9"/>
        <v>0.2222222222</v>
      </c>
      <c r="Y31" s="15">
        <f t="shared" si="85"/>
        <v>3.309126984</v>
      </c>
      <c r="Z31" s="21">
        <f>SUM('1-season no sort'!Z206,'1-season no sort'!Z503,'1-season no sort'!Z732)</f>
        <v>7</v>
      </c>
      <c r="AA31" s="21">
        <f>SUM('1-season no sort'!AA206,'1-season no sort'!AA503,'1-season no sort'!AA732)</f>
        <v>0</v>
      </c>
      <c r="AB31" s="21">
        <f>SUM('1-season no sort'!AB206,'1-season no sort'!AB503,'1-season no sort'!AB732)</f>
        <v>12</v>
      </c>
      <c r="AC31" s="21">
        <f>SUM('1-season no sort'!AC206,'1-season no sort'!AC503,'1-season no sort'!AC732)</f>
        <v>1</v>
      </c>
      <c r="AD31" s="102">
        <f t="shared" ref="AD31:AE31" si="86">SUM(Z31+AB31)</f>
        <v>19</v>
      </c>
      <c r="AE31" s="102">
        <f t="shared" si="86"/>
        <v>1</v>
      </c>
      <c r="AF31" s="99">
        <f t="shared" si="12"/>
        <v>0.05263157895</v>
      </c>
      <c r="AG31" s="99">
        <f t="shared" si="13"/>
        <v>0.08333333333</v>
      </c>
      <c r="AH31" s="99">
        <f t="shared" si="14"/>
        <v>0</v>
      </c>
      <c r="AI31" s="21">
        <f>SUM('1-season no sort'!AG206,'1-season no sort'!AG503,'1-season no sort'!AG732)</f>
        <v>13</v>
      </c>
      <c r="AJ31" s="21">
        <f>SUM('1-season no sort'!AH206,'1-season no sort'!AH503,'1-season no sort'!AH732)</f>
        <v>5</v>
      </c>
      <c r="AK31" s="21">
        <f>SUM('1-season no sort'!AI206,'1-season no sort'!AI503,'1-season no sort'!AI732)</f>
        <v>14</v>
      </c>
      <c r="AL31" s="21">
        <f>SUM('1-season no sort'!AJ206,'1-season no sort'!AJ503,'1-season no sort'!AJ732)</f>
        <v>8</v>
      </c>
      <c r="AM31" s="102">
        <f t="shared" ref="AM31:AN31" si="87">SUM(AI31+AK31)</f>
        <v>27</v>
      </c>
      <c r="AN31" s="102">
        <f t="shared" si="87"/>
        <v>13</v>
      </c>
      <c r="AO31" s="99">
        <f t="shared" si="16"/>
        <v>0.5</v>
      </c>
      <c r="AP31" s="99">
        <f t="shared" si="17"/>
        <v>0.5714285714</v>
      </c>
      <c r="AQ31" s="99">
        <f t="shared" si="18"/>
        <v>0.3846153846</v>
      </c>
      <c r="AR31" s="17">
        <f>SUM('1-season no sort'!AN206,'1-season no sort'!AN503,'1-season no sort'!AN732)</f>
        <v>1</v>
      </c>
      <c r="AS31" s="17">
        <f>SUM('1-season no sort'!AO206,'1-season no sort'!AO503,'1-season no sort'!AO732)</f>
        <v>0</v>
      </c>
      <c r="AT31" s="13"/>
      <c r="AU31" s="13"/>
      <c r="AV31" s="11">
        <f t="shared" si="19"/>
        <v>35.66666667</v>
      </c>
      <c r="AW31" s="17">
        <f t="shared" si="20"/>
        <v>-4</v>
      </c>
      <c r="AX31" s="13">
        <f t="shared" si="21"/>
        <v>-0.2222222222</v>
      </c>
      <c r="AY31" s="78">
        <f t="shared" si="22"/>
        <v>0</v>
      </c>
      <c r="AZ31" s="13">
        <v>2.0</v>
      </c>
      <c r="BA31" s="13">
        <v>1.0</v>
      </c>
      <c r="BB31" s="11">
        <f t="shared" si="84"/>
        <v>0.5</v>
      </c>
      <c r="BC31" s="13"/>
      <c r="BD31" s="17">
        <f t="shared" si="52"/>
        <v>18</v>
      </c>
    </row>
    <row r="32" ht="12.75" customHeight="1">
      <c r="A32" s="8" t="s">
        <v>757</v>
      </c>
      <c r="B32" s="13" t="s">
        <v>62</v>
      </c>
      <c r="C32" s="11">
        <f>SUM('1-season no sort'!C505,'1-season no sort'!C9)</f>
        <v>2.710714286</v>
      </c>
      <c r="D32" s="11">
        <f>SUM('1-season no sort'!D505,'1-season no sort'!D9)</f>
        <v>18.96428571</v>
      </c>
      <c r="E32" s="99">
        <f t="shared" si="3"/>
        <v>0.1429378531</v>
      </c>
      <c r="F32" s="13">
        <f>SUM('1-season no sort'!F505,'1-season no sort'!F9)</f>
        <v>0</v>
      </c>
      <c r="G32" s="17">
        <f>SUM('1-season no sort'!G505,'1-season no sort'!G9)</f>
        <v>12</v>
      </c>
      <c r="H32" s="17">
        <f>SUM('1-season no sort'!H505,'1-season no sort'!H9)</f>
        <v>15</v>
      </c>
      <c r="I32" s="17">
        <f>SUM('1-season no sort'!I505,'1-season no sort'!I9)</f>
        <v>101</v>
      </c>
      <c r="J32" s="17">
        <f>SUM('1-season no sort'!J505,'1-season no sort'!J9)</f>
        <v>15</v>
      </c>
      <c r="K32" s="15">
        <f t="shared" si="4"/>
        <v>0.7900990099</v>
      </c>
      <c r="L32" s="100">
        <f>('1-season no sort'!L9*('1-season no sort'!J9/J32))+('1-season no sort'!L505*('1-season no sort'!J505/J32))</f>
        <v>2.364444444</v>
      </c>
      <c r="M32" s="13">
        <f>SUM('1-season no sort'!M505,'1-season no sort'!M9)</f>
        <v>7</v>
      </c>
      <c r="N32" s="13"/>
      <c r="O32" s="13"/>
      <c r="P32" s="13"/>
      <c r="Q32" s="15">
        <f t="shared" si="5"/>
        <v>0.933036863</v>
      </c>
      <c r="R32" s="15">
        <f t="shared" si="6"/>
        <v>3.719801587</v>
      </c>
      <c r="S32" s="21">
        <f>SUM('1-season no sort'!S505,'1-season no sort'!S9)</f>
        <v>65</v>
      </c>
      <c r="T32" s="11">
        <f>AVERAGE('1-season no sort'!T9,'1-season no sort'!T505)</f>
        <v>5.5</v>
      </c>
      <c r="U32" s="13">
        <v>2.0</v>
      </c>
      <c r="V32" s="101">
        <f t="shared" si="7"/>
        <v>3</v>
      </c>
      <c r="W32" s="15">
        <f t="shared" si="8"/>
        <v>0.8</v>
      </c>
      <c r="X32" s="15">
        <f t="shared" si="9"/>
        <v>0.2</v>
      </c>
      <c r="Y32" s="15">
        <f t="shared" si="85"/>
        <v>3.719801587</v>
      </c>
      <c r="Z32" s="21">
        <f>SUM('1-season no sort'!Z505,'1-season no sort'!Z9)</f>
        <v>5</v>
      </c>
      <c r="AA32" s="21">
        <f>SUM('1-season no sort'!AA505,'1-season no sort'!AA9)</f>
        <v>0</v>
      </c>
      <c r="AB32" s="21">
        <f>SUM('1-season no sort'!AB505,'1-season no sort'!AB9)</f>
        <v>9</v>
      </c>
      <c r="AC32" s="21">
        <f>SUM('1-season no sort'!AC505,'1-season no sort'!AC9)</f>
        <v>0</v>
      </c>
      <c r="AD32" s="102">
        <f t="shared" ref="AD32:AE32" si="88">SUM(Z32+AB32)</f>
        <v>14</v>
      </c>
      <c r="AE32" s="102">
        <f t="shared" si="88"/>
        <v>0</v>
      </c>
      <c r="AF32" s="99">
        <f t="shared" si="12"/>
        <v>0</v>
      </c>
      <c r="AG32" s="99">
        <f t="shared" si="13"/>
        <v>0</v>
      </c>
      <c r="AH32" s="99">
        <f t="shared" si="14"/>
        <v>0</v>
      </c>
      <c r="AI32" s="21">
        <f>SUM('1-season no sort'!AG505,'1-season no sort'!AG9)</f>
        <v>12</v>
      </c>
      <c r="AJ32" s="21">
        <f>SUM('1-season no sort'!AH505,'1-season no sort'!AH9)</f>
        <v>5</v>
      </c>
      <c r="AK32" s="21">
        <f>SUM('1-season no sort'!AI505,'1-season no sort'!AI9)</f>
        <v>13</v>
      </c>
      <c r="AL32" s="21">
        <f>SUM('1-season no sort'!AJ505,'1-season no sort'!AJ9)</f>
        <v>8</v>
      </c>
      <c r="AM32" s="102">
        <f t="shared" ref="AM32:AN32" si="89">SUM(AI32+AK32)</f>
        <v>25</v>
      </c>
      <c r="AN32" s="102">
        <f t="shared" si="89"/>
        <v>13</v>
      </c>
      <c r="AO32" s="99">
        <f t="shared" si="16"/>
        <v>0.54</v>
      </c>
      <c r="AP32" s="99">
        <f t="shared" si="17"/>
        <v>0.6153846154</v>
      </c>
      <c r="AQ32" s="99">
        <f t="shared" si="18"/>
        <v>0.4166666667</v>
      </c>
      <c r="AR32" s="17">
        <f>SUM('1-season no sort'!AN505,'1-season no sort'!AN9)</f>
        <v>1</v>
      </c>
      <c r="AS32" s="17">
        <f>SUM('1-season no sort'!AO505,'1-season no sort'!AO9)</f>
        <v>0</v>
      </c>
      <c r="AT32" s="13"/>
      <c r="AU32" s="13"/>
      <c r="AV32" s="11">
        <f t="shared" si="19"/>
        <v>32.5</v>
      </c>
      <c r="AW32" s="17">
        <f t="shared" si="20"/>
        <v>-3</v>
      </c>
      <c r="AX32" s="13">
        <f t="shared" si="21"/>
        <v>-0.2</v>
      </c>
      <c r="AY32" s="78">
        <f t="shared" si="22"/>
        <v>0</v>
      </c>
      <c r="AZ32" s="13">
        <v>2.0</v>
      </c>
      <c r="BA32" s="13">
        <v>0.0</v>
      </c>
      <c r="BB32" s="11">
        <f t="shared" si="84"/>
        <v>0</v>
      </c>
      <c r="BC32" s="13"/>
      <c r="BD32" s="17">
        <f t="shared" si="52"/>
        <v>15</v>
      </c>
    </row>
    <row r="33" ht="12.75" customHeight="1">
      <c r="A33" s="8" t="s">
        <v>758</v>
      </c>
      <c r="B33" s="13" t="s">
        <v>111</v>
      </c>
      <c r="C33" s="11">
        <f>SUM('1-season no sort'!C57,'1-season no sort'!C221)</f>
        <v>4.452380952</v>
      </c>
      <c r="D33" s="11">
        <f>SUM('1-season no sort'!D57,'1-season no sort'!D221)</f>
        <v>22.23214286</v>
      </c>
      <c r="E33" s="99">
        <f t="shared" si="3"/>
        <v>0.2002677376</v>
      </c>
      <c r="F33" s="17">
        <f>SUM('1-season no sort'!F57,'1-season no sort'!F221)</f>
        <v>5</v>
      </c>
      <c r="G33" s="17">
        <f>SUM('1-season no sort'!G57,'1-season no sort'!G221)</f>
        <v>16</v>
      </c>
      <c r="H33" s="17">
        <f>SUM('1-season no sort'!H57,'1-season no sort'!H221)</f>
        <v>8</v>
      </c>
      <c r="I33" s="17">
        <f>SUM('1-season no sort'!I57,'1-season no sort'!I221)</f>
        <v>133</v>
      </c>
      <c r="J33" s="17">
        <f>SUM('1-season no sort'!J57,'1-season no sort'!J221)</f>
        <v>18</v>
      </c>
      <c r="K33" s="15">
        <f t="shared" si="4"/>
        <v>0.8855472013</v>
      </c>
      <c r="L33" s="100">
        <f>('1-season no sort'!L57*('1-season no sort'!J57/J33))+('1-season no sort'!L221*('1-season no sort'!J221/J33))</f>
        <v>3.111111111</v>
      </c>
      <c r="M33" s="17">
        <f>SUM('1-season no sort'!M57,'1-season no sort'!M221)</f>
        <v>13</v>
      </c>
      <c r="N33" s="17">
        <f>SUM('1-season no sort'!N57,'1-season no sort'!N221)</f>
        <v>2</v>
      </c>
      <c r="O33" s="13">
        <v>7.0</v>
      </c>
      <c r="P33" s="10">
        <f>SUM(N33/O33)</f>
        <v>0.2857142857</v>
      </c>
      <c r="Q33" s="15">
        <f t="shared" si="5"/>
        <v>1.228672082</v>
      </c>
      <c r="R33" s="15">
        <f t="shared" si="6"/>
        <v>6.194444444</v>
      </c>
      <c r="S33" s="21">
        <f>SUM('1-season no sort'!S57,'1-season no sort'!S221)</f>
        <v>72</v>
      </c>
      <c r="T33" s="11">
        <f>AVERAGE('1-season no sort'!T57,'1-season no sort'!T221)</f>
        <v>4.5</v>
      </c>
      <c r="U33" s="13">
        <v>2.0</v>
      </c>
      <c r="V33" s="101">
        <f t="shared" si="7"/>
        <v>2</v>
      </c>
      <c r="W33" s="15">
        <f t="shared" si="8"/>
        <v>0.8888888889</v>
      </c>
      <c r="X33" s="15">
        <f t="shared" si="9"/>
        <v>0.1111111111</v>
      </c>
      <c r="Y33" s="15">
        <f t="shared" si="85"/>
        <v>5.337301587</v>
      </c>
      <c r="Z33" s="21">
        <f>SUM('1-season no sort'!Z57,'1-season no sort'!Z221)</f>
        <v>4.5</v>
      </c>
      <c r="AA33" s="21">
        <f>SUM('1-season no sort'!AA57,'1-season no sort'!AA221)</f>
        <v>0</v>
      </c>
      <c r="AB33" s="21">
        <f>SUM('1-season no sort'!AB57,'1-season no sort'!AB221)</f>
        <v>12</v>
      </c>
      <c r="AC33" s="21">
        <f>SUM('1-season no sort'!AC57,'1-season no sort'!AC221)</f>
        <v>2</v>
      </c>
      <c r="AD33" s="102">
        <f t="shared" ref="AD33:AE33" si="90">SUM(Z33+AB33)</f>
        <v>16.5</v>
      </c>
      <c r="AE33" s="102">
        <f t="shared" si="90"/>
        <v>2</v>
      </c>
      <c r="AF33" s="99">
        <f t="shared" si="12"/>
        <v>0.1212121212</v>
      </c>
      <c r="AG33" s="99">
        <f t="shared" si="13"/>
        <v>0.1666666667</v>
      </c>
      <c r="AH33" s="99">
        <f t="shared" si="14"/>
        <v>0</v>
      </c>
      <c r="AI33" s="21">
        <f>SUM('1-season no sort'!AG57,'1-season no sort'!AG221)</f>
        <v>14</v>
      </c>
      <c r="AJ33" s="21">
        <f>SUM('1-season no sort'!AH57,'1-season no sort'!AH221)</f>
        <v>6</v>
      </c>
      <c r="AK33" s="21">
        <f>SUM('1-season no sort'!AI57,'1-season no sort'!AI221)</f>
        <v>14</v>
      </c>
      <c r="AL33" s="21">
        <f>SUM('1-season no sort'!AJ57,'1-season no sort'!AJ221)</f>
        <v>7</v>
      </c>
      <c r="AM33" s="102">
        <f t="shared" ref="AM33:AN33" si="91">SUM(AI33+AK33)</f>
        <v>28</v>
      </c>
      <c r="AN33" s="102">
        <f t="shared" si="91"/>
        <v>13</v>
      </c>
      <c r="AO33" s="99">
        <f t="shared" si="16"/>
        <v>0.4642857143</v>
      </c>
      <c r="AP33" s="99">
        <f t="shared" si="17"/>
        <v>0.5</v>
      </c>
      <c r="AQ33" s="99">
        <f t="shared" si="18"/>
        <v>0.4285714286</v>
      </c>
      <c r="AR33" s="17">
        <f>SUM('1-season no sort'!AN57,'1-season no sort'!AN221)</f>
        <v>0</v>
      </c>
      <c r="AS33" s="17">
        <f>SUM('1-season no sort'!AO57,'1-season no sort'!AO221)</f>
        <v>0</v>
      </c>
      <c r="AT33" s="13"/>
      <c r="AU33" s="13"/>
      <c r="AV33" s="11">
        <f t="shared" si="19"/>
        <v>36</v>
      </c>
      <c r="AW33" s="17">
        <f t="shared" si="20"/>
        <v>8</v>
      </c>
      <c r="AX33" s="13">
        <f t="shared" si="21"/>
        <v>0.4444444444</v>
      </c>
      <c r="AY33" s="78">
        <f t="shared" si="22"/>
        <v>10</v>
      </c>
      <c r="AZ33" s="13">
        <v>1.0</v>
      </c>
      <c r="BA33" s="13">
        <v>0.0</v>
      </c>
      <c r="BB33" s="11">
        <f t="shared" si="84"/>
        <v>0</v>
      </c>
      <c r="BD33" s="17">
        <f t="shared" si="52"/>
        <v>8</v>
      </c>
    </row>
    <row r="34" ht="12.75" customHeight="1">
      <c r="A34" s="8" t="s">
        <v>759</v>
      </c>
      <c r="B34" s="13" t="s">
        <v>338</v>
      </c>
      <c r="C34" s="11">
        <f>'1-season no sort'!C296+'1-season no sort'!C600</f>
        <v>4.958730159</v>
      </c>
      <c r="D34" s="11">
        <f>'1-season no sort'!D296+'1-season no sort'!D600</f>
        <v>20.61507937</v>
      </c>
      <c r="E34" s="99">
        <f t="shared" si="3"/>
        <v>0.2405389798</v>
      </c>
      <c r="F34" s="17">
        <f>'1-season no sort'!F296+'1-season no sort'!F600</f>
        <v>2</v>
      </c>
      <c r="G34" s="17">
        <f>'1-season no sort'!G296+'1-season no sort'!G600</f>
        <v>12</v>
      </c>
      <c r="H34" s="17">
        <f>'1-season no sort'!H296+'1-season no sort'!H600</f>
        <v>6</v>
      </c>
      <c r="I34" s="17">
        <f>'1-season no sort'!I296+'1-season no sort'!I600</f>
        <v>172</v>
      </c>
      <c r="J34" s="17">
        <f>'1-season no sort'!J296+'1-season no sort'!J600</f>
        <v>19</v>
      </c>
      <c r="K34" s="15">
        <f t="shared" si="4"/>
        <v>0.6297429621</v>
      </c>
      <c r="L34" s="100">
        <f>('1-season no sort'!L296*('1-season no sort'!J296/J34))+('1-season no sort'!L600*('1-season no sort'!J600/J34))</f>
        <v>2.701754386</v>
      </c>
      <c r="M34" s="17">
        <f>'1-season no sort'!M296+'1-season no sort'!M600</f>
        <v>11</v>
      </c>
      <c r="N34" s="17">
        <f>'1-season no sort'!N296+'1-season no sort'!N600</f>
        <v>0</v>
      </c>
      <c r="O34" s="17">
        <v>10.0</v>
      </c>
      <c r="P34" s="17">
        <f>'1-season no sort'!P296+'1-season no sort'!P600</f>
        <v>0</v>
      </c>
      <c r="Q34" s="15">
        <f t="shared" si="5"/>
        <v>0.8702819418</v>
      </c>
      <c r="R34" s="15">
        <f t="shared" si="6"/>
        <v>5.181119465</v>
      </c>
      <c r="S34" s="21">
        <f>'1-season no sort'!S296+'1-season no sort'!S600</f>
        <v>69</v>
      </c>
      <c r="T34" s="11">
        <f>AVERAGE('1-season no sort'!T296,'1-season no sort'!T600)</f>
        <v>5.5</v>
      </c>
      <c r="U34" s="13">
        <v>2.0</v>
      </c>
      <c r="V34" s="101">
        <f t="shared" si="7"/>
        <v>7</v>
      </c>
      <c r="W34" s="15">
        <f t="shared" si="8"/>
        <v>0.6315789474</v>
      </c>
      <c r="X34" s="15">
        <f t="shared" si="9"/>
        <v>0.3684210526</v>
      </c>
      <c r="Y34" s="15">
        <f t="shared" si="85"/>
        <v>5.181119465</v>
      </c>
      <c r="Z34" s="21">
        <f>'1-season no sort'!Z296+'1-season no sort'!Z600</f>
        <v>1.5</v>
      </c>
      <c r="AA34" s="21">
        <f>'1-season no sort'!AA296+'1-season no sort'!AA600</f>
        <v>0</v>
      </c>
      <c r="AB34" s="21">
        <f>'1-season no sort'!AB296+'1-season no sort'!AB600</f>
        <v>15</v>
      </c>
      <c r="AC34" s="21">
        <f>'1-season no sort'!AC296+'1-season no sort'!AC600</f>
        <v>3</v>
      </c>
      <c r="AD34" s="102">
        <f t="shared" ref="AD34:AE34" si="92">SUM(Z34+AB34)</f>
        <v>16.5</v>
      </c>
      <c r="AE34" s="102">
        <f t="shared" si="92"/>
        <v>3</v>
      </c>
      <c r="AF34" s="99">
        <f t="shared" si="12"/>
        <v>0.1818181818</v>
      </c>
      <c r="AG34" s="99">
        <f t="shared" si="13"/>
        <v>0.2</v>
      </c>
      <c r="AH34" s="99">
        <f t="shared" si="14"/>
        <v>0</v>
      </c>
      <c r="AI34" s="21">
        <f>'1-season no sort'!AG296+'1-season no sort'!AG600</f>
        <v>14</v>
      </c>
      <c r="AJ34" s="21">
        <f>'1-season no sort'!AH296+'1-season no sort'!AH600</f>
        <v>6</v>
      </c>
      <c r="AK34" s="21">
        <f>'1-season no sort'!AI296+'1-season no sort'!AI600</f>
        <v>12</v>
      </c>
      <c r="AL34" s="21">
        <f>'1-season no sort'!AJ296+'1-season no sort'!AJ600</f>
        <v>6</v>
      </c>
      <c r="AM34" s="102">
        <f t="shared" ref="AM34:AN34" si="93">AI34+AK34</f>
        <v>26</v>
      </c>
      <c r="AN34" s="102">
        <f t="shared" si="93"/>
        <v>12</v>
      </c>
      <c r="AO34" s="99">
        <f t="shared" si="16"/>
        <v>0.5</v>
      </c>
      <c r="AP34" s="99">
        <f t="shared" si="17"/>
        <v>0.5</v>
      </c>
      <c r="AQ34" s="99">
        <f t="shared" si="18"/>
        <v>0.4285714286</v>
      </c>
      <c r="AR34" s="17">
        <f>'1-season no sort'!AN296+'1-season no sort'!AN600</f>
        <v>2</v>
      </c>
      <c r="AS34" s="17">
        <f>'1-season no sort'!AO296+'1-season no sort'!AO600</f>
        <v>0</v>
      </c>
      <c r="AT34" s="13"/>
      <c r="AU34" s="13"/>
      <c r="AV34" s="11">
        <f t="shared" si="19"/>
        <v>34.5</v>
      </c>
      <c r="AW34" s="17">
        <f t="shared" si="20"/>
        <v>6</v>
      </c>
      <c r="AX34" s="13">
        <f t="shared" si="21"/>
        <v>0.3157894737</v>
      </c>
      <c r="AY34" s="78">
        <f t="shared" si="22"/>
        <v>13</v>
      </c>
      <c r="AZ34" s="13">
        <v>1.0</v>
      </c>
      <c r="BA34" s="13">
        <v>0.0</v>
      </c>
      <c r="BB34" s="11">
        <f t="shared" si="84"/>
        <v>0</v>
      </c>
      <c r="BC34" s="13"/>
      <c r="BD34" s="17">
        <f t="shared" si="52"/>
        <v>6</v>
      </c>
    </row>
    <row r="35" ht="12.75" customHeight="1">
      <c r="A35" s="45" t="s">
        <v>760</v>
      </c>
      <c r="B35" s="13" t="s">
        <v>335</v>
      </c>
      <c r="C35" s="11">
        <f>SUM('1-season no sort'!C293,'1-season no sort'!C723)</f>
        <v>8.175396825</v>
      </c>
      <c r="D35" s="11">
        <f>SUM('1-season no sort'!D293,'1-season no sort'!D723)</f>
        <v>21.88214286</v>
      </c>
      <c r="E35" s="99">
        <f t="shared" si="3"/>
        <v>0.3736104311</v>
      </c>
      <c r="F35" s="17">
        <f>SUM('1-season no sort'!F293,'1-season no sort'!F723)</f>
        <v>0</v>
      </c>
      <c r="G35" s="17">
        <f>SUM('1-season no sort'!G293,'1-season no sort'!G723)</f>
        <v>13</v>
      </c>
      <c r="H35" s="17">
        <f>SUM('1-season no sort'!H293,'1-season no sort'!H723)</f>
        <v>12</v>
      </c>
      <c r="I35" s="17">
        <f>SUM('1-season no sort'!I293,'1-season no sort'!I723)</f>
        <v>153</v>
      </c>
      <c r="J35" s="17">
        <f>SUM('1-season no sort'!J293,'1-season no sort'!J723)</f>
        <v>18</v>
      </c>
      <c r="K35" s="15">
        <f t="shared" si="4"/>
        <v>0.7178649237</v>
      </c>
      <c r="L35" s="100">
        <f>('1-season no sort'!L293*('1-season no sort'!J293/J35))+('1-season no sort'!L723*('1-season no sort'!J723/J35))</f>
        <v>2.478632479</v>
      </c>
      <c r="M35" s="17">
        <f>SUM('1-season no sort'!M293,'1-season no sort'!M723)</f>
        <v>13</v>
      </c>
      <c r="N35" s="13">
        <v>7.0</v>
      </c>
      <c r="O35" s="13">
        <v>9.0</v>
      </c>
      <c r="P35" s="10">
        <f t="shared" ref="P35:P36" si="96">SUM(N35/O35)</f>
        <v>0.7777777778</v>
      </c>
      <c r="Q35" s="15">
        <f t="shared" si="5"/>
        <v>1.480364244</v>
      </c>
      <c r="R35" s="15">
        <f t="shared" si="6"/>
        <v>8.899664225</v>
      </c>
      <c r="S35" s="21">
        <f>SUM('1-season no sort'!S293,'1-season no sort'!S723)</f>
        <v>74</v>
      </c>
      <c r="T35" s="11">
        <f>AVERAGE('1-season no sort'!T293,'1-season no sort'!T723)</f>
        <v>5</v>
      </c>
      <c r="U35" s="13">
        <v>2.0</v>
      </c>
      <c r="V35" s="101">
        <f t="shared" si="7"/>
        <v>5</v>
      </c>
      <c r="W35" s="15">
        <f t="shared" si="8"/>
        <v>0.7222222222</v>
      </c>
      <c r="X35" s="15">
        <f t="shared" si="9"/>
        <v>0.2777777778</v>
      </c>
      <c r="Y35" s="15">
        <f t="shared" si="85"/>
        <v>6.566330891</v>
      </c>
      <c r="Z35" s="21">
        <f>SUM('1-season no sort'!Z293,'1-season no sort'!Z723)</f>
        <v>4</v>
      </c>
      <c r="AA35" s="21">
        <f>SUM('1-season no sort'!AA293,'1-season no sort'!AA723)</f>
        <v>1</v>
      </c>
      <c r="AB35" s="21">
        <f>SUM('1-season no sort'!AB293,'1-season no sort'!AB723)</f>
        <v>14</v>
      </c>
      <c r="AC35" s="21">
        <f>SUM('1-season no sort'!AC293,'1-season no sort'!AC723)</f>
        <v>5</v>
      </c>
      <c r="AD35" s="102">
        <f t="shared" ref="AD35:AE35" si="94">SUM(Z35+AB35)</f>
        <v>18</v>
      </c>
      <c r="AE35" s="102">
        <f t="shared" si="94"/>
        <v>6</v>
      </c>
      <c r="AF35" s="99">
        <f t="shared" si="12"/>
        <v>0.3333333333</v>
      </c>
      <c r="AG35" s="99">
        <f t="shared" si="13"/>
        <v>0.3571428571</v>
      </c>
      <c r="AH35" s="99">
        <f t="shared" si="14"/>
        <v>0.25</v>
      </c>
      <c r="AI35" s="21">
        <f>SUM('1-season no sort'!AG293,'1-season no sort'!AG723)</f>
        <v>11</v>
      </c>
      <c r="AJ35" s="21">
        <f>SUM('1-season no sort'!AH293,'1-season no sort'!AH723)</f>
        <v>7</v>
      </c>
      <c r="AK35" s="21">
        <f>SUM('1-season no sort'!AI293,'1-season no sort'!AI723)</f>
        <v>13</v>
      </c>
      <c r="AL35" s="21">
        <f>SUM('1-season no sort'!AJ293,'1-season no sort'!AJ723)</f>
        <v>5</v>
      </c>
      <c r="AM35" s="102">
        <f t="shared" ref="AM35:AN35" si="95">SUM(AI35+AK35)</f>
        <v>24</v>
      </c>
      <c r="AN35" s="102">
        <f t="shared" si="95"/>
        <v>12</v>
      </c>
      <c r="AO35" s="99">
        <f t="shared" si="16"/>
        <v>0.5416666667</v>
      </c>
      <c r="AP35" s="99">
        <f t="shared" si="17"/>
        <v>0.3846153846</v>
      </c>
      <c r="AQ35" s="99">
        <f t="shared" si="18"/>
        <v>0.6363636364</v>
      </c>
      <c r="AR35" s="17">
        <f>SUM('1-season no sort'!AN293,'1-season no sort'!AN723)</f>
        <v>2</v>
      </c>
      <c r="AS35" s="17">
        <f>SUM('1-season no sort'!AO293,'1-season no sort'!AO724)</f>
        <v>0</v>
      </c>
      <c r="AT35" s="13"/>
      <c r="AU35" s="13"/>
      <c r="AV35" s="11">
        <f t="shared" si="19"/>
        <v>37</v>
      </c>
      <c r="AW35" s="17">
        <f t="shared" si="20"/>
        <v>1</v>
      </c>
      <c r="AX35" s="13">
        <f t="shared" si="21"/>
        <v>0.05555555556</v>
      </c>
      <c r="AY35" s="78">
        <f t="shared" si="22"/>
        <v>6</v>
      </c>
      <c r="AZ35" s="13">
        <v>1.0</v>
      </c>
      <c r="BA35" s="13">
        <v>1.0</v>
      </c>
      <c r="BB35" s="11">
        <f t="shared" si="84"/>
        <v>1</v>
      </c>
      <c r="BC35" s="17">
        <f>SUM('1-season no sort'!AZ293,'1-season no sort'!AZ723)</f>
        <v>0</v>
      </c>
      <c r="BD35" s="17">
        <f t="shared" si="52"/>
        <v>12</v>
      </c>
    </row>
    <row r="36" ht="12.75" customHeight="1">
      <c r="A36" s="45" t="s">
        <v>761</v>
      </c>
      <c r="B36" s="13" t="s">
        <v>318</v>
      </c>
      <c r="C36" s="11">
        <f>SUM('1-season no sort'!C276,'1-season no sort'!C722)</f>
        <v>5.165079365</v>
      </c>
      <c r="D36" s="11">
        <f>SUM('1-season no sort'!D276,'1-season no sort'!D722)</f>
        <v>18.05357143</v>
      </c>
      <c r="E36" s="99">
        <f t="shared" si="3"/>
        <v>0.2860973733</v>
      </c>
      <c r="F36" s="17">
        <f>SUM('1-season no sort'!F276,'1-season no sort'!F722)</f>
        <v>0</v>
      </c>
      <c r="G36" s="17">
        <f>SUM('1-season no sort'!G276,'1-season no sort'!G722)</f>
        <v>15</v>
      </c>
      <c r="H36" s="17">
        <f>SUM('1-season no sort'!H276,'1-season no sort'!H722)</f>
        <v>11</v>
      </c>
      <c r="I36" s="17">
        <f>SUM('1-season no sort'!I276,'1-season no sort'!I722)</f>
        <v>166</v>
      </c>
      <c r="J36" s="17">
        <f>SUM('1-season no sort'!J276,'1-season no sort'!J722)</f>
        <v>20</v>
      </c>
      <c r="K36" s="15">
        <f t="shared" si="4"/>
        <v>0.746686747</v>
      </c>
      <c r="L36" s="100">
        <f>('1-season no sort'!L276*('1-season no sort'!J276/J36))+('1-season no sort'!L722*('1-season no sort'!J722/J36))</f>
        <v>2.271111111</v>
      </c>
      <c r="M36" s="17">
        <f>SUM('1-season no sort'!M276,'1-season no sort'!M722)</f>
        <v>15</v>
      </c>
      <c r="N36" s="13">
        <v>6.0</v>
      </c>
      <c r="O36" s="13">
        <v>9.0</v>
      </c>
      <c r="P36" s="10">
        <f t="shared" si="96"/>
        <v>0.6666666667</v>
      </c>
      <c r="Q36" s="15">
        <f t="shared" si="5"/>
        <v>1.366117454</v>
      </c>
      <c r="R36" s="15">
        <f t="shared" si="6"/>
        <v>6.853650794</v>
      </c>
      <c r="S36" s="21">
        <f>SUM('1-season no sort'!S276,'1-season no sort'!S722)</f>
        <v>74</v>
      </c>
      <c r="T36" s="11">
        <f>AVERAGE('1-season no sort'!T276,'1-season no sort'!T722)</f>
        <v>5.5</v>
      </c>
      <c r="U36" s="13">
        <v>2.0</v>
      </c>
      <c r="V36" s="101">
        <f t="shared" si="7"/>
        <v>5</v>
      </c>
      <c r="W36" s="15">
        <f t="shared" si="8"/>
        <v>0.75</v>
      </c>
      <c r="X36" s="15">
        <f t="shared" si="9"/>
        <v>0.25</v>
      </c>
      <c r="Y36" s="15">
        <f t="shared" si="85"/>
        <v>4.853650794</v>
      </c>
      <c r="Z36" s="21">
        <f>SUM('1-season no sort'!Z276,'1-season no sort'!Z722)</f>
        <v>1</v>
      </c>
      <c r="AA36" s="21">
        <f>SUM('1-season no sort'!AA276,'1-season no sort'!AA722)</f>
        <v>0</v>
      </c>
      <c r="AB36" s="21">
        <f>SUM('1-season no sort'!AB276,'1-season no sort'!AB722)</f>
        <v>14</v>
      </c>
      <c r="AC36" s="21">
        <f>SUM('1-season no sort'!AC276,'1-season no sort'!AC722)</f>
        <v>3</v>
      </c>
      <c r="AD36" s="102">
        <f t="shared" ref="AD36:AE36" si="97">SUM(Z36+AB36)</f>
        <v>15</v>
      </c>
      <c r="AE36" s="102">
        <f t="shared" si="97"/>
        <v>3</v>
      </c>
      <c r="AF36" s="99">
        <f t="shared" si="12"/>
        <v>0.2</v>
      </c>
      <c r="AG36" s="99">
        <f t="shared" si="13"/>
        <v>0.2142857143</v>
      </c>
      <c r="AH36" s="99">
        <f t="shared" si="14"/>
        <v>0</v>
      </c>
      <c r="AI36" s="21">
        <f>SUM('1-season no sort'!AG276,'1-season no sort'!AG722)</f>
        <v>3</v>
      </c>
      <c r="AJ36" s="21">
        <f>SUM('1-season no sort'!AH276,'1-season no sort'!AH722)</f>
        <v>3</v>
      </c>
      <c r="AK36" s="21">
        <f>SUM('1-season no sort'!AI276,'1-season no sort'!AI722)</f>
        <v>15</v>
      </c>
      <c r="AL36" s="21">
        <f>SUM('1-season no sort'!AJ276,'1-season no sort'!AJ722)</f>
        <v>9</v>
      </c>
      <c r="AM36" s="102">
        <f t="shared" ref="AM36:AN36" si="98">SUM(AI36+AK36)</f>
        <v>18</v>
      </c>
      <c r="AN36" s="102">
        <f t="shared" si="98"/>
        <v>12</v>
      </c>
      <c r="AO36" s="99">
        <f t="shared" si="16"/>
        <v>0.6666666667</v>
      </c>
      <c r="AP36" s="99">
        <f t="shared" si="17"/>
        <v>0.6</v>
      </c>
      <c r="AQ36" s="99">
        <f t="shared" si="18"/>
        <v>1</v>
      </c>
      <c r="AR36" s="17">
        <f>SUM('1-season no sort'!AN276,'1-season no sort'!AN722)</f>
        <v>0</v>
      </c>
      <c r="AS36" s="17">
        <f>SUM('1-season no sort'!AO276,'1-season no sort'!AO722)</f>
        <v>0</v>
      </c>
      <c r="AT36" s="13"/>
      <c r="AU36" s="13"/>
      <c r="AV36" s="11">
        <f t="shared" si="19"/>
        <v>37</v>
      </c>
      <c r="AW36" s="17">
        <f t="shared" si="20"/>
        <v>4</v>
      </c>
      <c r="AX36" s="13">
        <f t="shared" si="21"/>
        <v>0.2</v>
      </c>
      <c r="AY36" s="78">
        <f t="shared" si="22"/>
        <v>9</v>
      </c>
      <c r="AZ36" s="13">
        <v>1.0</v>
      </c>
      <c r="BA36" s="13">
        <v>1.0</v>
      </c>
      <c r="BB36" s="11">
        <f t="shared" si="84"/>
        <v>1</v>
      </c>
      <c r="BC36" s="17">
        <f>SUM('1-season no sort'!AZ276,'1-season no sort'!AZ722)</f>
        <v>0</v>
      </c>
      <c r="BD36" s="17">
        <f t="shared" si="52"/>
        <v>11</v>
      </c>
    </row>
    <row r="37" ht="12.75" customHeight="1">
      <c r="A37" s="8" t="s">
        <v>762</v>
      </c>
      <c r="B37" s="13" t="s">
        <v>289</v>
      </c>
      <c r="C37" s="11">
        <f>SUM('1-season no sort'!C246,'1-season no sort'!C331)</f>
        <v>4.527380952</v>
      </c>
      <c r="D37" s="11">
        <f>SUM('1-season no sort'!D246,'1-season no sort'!D331)</f>
        <v>15.16349206</v>
      </c>
      <c r="E37" s="99">
        <f t="shared" si="3"/>
        <v>0.2985711295</v>
      </c>
      <c r="F37" s="17">
        <f>SUM('1-season no sort'!F246,'1-season no sort'!F331)</f>
        <v>1</v>
      </c>
      <c r="G37" s="17">
        <f>SUM('1-season no sort'!G246,'1-season no sort'!G331)</f>
        <v>10</v>
      </c>
      <c r="H37" s="17">
        <f>SUM('1-season no sort'!H246,'1-season no sort'!H331)</f>
        <v>18</v>
      </c>
      <c r="I37" s="17">
        <f>SUM('1-season no sort'!I246,'1-season no sort'!I331)</f>
        <v>140</v>
      </c>
      <c r="J37" s="17">
        <f>SUM('1-season no sort'!J246,'1-season no sort'!J331)</f>
        <v>15</v>
      </c>
      <c r="K37" s="15">
        <f t="shared" si="4"/>
        <v>0.6580952381</v>
      </c>
      <c r="L37" s="100">
        <f>('1-season no sort'!L246*('1-season no sort'!J246/J37))+('1-season no sort'!L331*('1-season no sort'!J331/J37))</f>
        <v>1.586056645</v>
      </c>
      <c r="M37" s="17">
        <f>SUM('1-season no sort'!M246,'1-season no sort'!M331)</f>
        <v>10</v>
      </c>
      <c r="N37" s="13"/>
      <c r="O37" s="13"/>
      <c r="P37" s="13"/>
      <c r="Q37" s="15">
        <f t="shared" si="5"/>
        <v>0.9566663676</v>
      </c>
      <c r="R37" s="15">
        <f t="shared" si="6"/>
        <v>3.849747121</v>
      </c>
      <c r="S37" s="21">
        <f>SUM('1-season no sort'!S246,'1-season no sort'!S331)</f>
        <v>63</v>
      </c>
      <c r="T37" s="11">
        <f>AVERAGE('1-season no sort'!T246,'1-season no sort'!T331)</f>
        <v>8</v>
      </c>
      <c r="U37" s="13">
        <v>2.0</v>
      </c>
      <c r="V37" s="101">
        <f t="shared" si="7"/>
        <v>5</v>
      </c>
      <c r="W37" s="15">
        <f t="shared" si="8"/>
        <v>0.6666666667</v>
      </c>
      <c r="X37" s="15">
        <f t="shared" si="9"/>
        <v>0.3333333333</v>
      </c>
      <c r="Y37" s="15">
        <f t="shared" si="85"/>
        <v>3.849747121</v>
      </c>
      <c r="Z37" s="21">
        <f>SUM('1-season no sort'!Z246,'1-season no sort'!Z331)</f>
        <v>1</v>
      </c>
      <c r="AA37" s="21">
        <f>SUM('1-season no sort'!AA246,'1-season no sort'!AA331)</f>
        <v>1</v>
      </c>
      <c r="AB37" s="21">
        <f>SUM('1-season no sort'!AB246,'1-season no sort'!AB331)</f>
        <v>11</v>
      </c>
      <c r="AC37" s="21">
        <f>SUM('1-season no sort'!AC246,'1-season no sort'!AC331)</f>
        <v>2</v>
      </c>
      <c r="AD37" s="102">
        <f t="shared" ref="AD37:AE37" si="99">SUM(Z37+AB37)</f>
        <v>12</v>
      </c>
      <c r="AE37" s="102">
        <f t="shared" si="99"/>
        <v>3</v>
      </c>
      <c r="AF37" s="99">
        <f t="shared" si="12"/>
        <v>0.25</v>
      </c>
      <c r="AG37" s="99">
        <f t="shared" si="13"/>
        <v>0.1818181818</v>
      </c>
      <c r="AH37" s="99">
        <f t="shared" si="14"/>
        <v>1</v>
      </c>
      <c r="AI37" s="21">
        <f>SUM('1-season no sort'!AG246,'1-season no sort'!AG331)</f>
        <v>10</v>
      </c>
      <c r="AJ37" s="21">
        <f>SUM('1-season no sort'!AH246,'1-season no sort'!AH331)</f>
        <v>3</v>
      </c>
      <c r="AK37" s="21">
        <f>SUM('1-season no sort'!AI246,'1-season no sort'!AI331)</f>
        <v>12</v>
      </c>
      <c r="AL37" s="21">
        <f>SUM('1-season no sort'!AJ246,'1-season no sort'!AJ331)</f>
        <v>9</v>
      </c>
      <c r="AM37" s="102">
        <f t="shared" ref="AM37:AN37" si="100">SUM(AI37+AK37)</f>
        <v>22</v>
      </c>
      <c r="AN37" s="102">
        <f t="shared" si="100"/>
        <v>12</v>
      </c>
      <c r="AO37" s="99">
        <f t="shared" si="16"/>
        <v>0.5454545455</v>
      </c>
      <c r="AP37" s="99">
        <f t="shared" si="17"/>
        <v>0.75</v>
      </c>
      <c r="AQ37" s="99">
        <f t="shared" si="18"/>
        <v>0.3</v>
      </c>
      <c r="AR37" s="17">
        <f>SUM('1-season no sort'!AN246,'1-season no sort'!AN331)</f>
        <v>0</v>
      </c>
      <c r="AS37" s="17">
        <f>SUM('1-season no sort'!AO246,'1-season no sort'!AO331)</f>
        <v>0</v>
      </c>
      <c r="AT37" s="13"/>
      <c r="AU37" s="13"/>
      <c r="AV37" s="11">
        <f t="shared" si="19"/>
        <v>31.5</v>
      </c>
      <c r="AW37" s="17">
        <f t="shared" si="20"/>
        <v>-8</v>
      </c>
      <c r="AX37" s="13">
        <f t="shared" si="21"/>
        <v>-0.5333333333</v>
      </c>
      <c r="AY37" s="78">
        <f t="shared" si="22"/>
        <v>-3</v>
      </c>
      <c r="AZ37" s="13">
        <v>2.0</v>
      </c>
      <c r="BA37" s="13">
        <v>1.0</v>
      </c>
      <c r="BB37" s="11">
        <f t="shared" si="84"/>
        <v>0.5</v>
      </c>
      <c r="BC37" s="13"/>
      <c r="BD37" s="17">
        <f t="shared" si="52"/>
        <v>18</v>
      </c>
    </row>
    <row r="38" ht="12.75" customHeight="1">
      <c r="A38" s="8" t="s">
        <v>739</v>
      </c>
      <c r="B38" s="13" t="s">
        <v>191</v>
      </c>
      <c r="C38" s="11">
        <f>SUM('1-season no sort'!C526,'1-season no sort'!C137)</f>
        <v>4.310714286</v>
      </c>
      <c r="D38" s="11">
        <f>SUM('1-season no sort'!D526,'1-season no sort'!D137)</f>
        <v>13.04325397</v>
      </c>
      <c r="E38" s="99">
        <f t="shared" si="3"/>
        <v>0.3304937783</v>
      </c>
      <c r="F38" s="13">
        <f>SUM('1-season no sort'!F526,'1-season no sort'!F137)</f>
        <v>0</v>
      </c>
      <c r="G38" s="13">
        <f>SUM('1-season no sort'!G526,'1-season no sort'!G137)</f>
        <v>11</v>
      </c>
      <c r="H38" s="13">
        <f>SUM('1-season no sort'!H526,'1-season no sort'!H137)</f>
        <v>12</v>
      </c>
      <c r="I38" s="13">
        <f>SUM('1-season no sort'!I526,'1-season no sort'!I137)</f>
        <v>115</v>
      </c>
      <c r="J38" s="13">
        <f>SUM('1-season no sort'!J526,'1-season no sort'!J137)</f>
        <v>15</v>
      </c>
      <c r="K38" s="15">
        <f t="shared" si="4"/>
        <v>0.7263768116</v>
      </c>
      <c r="L38" s="100">
        <f>('1-season no sort'!L526*('1-season no sort'!J526/J38))+('1-season no sort'!L137*('1-season no sort'!J137/J38))</f>
        <v>2.022222222</v>
      </c>
      <c r="M38" s="13">
        <f>SUM('1-season no sort'!M526,'1-season no sort'!M137)</f>
        <v>12</v>
      </c>
      <c r="N38" s="13"/>
      <c r="O38" s="13"/>
      <c r="P38" s="13"/>
      <c r="Q38" s="15">
        <f t="shared" si="5"/>
        <v>1.05687059</v>
      </c>
      <c r="R38" s="15">
        <f t="shared" si="6"/>
        <v>4.177579365</v>
      </c>
      <c r="S38" s="21">
        <f>SUM('1-season no sort'!S526,'1-season no sort'!S137)</f>
        <v>54</v>
      </c>
      <c r="T38" s="11">
        <f>AVERAGE('1-season no sort'!T526,'1-season no sort'!T137)</f>
        <v>8.5</v>
      </c>
      <c r="U38" s="13">
        <v>2.0</v>
      </c>
      <c r="V38" s="101">
        <f t="shared" si="7"/>
        <v>4</v>
      </c>
      <c r="W38" s="15">
        <f t="shared" si="8"/>
        <v>0.7333333333</v>
      </c>
      <c r="X38" s="15">
        <f t="shared" si="9"/>
        <v>0.2666666667</v>
      </c>
      <c r="Y38" s="15">
        <f t="shared" si="85"/>
        <v>4.177579365</v>
      </c>
      <c r="Z38" s="21">
        <f>SUM('1-season no sort'!Z526,'1-season no sort'!Z137)</f>
        <v>3</v>
      </c>
      <c r="AA38" s="21">
        <f>SUM('1-season no sort'!AA526,'1-season no sort'!AA137)</f>
        <v>0</v>
      </c>
      <c r="AB38" s="21">
        <f>SUM('1-season no sort'!AB526,'1-season no sort'!AB137)</f>
        <v>6</v>
      </c>
      <c r="AC38" s="21">
        <f>SUM('1-season no sort'!AC526,'1-season no sort'!AC137)</f>
        <v>2</v>
      </c>
      <c r="AD38" s="102">
        <f t="shared" ref="AD38:AE38" si="101">SUM(Z38+AB38)</f>
        <v>9</v>
      </c>
      <c r="AE38" s="102">
        <f t="shared" si="101"/>
        <v>2</v>
      </c>
      <c r="AF38" s="99">
        <f t="shared" si="12"/>
        <v>0.2222222222</v>
      </c>
      <c r="AG38" s="99">
        <f t="shared" si="13"/>
        <v>0.3333333333</v>
      </c>
      <c r="AH38" s="99">
        <f t="shared" si="14"/>
        <v>0</v>
      </c>
      <c r="AI38" s="21">
        <f>SUM('1-season no sort'!AG526,'1-season no sort'!AG137)</f>
        <v>14</v>
      </c>
      <c r="AJ38" s="21">
        <f>SUM('1-season no sort'!AH526,'1-season no sort'!AH137)</f>
        <v>7</v>
      </c>
      <c r="AK38" s="21">
        <f>SUM('1-season no sort'!AI526,'1-season no sort'!AI137)</f>
        <v>14</v>
      </c>
      <c r="AL38" s="21">
        <f>SUM('1-season no sort'!AJ526,'1-season no sort'!AJ137)</f>
        <v>5</v>
      </c>
      <c r="AM38" s="102">
        <f t="shared" ref="AM38:AN38" si="102">SUM(AI38+AK38)</f>
        <v>28</v>
      </c>
      <c r="AN38" s="102">
        <f t="shared" si="102"/>
        <v>12</v>
      </c>
      <c r="AO38" s="99">
        <f t="shared" si="16"/>
        <v>0.4285714286</v>
      </c>
      <c r="AP38" s="99">
        <f t="shared" si="17"/>
        <v>0.3571428571</v>
      </c>
      <c r="AQ38" s="99">
        <f t="shared" si="18"/>
        <v>0.5</v>
      </c>
      <c r="AR38" s="17">
        <f>SUM('1-season no sort'!AN526,'1-season no sort'!AN137)</f>
        <v>0</v>
      </c>
      <c r="AS38" s="17">
        <f>SUM('1-season no sort'!AO526,'1-season no sort'!AO137)</f>
        <v>0</v>
      </c>
      <c r="AT38" s="13"/>
      <c r="AU38" s="13"/>
      <c r="AV38" s="11">
        <f t="shared" si="19"/>
        <v>27</v>
      </c>
      <c r="AW38" s="13">
        <f t="shared" si="20"/>
        <v>-1</v>
      </c>
      <c r="AX38" s="13">
        <f t="shared" si="21"/>
        <v>-0.06666666667</v>
      </c>
      <c r="AY38" s="12">
        <f t="shared" si="22"/>
        <v>3</v>
      </c>
      <c r="AZ38" s="13">
        <v>1.0</v>
      </c>
      <c r="BA38" s="13">
        <v>0.0</v>
      </c>
      <c r="BB38" s="11">
        <f t="shared" si="84"/>
        <v>0</v>
      </c>
      <c r="BC38" s="13"/>
      <c r="BD38" s="17">
        <f t="shared" si="52"/>
        <v>12</v>
      </c>
    </row>
    <row r="39" ht="12.75" customHeight="1">
      <c r="A39" s="8" t="s">
        <v>763</v>
      </c>
      <c r="B39" s="13" t="s">
        <v>110</v>
      </c>
      <c r="C39" s="11">
        <f>SUM('1-season no sort'!C56,'1-season no sort'!C362)</f>
        <v>4.184325397</v>
      </c>
      <c r="D39" s="11">
        <f>SUM('1-season no sort'!D56,'1-season no sort'!D362)</f>
        <v>17.28373016</v>
      </c>
      <c r="E39" s="99">
        <f t="shared" si="3"/>
        <v>0.2420962002</v>
      </c>
      <c r="F39" s="17">
        <f>SUM('1-season no sort'!F56,'1-season no sort'!F362)</f>
        <v>0</v>
      </c>
      <c r="G39" s="17">
        <f>SUM('1-season no sort'!G56,'1-season no sort'!G362)</f>
        <v>8</v>
      </c>
      <c r="H39" s="17">
        <f>SUM('1-season no sort'!H56,'1-season no sort'!H362)</f>
        <v>16</v>
      </c>
      <c r="I39" s="17">
        <f>SUM('1-season no sort'!I56,'1-season no sort'!I362)</f>
        <v>88</v>
      </c>
      <c r="J39" s="17">
        <f>SUM('1-season no sort'!J56,'1-season no sort'!J362)</f>
        <v>12</v>
      </c>
      <c r="K39" s="15">
        <f t="shared" si="4"/>
        <v>0.6515151515</v>
      </c>
      <c r="L39" s="100">
        <f>('1-season no sort'!L56*('1-season no sort'!J56/J39))+('1-season no sort'!L362*('1-season no sort'!J362/J39))</f>
        <v>1.468531469</v>
      </c>
      <c r="M39" s="17">
        <f>SUM('1-season no sort'!M56,'1-season no sort'!M362)</f>
        <v>5</v>
      </c>
      <c r="N39" s="17">
        <f>SUM('1-season no sort'!N56,'1-season no sort'!N362)</f>
        <v>5</v>
      </c>
      <c r="O39" s="17">
        <v>7.0</v>
      </c>
      <c r="P39" s="10">
        <f>SUM(N39/O39)</f>
        <v>0.7142857143</v>
      </c>
      <c r="Q39" s="15">
        <f t="shared" si="5"/>
        <v>1.250754209</v>
      </c>
      <c r="R39" s="15">
        <f t="shared" si="6"/>
        <v>5.70355131</v>
      </c>
      <c r="S39" s="21">
        <f>SUM('1-season no sort'!S56,'1-season no sort'!S362)</f>
        <v>64.5</v>
      </c>
      <c r="T39" s="11">
        <f>AVERAGE('1-season no sort'!T56,'1-season no sort'!T362)</f>
        <v>6</v>
      </c>
      <c r="U39" s="13">
        <v>2.0</v>
      </c>
      <c r="V39" s="101">
        <f t="shared" si="7"/>
        <v>4</v>
      </c>
      <c r="W39" s="15">
        <f t="shared" si="8"/>
        <v>0.6666666667</v>
      </c>
      <c r="X39" s="15">
        <f t="shared" si="9"/>
        <v>0.3333333333</v>
      </c>
      <c r="Y39" s="15">
        <f t="shared" si="85"/>
        <v>3.560694167</v>
      </c>
      <c r="Z39" s="21">
        <f>SUM('1-season no sort'!Z56,'1-season no sort'!Z362)</f>
        <v>4</v>
      </c>
      <c r="AA39" s="21">
        <f>SUM('1-season no sort'!AA56,'1-season no sort'!AA362)</f>
        <v>1</v>
      </c>
      <c r="AB39" s="21">
        <f>SUM('1-season no sort'!AB56,'1-season no sort'!AB362)</f>
        <v>8</v>
      </c>
      <c r="AC39" s="21">
        <f>SUM('1-season no sort'!AC56,'1-season no sort'!AC362)</f>
        <v>1</v>
      </c>
      <c r="AD39" s="102">
        <f t="shared" ref="AD39:AE39" si="103">SUM(Z39+AB39)</f>
        <v>12</v>
      </c>
      <c r="AE39" s="102">
        <f t="shared" si="103"/>
        <v>2</v>
      </c>
      <c r="AF39" s="99">
        <f t="shared" si="12"/>
        <v>0.1666666667</v>
      </c>
      <c r="AG39" s="99">
        <f t="shared" si="13"/>
        <v>0.125</v>
      </c>
      <c r="AH39" s="99">
        <f t="shared" si="14"/>
        <v>0.25</v>
      </c>
      <c r="AI39" s="21">
        <f>SUM('1-season no sort'!AG56,'1-season no sort'!AG362)</f>
        <v>7</v>
      </c>
      <c r="AJ39" s="21">
        <f>SUM('1-season no sort'!AH56,'1-season no sort'!AH362)</f>
        <v>3</v>
      </c>
      <c r="AK39" s="21">
        <f>SUM('1-season no sort'!AI56,'1-season no sort'!AI362)</f>
        <v>13</v>
      </c>
      <c r="AL39" s="21">
        <f>SUM('1-season no sort'!AJ56,'1-season no sort'!AJ362)</f>
        <v>9</v>
      </c>
      <c r="AM39" s="102">
        <f t="shared" ref="AM39:AN39" si="104">SUM(AI39+AK39)</f>
        <v>20</v>
      </c>
      <c r="AN39" s="102">
        <f t="shared" si="104"/>
        <v>12</v>
      </c>
      <c r="AO39" s="99">
        <f t="shared" si="16"/>
        <v>0.6125</v>
      </c>
      <c r="AP39" s="99">
        <f t="shared" si="17"/>
        <v>0.6923076923</v>
      </c>
      <c r="AQ39" s="99">
        <f t="shared" si="18"/>
        <v>0.4285714286</v>
      </c>
      <c r="AR39" s="17">
        <f>SUM('1-season no sort'!AN56,'1-season no sort'!AN362)</f>
        <v>0</v>
      </c>
      <c r="AS39" s="17">
        <f>SUM('1-season no sort'!AO56,'1-season no sort'!AO362)</f>
        <v>1</v>
      </c>
      <c r="AT39" s="13"/>
      <c r="AU39" s="13"/>
      <c r="AV39" s="11">
        <f t="shared" si="19"/>
        <v>32.25</v>
      </c>
      <c r="AW39" s="17">
        <f t="shared" si="20"/>
        <v>-8</v>
      </c>
      <c r="AX39" s="13">
        <f t="shared" si="21"/>
        <v>-0.6666666667</v>
      </c>
      <c r="AY39" s="78">
        <f t="shared" si="22"/>
        <v>-4</v>
      </c>
      <c r="AZ39" s="13">
        <v>1.0</v>
      </c>
      <c r="BA39" s="13">
        <v>1.0</v>
      </c>
      <c r="BB39" s="11">
        <f t="shared" si="84"/>
        <v>1</v>
      </c>
      <c r="BD39" s="17">
        <f t="shared" si="52"/>
        <v>16</v>
      </c>
    </row>
    <row r="40" ht="12.75" customHeight="1">
      <c r="A40" s="8" t="s">
        <v>764</v>
      </c>
      <c r="B40" s="13" t="s">
        <v>566</v>
      </c>
      <c r="C40" s="11">
        <f>'1-season no sort'!C566+'1-season no sort'!C603</f>
        <v>2.120634921</v>
      </c>
      <c r="D40" s="11">
        <f>'1-season no sort'!D566+'1-season no sort'!D603</f>
        <v>9.696825397</v>
      </c>
      <c r="E40" s="99">
        <f t="shared" si="3"/>
        <v>0.2186937306</v>
      </c>
      <c r="F40" s="17">
        <f>'1-season no sort'!F566+'1-season no sort'!F603</f>
        <v>1</v>
      </c>
      <c r="G40" s="17">
        <f>'1-season no sort'!G566+'1-season no sort'!G603</f>
        <v>8</v>
      </c>
      <c r="H40" s="17">
        <f>'1-season no sort'!H566+'1-season no sort'!H603</f>
        <v>11</v>
      </c>
      <c r="I40" s="17">
        <f>'1-season no sort'!I566+'1-season no sort'!I603</f>
        <v>85</v>
      </c>
      <c r="J40" s="17">
        <f>'1-season no sort'!J566+'1-season no sort'!J603</f>
        <v>10</v>
      </c>
      <c r="K40" s="15">
        <f t="shared" si="4"/>
        <v>0.7870588235</v>
      </c>
      <c r="L40" s="100">
        <f>('1-season no sort'!L566*('1-season no sort'!J566/J40))+('1-season no sort'!L603*('1-season no sort'!J603/J40))</f>
        <v>2.302222222</v>
      </c>
      <c r="M40" s="17">
        <f>'1-season no sort'!M566+'1-season no sort'!M603</f>
        <v>5</v>
      </c>
      <c r="Q40" s="15">
        <f t="shared" si="5"/>
        <v>1.005752554</v>
      </c>
      <c r="R40" s="15">
        <f t="shared" si="6"/>
        <v>3.362539683</v>
      </c>
      <c r="S40" s="21">
        <f>'1-season no sort'!S566+'1-season no sort'!S603</f>
        <v>50</v>
      </c>
      <c r="T40" s="11">
        <f>AVERAGE('1-season no sort'!T566,'1-season no sort'!T603)</f>
        <v>10</v>
      </c>
      <c r="U40" s="13">
        <v>2.0</v>
      </c>
      <c r="V40" s="101">
        <f t="shared" si="7"/>
        <v>2</v>
      </c>
      <c r="W40" s="15">
        <f t="shared" si="8"/>
        <v>0.8</v>
      </c>
      <c r="X40" s="15">
        <f t="shared" si="9"/>
        <v>0.2</v>
      </c>
      <c r="Y40" s="15">
        <f t="shared" si="85"/>
        <v>3.362539683</v>
      </c>
      <c r="Z40" s="21">
        <f>'1-season no sort'!Z566+'1-season no sort'!Z603</f>
        <v>0</v>
      </c>
      <c r="AA40" s="21">
        <f>'1-season no sort'!AA566+'1-season no sort'!AA603</f>
        <v>0</v>
      </c>
      <c r="AB40" s="21">
        <f>'1-season no sort'!AB566+'1-season no sort'!AB603</f>
        <v>6</v>
      </c>
      <c r="AC40" s="21">
        <f>'1-season no sort'!AC566+'1-season no sort'!AC603</f>
        <v>0</v>
      </c>
      <c r="AD40" s="102">
        <f t="shared" ref="AD40:AE40" si="105">SUM(Z40+AB40)</f>
        <v>6</v>
      </c>
      <c r="AE40" s="102">
        <f t="shared" si="105"/>
        <v>0</v>
      </c>
      <c r="AF40" s="99">
        <f t="shared" si="12"/>
        <v>0</v>
      </c>
      <c r="AG40" s="99">
        <f t="shared" si="13"/>
        <v>0</v>
      </c>
      <c r="AH40" s="99" t="str">
        <f t="shared" si="14"/>
        <v>#DIV/0!</v>
      </c>
      <c r="AI40" s="21">
        <f>'1-season no sort'!AG566+'1-season no sort'!AG603</f>
        <v>8</v>
      </c>
      <c r="AJ40" s="21">
        <f>'1-season no sort'!AH566+'1-season no sort'!AH603</f>
        <v>5</v>
      </c>
      <c r="AK40" s="21">
        <f>'1-season no sort'!AI566+'1-season no sort'!AI603</f>
        <v>12</v>
      </c>
      <c r="AL40" s="21">
        <f>'1-season no sort'!AJ566+'1-season no sort'!AJ603</f>
        <v>7</v>
      </c>
      <c r="AM40" s="102">
        <f t="shared" ref="AM40:AN40" si="106">SUM(AI40+AK40)</f>
        <v>20</v>
      </c>
      <c r="AN40" s="102">
        <f t="shared" si="106"/>
        <v>12</v>
      </c>
      <c r="AO40" s="99">
        <f t="shared" si="16"/>
        <v>0.6</v>
      </c>
      <c r="AP40" s="99">
        <f t="shared" si="17"/>
        <v>0.5833333333</v>
      </c>
      <c r="AQ40" s="99">
        <f t="shared" si="18"/>
        <v>0.625</v>
      </c>
      <c r="AR40" s="17">
        <f>'1-season no sort'!AN566+'1-season no sort'!AN603</f>
        <v>0</v>
      </c>
      <c r="AS40" s="17">
        <f>'1-season no sort'!AO566+'1-season no sort'!AO603</f>
        <v>0</v>
      </c>
      <c r="AT40" s="13"/>
      <c r="AU40" s="13"/>
      <c r="AV40" s="11">
        <f t="shared" si="19"/>
        <v>25</v>
      </c>
      <c r="AW40" s="17">
        <f t="shared" si="20"/>
        <v>-3</v>
      </c>
      <c r="AX40" s="13">
        <f t="shared" si="21"/>
        <v>-0.3</v>
      </c>
      <c r="AY40" s="78">
        <f t="shared" si="22"/>
        <v>-1</v>
      </c>
      <c r="AZ40" s="13">
        <v>2.0</v>
      </c>
      <c r="BA40" s="13">
        <v>1.0</v>
      </c>
      <c r="BB40" s="11">
        <f t="shared" si="84"/>
        <v>0.5</v>
      </c>
      <c r="BC40" s="13"/>
      <c r="BD40" s="17">
        <f t="shared" si="52"/>
        <v>11</v>
      </c>
    </row>
    <row r="41" ht="12.75" customHeight="1">
      <c r="A41" s="8" t="s">
        <v>765</v>
      </c>
      <c r="B41" s="13" t="s">
        <v>457</v>
      </c>
      <c r="C41" s="11">
        <f>SUM('1-season no sort'!C426,'1-season no sort'!C609)</f>
        <v>2.099206349</v>
      </c>
      <c r="D41" s="11">
        <f>SUM('1-season no sort'!D426,'1-season no sort'!D609)</f>
        <v>20.10873016</v>
      </c>
      <c r="E41" s="99">
        <f t="shared" si="3"/>
        <v>0.1043927853</v>
      </c>
      <c r="F41" s="17">
        <f>'1-season no sort'!F426+'1-season no sort'!F609</f>
        <v>0</v>
      </c>
      <c r="G41" s="17">
        <f>'1-season no sort'!G426+'1-season no sort'!G609</f>
        <v>9</v>
      </c>
      <c r="H41" s="17">
        <f>'1-season no sort'!H426+'1-season no sort'!H609</f>
        <v>15</v>
      </c>
      <c r="I41" s="17">
        <f>'1-season no sort'!I426+'1-season no sort'!I609</f>
        <v>154</v>
      </c>
      <c r="J41" s="17">
        <f>'1-season no sort'!J426+'1-season no sort'!J609</f>
        <v>17</v>
      </c>
      <c r="K41" s="15">
        <f t="shared" si="4"/>
        <v>0.5236822002</v>
      </c>
      <c r="L41" s="100">
        <f>('1-season no sort'!L426*('1-season no sort'!J426/J41))+('1-season no sort'!L609*('1-season no sort'!J609/J41))</f>
        <v>1.330316742</v>
      </c>
      <c r="M41" s="17">
        <f>'1-season no sort'!M609+'1-season no sort'!M426</f>
        <v>11</v>
      </c>
      <c r="N41" s="13"/>
      <c r="O41" s="13"/>
      <c r="P41" s="13"/>
      <c r="Q41" s="15">
        <f t="shared" si="5"/>
        <v>0.6280749854</v>
      </c>
      <c r="R41" s="15">
        <f t="shared" si="6"/>
        <v>2.379919917</v>
      </c>
      <c r="S41" s="21">
        <f>SUM('1-season no sort'!S426,'1-season no sort'!S609)</f>
        <v>69</v>
      </c>
      <c r="T41" s="11">
        <f>AVERAGE('1-season no sort'!T426,'1-season no sort'!T609)</f>
        <v>7</v>
      </c>
      <c r="U41" s="13">
        <v>2.0</v>
      </c>
      <c r="V41" s="101">
        <f t="shared" si="7"/>
        <v>8</v>
      </c>
      <c r="W41" s="15">
        <f t="shared" si="8"/>
        <v>0.5294117647</v>
      </c>
      <c r="X41" s="15">
        <f t="shared" si="9"/>
        <v>0.4705882353</v>
      </c>
      <c r="Y41" s="15">
        <f t="shared" si="85"/>
        <v>2.379919917</v>
      </c>
      <c r="Z41" s="21">
        <f>SUM('1-season no sort'!Z426,'1-season no sort'!Z609)</f>
        <v>2</v>
      </c>
      <c r="AA41" s="21">
        <f>SUM('1-season no sort'!AA426,'1-season no sort'!AA609)</f>
        <v>0</v>
      </c>
      <c r="AB41" s="21">
        <f>SUM('1-season no sort'!AB426,'1-season no sort'!AB609)</f>
        <v>13</v>
      </c>
      <c r="AC41" s="21">
        <f>SUM('1-season no sort'!AC426,'1-season no sort'!AC609)</f>
        <v>0</v>
      </c>
      <c r="AD41" s="102">
        <f t="shared" ref="AD41:AE41" si="107">SUM(Z41+AB41)</f>
        <v>15</v>
      </c>
      <c r="AE41" s="102">
        <f t="shared" si="107"/>
        <v>0</v>
      </c>
      <c r="AF41" s="99">
        <f t="shared" si="12"/>
        <v>0</v>
      </c>
      <c r="AG41" s="99">
        <f t="shared" si="13"/>
        <v>0</v>
      </c>
      <c r="AH41" s="99">
        <f t="shared" si="14"/>
        <v>0</v>
      </c>
      <c r="AI41" s="21">
        <f>SUM('1-season no sort'!AG426,'1-season no sort'!AG609)</f>
        <v>13</v>
      </c>
      <c r="AJ41" s="21">
        <f>SUM('1-season no sort'!AH426,'1-season no sort'!AH609)</f>
        <v>4</v>
      </c>
      <c r="AK41" s="21">
        <f>SUM('1-season no sort'!AI426,'1-season no sort'!AI609)</f>
        <v>13</v>
      </c>
      <c r="AL41" s="21">
        <f>SUM('1-season no sort'!AJ426,'1-season no sort'!AJ609)</f>
        <v>7</v>
      </c>
      <c r="AM41" s="102">
        <f t="shared" ref="AM41:AN41" si="108">AI41+AK41</f>
        <v>26</v>
      </c>
      <c r="AN41" s="102">
        <f t="shared" si="108"/>
        <v>11</v>
      </c>
      <c r="AO41" s="99">
        <f t="shared" si="16"/>
        <v>0.4615384615</v>
      </c>
      <c r="AP41" s="99">
        <f t="shared" si="17"/>
        <v>0.5384615385</v>
      </c>
      <c r="AQ41" s="99">
        <f t="shared" si="18"/>
        <v>0.3076923077</v>
      </c>
      <c r="AR41" s="17">
        <f>SUM('1-season no sort'!AN426,'1-season no sort'!AN609)</f>
        <v>2</v>
      </c>
      <c r="AS41" s="17">
        <f>SUM('1-season no sort'!AO426,'1-season no sort'!AO609)</f>
        <v>0</v>
      </c>
      <c r="AT41" s="13"/>
      <c r="AU41" s="13"/>
      <c r="AV41" s="11">
        <f t="shared" si="19"/>
        <v>34.5</v>
      </c>
      <c r="AW41" s="17">
        <f t="shared" si="20"/>
        <v>-6</v>
      </c>
      <c r="AX41" s="13">
        <f t="shared" si="21"/>
        <v>-0.3529411765</v>
      </c>
      <c r="AY41" s="78">
        <f t="shared" si="22"/>
        <v>2</v>
      </c>
      <c r="AZ41" s="13">
        <v>2.0</v>
      </c>
      <c r="BA41" s="13">
        <v>1.0</v>
      </c>
      <c r="BB41" s="11">
        <f t="shared" si="84"/>
        <v>0.5</v>
      </c>
      <c r="BC41" s="13">
        <f>SUM('1-season no sort'!AZ426,'1-season no sort'!AZ605)</f>
        <v>6</v>
      </c>
      <c r="BD41" s="17">
        <f t="shared" si="52"/>
        <v>21</v>
      </c>
    </row>
    <row r="42" ht="12.75" customHeight="1">
      <c r="A42" s="8" t="s">
        <v>764</v>
      </c>
      <c r="B42" s="13" t="s">
        <v>576</v>
      </c>
      <c r="C42" s="11">
        <f>'1-season no sort'!C576+'1-season no sort'!C604</f>
        <v>4.953968254</v>
      </c>
      <c r="D42" s="11">
        <f>'1-season no sort'!D576+'1-season no sort'!D604</f>
        <v>26.20634921</v>
      </c>
      <c r="E42" s="99">
        <f t="shared" si="3"/>
        <v>0.1890369473</v>
      </c>
      <c r="F42" s="17">
        <f>'1-season no sort'!F576+'1-season no sort'!F604</f>
        <v>1</v>
      </c>
      <c r="G42" s="17">
        <f>'1-season no sort'!G576+'1-season no sort'!G604</f>
        <v>14</v>
      </c>
      <c r="H42" s="17">
        <f>'1-season no sort'!H576+'1-season no sort'!H604</f>
        <v>14</v>
      </c>
      <c r="I42" s="17">
        <f>'1-season no sort'!I576+'1-season no sort'!I604</f>
        <v>166</v>
      </c>
      <c r="J42" s="17">
        <f>'1-season no sort'!J576+'1-season no sort'!J604</f>
        <v>22</v>
      </c>
      <c r="K42" s="15">
        <f t="shared" si="4"/>
        <v>0.6325301205</v>
      </c>
      <c r="L42" s="100">
        <f>('1-season no sort'!L576*('1-season no sort'!J576/J42))+('1-season no sort'!L604*('1-season no sort'!J604/J42))</f>
        <v>1.613636364</v>
      </c>
      <c r="M42" s="17">
        <f>'1-season no sort'!M576+'1-season no sort'!M604</f>
        <v>11</v>
      </c>
      <c r="N42" s="13">
        <v>0.0</v>
      </c>
      <c r="O42" s="13">
        <v>7.0</v>
      </c>
      <c r="P42" s="13">
        <v>0.0</v>
      </c>
      <c r="Q42" s="15">
        <f t="shared" si="5"/>
        <v>0.8215670678</v>
      </c>
      <c r="R42" s="15">
        <f t="shared" si="6"/>
        <v>4.090620491</v>
      </c>
      <c r="S42" s="21">
        <f>'1-season no sort'!S576+'1-season no sort'!S604</f>
        <v>77</v>
      </c>
      <c r="T42" s="11">
        <f>AVERAGE('1-season no sort'!T576,'1-season no sort'!T604)</f>
        <v>3.5</v>
      </c>
      <c r="U42" s="13">
        <v>2.0</v>
      </c>
      <c r="V42" s="101">
        <f t="shared" si="7"/>
        <v>8</v>
      </c>
      <c r="W42" s="15">
        <f t="shared" si="8"/>
        <v>0.6363636364</v>
      </c>
      <c r="X42" s="15">
        <f t="shared" si="9"/>
        <v>0.3636363636</v>
      </c>
      <c r="Y42" s="15">
        <f t="shared" si="85"/>
        <v>4.090620491</v>
      </c>
      <c r="Z42" s="21">
        <f>SUM('1-season no sort'!Z576+'1-season no sort'!Z604)</f>
        <v>4</v>
      </c>
      <c r="AA42" s="21">
        <f>SUM('1-season no sort'!AA576+'1-season no sort'!AA604)</f>
        <v>0.75</v>
      </c>
      <c r="AB42" s="21">
        <f>SUM('1-season no sort'!AB576+'1-season no sort'!AB604)</f>
        <v>17</v>
      </c>
      <c r="AC42" s="21">
        <f>SUM('1-season no sort'!AC576+'1-season no sort'!AC604)</f>
        <v>2</v>
      </c>
      <c r="AD42" s="102">
        <f t="shared" ref="AD42:AE42" si="109">SUM(Z42+AB42)</f>
        <v>21</v>
      </c>
      <c r="AE42" s="102">
        <f t="shared" si="109"/>
        <v>2.75</v>
      </c>
      <c r="AF42" s="99">
        <f t="shared" si="12"/>
        <v>0.130952381</v>
      </c>
      <c r="AG42" s="99">
        <f t="shared" si="13"/>
        <v>0.1176470588</v>
      </c>
      <c r="AH42" s="99">
        <f t="shared" si="14"/>
        <v>0.1875</v>
      </c>
      <c r="AI42" s="21">
        <f>SUM('1-season no sort'!AG576+'1-season no sort'!AG604)</f>
        <v>12</v>
      </c>
      <c r="AJ42" s="21">
        <f>SUM('1-season no sort'!AH576+'1-season no sort'!AH604)</f>
        <v>6</v>
      </c>
      <c r="AK42" s="21">
        <f>SUM('1-season no sort'!AI576+'1-season no sort'!AI604)</f>
        <v>13</v>
      </c>
      <c r="AL42" s="21">
        <f>SUM('1-season no sort'!AJ576+'1-season no sort'!AJ604)</f>
        <v>5</v>
      </c>
      <c r="AM42" s="102">
        <f t="shared" ref="AM42:AN42" si="110">AI42+AK42</f>
        <v>25</v>
      </c>
      <c r="AN42" s="102">
        <f t="shared" si="110"/>
        <v>11</v>
      </c>
      <c r="AO42" s="99">
        <f t="shared" si="16"/>
        <v>0.48</v>
      </c>
      <c r="AP42" s="99">
        <f t="shared" si="17"/>
        <v>0.3846153846</v>
      </c>
      <c r="AQ42" s="99">
        <f t="shared" si="18"/>
        <v>0.5</v>
      </c>
      <c r="AR42" s="17">
        <f>SUM('1-season no sort'!AN576+'1-season no sort'!AN604)</f>
        <v>2</v>
      </c>
      <c r="AS42" s="17">
        <f>SUM('1-season no sort'!AO576+'1-season no sort'!AO604)</f>
        <v>0</v>
      </c>
      <c r="AT42" s="13"/>
      <c r="AU42" s="13"/>
      <c r="AV42" s="11">
        <f t="shared" si="19"/>
        <v>38.5</v>
      </c>
      <c r="AW42" s="17">
        <f t="shared" si="20"/>
        <v>0</v>
      </c>
      <c r="AX42" s="13">
        <f t="shared" si="21"/>
        <v>0</v>
      </c>
      <c r="AY42" s="78">
        <f t="shared" si="22"/>
        <v>8</v>
      </c>
      <c r="AZ42" s="13">
        <v>1.0</v>
      </c>
      <c r="BA42" s="13">
        <v>1.0</v>
      </c>
      <c r="BB42" s="11">
        <f t="shared" si="84"/>
        <v>1</v>
      </c>
      <c r="BC42" s="12">
        <f>'1-season no sort'!AZ576+'1-season no sort'!AZ602</f>
        <v>2</v>
      </c>
      <c r="BD42" s="17">
        <f t="shared" si="52"/>
        <v>16</v>
      </c>
    </row>
    <row r="43" ht="12.75" customHeight="1">
      <c r="A43" s="8" t="s">
        <v>766</v>
      </c>
      <c r="B43" s="13" t="s">
        <v>61</v>
      </c>
      <c r="C43" s="11">
        <f>SUM('1-season no sort'!C8,'1-season no sort'!C351)</f>
        <v>4.80515873</v>
      </c>
      <c r="D43" s="11">
        <f>SUM('1-season no sort'!D8,'1-season no sort'!D351)</f>
        <v>19.18373016</v>
      </c>
      <c r="E43" s="99">
        <f t="shared" si="3"/>
        <v>0.2504809383</v>
      </c>
      <c r="F43" s="13">
        <f>SUM('1-season no sort'!F8,'1-season no sort'!F351)</f>
        <v>2</v>
      </c>
      <c r="G43" s="13">
        <f>SUM('1-season no sort'!G8,'1-season no sort'!G351)</f>
        <v>11</v>
      </c>
      <c r="H43" s="13">
        <f>SUM('1-season no sort'!H8,'1-season no sort'!H351)</f>
        <v>10</v>
      </c>
      <c r="I43" s="13">
        <f>SUM('1-season no sort'!I8,'1-season no sort'!I351)</f>
        <v>138</v>
      </c>
      <c r="J43" s="13">
        <f>SUM('1-season no sort'!J8,'1-season no sort'!J351)</f>
        <v>18</v>
      </c>
      <c r="K43" s="15">
        <f t="shared" si="4"/>
        <v>0.6070853462</v>
      </c>
      <c r="L43" s="100">
        <f>('1-season no sort'!L8*('1-season no sort'!J8/J43))+('1-season no sort'!L351*('1-season no sort'!J351/J43))</f>
        <v>2.1</v>
      </c>
      <c r="M43" s="13">
        <f>SUM('1-season no sort'!M8,'1-season no sort'!M351)</f>
        <v>11</v>
      </c>
      <c r="N43" s="13">
        <v>0.0</v>
      </c>
      <c r="O43" s="13">
        <v>8.0</v>
      </c>
      <c r="P43" s="10">
        <f>SUM(N43/O43)</f>
        <v>0</v>
      </c>
      <c r="Q43" s="15">
        <f t="shared" si="5"/>
        <v>0.8575662845</v>
      </c>
      <c r="R43" s="15">
        <f t="shared" si="6"/>
        <v>4.502579365</v>
      </c>
      <c r="S43" s="21">
        <f>SUM('1-season no sort'!S8,'1-season no sort'!S351)</f>
        <v>69.5</v>
      </c>
      <c r="T43" s="11">
        <f>AVERAGE('1-season no sort'!T8,'1-season no sort'!T351)</f>
        <v>5</v>
      </c>
      <c r="U43" s="13">
        <v>2.0</v>
      </c>
      <c r="V43" s="101">
        <f t="shared" si="7"/>
        <v>7</v>
      </c>
      <c r="W43" s="15">
        <f t="shared" si="8"/>
        <v>0.6111111111</v>
      </c>
      <c r="X43" s="15">
        <f t="shared" si="9"/>
        <v>0.3888888889</v>
      </c>
      <c r="Y43" s="15">
        <f t="shared" si="85"/>
        <v>4.502579365</v>
      </c>
      <c r="Z43" s="21">
        <f>SUM('1-season no sort'!Z8,'1-season no sort'!Z351)</f>
        <v>3</v>
      </c>
      <c r="AA43" s="21">
        <f>SUM('1-season no sort'!AA8,'1-season no sort'!AA351)</f>
        <v>1</v>
      </c>
      <c r="AB43" s="21">
        <f>SUM('1-season no sort'!AB8,'1-season no sort'!AB351)</f>
        <v>13</v>
      </c>
      <c r="AC43" s="21">
        <f>SUM('1-season no sort'!AC8,'1-season no sort'!AC351)</f>
        <v>2</v>
      </c>
      <c r="AD43" s="102">
        <f t="shared" ref="AD43:AE43" si="111">SUM(Z43+AB43)</f>
        <v>16</v>
      </c>
      <c r="AE43" s="102">
        <f t="shared" si="111"/>
        <v>3</v>
      </c>
      <c r="AF43" s="99">
        <f t="shared" si="12"/>
        <v>0.1875</v>
      </c>
      <c r="AG43" s="99">
        <f t="shared" si="13"/>
        <v>0.1538461538</v>
      </c>
      <c r="AH43" s="99">
        <f t="shared" si="14"/>
        <v>0.3333333333</v>
      </c>
      <c r="AI43" s="21">
        <f>SUM('1-season no sort'!AG8,'1-season no sort'!AG351)</f>
        <v>5</v>
      </c>
      <c r="AJ43" s="21">
        <f>SUM('1-season no sort'!AH8,'1-season no sort'!AH351)</f>
        <v>2</v>
      </c>
      <c r="AK43" s="21">
        <f>SUM('1-season no sort'!AI8,'1-season no sort'!AI351)</f>
        <v>13</v>
      </c>
      <c r="AL43" s="21">
        <f>SUM('1-season no sort'!AJ8,'1-season no sort'!AJ351)</f>
        <v>9</v>
      </c>
      <c r="AM43" s="102">
        <f t="shared" ref="AM43:AN43" si="112">SUM(AI43+AK43)</f>
        <v>18</v>
      </c>
      <c r="AN43" s="102">
        <f t="shared" si="112"/>
        <v>11</v>
      </c>
      <c r="AO43" s="99">
        <f t="shared" si="16"/>
        <v>0.6111111111</v>
      </c>
      <c r="AP43" s="99">
        <f t="shared" si="17"/>
        <v>0.6923076923</v>
      </c>
      <c r="AQ43" s="99">
        <f t="shared" si="18"/>
        <v>0.4</v>
      </c>
      <c r="AR43" s="17">
        <f>SUM('1-season no sort'!AN8,'1-season no sort'!AN351)</f>
        <v>0</v>
      </c>
      <c r="AS43" s="17">
        <f>SUM('1-season no sort'!AO8,'1-season no sort'!AO351)</f>
        <v>0</v>
      </c>
      <c r="AT43" s="13"/>
      <c r="AU43" s="13"/>
      <c r="AV43" s="11">
        <f t="shared" si="19"/>
        <v>34.75</v>
      </c>
      <c r="AW43" s="13">
        <f t="shared" si="20"/>
        <v>1</v>
      </c>
      <c r="AX43" s="13">
        <f t="shared" si="21"/>
        <v>0.05555555556</v>
      </c>
      <c r="AY43" s="12">
        <f t="shared" si="22"/>
        <v>8</v>
      </c>
      <c r="AZ43" s="13">
        <v>1.0</v>
      </c>
      <c r="BA43" s="13">
        <v>0.0</v>
      </c>
      <c r="BB43" s="11">
        <f t="shared" si="84"/>
        <v>0</v>
      </c>
      <c r="BC43" s="13">
        <f>SUM('1-season no sort'!AZ8,'1-season no sort'!AZ351)</f>
        <v>2</v>
      </c>
      <c r="BD43" s="17">
        <f t="shared" si="52"/>
        <v>12</v>
      </c>
    </row>
    <row r="44" ht="12.75" customHeight="1">
      <c r="A44" s="8" t="s">
        <v>767</v>
      </c>
      <c r="B44" s="13" t="s">
        <v>77</v>
      </c>
      <c r="C44" s="11">
        <f>SUM('1-season no sort'!C23,'1-season no sort'!C46)</f>
        <v>1.61468254</v>
      </c>
      <c r="D44" s="11">
        <f>SUM('1-season no sort'!D23,'1-season no sort'!D46)</f>
        <v>10.06428571</v>
      </c>
      <c r="E44" s="99">
        <f t="shared" si="3"/>
        <v>0.1604368741</v>
      </c>
      <c r="F44" s="17">
        <f>SUM('1-season no sort'!F23,'1-season no sort'!F46)</f>
        <v>0</v>
      </c>
      <c r="G44" s="17">
        <f>SUM('1-season no sort'!G23,'1-season no sort'!G46)</f>
        <v>9</v>
      </c>
      <c r="H44" s="17">
        <f>SUM('1-season no sort'!H23,'1-season no sort'!H46)</f>
        <v>10</v>
      </c>
      <c r="I44" s="17">
        <f>SUM('1-season no sort'!I23,'1-season no sort'!I46)</f>
        <v>88</v>
      </c>
      <c r="J44" s="17">
        <f>SUM('1-season no sort'!J23,'1-season no sort'!J46)</f>
        <v>13</v>
      </c>
      <c r="K44" s="15">
        <f t="shared" si="4"/>
        <v>0.6835664336</v>
      </c>
      <c r="L44" s="100">
        <f>('1-season no sort'!L23*('1-season no sort'!J23/J44))+('1-season no sort'!L46*('1-season no sort'!J46/J44))</f>
        <v>2.512820513</v>
      </c>
      <c r="M44" s="17">
        <f>SUM('1-season no sort'!M23,'1-season no sort'!M46)</f>
        <v>9</v>
      </c>
      <c r="N44" s="13"/>
      <c r="O44" s="13"/>
      <c r="P44" s="13"/>
      <c r="Q44" s="15">
        <f t="shared" si="5"/>
        <v>0.8440033076</v>
      </c>
      <c r="R44" s="15">
        <f t="shared" si="6"/>
        <v>3.320161783</v>
      </c>
      <c r="S44" s="21">
        <f>SUM('1-season no sort'!S23,'1-season no sort'!S46)</f>
        <v>45</v>
      </c>
      <c r="T44" s="11">
        <f>AVERAGE('1-season no sort'!T23,'1-season no sort'!T46)</f>
        <v>9.5</v>
      </c>
      <c r="U44" s="13">
        <v>2.0</v>
      </c>
      <c r="V44" s="101">
        <f t="shared" si="7"/>
        <v>4</v>
      </c>
      <c r="W44" s="15">
        <f t="shared" si="8"/>
        <v>0.6923076923</v>
      </c>
      <c r="X44" s="15">
        <f t="shared" si="9"/>
        <v>0.3076923077</v>
      </c>
      <c r="Y44" s="15">
        <f t="shared" si="85"/>
        <v>3.320161783</v>
      </c>
      <c r="Z44" s="21">
        <f>SUM('1-season no sort'!Z23,'1-season no sort'!Z46)</f>
        <v>1</v>
      </c>
      <c r="AA44" s="21">
        <f>SUM('1-season no sort'!AA23,'1-season no sort'!AA46)</f>
        <v>0</v>
      </c>
      <c r="AB44" s="21">
        <f>SUM('1-season no sort'!AB23,'1-season no sort'!AB46)</f>
        <v>2</v>
      </c>
      <c r="AC44" s="21">
        <f>SUM('1-season no sort'!AC23,'1-season no sort'!AC46)</f>
        <v>0</v>
      </c>
      <c r="AD44" s="102">
        <f t="shared" ref="AD44:AE44" si="113">SUM(Z44+AB44)</f>
        <v>3</v>
      </c>
      <c r="AE44" s="102">
        <f t="shared" si="113"/>
        <v>0</v>
      </c>
      <c r="AF44" s="99">
        <f t="shared" si="12"/>
        <v>0</v>
      </c>
      <c r="AG44" s="99">
        <f t="shared" si="13"/>
        <v>0</v>
      </c>
      <c r="AH44" s="99">
        <f t="shared" si="14"/>
        <v>0</v>
      </c>
      <c r="AI44" s="21">
        <f>SUM('1-season no sort'!AG23,'1-season no sort'!AG46)</f>
        <v>13</v>
      </c>
      <c r="AJ44" s="21">
        <f>SUM('1-season no sort'!AH23,'1-season no sort'!AH46)</f>
        <v>8</v>
      </c>
      <c r="AK44" s="21">
        <f>SUM('1-season no sort'!AI23,'1-season no sort'!AI46)</f>
        <v>13</v>
      </c>
      <c r="AL44" s="21">
        <f>SUM('1-season no sort'!AJ23,'1-season no sort'!AJ46)</f>
        <v>3</v>
      </c>
      <c r="AM44" s="102">
        <f t="shared" ref="AM44:AN44" si="114">SUM(AI44+AK44)</f>
        <v>26</v>
      </c>
      <c r="AN44" s="102">
        <f t="shared" si="114"/>
        <v>11</v>
      </c>
      <c r="AO44" s="99">
        <f t="shared" si="16"/>
        <v>0.4230769231</v>
      </c>
      <c r="AP44" s="99">
        <f t="shared" si="17"/>
        <v>0.2307692308</v>
      </c>
      <c r="AQ44" s="99">
        <f t="shared" si="18"/>
        <v>0.6153846154</v>
      </c>
      <c r="AR44" s="17">
        <f>SUM('1-season no sort'!AN23,'1-season no sort'!AN46)</f>
        <v>0</v>
      </c>
      <c r="AS44" s="17">
        <f>SUM('1-season no sort'!AO23,'1-season no sort'!AO46)</f>
        <v>0</v>
      </c>
      <c r="AT44" s="13"/>
      <c r="AU44" s="13"/>
      <c r="AV44" s="11">
        <f t="shared" si="19"/>
        <v>22.5</v>
      </c>
      <c r="AW44" s="17">
        <f t="shared" si="20"/>
        <v>-1</v>
      </c>
      <c r="AX44" s="13">
        <f t="shared" si="21"/>
        <v>-0.07692307692</v>
      </c>
      <c r="AY44" s="78">
        <f t="shared" si="22"/>
        <v>3</v>
      </c>
      <c r="AZ44" s="13">
        <v>1.0</v>
      </c>
      <c r="BA44" s="13">
        <v>1.0</v>
      </c>
      <c r="BB44" s="11">
        <f t="shared" si="84"/>
        <v>1</v>
      </c>
      <c r="BD44" s="17">
        <f t="shared" si="52"/>
        <v>10</v>
      </c>
    </row>
    <row r="45" ht="12.75" customHeight="1">
      <c r="A45" s="8" t="s">
        <v>768</v>
      </c>
      <c r="B45" s="13" t="s">
        <v>208</v>
      </c>
      <c r="C45" s="11">
        <f>SUM('1-season no sort'!C154,'1-season no sort'!C235)</f>
        <v>1.821428571</v>
      </c>
      <c r="D45" s="11">
        <f>SUM('1-season no sort'!D154,'1-season no sort'!D235)</f>
        <v>5.518650794</v>
      </c>
      <c r="E45" s="99">
        <f t="shared" si="3"/>
        <v>0.3300496153</v>
      </c>
      <c r="F45" s="17">
        <f>SUM('1-season no sort'!F154,'1-season no sort'!F235)</f>
        <v>1</v>
      </c>
      <c r="G45" s="17">
        <f>SUM('1-season no sort'!G154,'1-season no sort'!G235)</f>
        <v>2</v>
      </c>
      <c r="H45" s="17">
        <f>SUM('1-season no sort'!H154,'1-season no sort'!H235)</f>
        <v>14</v>
      </c>
      <c r="I45" s="17">
        <f>SUM('1-season no sort'!I154,'1-season no sort'!I235)</f>
        <v>51</v>
      </c>
      <c r="J45" s="17">
        <f>SUM('1-season no sort'!J154,'1-season no sort'!J235)</f>
        <v>6</v>
      </c>
      <c r="K45" s="15">
        <f t="shared" si="4"/>
        <v>0.2875816993</v>
      </c>
      <c r="L45" s="100">
        <f>('1-season no sort'!L154*('1-season no sort'!J154/J45))+('1-season no sort'!L235*('1-season no sort'!J235/J45))</f>
        <v>1.037037037</v>
      </c>
      <c r="M45" s="17">
        <f>SUM('1-season no sort'!M154,'1-season no sort'!M235)</f>
        <v>4</v>
      </c>
      <c r="N45" s="13"/>
      <c r="O45" s="13"/>
      <c r="P45" s="13"/>
      <c r="Q45" s="15">
        <f t="shared" si="5"/>
        <v>0.6176313146</v>
      </c>
      <c r="R45" s="15">
        <f t="shared" si="6"/>
        <v>1.947751323</v>
      </c>
      <c r="S45" s="21">
        <f>SUM('1-season no sort'!S154,'1-season no sort'!S235)</f>
        <v>38</v>
      </c>
      <c r="T45" s="11">
        <f>AVERAGE('1-season no sort'!T154,'1-season no sort'!T235)</f>
        <v>13</v>
      </c>
      <c r="U45" s="13">
        <v>2.0</v>
      </c>
      <c r="V45" s="101">
        <f t="shared" si="7"/>
        <v>4</v>
      </c>
      <c r="W45" s="15">
        <f t="shared" si="8"/>
        <v>0.3333333333</v>
      </c>
      <c r="X45" s="15">
        <f t="shared" si="9"/>
        <v>0.6666666667</v>
      </c>
      <c r="Y45" s="15">
        <f t="shared" si="85"/>
        <v>1.947751323</v>
      </c>
      <c r="Z45" s="21">
        <f>SUM('1-season no sort'!Z154,'1-season no sort'!Z235)</f>
        <v>0</v>
      </c>
      <c r="AA45" s="21">
        <f>SUM('1-season no sort'!AA154,'1-season no sort'!AA235)</f>
        <v>0</v>
      </c>
      <c r="AB45" s="21">
        <f>SUM('1-season no sort'!AB154,'1-season no sort'!AB235)</f>
        <v>3</v>
      </c>
      <c r="AC45" s="21">
        <f>SUM('1-season no sort'!AC154,'1-season no sort'!AC235)</f>
        <v>0</v>
      </c>
      <c r="AD45" s="102">
        <f t="shared" ref="AD45:AE45" si="115">SUM(Z45+AB45)</f>
        <v>3</v>
      </c>
      <c r="AE45" s="102">
        <f t="shared" si="115"/>
        <v>0</v>
      </c>
      <c r="AF45" s="99">
        <f t="shared" si="12"/>
        <v>0</v>
      </c>
      <c r="AG45" s="99">
        <f t="shared" si="13"/>
        <v>0</v>
      </c>
      <c r="AH45" s="99" t="str">
        <f t="shared" si="14"/>
        <v>#DIV/0!</v>
      </c>
      <c r="AI45" s="21">
        <f>SUM('1-season no sort'!AG154,'1-season no sort'!AG235)</f>
        <v>7</v>
      </c>
      <c r="AJ45" s="21">
        <f>SUM('1-season no sort'!AH154,'1-season no sort'!AH235)</f>
        <v>5</v>
      </c>
      <c r="AK45" s="21">
        <f>SUM('1-season no sort'!AI154,'1-season no sort'!AI235)</f>
        <v>10</v>
      </c>
      <c r="AL45" s="21">
        <f>SUM('1-season no sort'!AJ154,'1-season no sort'!AJ235)</f>
        <v>6</v>
      </c>
      <c r="AM45" s="102">
        <f t="shared" ref="AM45:AN45" si="116">SUM(AI45+AK45)</f>
        <v>17</v>
      </c>
      <c r="AN45" s="102">
        <f t="shared" si="116"/>
        <v>11</v>
      </c>
      <c r="AO45" s="99">
        <f t="shared" si="16"/>
        <v>0.6470588235</v>
      </c>
      <c r="AP45" s="99">
        <f t="shared" si="17"/>
        <v>0.6</v>
      </c>
      <c r="AQ45" s="99">
        <f t="shared" si="18"/>
        <v>0.7142857143</v>
      </c>
      <c r="AR45" s="17">
        <f>SUM('1-season no sort'!AN154,'1-season no sort'!AN235)</f>
        <v>0</v>
      </c>
      <c r="AS45" s="17">
        <f>SUM('1-season no sort'!AO154,'1-season no sort'!AO235)</f>
        <v>0</v>
      </c>
      <c r="AT45" s="13"/>
      <c r="AU45" s="13"/>
      <c r="AV45" s="11">
        <f t="shared" si="19"/>
        <v>19</v>
      </c>
      <c r="AW45" s="17">
        <f t="shared" si="20"/>
        <v>-12</v>
      </c>
      <c r="AX45" s="13">
        <f t="shared" si="21"/>
        <v>-2</v>
      </c>
      <c r="AY45" s="78">
        <f t="shared" si="22"/>
        <v>-8</v>
      </c>
      <c r="AZ45" s="12">
        <v>1.0</v>
      </c>
      <c r="BA45" s="12">
        <v>1.0</v>
      </c>
      <c r="BB45" s="11">
        <f t="shared" si="84"/>
        <v>1</v>
      </c>
      <c r="BC45" s="13"/>
      <c r="BD45" s="17">
        <f t="shared" si="52"/>
        <v>14</v>
      </c>
    </row>
    <row r="46" ht="12.75" customHeight="1">
      <c r="A46" s="8" t="s">
        <v>769</v>
      </c>
      <c r="B46" s="13" t="s">
        <v>307</v>
      </c>
      <c r="C46" s="11">
        <f>SUM('1-season no sort'!C264,'1-season no sort'!C335)</f>
        <v>1.599603175</v>
      </c>
      <c r="D46" s="11">
        <f>SUM('1-season no sort'!D264,'1-season no sort'!D335)</f>
        <v>15.7547619</v>
      </c>
      <c r="E46" s="99">
        <f t="shared" si="3"/>
        <v>0.101531409</v>
      </c>
      <c r="F46" s="13">
        <f>SUM('1-season no sort'!F264,'1-season no sort'!F335)</f>
        <v>1</v>
      </c>
      <c r="G46" s="13">
        <f>SUM('1-season no sort'!G264,'1-season no sort'!G335)</f>
        <v>17</v>
      </c>
      <c r="H46" s="13">
        <f>SUM('1-season no sort'!H264,'1-season no sort'!H335)</f>
        <v>22</v>
      </c>
      <c r="I46" s="13">
        <f>SUM('1-season no sort'!I264,'1-season no sort'!I335)</f>
        <v>164</v>
      </c>
      <c r="J46" s="13">
        <f>SUM('1-season no sort'!J264,'1-season no sort'!J335)</f>
        <v>20</v>
      </c>
      <c r="K46" s="15">
        <f t="shared" si="4"/>
        <v>0.8432926829</v>
      </c>
      <c r="L46" s="100">
        <f>('1-season no sort'!L264*('1-season no sort'!J264/J46))+('1-season no sort'!L335*('1-season no sort'!J335/J46))</f>
        <v>1.577777778</v>
      </c>
      <c r="M46" s="13">
        <f>SUM('1-season no sort'!M264,'1-season no sort'!M335)</f>
        <v>11</v>
      </c>
      <c r="N46" s="13">
        <v>1.0</v>
      </c>
      <c r="O46" s="13">
        <v>9.0</v>
      </c>
      <c r="P46" s="10">
        <f t="shared" ref="P46:P47" si="119">SUM(N46/O46)</f>
        <v>0.1111111111</v>
      </c>
      <c r="Q46" s="15">
        <f t="shared" si="5"/>
        <v>1.000379647</v>
      </c>
      <c r="R46" s="15">
        <f t="shared" si="6"/>
        <v>2.710912698</v>
      </c>
      <c r="S46" s="21">
        <f>SUM('1-season no sort'!S264,'1-season no sort'!S335)</f>
        <v>67</v>
      </c>
      <c r="T46" s="11">
        <f>AVERAGE('1-season no sort'!T264,'1-season no sort'!T335)</f>
        <v>6</v>
      </c>
      <c r="U46" s="13">
        <v>2.0</v>
      </c>
      <c r="V46" s="101">
        <f t="shared" si="7"/>
        <v>3</v>
      </c>
      <c r="W46" s="15">
        <f t="shared" si="8"/>
        <v>0.85</v>
      </c>
      <c r="X46" s="15">
        <f t="shared" si="9"/>
        <v>0.15</v>
      </c>
      <c r="Y46" s="15">
        <f t="shared" si="85"/>
        <v>2.377579365</v>
      </c>
      <c r="Z46" s="21">
        <f>SUM('1-season no sort'!Z264,'1-season no sort'!Z335)</f>
        <v>0</v>
      </c>
      <c r="AA46" s="21">
        <f>SUM('1-season no sort'!AA264,'1-season no sort'!AA335)</f>
        <v>0</v>
      </c>
      <c r="AB46" s="21">
        <f>SUM('1-season no sort'!AB264,'1-season no sort'!AB335)</f>
        <v>13</v>
      </c>
      <c r="AC46" s="21">
        <f>SUM('1-season no sort'!AC264,'1-season no sort'!AC335)</f>
        <v>0</v>
      </c>
      <c r="AD46" s="102">
        <f t="shared" ref="AD46:AE46" si="117">SUM(Z46+AB46)</f>
        <v>13</v>
      </c>
      <c r="AE46" s="102">
        <f t="shared" si="117"/>
        <v>0</v>
      </c>
      <c r="AF46" s="99">
        <f t="shared" si="12"/>
        <v>0</v>
      </c>
      <c r="AG46" s="99">
        <f t="shared" si="13"/>
        <v>0</v>
      </c>
      <c r="AH46" s="99" t="str">
        <f t="shared" si="14"/>
        <v>#DIV/0!</v>
      </c>
      <c r="AI46" s="21">
        <f>SUM('1-season no sort'!AG264,'1-season no sort'!AG335)</f>
        <v>6</v>
      </c>
      <c r="AJ46" s="21">
        <f>SUM('1-season no sort'!AH264,'1-season no sort'!AH335)</f>
        <v>4</v>
      </c>
      <c r="AK46" s="21">
        <f>SUM('1-season no sort'!AI264,'1-season no sort'!AI335)</f>
        <v>13</v>
      </c>
      <c r="AL46" s="21">
        <f>SUM('1-season no sort'!AJ264,'1-season no sort'!AJ335)</f>
        <v>7</v>
      </c>
      <c r="AM46" s="102">
        <f t="shared" ref="AM46:AN46" si="118">SUM(AI46+AK46)</f>
        <v>19</v>
      </c>
      <c r="AN46" s="102">
        <f t="shared" si="118"/>
        <v>11</v>
      </c>
      <c r="AO46" s="99">
        <f t="shared" si="16"/>
        <v>0.5789473684</v>
      </c>
      <c r="AP46" s="99">
        <f t="shared" si="17"/>
        <v>0.5384615385</v>
      </c>
      <c r="AQ46" s="99">
        <f t="shared" si="18"/>
        <v>0.6666666667</v>
      </c>
      <c r="AR46" s="17">
        <f>SUM('1-season no sort'!AN264,'1-season no sort'!AN335)</f>
        <v>0</v>
      </c>
      <c r="AS46" s="17">
        <f>SUM('1-season no sort'!AO264,'1-season no sort'!AO335)</f>
        <v>0</v>
      </c>
      <c r="AT46" s="13"/>
      <c r="AU46" s="13"/>
      <c r="AV46" s="11">
        <f t="shared" si="19"/>
        <v>33.5</v>
      </c>
      <c r="AW46" s="13">
        <f t="shared" si="20"/>
        <v>-5</v>
      </c>
      <c r="AX46" s="13">
        <f t="shared" si="21"/>
        <v>-0.25</v>
      </c>
      <c r="AY46" s="12">
        <f t="shared" si="22"/>
        <v>-2</v>
      </c>
      <c r="AZ46" s="13">
        <v>1.0</v>
      </c>
      <c r="BA46" s="13">
        <v>1.0</v>
      </c>
      <c r="BB46" s="11">
        <f t="shared" si="84"/>
        <v>1</v>
      </c>
      <c r="BC46" s="13"/>
      <c r="BD46" s="17">
        <f t="shared" si="52"/>
        <v>22</v>
      </c>
    </row>
    <row r="47" ht="12.75" customHeight="1">
      <c r="A47" s="8" t="s">
        <v>770</v>
      </c>
      <c r="B47" s="13" t="s">
        <v>238</v>
      </c>
      <c r="C47" s="11">
        <f>SUM('1-season no sort'!C182,'1-season no sort'!C220,'1-season no sort'!C272)</f>
        <v>4.863492063</v>
      </c>
      <c r="D47" s="11">
        <f>SUM('1-season no sort'!D182,'1-season no sort'!D220,'1-season no sort'!D272)</f>
        <v>24.04801587</v>
      </c>
      <c r="E47" s="99">
        <f t="shared" si="3"/>
        <v>0.2022408871</v>
      </c>
      <c r="F47" s="13">
        <f>SUM('1-season no sort'!F182,'1-season no sort'!F220,'1-season no sort'!F272)</f>
        <v>3</v>
      </c>
      <c r="G47" s="13">
        <f>SUM('1-season no sort'!G182,'1-season no sort'!G220,'1-season no sort'!G272)</f>
        <v>25</v>
      </c>
      <c r="H47" s="13">
        <f>SUM('1-season no sort'!H182,'1-season no sort'!H220,'1-season no sort'!H272)</f>
        <v>10</v>
      </c>
      <c r="I47" s="13">
        <f>SUM('1-season no sort'!I182,'1-season no sort'!I220,'1-season no sort'!I272)</f>
        <v>206</v>
      </c>
      <c r="J47" s="13">
        <f>SUM('1-season no sort'!J182,'1-season no sort'!J220,'1-season no sort'!J272)</f>
        <v>27</v>
      </c>
      <c r="K47" s="15">
        <f t="shared" si="4"/>
        <v>0.9241280115</v>
      </c>
      <c r="L47" s="100">
        <f>('1-season no sort'!L182*('1-season no sort'!J182/J47))+('1-season no sort'!L220*('1-season no sort'!J220/J47))+('1-season no sort'!L272*('1-season no sort'!J272/J47))</f>
        <v>3.687242798</v>
      </c>
      <c r="M47" s="13">
        <f>SUM('1-season no sort'!M182,'1-season no sort'!M220,'1-season no sort'!M272)</f>
        <v>22</v>
      </c>
      <c r="N47" s="13">
        <f>SUM('1-season no sort'!N182,'1-season no sort'!N220,'1-season no sort'!N272)</f>
        <v>2</v>
      </c>
      <c r="O47" s="13">
        <v>18.0</v>
      </c>
      <c r="P47" s="10">
        <f t="shared" si="119"/>
        <v>0.1111111111</v>
      </c>
      <c r="Q47" s="15">
        <f t="shared" si="5"/>
        <v>1.163405936</v>
      </c>
      <c r="R47" s="15">
        <f t="shared" si="6"/>
        <v>5.530629042</v>
      </c>
      <c r="S47" s="21">
        <f>SUM('1-season no sort'!S182,'1-season no sort'!S220,'1-season no sort'!S272)</f>
        <v>88</v>
      </c>
      <c r="T47" s="11">
        <f>AVERAGE('1-season no sort'!T182,'1-season no sort'!T220,'1-season no sort'!T272)</f>
        <v>7.333333333</v>
      </c>
      <c r="U47" s="13">
        <v>3.0</v>
      </c>
      <c r="V47" s="101">
        <f t="shared" si="7"/>
        <v>2</v>
      </c>
      <c r="W47" s="15">
        <f t="shared" si="8"/>
        <v>0.9259259259</v>
      </c>
      <c r="X47" s="15">
        <f t="shared" si="9"/>
        <v>0.07407407407</v>
      </c>
      <c r="Y47" s="15">
        <f t="shared" si="85"/>
        <v>5.30840682</v>
      </c>
      <c r="Z47" s="21">
        <f>SUM('1-season no sort'!Z182,'1-season no sort'!Z220,'1-season no sort'!Z272)</f>
        <v>1</v>
      </c>
      <c r="AA47" s="21">
        <f>SUM('1-season no sort'!AA182,'1-season no sort'!AA220,'1-season no sort'!AA272)</f>
        <v>0</v>
      </c>
      <c r="AB47" s="21">
        <f>SUM('1-season no sort'!AB182,'1-season no sort'!AB220,'1-season no sort'!AB272)</f>
        <v>17</v>
      </c>
      <c r="AC47" s="21">
        <f>SUM('1-season no sort'!AC182,'1-season no sort'!AC220,'1-season no sort'!AC272)</f>
        <v>3</v>
      </c>
      <c r="AD47" s="102">
        <f t="shared" ref="AD47:AE47" si="120">SUM(Z47+AB47)</f>
        <v>18</v>
      </c>
      <c r="AE47" s="102">
        <f t="shared" si="120"/>
        <v>3</v>
      </c>
      <c r="AF47" s="99">
        <f t="shared" si="12"/>
        <v>0.1666666667</v>
      </c>
      <c r="AG47" s="99">
        <f t="shared" si="13"/>
        <v>0.1764705882</v>
      </c>
      <c r="AH47" s="99">
        <f t="shared" si="14"/>
        <v>0</v>
      </c>
      <c r="AI47" s="21">
        <f>SUM('1-season no sort'!AG182,'1-season no sort'!AG220,'1-season no sort'!AG272)</f>
        <v>13</v>
      </c>
      <c r="AJ47" s="21">
        <f>SUM('1-season no sort'!AH182,'1-season no sort'!AH220,'1-season no sort'!AH272)</f>
        <v>4.5</v>
      </c>
      <c r="AK47" s="21">
        <f>SUM('1-season no sort'!AI182,'1-season no sort'!AI220,'1-season no sort'!AI272)</f>
        <v>17</v>
      </c>
      <c r="AL47" s="21">
        <f>SUM('1-season no sort'!AJ182,'1-season no sort'!AJ220,'1-season no sort'!AJ272)</f>
        <v>6</v>
      </c>
      <c r="AM47" s="102">
        <f t="shared" ref="AM47:AN47" si="121">SUM(AI47+AK47)</f>
        <v>30</v>
      </c>
      <c r="AN47" s="102">
        <f t="shared" si="121"/>
        <v>10.5</v>
      </c>
      <c r="AO47" s="99">
        <f t="shared" si="16"/>
        <v>0.35</v>
      </c>
      <c r="AP47" s="99">
        <f t="shared" si="17"/>
        <v>0.3529411765</v>
      </c>
      <c r="AQ47" s="99">
        <f t="shared" si="18"/>
        <v>0.3461538462</v>
      </c>
      <c r="AR47" s="17">
        <f>SUM('1-season no sort'!AN182,'1-season no sort'!AN220,'1-season no sort'!AN272)</f>
        <v>0</v>
      </c>
      <c r="AS47" s="17">
        <f>SUM('1-season no sort'!AO182,'1-season no sort'!AO220,'1-season no sort'!AO272)</f>
        <v>0</v>
      </c>
      <c r="AT47" s="13"/>
      <c r="AU47" s="13"/>
      <c r="AV47" s="11">
        <f t="shared" si="19"/>
        <v>29.33333333</v>
      </c>
      <c r="AW47" s="13">
        <f t="shared" si="20"/>
        <v>15</v>
      </c>
      <c r="AX47" s="13">
        <f t="shared" si="21"/>
        <v>0.5555555556</v>
      </c>
      <c r="AY47" s="12">
        <f t="shared" si="22"/>
        <v>17</v>
      </c>
      <c r="AZ47" s="104"/>
      <c r="BA47" s="13"/>
      <c r="BB47" s="13"/>
      <c r="BC47" s="13">
        <f>SUM('1-season no sort'!AZ182,'1-season no sort'!AZ220,'1-season no sort'!AZ272)</f>
        <v>7</v>
      </c>
      <c r="BD47" s="17">
        <f t="shared" si="52"/>
        <v>17</v>
      </c>
    </row>
    <row r="48" ht="12.75" customHeight="1">
      <c r="A48" s="8" t="s">
        <v>771</v>
      </c>
      <c r="B48" s="13" t="s">
        <v>418</v>
      </c>
      <c r="C48" s="11">
        <f>SUM('1-season no sort'!C389,'1-season no sort'!C547)</f>
        <v>7.931746032</v>
      </c>
      <c r="D48" s="11">
        <f>SUM('1-season no sort'!D389,'1-season no sort'!D547)</f>
        <v>28.25079365</v>
      </c>
      <c r="E48" s="99">
        <f t="shared" si="3"/>
        <v>0.2807618834</v>
      </c>
      <c r="F48" s="17">
        <f>SUM('1-season no sort'!F389,'1-season no sort'!F547)</f>
        <v>2</v>
      </c>
      <c r="G48" s="17">
        <f>SUM('1-season no sort'!G389,'1-season no sort'!G547)</f>
        <v>6</v>
      </c>
      <c r="H48" s="17">
        <f>SUM('1-season no sort'!H389,'1-season no sort'!H547)</f>
        <v>17</v>
      </c>
      <c r="I48" s="17">
        <f>SUM('1-season no sort'!I389,'1-season no sort'!I547)</f>
        <v>163</v>
      </c>
      <c r="J48" s="17">
        <f>SUM('1-season no sort'!J389,'1-season no sort'!J547)</f>
        <v>20</v>
      </c>
      <c r="K48" s="15">
        <f t="shared" si="4"/>
        <v>0.2947852761</v>
      </c>
      <c r="L48" s="100">
        <f>('1-season no sort'!L389*('1-season no sort'!J389/J48))+('1-season no sort'!L547*('1-season no sort'!J547/J48))</f>
        <v>0.6794117647</v>
      </c>
      <c r="M48" s="17">
        <f>SUM('1-season no sort'!M389,'1-season no sort'!M547)</f>
        <v>10</v>
      </c>
      <c r="N48" s="13"/>
      <c r="O48" s="13"/>
      <c r="P48" s="13"/>
      <c r="Q48" s="15">
        <f t="shared" si="5"/>
        <v>0.5755471594</v>
      </c>
      <c r="R48" s="15">
        <f t="shared" si="6"/>
        <v>4.645284781</v>
      </c>
      <c r="S48" s="21">
        <f>SUM('1-season no sort'!S389,'1-season no sort'!S547)</f>
        <v>75.5</v>
      </c>
      <c r="T48" s="11">
        <f>AVERAGE('1-season no sort'!T389,'1-season no sort'!T547)</f>
        <v>4.5</v>
      </c>
      <c r="U48" s="13">
        <v>2.0</v>
      </c>
      <c r="V48" s="101">
        <f t="shared" si="7"/>
        <v>14</v>
      </c>
      <c r="W48" s="15">
        <f t="shared" si="8"/>
        <v>0.3</v>
      </c>
      <c r="X48" s="15">
        <f t="shared" si="9"/>
        <v>0.7</v>
      </c>
      <c r="Y48" s="15">
        <f t="shared" si="85"/>
        <v>4.645284781</v>
      </c>
      <c r="Z48" s="21">
        <f>SUM('1-season no sort'!Z389,'1-season no sort'!Z547)</f>
        <v>6</v>
      </c>
      <c r="AA48" s="21">
        <f>SUM('1-season no sort'!AA389,'1-season no sort'!AA547)</f>
        <v>2</v>
      </c>
      <c r="AB48" s="21">
        <f>SUM('1-season no sort'!AB389,'1-season no sort'!AB547)</f>
        <v>18</v>
      </c>
      <c r="AC48" s="21">
        <f>SUM('1-season no sort'!AC389,'1-season no sort'!AC547)</f>
        <v>4</v>
      </c>
      <c r="AD48" s="102">
        <f t="shared" ref="AD48:AE48" si="122">SUM(Z48+AB48)</f>
        <v>24</v>
      </c>
      <c r="AE48" s="102">
        <f t="shared" si="122"/>
        <v>6</v>
      </c>
      <c r="AF48" s="99">
        <f t="shared" si="12"/>
        <v>0.25</v>
      </c>
      <c r="AG48" s="99">
        <f t="shared" si="13"/>
        <v>0.2222222222</v>
      </c>
      <c r="AH48" s="99">
        <f t="shared" si="14"/>
        <v>0.3333333333</v>
      </c>
      <c r="AI48" s="21">
        <f>SUM('1-season no sort'!AG389,'1-season no sort'!AG547)</f>
        <v>9</v>
      </c>
      <c r="AJ48" s="21">
        <f>SUM('1-season no sort'!AH389,'1-season no sort'!AH547)</f>
        <v>4</v>
      </c>
      <c r="AK48" s="21">
        <f>SUM('1-season no sort'!AI389,'1-season no sort'!AI547)</f>
        <v>12</v>
      </c>
      <c r="AL48" s="21">
        <f>SUM('1-season no sort'!AJ389,'1-season no sort'!AJ547)</f>
        <v>6</v>
      </c>
      <c r="AM48" s="102">
        <f t="shared" ref="AM48:AN48" si="123">SUM(AI48+AK48)</f>
        <v>21</v>
      </c>
      <c r="AN48" s="102">
        <f t="shared" si="123"/>
        <v>10</v>
      </c>
      <c r="AO48" s="99">
        <f t="shared" si="16"/>
        <v>0.5238095238</v>
      </c>
      <c r="AP48" s="99">
        <f t="shared" si="17"/>
        <v>0.5</v>
      </c>
      <c r="AQ48" s="99">
        <f t="shared" si="18"/>
        <v>0.4444444444</v>
      </c>
      <c r="AR48" s="17">
        <f>SUM('1-season no sort'!AN389,'1-season no sort'!AN547)</f>
        <v>2</v>
      </c>
      <c r="AS48" s="17">
        <f>SUM('1-season no sort'!AO389,'1-season no sort'!AO547)</f>
        <v>0</v>
      </c>
      <c r="AT48" s="13"/>
      <c r="AU48" s="13"/>
      <c r="AV48" s="11">
        <f t="shared" si="19"/>
        <v>37.75</v>
      </c>
      <c r="AW48" s="17">
        <f t="shared" si="20"/>
        <v>-11</v>
      </c>
      <c r="AX48" s="13">
        <f t="shared" si="21"/>
        <v>-0.55</v>
      </c>
      <c r="AY48" s="78">
        <f t="shared" si="22"/>
        <v>3</v>
      </c>
      <c r="AZ48" s="13">
        <v>2.0</v>
      </c>
      <c r="BA48" s="13">
        <v>2.0</v>
      </c>
      <c r="BB48" s="11">
        <f t="shared" ref="BB48:BB53" si="126">BA48/AZ48</f>
        <v>1</v>
      </c>
      <c r="BC48" s="13">
        <f>SUM('1-season no sort'!AZ389,'1-season no sort'!AZ547)</f>
        <v>3</v>
      </c>
      <c r="BD48" s="17">
        <f t="shared" si="52"/>
        <v>20</v>
      </c>
    </row>
    <row r="49" ht="12.75" customHeight="1">
      <c r="A49" s="8" t="s">
        <v>772</v>
      </c>
      <c r="B49" s="13" t="s">
        <v>329</v>
      </c>
      <c r="C49" s="11">
        <f>SUM('1-season no sort'!C288,'1-season no sort'!C329)</f>
        <v>5.466269841</v>
      </c>
      <c r="D49" s="11">
        <f>SUM('1-season no sort'!D288,'1-season no sort'!D329)</f>
        <v>19.21309524</v>
      </c>
      <c r="E49" s="99">
        <f t="shared" si="3"/>
        <v>0.2845075077</v>
      </c>
      <c r="F49" s="17">
        <f>SUM('1-season no sort'!F288,'1-season no sort'!F329)</f>
        <v>1</v>
      </c>
      <c r="G49" s="17">
        <f>SUM('1-season no sort'!G288,'1-season no sort'!G329)</f>
        <v>16</v>
      </c>
      <c r="H49" s="17">
        <f>SUM('1-season no sort'!H288,'1-season no sort'!H329)</f>
        <v>13</v>
      </c>
      <c r="I49" s="17">
        <f>SUM('1-season no sort'!I288,'1-season no sort'!I329)</f>
        <v>186</v>
      </c>
      <c r="J49" s="17">
        <f>SUM('1-season no sort'!J288,'1-season no sort'!J329)</f>
        <v>22</v>
      </c>
      <c r="K49" s="15">
        <f t="shared" si="4"/>
        <v>0.7240957967</v>
      </c>
      <c r="L49" s="100">
        <f>('1-season no sort'!L288*('1-season no sort'!J288/J49))+('1-season no sort'!L329*('1-season no sort'!J329/J49))</f>
        <v>3.144385027</v>
      </c>
      <c r="M49" s="17">
        <f>SUM('1-season no sort'!M288,'1-season no sort'!M329)</f>
        <v>15</v>
      </c>
      <c r="N49" s="13">
        <f>SUM('1-season no sort'!N288,'1-season no sort'!N329)</f>
        <v>8</v>
      </c>
      <c r="O49" s="13">
        <f>SUM('1-season no sort'!O329)</f>
        <v>8</v>
      </c>
      <c r="P49" s="10">
        <f>SUM(N49/O49)</f>
        <v>1</v>
      </c>
      <c r="Q49" s="15">
        <f t="shared" si="5"/>
        <v>1.508603304</v>
      </c>
      <c r="R49" s="15">
        <f t="shared" si="6"/>
        <v>8.877519947</v>
      </c>
      <c r="S49" s="21">
        <f>SUM('1-season no sort'!S288,'1-season no sort'!S329)</f>
        <v>70</v>
      </c>
      <c r="T49" s="11">
        <f>AVERAGE('1-season no sort'!T288,'1-season no sort'!T329)</f>
        <v>4.5</v>
      </c>
      <c r="U49" s="13">
        <v>2.0</v>
      </c>
      <c r="V49" s="101">
        <f t="shared" si="7"/>
        <v>6</v>
      </c>
      <c r="W49" s="15">
        <f t="shared" si="8"/>
        <v>0.7272727273</v>
      </c>
      <c r="X49" s="15">
        <f t="shared" si="9"/>
        <v>0.2727272727</v>
      </c>
      <c r="Y49" s="15">
        <f t="shared" si="85"/>
        <v>5.877519947</v>
      </c>
      <c r="Z49" s="21">
        <f>SUM('1-season no sort'!Z288,'1-season no sort'!Z329)</f>
        <v>2</v>
      </c>
      <c r="AA49" s="21">
        <f>SUM('1-season no sort'!AA288,'1-season no sort'!AA329)</f>
        <v>1</v>
      </c>
      <c r="AB49" s="21">
        <f>SUM('1-season no sort'!AB288,'1-season no sort'!AB329)</f>
        <v>15</v>
      </c>
      <c r="AC49" s="21">
        <f>SUM('1-season no sort'!AC288,'1-season no sort'!AC329)</f>
        <v>3</v>
      </c>
      <c r="AD49" s="102">
        <f t="shared" ref="AD49:AE49" si="124">SUM(Z49+AB49)</f>
        <v>17</v>
      </c>
      <c r="AE49" s="102">
        <f t="shared" si="124"/>
        <v>4</v>
      </c>
      <c r="AF49" s="99">
        <f t="shared" si="12"/>
        <v>0.2352941176</v>
      </c>
      <c r="AG49" s="99">
        <f t="shared" si="13"/>
        <v>0.2</v>
      </c>
      <c r="AH49" s="99">
        <f t="shared" si="14"/>
        <v>0.5</v>
      </c>
      <c r="AI49" s="21">
        <f>SUM('1-season no sort'!AG288,'1-season no sort'!AG329)</f>
        <v>6</v>
      </c>
      <c r="AJ49" s="21">
        <f>SUM('1-season no sort'!AH288,'1-season no sort'!AH329)</f>
        <v>4</v>
      </c>
      <c r="AK49" s="21">
        <f>SUM('1-season no sort'!AI288,'1-season no sort'!AI329)</f>
        <v>13</v>
      </c>
      <c r="AL49" s="21">
        <f>SUM('1-season no sort'!AJ288,'1-season no sort'!AJ329)</f>
        <v>6</v>
      </c>
      <c r="AM49" s="102">
        <f t="shared" ref="AM49:AN49" si="125">SUM(AI49+AK49)</f>
        <v>19</v>
      </c>
      <c r="AN49" s="102">
        <f t="shared" si="125"/>
        <v>10</v>
      </c>
      <c r="AO49" s="99">
        <f t="shared" si="16"/>
        <v>0.5263157895</v>
      </c>
      <c r="AP49" s="99">
        <f t="shared" si="17"/>
        <v>0.4615384615</v>
      </c>
      <c r="AQ49" s="99">
        <f t="shared" si="18"/>
        <v>0.6666666667</v>
      </c>
      <c r="AR49" s="17">
        <f>SUM('1-season no sort'!AN288,'1-season no sort'!AN329)</f>
        <v>0</v>
      </c>
      <c r="AS49" s="17">
        <f>SUM('1-season no sort'!AO288,'1-season no sort'!AO329)</f>
        <v>0</v>
      </c>
      <c r="AT49" s="17">
        <f>M49-AC49</f>
        <v>12</v>
      </c>
      <c r="AU49" s="13">
        <f>AT49/(J49-AC49)</f>
        <v>0.6315789474</v>
      </c>
      <c r="AV49" s="11">
        <f t="shared" si="19"/>
        <v>35</v>
      </c>
      <c r="AW49" s="17">
        <f t="shared" si="20"/>
        <v>3</v>
      </c>
      <c r="AX49" s="13">
        <f t="shared" si="21"/>
        <v>0.1363636364</v>
      </c>
      <c r="AY49" s="78">
        <f t="shared" si="22"/>
        <v>9</v>
      </c>
      <c r="AZ49" s="12">
        <v>1.0</v>
      </c>
      <c r="BA49" s="12">
        <v>0.0</v>
      </c>
      <c r="BB49" s="11">
        <f t="shared" si="126"/>
        <v>0</v>
      </c>
      <c r="BC49" s="13"/>
      <c r="BD49" s="17">
        <f t="shared" si="52"/>
        <v>13</v>
      </c>
    </row>
    <row r="50" ht="12.75" customHeight="1">
      <c r="A50" s="8" t="s">
        <v>773</v>
      </c>
      <c r="B50" s="13" t="s">
        <v>473</v>
      </c>
      <c r="C50" s="11">
        <f>SUM('1-season no sort'!C441,'1-season no sort'!C510)</f>
        <v>6.23452381</v>
      </c>
      <c r="D50" s="11">
        <f>SUM('1-season no sort'!D441,'1-season no sort'!D510)</f>
        <v>18.26904762</v>
      </c>
      <c r="E50" s="99">
        <f t="shared" si="3"/>
        <v>0.3412615665</v>
      </c>
      <c r="F50" s="17">
        <f>SUM('1-season no sort'!F441,'1-season no sort'!F510)</f>
        <v>1</v>
      </c>
      <c r="G50" s="17">
        <f>SUM('1-season no sort'!G441,'1-season no sort'!G510)</f>
        <v>10</v>
      </c>
      <c r="H50" s="17">
        <f>SUM('1-season no sort'!H441,'1-season no sort'!H510)</f>
        <v>11</v>
      </c>
      <c r="I50" s="17">
        <f>SUM('1-season no sort'!I441,'1-season no sort'!I510)</f>
        <v>95</v>
      </c>
      <c r="J50" s="17">
        <f>SUM('1-season no sort'!J441,'1-season no sort'!J510)</f>
        <v>15</v>
      </c>
      <c r="K50" s="15">
        <f t="shared" si="4"/>
        <v>0.6589473684</v>
      </c>
      <c r="L50" s="100">
        <f>('1-season no sort'!L441*('1-season no sort'!J441/J50))+('1-season no sort'!L510*('1-season no sort'!J510/J50))</f>
        <v>2.011851852</v>
      </c>
      <c r="M50" s="13">
        <f>SUM('1-season no sort'!M441,'1-season no sort'!M510)</f>
        <v>11</v>
      </c>
      <c r="N50" s="13"/>
      <c r="O50" s="13"/>
      <c r="P50" s="13"/>
      <c r="Q50" s="15">
        <f t="shared" si="5"/>
        <v>1.000208935</v>
      </c>
      <c r="R50" s="15">
        <f t="shared" si="6"/>
        <v>5.129113757</v>
      </c>
      <c r="S50" s="21">
        <f>SUM('1-season no sort'!S441,'1-season no sort'!S510)</f>
        <v>66</v>
      </c>
      <c r="T50" s="11">
        <f>AVERAGE('1-season no sort'!T441,'1-season no sort'!T510)</f>
        <v>5.5</v>
      </c>
      <c r="U50" s="13">
        <v>2.0</v>
      </c>
      <c r="V50" s="101">
        <f t="shared" si="7"/>
        <v>5</v>
      </c>
      <c r="W50" s="15">
        <f t="shared" si="8"/>
        <v>0.6666666667</v>
      </c>
      <c r="X50" s="15">
        <f t="shared" si="9"/>
        <v>0.3333333333</v>
      </c>
      <c r="Y50" s="15">
        <f t="shared" si="85"/>
        <v>5.129113757</v>
      </c>
      <c r="Z50" s="21">
        <f>SUM('1-season no sort'!Z441,'1-season no sort'!Z510)</f>
        <v>4</v>
      </c>
      <c r="AA50" s="21">
        <f>SUM('1-season no sort'!AA441,'1-season no sort'!AA510)</f>
        <v>1</v>
      </c>
      <c r="AB50" s="21">
        <f>SUM('1-season no sort'!AB441,'1-season no sort'!AB510)</f>
        <v>9</v>
      </c>
      <c r="AC50" s="21">
        <f>SUM('1-season no sort'!AC441,'1-season no sort'!AC510)</f>
        <v>3</v>
      </c>
      <c r="AD50" s="102">
        <f t="shared" ref="AD50:AE50" si="127">SUM(Z50+AB50)</f>
        <v>13</v>
      </c>
      <c r="AE50" s="102">
        <f t="shared" si="127"/>
        <v>4</v>
      </c>
      <c r="AF50" s="99">
        <f t="shared" si="12"/>
        <v>0.3076923077</v>
      </c>
      <c r="AG50" s="99">
        <f t="shared" si="13"/>
        <v>0.3333333333</v>
      </c>
      <c r="AH50" s="99">
        <f t="shared" si="14"/>
        <v>0.25</v>
      </c>
      <c r="AI50" s="21">
        <f>SUM('1-season no sort'!AG441,'1-season no sort'!AG510)</f>
        <v>12</v>
      </c>
      <c r="AJ50" s="21">
        <f>SUM('1-season no sort'!AH441,'1-season no sort'!AH510)</f>
        <v>6</v>
      </c>
      <c r="AK50" s="21">
        <f>SUM('1-season no sort'!AI441,'1-season no sort'!AI510)</f>
        <v>13</v>
      </c>
      <c r="AL50" s="21">
        <f>SUM('1-season no sort'!AJ441,'1-season no sort'!AJ510)</f>
        <v>4</v>
      </c>
      <c r="AM50" s="102">
        <f t="shared" ref="AM50:AN50" si="128">SUM(AI50+AK50)</f>
        <v>25</v>
      </c>
      <c r="AN50" s="102">
        <f t="shared" si="128"/>
        <v>10</v>
      </c>
      <c r="AO50" s="99">
        <f t="shared" si="16"/>
        <v>0.46</v>
      </c>
      <c r="AP50" s="99">
        <f t="shared" si="17"/>
        <v>0.3076923077</v>
      </c>
      <c r="AQ50" s="99">
        <f t="shared" si="18"/>
        <v>0.5</v>
      </c>
      <c r="AR50" s="17">
        <f>SUM('1-season no sort'!AN441,'1-season no sort'!AN510)</f>
        <v>3</v>
      </c>
      <c r="AS50" s="17">
        <f>SUM('1-season no sort'!AO441,'1-season no sort'!AO510)</f>
        <v>0</v>
      </c>
      <c r="AT50" s="13"/>
      <c r="AU50" s="13"/>
      <c r="AV50" s="11">
        <f t="shared" si="19"/>
        <v>33</v>
      </c>
      <c r="AW50" s="17">
        <f t="shared" si="20"/>
        <v>-1</v>
      </c>
      <c r="AX50" s="13">
        <f t="shared" si="21"/>
        <v>-0.06666666667</v>
      </c>
      <c r="AY50" s="78">
        <f t="shared" si="22"/>
        <v>4</v>
      </c>
      <c r="AZ50" s="13">
        <v>2.0</v>
      </c>
      <c r="BA50" s="13">
        <v>0.0</v>
      </c>
      <c r="BB50" s="11">
        <f t="shared" si="126"/>
        <v>0</v>
      </c>
      <c r="BC50" s="13"/>
      <c r="BD50" s="17">
        <f t="shared" si="52"/>
        <v>11</v>
      </c>
    </row>
    <row r="51" ht="12.75" customHeight="1">
      <c r="A51" s="8" t="s">
        <v>774</v>
      </c>
      <c r="B51" s="13" t="s">
        <v>246</v>
      </c>
      <c r="C51" s="11">
        <f>SUM('1-season no sort'!C190,'1-season no sort'!C352)</f>
        <v>6.253968254</v>
      </c>
      <c r="D51" s="11">
        <f>SUM('1-season no sort'!D190,'1-season no sort'!D352)</f>
        <v>14.02063492</v>
      </c>
      <c r="E51" s="99">
        <f t="shared" si="3"/>
        <v>0.4460545681</v>
      </c>
      <c r="F51" s="17">
        <f>SUM('1-season no sort'!F190,'1-season no sort'!F352)</f>
        <v>6</v>
      </c>
      <c r="G51" s="17">
        <f>SUM('1-season no sort'!G190,'1-season no sort'!G352)</f>
        <v>6</v>
      </c>
      <c r="H51" s="17">
        <f>SUM('1-season no sort'!H190,'1-season no sort'!H352)</f>
        <v>24</v>
      </c>
      <c r="I51" s="17">
        <f>SUM('1-season no sort'!I190,'1-season no sort'!I352)</f>
        <v>99</v>
      </c>
      <c r="J51" s="17">
        <f>SUM('1-season no sort'!J190,'1-season no sort'!J352)</f>
        <v>10</v>
      </c>
      <c r="K51" s="15">
        <f t="shared" si="4"/>
        <v>0.5757575758</v>
      </c>
      <c r="L51" s="100">
        <f>('1-season no sort'!L190*('1-season no sort'!J190/J51))+('1-season no sort'!L352*('1-season no sort'!J352/J51))</f>
        <v>1.109178744</v>
      </c>
      <c r="M51" s="17">
        <f>SUM('1-season no sort'!M190,'1-season no sort'!M352)</f>
        <v>4</v>
      </c>
      <c r="N51" s="13"/>
      <c r="O51" s="13"/>
      <c r="P51" s="13"/>
      <c r="Q51" s="15">
        <f t="shared" si="5"/>
        <v>1.021812144</v>
      </c>
      <c r="R51" s="15">
        <f t="shared" si="6"/>
        <v>4.236162871</v>
      </c>
      <c r="S51" s="21">
        <f>SUM('1-season no sort'!S190,'1-season no sort'!S352)</f>
        <v>63.5</v>
      </c>
      <c r="T51" s="11">
        <f>AVERAGE('1-season no sort'!T190,'1-season no sort'!T352)</f>
        <v>8</v>
      </c>
      <c r="U51" s="13">
        <v>2.0</v>
      </c>
      <c r="V51" s="101">
        <f t="shared" si="7"/>
        <v>4</v>
      </c>
      <c r="W51" s="15">
        <f t="shared" si="8"/>
        <v>0.6</v>
      </c>
      <c r="X51" s="15">
        <f t="shared" si="9"/>
        <v>0.4</v>
      </c>
      <c r="Y51" s="15">
        <f t="shared" si="85"/>
        <v>4.236162871</v>
      </c>
      <c r="Z51" s="21">
        <f>SUM('1-season no sort'!Z190,'1-season no sort'!Z352)</f>
        <v>0</v>
      </c>
      <c r="AA51" s="21">
        <f>SUM('1-season no sort'!AA190,'1-season no sort'!AA352)</f>
        <v>0</v>
      </c>
      <c r="AB51" s="21">
        <f>SUM('1-season no sort'!AB190,'1-season no sort'!AB352)</f>
        <v>7</v>
      </c>
      <c r="AC51" s="21">
        <f>SUM('1-season no sort'!AC190,'1-season no sort'!AC352)</f>
        <v>2</v>
      </c>
      <c r="AD51" s="102">
        <f t="shared" ref="AD51:AE51" si="129">SUM(Z51+AB51)</f>
        <v>7</v>
      </c>
      <c r="AE51" s="102">
        <f t="shared" si="129"/>
        <v>2</v>
      </c>
      <c r="AF51" s="99">
        <f t="shared" si="12"/>
        <v>0.2857142857</v>
      </c>
      <c r="AG51" s="99">
        <f t="shared" si="13"/>
        <v>0.2857142857</v>
      </c>
      <c r="AH51" s="99" t="str">
        <f t="shared" si="14"/>
        <v>#DIV/0!</v>
      </c>
      <c r="AI51" s="21">
        <f>SUM('1-season no sort'!AG190,'1-season no sort'!AG352)</f>
        <v>4</v>
      </c>
      <c r="AJ51" s="21">
        <f>SUM('1-season no sort'!AH190,'1-season no sort'!AH352)</f>
        <v>2</v>
      </c>
      <c r="AK51" s="21">
        <f>SUM('1-season no sort'!AI190,'1-season no sort'!AI352)</f>
        <v>11</v>
      </c>
      <c r="AL51" s="21">
        <f>SUM('1-season no sort'!AJ190,'1-season no sort'!AJ352)</f>
        <v>8</v>
      </c>
      <c r="AM51" s="102">
        <f t="shared" ref="AM51:AN51" si="130">SUM(AI51+AK51)</f>
        <v>15</v>
      </c>
      <c r="AN51" s="102">
        <f t="shared" si="130"/>
        <v>10</v>
      </c>
      <c r="AO51" s="99">
        <f t="shared" si="16"/>
        <v>0.6666666667</v>
      </c>
      <c r="AP51" s="99">
        <f t="shared" si="17"/>
        <v>0.7272727273</v>
      </c>
      <c r="AQ51" s="99">
        <f t="shared" si="18"/>
        <v>0.5</v>
      </c>
      <c r="AR51" s="17">
        <f>SUM('1-season no sort'!AN190,'1-season no sort'!AN352)</f>
        <v>0</v>
      </c>
      <c r="AS51" s="17">
        <f>SUM('1-season no sort'!AO190,'1-season no sort'!AO352)</f>
        <v>0</v>
      </c>
      <c r="AT51" s="13"/>
      <c r="AU51" s="13"/>
      <c r="AV51" s="11">
        <f t="shared" si="19"/>
        <v>31.75</v>
      </c>
      <c r="AW51" s="17">
        <f t="shared" si="20"/>
        <v>-18</v>
      </c>
      <c r="AX51" s="13">
        <f t="shared" si="21"/>
        <v>-1.8</v>
      </c>
      <c r="AY51" s="78">
        <f t="shared" si="22"/>
        <v>-14</v>
      </c>
      <c r="AZ51" s="13">
        <v>2.0</v>
      </c>
      <c r="BA51" s="13">
        <v>2.0</v>
      </c>
      <c r="BB51" s="11">
        <f t="shared" si="126"/>
        <v>1</v>
      </c>
      <c r="BC51" s="13"/>
      <c r="BD51" s="17">
        <f t="shared" si="52"/>
        <v>24</v>
      </c>
    </row>
    <row r="52" ht="12.75" customHeight="1">
      <c r="A52" s="8" t="s">
        <v>775</v>
      </c>
      <c r="B52" s="13" t="s">
        <v>438</v>
      </c>
      <c r="C52" s="11">
        <f>SUM('1-season no sort'!C408,'1-season no sort'!C507)</f>
        <v>3.90952381</v>
      </c>
      <c r="D52" s="11">
        <f>SUM('1-season no sort'!D408,'1-season no sort'!D507)</f>
        <v>22.10238095</v>
      </c>
      <c r="E52" s="99">
        <f t="shared" si="3"/>
        <v>0.1768824733</v>
      </c>
      <c r="F52" s="17">
        <f>SUM('1-season no sort'!F408,'1-season no sort'!F507)</f>
        <v>5</v>
      </c>
      <c r="G52" s="13">
        <f>SUM('1-season no sort'!G408,'1-season no sort'!G507)</f>
        <v>12</v>
      </c>
      <c r="H52" s="13">
        <f>SUM('1-season no sort'!H408,'1-season no sort'!H507)</f>
        <v>11</v>
      </c>
      <c r="I52" s="13">
        <f>SUM('1-season no sort'!I408,'1-season no sort'!I507)</f>
        <v>112</v>
      </c>
      <c r="J52" s="13">
        <f>SUM('1-season no sort'!J408,'1-season no sort'!J507)</f>
        <v>16</v>
      </c>
      <c r="K52" s="15">
        <f t="shared" si="4"/>
        <v>0.7438616071</v>
      </c>
      <c r="L52" s="100">
        <f>('1-season no sort'!L408*('1-season no sort'!J408/J52))+('1-season no sort'!L507*('1-season no sort'!J507/J52))</f>
        <v>2.207386364</v>
      </c>
      <c r="M52" s="13">
        <f>SUM('1-season no sort'!M408,'1-season no sort'!M507)</f>
        <v>11</v>
      </c>
      <c r="N52" s="13"/>
      <c r="O52" s="13"/>
      <c r="P52" s="13"/>
      <c r="Q52" s="15">
        <f t="shared" si="5"/>
        <v>0.9207440805</v>
      </c>
      <c r="R52" s="15">
        <f t="shared" si="6"/>
        <v>4.162148268</v>
      </c>
      <c r="S52" s="21">
        <f>SUM('1-season no sort'!S408,'1-season no sort'!S507)</f>
        <v>73</v>
      </c>
      <c r="T52" s="11">
        <f>AVERAGE('1-season no sort'!T408,'1-season no sort'!T507)</f>
        <v>4.5</v>
      </c>
      <c r="U52" s="13">
        <v>2.0</v>
      </c>
      <c r="V52" s="101">
        <f t="shared" si="7"/>
        <v>4</v>
      </c>
      <c r="W52" s="15">
        <f t="shared" si="8"/>
        <v>0.75</v>
      </c>
      <c r="X52" s="15">
        <f t="shared" si="9"/>
        <v>0.25</v>
      </c>
      <c r="Y52" s="15">
        <f t="shared" si="85"/>
        <v>4.162148268</v>
      </c>
      <c r="Z52" s="21">
        <f>SUM('1-season no sort'!Z408,'1-season no sort'!Z507)</f>
        <v>6</v>
      </c>
      <c r="AA52" s="21">
        <f>SUM('1-season no sort'!AA408,'1-season no sort'!AA507)</f>
        <v>0</v>
      </c>
      <c r="AB52" s="21">
        <f>SUM('1-season no sort'!AB408,'1-season no sort'!AB507)</f>
        <v>11</v>
      </c>
      <c r="AC52" s="21">
        <f>SUM('1-season no sort'!AC408,'1-season no sort'!AC507)</f>
        <v>2</v>
      </c>
      <c r="AD52" s="102">
        <f t="shared" ref="AD52:AE52" si="131">SUM(Z52+AB52)</f>
        <v>17</v>
      </c>
      <c r="AE52" s="102">
        <f t="shared" si="131"/>
        <v>2</v>
      </c>
      <c r="AF52" s="99">
        <f t="shared" si="12"/>
        <v>0.1176470588</v>
      </c>
      <c r="AG52" s="99">
        <f t="shared" si="13"/>
        <v>0.1818181818</v>
      </c>
      <c r="AH52" s="99">
        <f t="shared" si="14"/>
        <v>0</v>
      </c>
      <c r="AI52" s="21">
        <f>SUM('1-season no sort'!AG408,'1-season no sort'!AG507)</f>
        <v>13</v>
      </c>
      <c r="AJ52" s="21">
        <f>SUM('1-season no sort'!AH408,'1-season no sort'!AH507)</f>
        <v>2</v>
      </c>
      <c r="AK52" s="21">
        <f>SUM('1-season no sort'!AI408,'1-season no sort'!AI507)</f>
        <v>13</v>
      </c>
      <c r="AL52" s="21">
        <f>SUM('1-season no sort'!AJ408,'1-season no sort'!AJ507)</f>
        <v>8</v>
      </c>
      <c r="AM52" s="102">
        <f t="shared" ref="AM52:AN52" si="132">SUM(AI52+AK52)</f>
        <v>26</v>
      </c>
      <c r="AN52" s="102">
        <f t="shared" si="132"/>
        <v>10</v>
      </c>
      <c r="AO52" s="99">
        <f t="shared" si="16"/>
        <v>0.3846153846</v>
      </c>
      <c r="AP52" s="99">
        <f t="shared" si="17"/>
        <v>0.6153846154</v>
      </c>
      <c r="AQ52" s="99">
        <f t="shared" si="18"/>
        <v>0.1538461538</v>
      </c>
      <c r="AR52" s="17">
        <f>SUM('1-season no sort'!AN408,'1-season no sort'!AN507)</f>
        <v>0</v>
      </c>
      <c r="AS52" s="17">
        <f>SUM('1-season no sort'!AO408,'1-season no sort'!AO507)</f>
        <v>0</v>
      </c>
      <c r="AT52" s="13"/>
      <c r="AU52" s="13"/>
      <c r="AV52" s="11">
        <f t="shared" si="19"/>
        <v>36.5</v>
      </c>
      <c r="AW52" s="13">
        <f t="shared" si="20"/>
        <v>1</v>
      </c>
      <c r="AX52" s="13">
        <f t="shared" si="21"/>
        <v>0.0625</v>
      </c>
      <c r="AY52" s="12">
        <f t="shared" si="22"/>
        <v>5</v>
      </c>
      <c r="AZ52" s="13">
        <v>2.0</v>
      </c>
      <c r="BA52" s="13">
        <v>2.0</v>
      </c>
      <c r="BB52" s="11">
        <f t="shared" si="126"/>
        <v>1</v>
      </c>
      <c r="BC52" s="13"/>
      <c r="BD52" s="17">
        <f t="shared" si="52"/>
        <v>11</v>
      </c>
    </row>
    <row r="53" ht="12.75" customHeight="1">
      <c r="A53" s="8" t="s">
        <v>776</v>
      </c>
      <c r="B53" s="13" t="s">
        <v>79</v>
      </c>
      <c r="C53" s="11">
        <f>SUM('1-season no sort'!C25,'1-season no sort'!C39,'1-season no sort'!C233)</f>
        <v>3.488492063</v>
      </c>
      <c r="D53" s="11">
        <f>SUM('1-season no sort'!D25,'1-season no sort'!D39,'1-season no sort'!D233)</f>
        <v>22.88928571</v>
      </c>
      <c r="E53" s="99">
        <f t="shared" si="3"/>
        <v>0.1524072051</v>
      </c>
      <c r="F53" s="17">
        <f>SUM('1-season no sort'!F25,'1-season no sort'!F39,'1-season no sort'!F233)</f>
        <v>1</v>
      </c>
      <c r="G53" s="17">
        <f>SUM('1-season no sort'!G25,'1-season no sort'!G39,'1-season no sort'!G233)</f>
        <v>19</v>
      </c>
      <c r="H53" s="17">
        <f>SUM('1-season no sort'!H25,'1-season no sort'!H39,'1-season no sort'!H233)</f>
        <v>16</v>
      </c>
      <c r="I53" s="17">
        <f>SUM('1-season no sort'!I25,'1-season no sort'!I39,'1-season no sort'!I233)</f>
        <v>161</v>
      </c>
      <c r="J53" s="17">
        <f>SUM('1-season no sort'!J25,'1-season no sort'!J39,'1-season no sort'!J233)</f>
        <v>23</v>
      </c>
      <c r="K53" s="15">
        <f t="shared" si="4"/>
        <v>0.8217661356</v>
      </c>
      <c r="L53" s="100">
        <f>('1-season no sort'!L25*('1-season no sort'!J25/J53))+('1-season no sort'!L39*('1-season no sort'!J39/J53))+('1-season no sort'!L233*('1-season no sort'!J233/J53))</f>
        <v>3.165217391</v>
      </c>
      <c r="M53" s="17">
        <f>SUM('1-season no sort'!M25,'1-season no sort'!M39,'1-season no sort'!M233)</f>
        <v>17</v>
      </c>
      <c r="N53" s="13">
        <v>1.0</v>
      </c>
      <c r="O53" s="13">
        <v>7.0</v>
      </c>
      <c r="P53" s="10">
        <f t="shared" ref="P53:P57" si="135">SUM(N53/O53)</f>
        <v>0.1428571429</v>
      </c>
      <c r="Q53" s="15">
        <f t="shared" si="5"/>
        <v>1.021792388</v>
      </c>
      <c r="R53" s="15">
        <f t="shared" si="6"/>
        <v>4.613762365</v>
      </c>
      <c r="S53" s="21">
        <f>SUM('1-season no sort'!S25,'1-season no sort'!S39,'1-season no sort'!S233)</f>
        <v>75</v>
      </c>
      <c r="T53" s="11">
        <f>AVERAGE('1-season no sort'!T25,'1-season no sort'!T39,'1-season no sort'!T233)</f>
        <v>9.333333333</v>
      </c>
      <c r="U53" s="13">
        <v>3.0</v>
      </c>
      <c r="V53" s="101">
        <f t="shared" si="7"/>
        <v>4</v>
      </c>
      <c r="W53" s="15">
        <f t="shared" si="8"/>
        <v>0.8260869565</v>
      </c>
      <c r="X53" s="15">
        <f t="shared" si="9"/>
        <v>0.1739130435</v>
      </c>
      <c r="Y53" s="15">
        <f t="shared" si="85"/>
        <v>4.328048079</v>
      </c>
      <c r="Z53" s="21">
        <f>SUM('1-season no sort'!Z25,'1-season no sort'!Z39,'1-season no sort'!Z233)</f>
        <v>3</v>
      </c>
      <c r="AA53" s="21">
        <f>SUM('1-season no sort'!AA25,'1-season no sort'!AA39,'1-season no sort'!AA233)</f>
        <v>0</v>
      </c>
      <c r="AB53" s="21">
        <f>SUM('1-season no sort'!AB25,'1-season no sort'!AB39,'1-season no sort'!AB233)</f>
        <v>12</v>
      </c>
      <c r="AC53" s="21">
        <f>SUM('1-season no sort'!AC25,'1-season no sort'!AC39,'1-season no sort'!AC233)</f>
        <v>1</v>
      </c>
      <c r="AD53" s="102">
        <f t="shared" ref="AD53:AE53" si="133">SUM(Z53+AB53)</f>
        <v>15</v>
      </c>
      <c r="AE53" s="102">
        <f t="shared" si="133"/>
        <v>1</v>
      </c>
      <c r="AF53" s="99">
        <f t="shared" si="12"/>
        <v>0.06666666667</v>
      </c>
      <c r="AG53" s="99">
        <f t="shared" si="13"/>
        <v>0.08333333333</v>
      </c>
      <c r="AH53" s="99">
        <f t="shared" si="14"/>
        <v>0</v>
      </c>
      <c r="AI53" s="21">
        <f>SUM('1-season no sort'!AG25,'1-season no sort'!AG39,'1-season no sort'!AG233)</f>
        <v>16</v>
      </c>
      <c r="AJ53" s="21">
        <f>SUM('1-season no sort'!AH25,'1-season no sort'!AH39,'1-season no sort'!AH233)</f>
        <v>6</v>
      </c>
      <c r="AK53" s="21">
        <f>SUM('1-season no sort'!AI25,'1-season no sort'!AI39,'1-season no sort'!AI233)</f>
        <v>15</v>
      </c>
      <c r="AL53" s="21">
        <f>SUM('1-season no sort'!AJ25,'1-season no sort'!AJ39,'1-season no sort'!AJ233)</f>
        <v>4</v>
      </c>
      <c r="AM53" s="102">
        <f t="shared" ref="AM53:AN53" si="134">SUM(AI53+AK53)</f>
        <v>31</v>
      </c>
      <c r="AN53" s="102">
        <f t="shared" si="134"/>
        <v>10</v>
      </c>
      <c r="AO53" s="99">
        <f t="shared" si="16"/>
        <v>0.3225806452</v>
      </c>
      <c r="AP53" s="99">
        <f t="shared" si="17"/>
        <v>0.2666666667</v>
      </c>
      <c r="AQ53" s="99">
        <f t="shared" si="18"/>
        <v>0.375</v>
      </c>
      <c r="AR53" s="17">
        <f>SUM('1-season no sort'!AN25,'1-season no sort'!AN39,'1-season no sort'!AN233)</f>
        <v>0</v>
      </c>
      <c r="AS53" s="17">
        <f>SUM('1-season no sort'!AO25,'1-season no sort'!AO39,'1-season no sort'!AO233)</f>
        <v>0</v>
      </c>
      <c r="AT53" s="13"/>
      <c r="AU53" s="13"/>
      <c r="AV53" s="11">
        <f t="shared" si="19"/>
        <v>25</v>
      </c>
      <c r="AW53" s="17">
        <f t="shared" si="20"/>
        <v>3</v>
      </c>
      <c r="AX53" s="13">
        <f t="shared" si="21"/>
        <v>0.1304347826</v>
      </c>
      <c r="AY53" s="78">
        <f t="shared" si="22"/>
        <v>7</v>
      </c>
      <c r="AZ53" s="25">
        <v>1.0</v>
      </c>
      <c r="BA53" s="25">
        <v>1.0</v>
      </c>
      <c r="BB53" s="28">
        <f t="shared" si="126"/>
        <v>1</v>
      </c>
      <c r="BC53" s="25"/>
      <c r="BD53" s="17">
        <f t="shared" si="52"/>
        <v>16</v>
      </c>
    </row>
    <row r="54" ht="12.75" customHeight="1">
      <c r="A54" s="8" t="s">
        <v>777</v>
      </c>
      <c r="B54" s="13" t="s">
        <v>72</v>
      </c>
      <c r="C54" s="11">
        <f>SUM('1-season no sort'!C18,'1-season no sort'!C230)</f>
        <v>6.831746032</v>
      </c>
      <c r="D54" s="11">
        <f>SUM('1-season no sort'!D18,'1-season no sort'!D230)</f>
        <v>14.62420635</v>
      </c>
      <c r="E54" s="99">
        <f t="shared" si="3"/>
        <v>0.4671532847</v>
      </c>
      <c r="F54" s="13">
        <f>SUM('1-season no sort'!F18,'1-season no sort'!F230)</f>
        <v>4</v>
      </c>
      <c r="G54" s="13">
        <f>SUM('1-season no sort'!G18,'1-season no sort'!G230)</f>
        <v>8</v>
      </c>
      <c r="H54" s="13">
        <f>SUM('1-season no sort'!H18,'1-season no sort'!H230)</f>
        <v>5</v>
      </c>
      <c r="I54" s="13">
        <f>SUM('1-season no sort'!I18,'1-season no sort'!I230)</f>
        <v>77</v>
      </c>
      <c r="J54" s="13">
        <f>SUM('1-season no sort'!J18,'1-season no sort'!J230)</f>
        <v>11</v>
      </c>
      <c r="K54" s="15">
        <f t="shared" si="4"/>
        <v>0.7213695396</v>
      </c>
      <c r="L54" s="100">
        <f>('1-season no sort'!L18*('1-season no sort'!J18/J54))+('1-season no sort'!L230*('1-season no sort'!J230/J54))</f>
        <v>4.383838384</v>
      </c>
      <c r="M54" s="13">
        <f>SUM('1-season no sort'!M18,'1-season no sort'!M230)</f>
        <v>9</v>
      </c>
      <c r="N54" s="13">
        <v>6.0</v>
      </c>
      <c r="O54" s="13">
        <v>7.0</v>
      </c>
      <c r="P54" s="10">
        <f t="shared" si="135"/>
        <v>0.8571428571</v>
      </c>
      <c r="Q54" s="15">
        <f t="shared" si="5"/>
        <v>1.617094253</v>
      </c>
      <c r="R54" s="15">
        <f t="shared" si="6"/>
        <v>10.37113997</v>
      </c>
      <c r="S54" s="21">
        <f>SUM('1-season no sort'!S18,'1-season no sort'!S230)</f>
        <v>53</v>
      </c>
      <c r="T54" s="11">
        <f>AVERAGE('1-season no sort'!T18,'1-season no sort'!T230)</f>
        <v>8.5</v>
      </c>
      <c r="U54" s="13">
        <v>2.0</v>
      </c>
      <c r="V54" s="101">
        <f t="shared" si="7"/>
        <v>3</v>
      </c>
      <c r="W54" s="15">
        <f t="shared" si="8"/>
        <v>0.7272727273</v>
      </c>
      <c r="X54" s="15">
        <f t="shared" si="9"/>
        <v>0.2727272727</v>
      </c>
      <c r="Y54" s="15">
        <f t="shared" si="85"/>
        <v>7.7997114</v>
      </c>
      <c r="Z54" s="21">
        <f>SUM('1-season no sort'!Z18,'1-season no sort'!Z230)</f>
        <v>2</v>
      </c>
      <c r="AA54" s="21">
        <f>SUM('1-season no sort'!AA18,'1-season no sort'!AA230)</f>
        <v>0</v>
      </c>
      <c r="AB54" s="21">
        <f>SUM('1-season no sort'!AB18,'1-season no sort'!AB230)</f>
        <v>7</v>
      </c>
      <c r="AC54" s="21">
        <f>SUM('1-season no sort'!AC18,'1-season no sort'!AC230)</f>
        <v>5</v>
      </c>
      <c r="AD54" s="102">
        <f t="shared" ref="AD54:AE54" si="136">SUM(Z54+AB54)</f>
        <v>9</v>
      </c>
      <c r="AE54" s="102">
        <f t="shared" si="136"/>
        <v>5</v>
      </c>
      <c r="AF54" s="99">
        <f t="shared" si="12"/>
        <v>0.5555555556</v>
      </c>
      <c r="AG54" s="99">
        <f t="shared" si="13"/>
        <v>0.7142857143</v>
      </c>
      <c r="AH54" s="99">
        <f t="shared" si="14"/>
        <v>0</v>
      </c>
      <c r="AI54" s="21">
        <f>SUM('1-season no sort'!AG18,'1-season no sort'!AG230)</f>
        <v>11</v>
      </c>
      <c r="AJ54" s="21">
        <f>SUM('1-season no sort'!AH18,'1-season no sort'!AH230)</f>
        <v>5</v>
      </c>
      <c r="AK54" s="21">
        <f>SUM('1-season no sort'!AI18,'1-season no sort'!AI230)</f>
        <v>12</v>
      </c>
      <c r="AL54" s="21">
        <f>SUM('1-season no sort'!AJ18,'1-season no sort'!AJ230)</f>
        <v>5</v>
      </c>
      <c r="AM54" s="102">
        <f t="shared" ref="AM54:AN54" si="137">SUM(AI54+AK54)</f>
        <v>23</v>
      </c>
      <c r="AN54" s="102">
        <f t="shared" si="137"/>
        <v>10</v>
      </c>
      <c r="AO54" s="99">
        <f t="shared" si="16"/>
        <v>0.4347826087</v>
      </c>
      <c r="AP54" s="99">
        <f t="shared" si="17"/>
        <v>0.4166666667</v>
      </c>
      <c r="AQ54" s="99">
        <f t="shared" si="18"/>
        <v>0.4545454545</v>
      </c>
      <c r="AR54" s="17">
        <f>SUM('1-season no sort'!AN18,'1-season no sort'!AN230)</f>
        <v>0</v>
      </c>
      <c r="AS54" s="17">
        <f>SUM('1-season no sort'!AO18,'1-season no sort'!AO230)</f>
        <v>0</v>
      </c>
      <c r="AT54" s="13"/>
      <c r="AU54" s="13"/>
      <c r="AV54" s="11">
        <f t="shared" si="19"/>
        <v>26.5</v>
      </c>
      <c r="AW54" s="13">
        <f t="shared" si="20"/>
        <v>3</v>
      </c>
      <c r="AX54" s="13">
        <f t="shared" si="21"/>
        <v>0.2727272727</v>
      </c>
      <c r="AY54" s="12">
        <f t="shared" si="22"/>
        <v>6</v>
      </c>
      <c r="AZ54" s="104"/>
      <c r="BA54" s="13"/>
      <c r="BB54" s="13"/>
      <c r="BC54" s="13">
        <f>SUM('1-season no sort'!AZ18,'1-season no sort'!AZ230)</f>
        <v>3</v>
      </c>
      <c r="BD54" s="17">
        <f t="shared" si="52"/>
        <v>8</v>
      </c>
    </row>
    <row r="55" ht="12.75" customHeight="1">
      <c r="A55" s="45" t="s">
        <v>778</v>
      </c>
      <c r="B55" s="13" t="s">
        <v>93</v>
      </c>
      <c r="C55" s="11">
        <f>SUM('1-season no sort'!C38,'1-season no sort'!C731)</f>
        <v>3.457936508</v>
      </c>
      <c r="D55" s="11">
        <f>SUM('1-season no sort'!D38,'1-season no sort'!D731)</f>
        <v>15.28968254</v>
      </c>
      <c r="E55" s="99">
        <f t="shared" si="3"/>
        <v>0.2261614326</v>
      </c>
      <c r="F55" s="17">
        <f>SUM('1-season no sort'!F38,'1-season no sort'!F731)</f>
        <v>0</v>
      </c>
      <c r="G55" s="17">
        <f>SUM('1-season no sort'!G38,'1-season no sort'!G731)</f>
        <v>11</v>
      </c>
      <c r="H55" s="17">
        <f>SUM('1-season no sort'!H38,'1-season no sort'!H731)</f>
        <v>9</v>
      </c>
      <c r="I55" s="17">
        <f>SUM('1-season no sort'!I38,'1-season no sort'!I731)</f>
        <v>98</v>
      </c>
      <c r="J55" s="17">
        <f>SUM('1-season no sort'!J38,'1-season no sort'!J731)</f>
        <v>14</v>
      </c>
      <c r="K55" s="15">
        <f t="shared" si="4"/>
        <v>0.779154519</v>
      </c>
      <c r="L55" s="100">
        <f>('1-season no sort'!L38*('1-season no sort'!J38/J55))+('1-season no sort'!L731*('1-season no sort'!J731/J55))</f>
        <v>4.166666667</v>
      </c>
      <c r="M55" s="17">
        <f>SUM('1-season no sort'!M38,'1-season no sort'!M731)</f>
        <v>12</v>
      </c>
      <c r="N55" s="13">
        <v>6.0</v>
      </c>
      <c r="O55" s="13">
        <v>7.0</v>
      </c>
      <c r="P55" s="10">
        <f t="shared" si="135"/>
        <v>0.8571428571</v>
      </c>
      <c r="Q55" s="15">
        <f t="shared" si="5"/>
        <v>1.43388738</v>
      </c>
      <c r="R55" s="15">
        <f t="shared" si="6"/>
        <v>8.467063492</v>
      </c>
      <c r="S55" s="21">
        <f>SUM('1-season no sort'!S38,'1-season no sort'!S731)</f>
        <v>74</v>
      </c>
      <c r="T55" s="11">
        <f>AVERAGE('1-season no sort'!T38,'1-season no sort'!T731)</f>
        <v>10</v>
      </c>
      <c r="U55" s="13">
        <v>2.0</v>
      </c>
      <c r="V55" s="101">
        <f t="shared" si="7"/>
        <v>3</v>
      </c>
      <c r="W55" s="15">
        <f t="shared" si="8"/>
        <v>0.7857142857</v>
      </c>
      <c r="X55" s="15">
        <f t="shared" si="9"/>
        <v>0.2142857143</v>
      </c>
      <c r="Y55" s="15">
        <f t="shared" si="85"/>
        <v>5.895634921</v>
      </c>
      <c r="Z55" s="21">
        <f>SUM('1-season no sort'!Z38,'1-season no sort'!Z731)</f>
        <v>5</v>
      </c>
      <c r="AA55" s="21">
        <f>SUM('1-season no sort'!AA38,'1-season no sort'!AA731)</f>
        <v>0</v>
      </c>
      <c r="AB55" s="21">
        <f>SUM('1-season no sort'!AB38,'1-season no sort'!AB731)</f>
        <v>8</v>
      </c>
      <c r="AC55" s="21">
        <f>SUM('1-season no sort'!AC38,'1-season no sort'!AC731)</f>
        <v>2</v>
      </c>
      <c r="AD55" s="102">
        <f t="shared" ref="AD55:AE55" si="138">SUM(Z55+AB55)</f>
        <v>13</v>
      </c>
      <c r="AE55" s="102">
        <f t="shared" si="138"/>
        <v>2</v>
      </c>
      <c r="AF55" s="99">
        <f t="shared" si="12"/>
        <v>0.1538461538</v>
      </c>
      <c r="AG55" s="99">
        <f t="shared" si="13"/>
        <v>0.25</v>
      </c>
      <c r="AH55" s="99">
        <f t="shared" si="14"/>
        <v>0</v>
      </c>
      <c r="AI55" s="21">
        <f>SUM('1-season no sort'!AG38,'1-season no sort'!AG731)</f>
        <v>7</v>
      </c>
      <c r="AJ55" s="21">
        <f>SUM('1-season no sort'!AH38,'1-season no sort'!AH731)</f>
        <v>6</v>
      </c>
      <c r="AK55" s="21">
        <f>SUM('1-season no sort'!AI38,'1-season no sort'!AI731)</f>
        <v>9</v>
      </c>
      <c r="AL55" s="21">
        <f>SUM('1-season no sort'!AJ38,'1-season no sort'!AJ731)</f>
        <v>4</v>
      </c>
      <c r="AM55" s="102">
        <f t="shared" ref="AM55:AN55" si="139">SUM(AI55+AK55)</f>
        <v>16</v>
      </c>
      <c r="AN55" s="102">
        <f t="shared" si="139"/>
        <v>10</v>
      </c>
      <c r="AO55" s="99">
        <f t="shared" si="16"/>
        <v>0.625</v>
      </c>
      <c r="AP55" s="99">
        <f t="shared" si="17"/>
        <v>0.4444444444</v>
      </c>
      <c r="AQ55" s="99">
        <f t="shared" si="18"/>
        <v>0.8571428571</v>
      </c>
      <c r="AR55" s="17">
        <f>SUM('1-season no sort'!AN38,'1-season no sort'!AN731)</f>
        <v>0</v>
      </c>
      <c r="AS55" s="17">
        <f>SUM('1-season no sort'!AO38,'1-season no sort'!AO731)</f>
        <v>0</v>
      </c>
      <c r="AT55" s="13"/>
      <c r="AU55" s="13"/>
      <c r="AV55" s="11">
        <f t="shared" si="19"/>
        <v>37</v>
      </c>
      <c r="AW55" s="17">
        <f t="shared" si="20"/>
        <v>2</v>
      </c>
      <c r="AX55" s="13">
        <f t="shared" si="21"/>
        <v>0.1428571429</v>
      </c>
      <c r="AY55" s="17">
        <f t="shared" si="22"/>
        <v>5</v>
      </c>
      <c r="AZ55" s="13">
        <v>1.0</v>
      </c>
      <c r="BA55" s="13">
        <v>1.0</v>
      </c>
      <c r="BB55" s="11">
        <f>BA55/AZ55</f>
        <v>1</v>
      </c>
      <c r="BC55" s="17">
        <f>SUM('1-season no sort'!AZ38,'1-season no sort'!AZ731)</f>
        <v>0</v>
      </c>
      <c r="BD55" s="17">
        <f t="shared" si="52"/>
        <v>9</v>
      </c>
    </row>
    <row r="56" ht="12.75" customHeight="1">
      <c r="A56" s="8" t="s">
        <v>779</v>
      </c>
      <c r="B56" s="13" t="s">
        <v>268</v>
      </c>
      <c r="C56" s="11">
        <f>SUM('1-season no sort'!C211,'1-season no sort'!C311)</f>
        <v>5.022619048</v>
      </c>
      <c r="D56" s="11">
        <f>SUM('1-season no sort'!D211,'1-season no sort'!D311)</f>
        <v>14.88452381</v>
      </c>
      <c r="E56" s="99">
        <f t="shared" si="3"/>
        <v>0.3374390146</v>
      </c>
      <c r="F56" s="17">
        <f>SUM('1-season no sort'!F211,'1-season no sort'!F311)</f>
        <v>1</v>
      </c>
      <c r="G56" s="17">
        <f>SUM('1-season no sort'!G211,'1-season no sort'!G311)</f>
        <v>8</v>
      </c>
      <c r="H56" s="17">
        <f>SUM('1-season no sort'!H211,'1-season no sort'!H311)</f>
        <v>0</v>
      </c>
      <c r="I56" s="17">
        <f>SUM('1-season no sort'!I211,'1-season no sort'!I311)</f>
        <v>75</v>
      </c>
      <c r="J56" s="17">
        <f>SUM('1-season no sort'!J211,'1-season no sort'!J311)</f>
        <v>10</v>
      </c>
      <c r="K56" s="15">
        <f t="shared" si="4"/>
        <v>0.8</v>
      </c>
      <c r="L56" s="100">
        <f>('1-season no sort'!L211*('1-season no sort'!J211/J56))+('1-season no sort'!L311*('1-season no sort'!J311/J56))</f>
        <v>4.573333333</v>
      </c>
      <c r="M56" s="17">
        <f>SUM('1-season no sort'!M211,'1-season no sort'!M311)</f>
        <v>10</v>
      </c>
      <c r="N56" s="13">
        <v>1.0</v>
      </c>
      <c r="O56" s="13">
        <v>8.0</v>
      </c>
      <c r="P56" s="10">
        <f t="shared" si="135"/>
        <v>0.125</v>
      </c>
      <c r="Q56" s="15">
        <f t="shared" si="5"/>
        <v>1.199939015</v>
      </c>
      <c r="R56" s="15">
        <f t="shared" si="6"/>
        <v>7.459642857</v>
      </c>
      <c r="S56" s="21">
        <f>SUM('1-season no sort'!S211,'1-season no sort'!S311)</f>
        <v>56</v>
      </c>
      <c r="T56" s="11">
        <f>AVERAGE('1-season no sort'!T211,'1-season no sort'!T311)</f>
        <v>6.5</v>
      </c>
      <c r="U56" s="13">
        <v>2.0</v>
      </c>
      <c r="V56" s="101">
        <f t="shared" si="7"/>
        <v>2</v>
      </c>
      <c r="W56" s="15">
        <f t="shared" si="8"/>
        <v>0.8</v>
      </c>
      <c r="X56" s="15">
        <f t="shared" si="9"/>
        <v>0.2</v>
      </c>
      <c r="Y56" s="15">
        <f t="shared" si="85"/>
        <v>7.084642857</v>
      </c>
      <c r="Z56" s="21">
        <f>SUM('1-season no sort'!Z211,'1-season no sort'!Z311)</f>
        <v>3</v>
      </c>
      <c r="AA56" s="21">
        <f>SUM('1-season no sort'!AA211,'1-season no sort'!AA311)</f>
        <v>1</v>
      </c>
      <c r="AB56" s="21">
        <f>SUM('1-season no sort'!AB211,'1-season no sort'!AB311)</f>
        <v>8</v>
      </c>
      <c r="AC56" s="21">
        <f>SUM('1-season no sort'!AC211,'1-season no sort'!AC311)</f>
        <v>2</v>
      </c>
      <c r="AD56" s="102">
        <f t="shared" ref="AD56:AE56" si="140">SUM(Z56+AB56)</f>
        <v>11</v>
      </c>
      <c r="AE56" s="102">
        <f t="shared" si="140"/>
        <v>3</v>
      </c>
      <c r="AF56" s="99">
        <f t="shared" si="12"/>
        <v>0.2727272727</v>
      </c>
      <c r="AG56" s="99">
        <f t="shared" si="13"/>
        <v>0.25</v>
      </c>
      <c r="AH56" s="99">
        <f t="shared" si="14"/>
        <v>0.3333333333</v>
      </c>
      <c r="AI56" s="21">
        <f>SUM('1-season no sort'!AG211,'1-season no sort'!AG311)</f>
        <v>10</v>
      </c>
      <c r="AJ56" s="21">
        <f>SUM('1-season no sort'!AH211,'1-season no sort'!AH311)</f>
        <v>4</v>
      </c>
      <c r="AK56" s="21">
        <f>SUM('1-season no sort'!AI211,'1-season no sort'!AI311)</f>
        <v>11</v>
      </c>
      <c r="AL56" s="21">
        <f>SUM('1-season no sort'!AJ211,'1-season no sort'!AJ311)</f>
        <v>6</v>
      </c>
      <c r="AM56" s="102">
        <f t="shared" ref="AM56:AN56" si="141">SUM(AI56+AK56)</f>
        <v>21</v>
      </c>
      <c r="AN56" s="102">
        <f t="shared" si="141"/>
        <v>10</v>
      </c>
      <c r="AO56" s="99">
        <f t="shared" si="16"/>
        <v>0.5238095238</v>
      </c>
      <c r="AP56" s="99">
        <f t="shared" si="17"/>
        <v>0.5454545455</v>
      </c>
      <c r="AQ56" s="99">
        <f t="shared" si="18"/>
        <v>0.4</v>
      </c>
      <c r="AR56" s="17">
        <f>SUM('1-season no sort'!AN211,'1-season no sort'!AN311)</f>
        <v>2</v>
      </c>
      <c r="AS56" s="17">
        <f>SUM('1-season no sort'!AO211,'1-season no sort'!AO311)</f>
        <v>0</v>
      </c>
      <c r="AT56" s="13"/>
      <c r="AU56" s="13"/>
      <c r="AV56" s="11">
        <f t="shared" si="19"/>
        <v>28</v>
      </c>
      <c r="AW56" s="17">
        <f t="shared" si="20"/>
        <v>8</v>
      </c>
      <c r="AX56" s="13">
        <f t="shared" si="21"/>
        <v>0.8</v>
      </c>
      <c r="AY56" s="78">
        <f t="shared" si="22"/>
        <v>10</v>
      </c>
      <c r="AZ56" s="104"/>
      <c r="BA56" s="13"/>
      <c r="BC56" s="13"/>
      <c r="BD56" s="17">
        <f t="shared" si="52"/>
        <v>0</v>
      </c>
    </row>
    <row r="57" ht="12.75" customHeight="1">
      <c r="A57" s="8" t="s">
        <v>780</v>
      </c>
      <c r="B57" s="13" t="s">
        <v>400</v>
      </c>
      <c r="C57" s="11">
        <f>SUM('1-season no sort'!C372,'1-season no sort'!C555)</f>
        <v>8.35952381</v>
      </c>
      <c r="D57" s="11">
        <f>SUM('1-season no sort'!D372,'1-season no sort'!D555)</f>
        <v>26.87301587</v>
      </c>
      <c r="E57" s="99">
        <f t="shared" si="3"/>
        <v>0.3110750148</v>
      </c>
      <c r="F57" s="17">
        <f>SUM('1-season no sort'!F372,'1-season no sort'!F555)</f>
        <v>1</v>
      </c>
      <c r="G57" s="17">
        <f>SUM('1-season no sort'!G372,'1-season no sort'!G555)</f>
        <v>15</v>
      </c>
      <c r="H57" s="17">
        <f>SUM('1-season no sort'!H372,'1-season no sort'!H555)</f>
        <v>19</v>
      </c>
      <c r="I57" s="17">
        <f>SUM('1-season no sort'!I372,'1-season no sort'!I555)</f>
        <v>199</v>
      </c>
      <c r="J57" s="17">
        <f>SUM('1-season no sort'!J372,'1-season no sort'!J555)</f>
        <v>26</v>
      </c>
      <c r="K57" s="15">
        <f t="shared" si="4"/>
        <v>0.5732508697</v>
      </c>
      <c r="L57" s="100">
        <f>('1-season no sort'!L372*('1-season no sort'!J372/J57))+('1-season no sort'!L555*('1-season no sort'!J555/J57))</f>
        <v>1.184615385</v>
      </c>
      <c r="M57" s="17">
        <f>SUM('1-season no sort'!M372,'1-season no sort'!M555)</f>
        <v>14</v>
      </c>
      <c r="N57" s="13">
        <v>0.0</v>
      </c>
      <c r="O57" s="13">
        <v>10.0</v>
      </c>
      <c r="P57" s="10">
        <f t="shared" si="135"/>
        <v>0</v>
      </c>
      <c r="Q57" s="15">
        <f t="shared" si="5"/>
        <v>0.8843258845</v>
      </c>
      <c r="R57" s="15">
        <f t="shared" si="6"/>
        <v>5.364377289</v>
      </c>
      <c r="S57" s="21">
        <f>SUM('1-season no sort'!S372,'1-season no sort'!S555)</f>
        <v>76</v>
      </c>
      <c r="T57" s="11">
        <f>AVERAGE('1-season no sort'!T372,'1-season no sort'!T555)</f>
        <v>3</v>
      </c>
      <c r="U57" s="13">
        <v>2.0</v>
      </c>
      <c r="V57" s="101">
        <f t="shared" si="7"/>
        <v>11</v>
      </c>
      <c r="W57" s="15">
        <f t="shared" si="8"/>
        <v>0.5769230769</v>
      </c>
      <c r="X57" s="15">
        <f t="shared" si="9"/>
        <v>0.4230769231</v>
      </c>
      <c r="Y57" s="15">
        <f t="shared" si="85"/>
        <v>5.364377289</v>
      </c>
      <c r="Z57" s="21">
        <f>SUM('1-season no sort'!Z372,'1-season no sort'!Z555)</f>
        <v>4</v>
      </c>
      <c r="AA57" s="21">
        <f>SUM('1-season no sort'!AA372,'1-season no sort'!AA555)</f>
        <v>0</v>
      </c>
      <c r="AB57" s="21">
        <f>SUM('1-season no sort'!AB372,'1-season no sort'!AB555)</f>
        <v>18</v>
      </c>
      <c r="AC57" s="21">
        <f>SUM('1-season no sort'!AC372,'1-season no sort'!AC555)</f>
        <v>6</v>
      </c>
      <c r="AD57" s="102">
        <f t="shared" ref="AD57:AE57" si="142">SUM(Z57+AB57)</f>
        <v>22</v>
      </c>
      <c r="AE57" s="102">
        <f t="shared" si="142"/>
        <v>6</v>
      </c>
      <c r="AF57" s="99">
        <f t="shared" si="12"/>
        <v>0.2727272727</v>
      </c>
      <c r="AG57" s="99">
        <f t="shared" si="13"/>
        <v>0.3333333333</v>
      </c>
      <c r="AH57" s="99">
        <f t="shared" si="14"/>
        <v>0</v>
      </c>
      <c r="AI57" s="21">
        <f>SUM('1-season no sort'!AG372,'1-season no sort'!AG555)</f>
        <v>12</v>
      </c>
      <c r="AJ57" s="21">
        <f>SUM('1-season no sort'!AH372,'1-season no sort'!AH555)</f>
        <v>7</v>
      </c>
      <c r="AK57" s="21">
        <f>SUM('1-season no sort'!AI372,'1-season no sort'!AI555)</f>
        <v>12</v>
      </c>
      <c r="AL57" s="21">
        <f>SUM('1-season no sort'!AJ372,'1-season no sort'!AJ555)</f>
        <v>2</v>
      </c>
      <c r="AM57" s="102">
        <f t="shared" ref="AM57:AN57" si="143">SUM(AI57+AK57)</f>
        <v>24</v>
      </c>
      <c r="AN57" s="102">
        <f t="shared" si="143"/>
        <v>9</v>
      </c>
      <c r="AO57" s="99">
        <f t="shared" si="16"/>
        <v>0.4166666667</v>
      </c>
      <c r="AP57" s="99">
        <f t="shared" si="17"/>
        <v>0.1666666667</v>
      </c>
      <c r="AQ57" s="99">
        <f t="shared" si="18"/>
        <v>0.5833333333</v>
      </c>
      <c r="AR57" s="17">
        <f>SUM('1-season no sort'!AN372,'1-season no sort'!AN555)</f>
        <v>2</v>
      </c>
      <c r="AS57" s="17">
        <f>SUM('1-season no sort'!AO372,'1-season no sort'!AO555)</f>
        <v>0</v>
      </c>
      <c r="AT57" s="13"/>
      <c r="AU57" s="13"/>
      <c r="AV57" s="11">
        <f t="shared" si="19"/>
        <v>38</v>
      </c>
      <c r="AW57" s="17">
        <f t="shared" si="20"/>
        <v>-4</v>
      </c>
      <c r="AX57" s="13">
        <f t="shared" si="21"/>
        <v>-0.1538461538</v>
      </c>
      <c r="AY57" s="78">
        <f t="shared" si="22"/>
        <v>7</v>
      </c>
      <c r="AZ57" s="12">
        <v>1.0</v>
      </c>
      <c r="BA57" s="12">
        <v>1.0</v>
      </c>
      <c r="BB57" s="11">
        <f t="shared" ref="BB57:BB68" si="146">BA57/AZ57</f>
        <v>1</v>
      </c>
      <c r="BC57" s="12">
        <f>SUM('1-season no sort'!AZ372,'1-season no sort'!AZ555)</f>
        <v>0</v>
      </c>
      <c r="BD57" s="17">
        <f t="shared" si="52"/>
        <v>19</v>
      </c>
    </row>
    <row r="58" ht="12.75" customHeight="1">
      <c r="A58" s="8" t="s">
        <v>781</v>
      </c>
      <c r="B58" s="13" t="s">
        <v>426</v>
      </c>
      <c r="C58" s="11">
        <f>SUM('1-season no sort'!C397,'1-season no sort'!C550,'1-season no sort'!C686)</f>
        <v>4.788492063</v>
      </c>
      <c r="D58" s="11">
        <f>SUM('1-season no sort'!D397,'1-season no sort'!D550,'1-season no sort'!D686)</f>
        <v>23.82261905</v>
      </c>
      <c r="E58" s="99">
        <f t="shared" si="3"/>
        <v>0.2010061133</v>
      </c>
      <c r="F58" s="17">
        <f>SUM('1-season no sort'!F397,'1-season no sort'!F550,'1-season no sort'!F686)</f>
        <v>4</v>
      </c>
      <c r="G58" s="17">
        <f>SUM('1-season no sort'!G397,'1-season no sort'!G550,'1-season no sort'!G686)</f>
        <v>14</v>
      </c>
      <c r="H58" s="17">
        <f>SUM('1-season no sort'!H397,'1-season no sort'!H550,'1-season no sort'!H686)</f>
        <v>23</v>
      </c>
      <c r="I58" s="17">
        <f>SUM('1-season no sort'!I397,'1-season no sort'!I550,'1-season no sort'!I686)</f>
        <v>212</v>
      </c>
      <c r="J58" s="17">
        <f>SUM('1-season no sort'!J397,'1-season no sort'!J550,'1-season no sort'!J686)</f>
        <v>24</v>
      </c>
      <c r="K58" s="15">
        <f t="shared" si="4"/>
        <v>0.5788128931</v>
      </c>
      <c r="L58" s="100">
        <f>('1-season no sort'!L397*('1-season no sort'!J397/J58))+('1-season no sort'!L550*('1-season no sort'!J550/J58))+('1-season no sort'!L686*('1-season no sort'!J686/J58))</f>
        <v>1.377314815</v>
      </c>
      <c r="M58" s="17">
        <f>SUM('1-season no sort'!M397,'1-season no sort'!M550,'1-season no sort'!M686)</f>
        <v>10</v>
      </c>
      <c r="N58" s="13"/>
      <c r="O58" s="13"/>
      <c r="P58" s="13"/>
      <c r="Q58" s="15">
        <f t="shared" si="5"/>
        <v>0.7798190064</v>
      </c>
      <c r="R58" s="15">
        <f t="shared" si="6"/>
        <v>2.973478836</v>
      </c>
      <c r="S58" s="21">
        <f>SUM('1-season no sort'!S397,'1-season no sort'!S550,'1-season no sort'!S686)</f>
        <v>86.5</v>
      </c>
      <c r="T58" s="11">
        <f>AVERAGE('1-season no sort'!T397,'1-season no sort'!T550,'1-season no sort'!T686)</f>
        <v>9.333333333</v>
      </c>
      <c r="U58" s="13">
        <v>3.0</v>
      </c>
      <c r="V58" s="101">
        <f t="shared" si="7"/>
        <v>10</v>
      </c>
      <c r="W58" s="15">
        <f t="shared" si="8"/>
        <v>0.5833333333</v>
      </c>
      <c r="X58" s="15">
        <f t="shared" si="9"/>
        <v>0.4166666667</v>
      </c>
      <c r="Y58" s="15">
        <f t="shared" si="85"/>
        <v>2.973478836</v>
      </c>
      <c r="Z58" s="21">
        <f>SUM('1-season no sort'!Z397,'1-season no sort'!Z550,'1-season no sort'!Z686)</f>
        <v>4</v>
      </c>
      <c r="AA58" s="21">
        <f>SUM('1-season no sort'!AA397,'1-season no sort'!AA550,'1-season no sort'!AA686)</f>
        <v>1</v>
      </c>
      <c r="AB58" s="21">
        <f>SUM('1-season no sort'!AB397,'1-season no sort'!AB550,'1-season no sort'!AB686)</f>
        <v>15</v>
      </c>
      <c r="AC58" s="21">
        <f>SUM('1-season no sort'!AC397,'1-season no sort'!AC550,'1-season no sort'!AC686)</f>
        <v>2</v>
      </c>
      <c r="AD58" s="102">
        <f t="shared" ref="AD58:AE58" si="144">SUM(Z58+AB58)</f>
        <v>19</v>
      </c>
      <c r="AE58" s="102">
        <f t="shared" si="144"/>
        <v>3</v>
      </c>
      <c r="AF58" s="99">
        <f t="shared" si="12"/>
        <v>0.1578947368</v>
      </c>
      <c r="AG58" s="99">
        <f t="shared" si="13"/>
        <v>0.1333333333</v>
      </c>
      <c r="AH58" s="99">
        <f t="shared" si="14"/>
        <v>0.25</v>
      </c>
      <c r="AI58" s="21">
        <f>SUM('1-season no sort'!AG397,'1-season no sort'!AG550,'1-season no sort'!AG686)</f>
        <v>10</v>
      </c>
      <c r="AJ58" s="21">
        <f>SUM('1-season no sort'!AH397,'1-season no sort'!AH550,'1-season no sort'!AH686)</f>
        <v>4</v>
      </c>
      <c r="AK58" s="21">
        <f>SUM('1-season no sort'!AI397,'1-season no sort'!AI550,'1-season no sort'!AI686)</f>
        <v>17</v>
      </c>
      <c r="AL58" s="21">
        <f>SUM('1-season no sort'!AJ397,'1-season no sort'!AJ550,'1-season no sort'!AJ686)</f>
        <v>5</v>
      </c>
      <c r="AM58" s="102">
        <f t="shared" ref="AM58:AN58" si="145">SUM(AI58+AK58)</f>
        <v>27</v>
      </c>
      <c r="AN58" s="102">
        <f t="shared" si="145"/>
        <v>9</v>
      </c>
      <c r="AO58" s="99">
        <f t="shared" si="16"/>
        <v>0.3518518519</v>
      </c>
      <c r="AP58" s="99">
        <f t="shared" si="17"/>
        <v>0.2941176471</v>
      </c>
      <c r="AQ58" s="99">
        <f t="shared" si="18"/>
        <v>0.4</v>
      </c>
      <c r="AR58" s="17">
        <f>SUM('1-season no sort'!AN397,'1-season no sort'!AN550,'1-season no sort'!AN686)</f>
        <v>1</v>
      </c>
      <c r="AS58" s="17">
        <f>SUM('1-season no sort'!AO397,'1-season no sort'!AO550,'1-season no sort'!AO686)</f>
        <v>0</v>
      </c>
      <c r="AT58" s="13"/>
      <c r="AU58" s="13"/>
      <c r="AV58" s="11">
        <f t="shared" si="19"/>
        <v>28.83333333</v>
      </c>
      <c r="AW58" s="17">
        <f t="shared" si="20"/>
        <v>-9</v>
      </c>
      <c r="AX58" s="13">
        <f t="shared" si="21"/>
        <v>-0.375</v>
      </c>
      <c r="AY58" s="78">
        <f t="shared" si="22"/>
        <v>1</v>
      </c>
      <c r="AZ58" s="13">
        <v>1.0</v>
      </c>
      <c r="BA58" s="13">
        <v>1.0</v>
      </c>
      <c r="BB58" s="11">
        <f t="shared" si="146"/>
        <v>1</v>
      </c>
      <c r="BC58" s="12">
        <f>SUM('1-season no sort'!AZ397,'1-season no sort'!AZ550,'1-season no sort'!AZ686)</f>
        <v>12</v>
      </c>
      <c r="BD58" s="17">
        <f t="shared" si="52"/>
        <v>35</v>
      </c>
    </row>
    <row r="59" ht="12.75" customHeight="1">
      <c r="A59" s="45" t="s">
        <v>782</v>
      </c>
      <c r="B59" s="13" t="s">
        <v>574</v>
      </c>
      <c r="C59" s="11">
        <f>SUM('1-season no sort'!C574,'1-season no sort'!C714)</f>
        <v>7.978968254</v>
      </c>
      <c r="D59" s="11">
        <f>SUM('1-season no sort'!D574,'1-season no sort'!D714)</f>
        <v>25.4734127</v>
      </c>
      <c r="E59" s="99">
        <f t="shared" si="3"/>
        <v>0.3132272989</v>
      </c>
      <c r="F59" s="17">
        <f>SUM('1-season no sort'!F574,'1-season no sort'!F714)</f>
        <v>2</v>
      </c>
      <c r="G59" s="17">
        <f>SUM('1-season no sort'!G574,'1-season no sort'!G714)</f>
        <v>11</v>
      </c>
      <c r="H59" s="17">
        <f>SUM('1-season no sort'!H574,'1-season no sort'!H714)</f>
        <v>6</v>
      </c>
      <c r="I59" s="17">
        <f>SUM('1-season no sort'!I574,'1-season no sort'!I714)</f>
        <v>154</v>
      </c>
      <c r="J59" s="17">
        <f>SUM('1-season no sort'!J574,'1-season no sort'!J714)</f>
        <v>20</v>
      </c>
      <c r="K59" s="15">
        <f t="shared" si="4"/>
        <v>0.5480519481</v>
      </c>
      <c r="L59" s="100">
        <f>('1-season no sort'!L574*('1-season no sort'!J574/J59))+('1-season no sort'!L714*('1-season no sort'!J714/J59))</f>
        <v>2.158333333</v>
      </c>
      <c r="M59" s="17">
        <f>SUM('1-season no sort'!M574,'1-season no sort'!M714)</f>
        <v>16</v>
      </c>
      <c r="N59" s="17">
        <f>SUM('1-season no sort'!N574,'1-season no sort'!N714)</f>
        <v>5</v>
      </c>
      <c r="O59" s="17">
        <f>SUM('1-season no sort'!O574,'1-season no sort'!O714)</f>
        <v>23</v>
      </c>
      <c r="P59" s="10">
        <f>SUM(N59/O59)</f>
        <v>0.2173913043</v>
      </c>
      <c r="Q59" s="15">
        <f t="shared" si="5"/>
        <v>0.9699748992</v>
      </c>
      <c r="R59" s="15">
        <f t="shared" si="6"/>
        <v>6.799991373</v>
      </c>
      <c r="S59" s="21">
        <f>SUM('1-season no sort'!S574,'1-season no sort'!S714)</f>
        <v>78</v>
      </c>
      <c r="T59" s="11">
        <f>AVERAGE('1-season no sort'!T574,'1-season no sort'!T714)</f>
        <v>2</v>
      </c>
      <c r="U59" s="13">
        <v>2.0</v>
      </c>
      <c r="V59" s="101">
        <f t="shared" si="7"/>
        <v>9</v>
      </c>
      <c r="W59" s="15">
        <f t="shared" si="8"/>
        <v>0.55</v>
      </c>
      <c r="X59" s="15">
        <f t="shared" si="9"/>
        <v>0.45</v>
      </c>
      <c r="Y59" s="15">
        <f t="shared" si="85"/>
        <v>6.14781746</v>
      </c>
      <c r="Z59" s="21">
        <f>SUM('1-season no sort'!Z574,'1-season no sort'!Z714)</f>
        <v>3.5</v>
      </c>
      <c r="AA59" s="21">
        <f>SUM('1-season no sort'!AA574,'1-season no sort'!AA714)</f>
        <v>1.5</v>
      </c>
      <c r="AB59" s="21">
        <f>SUM('1-season no sort'!AB574,'1-season no sort'!AB714)</f>
        <v>17</v>
      </c>
      <c r="AC59" s="21">
        <f>SUM('1-season no sort'!AC574,'1-season no sort'!AC714)</f>
        <v>4</v>
      </c>
      <c r="AD59" s="102">
        <f t="shared" ref="AD59:AE59" si="147">SUM(Z59+AB59)</f>
        <v>20.5</v>
      </c>
      <c r="AE59" s="102">
        <f t="shared" si="147"/>
        <v>5.5</v>
      </c>
      <c r="AF59" s="99">
        <f t="shared" si="12"/>
        <v>0.2682926829</v>
      </c>
      <c r="AG59" s="99">
        <f t="shared" si="13"/>
        <v>0.2352941176</v>
      </c>
      <c r="AH59" s="99">
        <f t="shared" si="14"/>
        <v>0.4285714286</v>
      </c>
      <c r="AI59" s="21">
        <f>SUM('1-season no sort'!AG574,'1-season no sort'!AG714)</f>
        <v>9</v>
      </c>
      <c r="AJ59" s="21">
        <f>SUM('1-season no sort'!AH574,'1-season no sort'!AH714)</f>
        <v>3</v>
      </c>
      <c r="AK59" s="21">
        <f>SUM('1-season no sort'!AI574,'1-season no sort'!AI714)</f>
        <v>14</v>
      </c>
      <c r="AL59" s="21">
        <f>SUM('1-season no sort'!AJ574,'1-season no sort'!AJ714)</f>
        <v>6</v>
      </c>
      <c r="AM59" s="102">
        <f t="shared" ref="AM59:AN59" si="148">SUM(AI59+AK59)</f>
        <v>23</v>
      </c>
      <c r="AN59" s="102">
        <f t="shared" si="148"/>
        <v>9</v>
      </c>
      <c r="AO59" s="99">
        <f t="shared" si="16"/>
        <v>0.4782608696</v>
      </c>
      <c r="AP59" s="99">
        <f t="shared" si="17"/>
        <v>0.4285714286</v>
      </c>
      <c r="AQ59" s="99">
        <f t="shared" si="18"/>
        <v>0.3333333333</v>
      </c>
      <c r="AR59" s="17">
        <f>SUM('1-season no sort'!AN574,'1-season no sort'!AN714)</f>
        <v>4</v>
      </c>
      <c r="AS59" s="17">
        <f>SUM('1-season no sort'!AO574,'1-season no sort'!AO714)</f>
        <v>0</v>
      </c>
      <c r="AT59" s="13"/>
      <c r="AU59" s="13"/>
      <c r="AV59" s="11">
        <f t="shared" si="19"/>
        <v>39</v>
      </c>
      <c r="AW59" s="17">
        <f t="shared" si="20"/>
        <v>5</v>
      </c>
      <c r="AX59" s="13">
        <f t="shared" si="21"/>
        <v>0.25</v>
      </c>
      <c r="AY59" s="78">
        <f t="shared" si="22"/>
        <v>14</v>
      </c>
      <c r="AZ59" s="13">
        <v>1.0</v>
      </c>
      <c r="BA59" s="13">
        <v>1.0</v>
      </c>
      <c r="BB59" s="11">
        <f t="shared" si="146"/>
        <v>1</v>
      </c>
      <c r="BC59" s="17">
        <f>SUM('1-season no sort'!AZ574,'1-season no sort'!AZ714)</f>
        <v>2</v>
      </c>
      <c r="BD59" s="17">
        <f t="shared" si="52"/>
        <v>8</v>
      </c>
    </row>
    <row r="60" ht="12.75" customHeight="1">
      <c r="A60" s="8" t="s">
        <v>783</v>
      </c>
      <c r="B60" s="13" t="s">
        <v>391</v>
      </c>
      <c r="C60" s="11">
        <f>SUM('1-season no sort'!C360,'1-season no sort'!C539,'1-season no sort'!C616)</f>
        <v>2.592857143</v>
      </c>
      <c r="D60" s="11">
        <f>SUM('1-season no sort'!D360,'1-season no sort'!D539,'1-season no sort'!D616)</f>
        <v>15.14246032</v>
      </c>
      <c r="E60" s="99">
        <f t="shared" si="3"/>
        <v>0.1712309023</v>
      </c>
      <c r="F60" s="17">
        <f>SUM('1-season no sort'!F360,'1-season no sort'!F539,'1-season no sort'!F616)</f>
        <v>4</v>
      </c>
      <c r="G60" s="17">
        <f>SUM('1-season no sort'!G360,'1-season no sort'!G539,'1-season no sort'!G616)</f>
        <v>11</v>
      </c>
      <c r="H60" s="17">
        <f>SUM('1-season no sort'!H360,'1-season no sort'!H539,'1-season no sort'!H616)</f>
        <v>32</v>
      </c>
      <c r="I60" s="17">
        <f>SUM('1-season no sort'!I360,'1-season no sort'!I539,'1-season no sort'!I616)</f>
        <v>164</v>
      </c>
      <c r="J60" s="17">
        <f>SUM('1-season no sort'!J360,'1-season no sort'!J539,'1-season no sort'!J616)</f>
        <v>19</v>
      </c>
      <c r="K60" s="15">
        <f t="shared" si="4"/>
        <v>0.568677792</v>
      </c>
      <c r="L60" s="100">
        <f>('1-season no sort'!L360*('1-season no sort'!J360/J60))+('1-season no sort'!L539*('1-season no sort'!J539/J60))+('1-season no sort'!L616*('1-season no sort'!J616/J60))</f>
        <v>1.009287926</v>
      </c>
      <c r="M60" s="17">
        <f>SUM('1-season no sort'!M360,'1-season no sort'!M539,'1-season no sort'!M616)</f>
        <v>8</v>
      </c>
      <c r="N60" s="13"/>
      <c r="O60" s="13"/>
      <c r="P60" s="13"/>
      <c r="Q60" s="15">
        <f t="shared" si="5"/>
        <v>0.7399086943</v>
      </c>
      <c r="R60" s="15">
        <f t="shared" si="6"/>
        <v>1.87357364</v>
      </c>
      <c r="S60" s="21">
        <f>SUM('1-season no sort'!S360,'1-season no sort'!S539,'1-season no sort'!S616)</f>
        <v>66.5</v>
      </c>
      <c r="T60" s="11">
        <f>AVERAGE('1-season no sort'!T360,'1-season no sort'!T539,'1-season no sort'!T616)</f>
        <v>11.66666667</v>
      </c>
      <c r="U60" s="13">
        <v>3.0</v>
      </c>
      <c r="V60" s="101">
        <f t="shared" si="7"/>
        <v>8</v>
      </c>
      <c r="W60" s="15">
        <f t="shared" si="8"/>
        <v>0.5789473684</v>
      </c>
      <c r="X60" s="15">
        <f t="shared" si="9"/>
        <v>0.4210526316</v>
      </c>
      <c r="Y60" s="15">
        <f t="shared" si="85"/>
        <v>1.87357364</v>
      </c>
      <c r="Z60" s="21">
        <f>SUM('1-season no sort'!Z360,'1-season no sort'!Z539,'1-season no sort'!Z616)</f>
        <v>0</v>
      </c>
      <c r="AA60" s="21">
        <f>SUM('1-season no sort'!AA360,'1-season no sort'!AA539,'1-season no sort'!AA616)</f>
        <v>0</v>
      </c>
      <c r="AB60" s="21">
        <f>SUM('1-season no sort'!AB360,'1-season no sort'!AB539,'1-season no sort'!AB616)</f>
        <v>12</v>
      </c>
      <c r="AC60" s="21">
        <f>SUM('1-season no sort'!AC360,'1-season no sort'!AC539,'1-season no sort'!AC616)</f>
        <v>1</v>
      </c>
      <c r="AD60" s="102">
        <f t="shared" ref="AD60:AE60" si="149">SUM(Z60+AB60)</f>
        <v>12</v>
      </c>
      <c r="AE60" s="102">
        <f t="shared" si="149"/>
        <v>1</v>
      </c>
      <c r="AF60" s="99">
        <f t="shared" si="12"/>
        <v>0.08333333333</v>
      </c>
      <c r="AG60" s="99">
        <f t="shared" si="13"/>
        <v>0.08333333333</v>
      </c>
      <c r="AH60" s="99" t="str">
        <f t="shared" si="14"/>
        <v>#DIV/0!</v>
      </c>
      <c r="AI60" s="21">
        <f>SUM('1-season no sort'!AG360,'1-season no sort'!AG539,'1-season no sort'!AG616)</f>
        <v>5</v>
      </c>
      <c r="AJ60" s="21">
        <f>SUM('1-season no sort'!AH360,'1-season no sort'!AH539,'1-season no sort'!AH616)</f>
        <v>5</v>
      </c>
      <c r="AK60" s="21">
        <f>SUM('1-season no sort'!AI360,'1-season no sort'!AI539,'1-season no sort'!AI616)</f>
        <v>14</v>
      </c>
      <c r="AL60" s="21">
        <f>SUM('1-season no sort'!AJ360,'1-season no sort'!AJ539,'1-season no sort'!AJ616)</f>
        <v>4</v>
      </c>
      <c r="AM60" s="102">
        <f t="shared" ref="AM60:AN60" si="150">SUM(AI60+AK60)</f>
        <v>19</v>
      </c>
      <c r="AN60" s="102">
        <f t="shared" si="150"/>
        <v>9</v>
      </c>
      <c r="AO60" s="99">
        <f t="shared" si="16"/>
        <v>0.4736842105</v>
      </c>
      <c r="AP60" s="99">
        <f t="shared" si="17"/>
        <v>0.2857142857</v>
      </c>
      <c r="AQ60" s="99">
        <f t="shared" si="18"/>
        <v>1</v>
      </c>
      <c r="AR60" s="17">
        <f>SUM('1-season no sort'!AN360,'1-season no sort'!AN539,'1-season no sort'!AN616)</f>
        <v>0</v>
      </c>
      <c r="AS60" s="17">
        <f>SUM('1-season no sort'!AO360,'1-season no sort'!AO539,'1-season no sort'!AO616)</f>
        <v>0</v>
      </c>
      <c r="AT60" s="13"/>
      <c r="AU60" s="13"/>
      <c r="AV60" s="11">
        <f t="shared" si="19"/>
        <v>22.16666667</v>
      </c>
      <c r="AW60" s="17">
        <f t="shared" si="20"/>
        <v>-21</v>
      </c>
      <c r="AX60" s="13">
        <f t="shared" si="21"/>
        <v>-1.105263158</v>
      </c>
      <c r="AY60" s="78">
        <f t="shared" si="22"/>
        <v>-13</v>
      </c>
      <c r="AZ60" s="13">
        <v>2.0</v>
      </c>
      <c r="BA60" s="13">
        <v>2.0</v>
      </c>
      <c r="BB60" s="11">
        <f t="shared" si="146"/>
        <v>1</v>
      </c>
      <c r="BC60" s="12">
        <f>SUM('1-season no sort'!AZ361,'1-season no sort'!AZ539,'1-season no sort'!AZ616)</f>
        <v>0</v>
      </c>
      <c r="BD60" s="17">
        <f t="shared" si="52"/>
        <v>32</v>
      </c>
    </row>
    <row r="61" ht="12.75" customHeight="1">
      <c r="A61" s="45" t="s">
        <v>784</v>
      </c>
      <c r="B61" s="13" t="s">
        <v>578</v>
      </c>
      <c r="C61" s="11">
        <f>SUM('1-season no sort'!C577,'1-season no sort'!C730)</f>
        <v>2.765079365</v>
      </c>
      <c r="D61" s="11">
        <f>SUM('1-season no sort'!D577,'1-season no sort'!D730)</f>
        <v>17.96230159</v>
      </c>
      <c r="E61" s="99">
        <f t="shared" si="3"/>
        <v>0.1539379211</v>
      </c>
      <c r="F61" s="17">
        <f>SUM('1-season no sort'!F577,'1-season no sort'!F730)</f>
        <v>2</v>
      </c>
      <c r="G61" s="17">
        <f>SUM('1-season no sort'!G577,'1-season no sort'!G730)</f>
        <v>13</v>
      </c>
      <c r="H61" s="17">
        <f>SUM('1-season no sort'!H577,'1-season no sort'!H730)</f>
        <v>21</v>
      </c>
      <c r="I61" s="17">
        <f>SUM('1-season no sort'!I577,'1-season no sort'!I730)</f>
        <v>155</v>
      </c>
      <c r="J61" s="17">
        <f>SUM('1-season no sort'!J577,'1-season no sort'!J730)</f>
        <v>18</v>
      </c>
      <c r="K61" s="15">
        <f t="shared" si="4"/>
        <v>0.7146953405</v>
      </c>
      <c r="L61" s="100">
        <f>('1-season no sort'!L577*('1-season no sort'!J577/J61))+('1-season no sort'!L730*('1-season no sort'!J730/J61))</f>
        <v>1.72748538</v>
      </c>
      <c r="M61" s="17">
        <f>SUM('1-season no sort'!M577,'1-season no sort'!M730)</f>
        <v>9</v>
      </c>
      <c r="N61" s="13">
        <v>10.0</v>
      </c>
      <c r="O61" s="13">
        <v>10.0</v>
      </c>
      <c r="P61" s="14">
        <v>1.0</v>
      </c>
      <c r="Q61" s="15">
        <f t="shared" si="5"/>
        <v>1.368633262</v>
      </c>
      <c r="R61" s="15">
        <f t="shared" si="6"/>
        <v>6.110025063</v>
      </c>
      <c r="S61" s="21">
        <f>SUM('1-season no sort'!S577,'1-season no sort'!S730)</f>
        <v>74</v>
      </c>
      <c r="T61" s="11">
        <f>AVERAGE('1-season no sort'!T577,'1-season no sort'!T730)</f>
        <v>6.5</v>
      </c>
      <c r="U61" s="13">
        <v>2.0</v>
      </c>
      <c r="V61" s="101">
        <f t="shared" si="7"/>
        <v>5</v>
      </c>
      <c r="W61" s="15">
        <f t="shared" si="8"/>
        <v>0.7222222222</v>
      </c>
      <c r="X61" s="15">
        <f t="shared" si="9"/>
        <v>0.2777777778</v>
      </c>
      <c r="Y61" s="15">
        <f t="shared" si="85"/>
        <v>3.110025063</v>
      </c>
      <c r="Z61" s="21">
        <f>SUM('1-season no sort'!Z577,'1-season no sort'!Z730)</f>
        <v>2</v>
      </c>
      <c r="AA61" s="21">
        <f>SUM('1-season no sort'!AA577,'1-season no sort'!AA730)</f>
        <v>0</v>
      </c>
      <c r="AB61" s="21">
        <f>SUM('1-season no sort'!AB577,'1-season no sort'!AB730)</f>
        <v>12</v>
      </c>
      <c r="AC61" s="21">
        <f>SUM('1-season no sort'!AC577,'1-season no sort'!AC730)</f>
        <v>1</v>
      </c>
      <c r="AD61" s="102">
        <f t="shared" ref="AD61:AE61" si="151">SUM(Z61+AB61)</f>
        <v>14</v>
      </c>
      <c r="AE61" s="102">
        <f t="shared" si="151"/>
        <v>1</v>
      </c>
      <c r="AF61" s="99">
        <f t="shared" si="12"/>
        <v>0.07142857143</v>
      </c>
      <c r="AG61" s="99">
        <f t="shared" si="13"/>
        <v>0.08333333333</v>
      </c>
      <c r="AH61" s="99">
        <f t="shared" si="14"/>
        <v>0</v>
      </c>
      <c r="AI61" s="21">
        <f>SUM('1-season no sort'!AG577,'1-season no sort'!AG730)</f>
        <v>8</v>
      </c>
      <c r="AJ61" s="21">
        <f>SUM('1-season no sort'!AH577,'1-season no sort'!AH730)</f>
        <v>2</v>
      </c>
      <c r="AK61" s="21">
        <f>SUM('1-season no sort'!AI577,'1-season no sort'!AI730)</f>
        <v>15</v>
      </c>
      <c r="AL61" s="21">
        <f>SUM('1-season no sort'!AJ577,'1-season no sort'!AJ730)</f>
        <v>7</v>
      </c>
      <c r="AM61" s="102">
        <f t="shared" ref="AM61:AN61" si="152">SUM(AI61+AK61)</f>
        <v>23</v>
      </c>
      <c r="AN61" s="102">
        <f t="shared" si="152"/>
        <v>9</v>
      </c>
      <c r="AO61" s="99">
        <f t="shared" si="16"/>
        <v>0.4130434783</v>
      </c>
      <c r="AP61" s="99">
        <f t="shared" si="17"/>
        <v>0.4666666667</v>
      </c>
      <c r="AQ61" s="99">
        <f t="shared" si="18"/>
        <v>0.25</v>
      </c>
      <c r="AR61" s="17">
        <f>SUM('1-season no sort'!AN577,'1-season no sort'!AN730)</f>
        <v>1</v>
      </c>
      <c r="AS61" s="17">
        <f>SUM('1-season no sort'!AO577,'1-season no sort'!AO730)</f>
        <v>0</v>
      </c>
      <c r="AT61" s="13"/>
      <c r="AU61" s="13"/>
      <c r="AV61" s="11">
        <f t="shared" si="19"/>
        <v>37</v>
      </c>
      <c r="AW61" s="17">
        <f t="shared" si="20"/>
        <v>-8</v>
      </c>
      <c r="AX61" s="13">
        <f t="shared" si="21"/>
        <v>-0.4444444444</v>
      </c>
      <c r="AY61" s="78">
        <f t="shared" si="22"/>
        <v>-3</v>
      </c>
      <c r="AZ61" s="13">
        <v>1.0</v>
      </c>
      <c r="BA61" s="13">
        <v>1.0</v>
      </c>
      <c r="BB61" s="11">
        <f t="shared" si="146"/>
        <v>1</v>
      </c>
      <c r="BC61" s="17">
        <f>SUM('1-season no sort'!AZ577,'1-season no sort'!AZ730)</f>
        <v>0</v>
      </c>
      <c r="BD61" s="17">
        <f t="shared" si="52"/>
        <v>21</v>
      </c>
    </row>
    <row r="62" ht="12.75" customHeight="1">
      <c r="A62" s="8" t="s">
        <v>785</v>
      </c>
      <c r="B62" s="13" t="s">
        <v>269</v>
      </c>
      <c r="C62" s="11">
        <f>SUM('1-season no sort'!C212,'1-season no sort'!C541)</f>
        <v>1.375396825</v>
      </c>
      <c r="D62" s="11">
        <f>SUM('1-season no sort'!D212,'1-season no sort'!D541)</f>
        <v>14.25515873</v>
      </c>
      <c r="E62" s="99">
        <f t="shared" si="3"/>
        <v>0.09648414665</v>
      </c>
      <c r="F62" s="17">
        <f>SUM('1-season no sort'!F212,'1-season no sort'!F541)</f>
        <v>2</v>
      </c>
      <c r="G62" s="17">
        <f>SUM('1-season no sort'!G212,'1-season no sort'!G541)</f>
        <v>6</v>
      </c>
      <c r="H62" s="17">
        <f>SUM('1-season no sort'!H212,'1-season no sort'!H541)</f>
        <v>8</v>
      </c>
      <c r="I62" s="17">
        <f>SUM('1-season no sort'!I212,'1-season no sort'!I541)</f>
        <v>97</v>
      </c>
      <c r="J62" s="17">
        <f>SUM('1-season no sort'!J212,'1-season no sort'!J541)</f>
        <v>11</v>
      </c>
      <c r="K62" s="15">
        <f t="shared" si="4"/>
        <v>0.5379568885</v>
      </c>
      <c r="L62" s="100">
        <f>('1-season no sort'!L212*('1-season no sort'!J212/J62))+('1-season no sort'!L541*('1-season no sort'!J541/J62))</f>
        <v>2.375757576</v>
      </c>
      <c r="M62" s="17">
        <f>SUM('1-season no sort'!M212,'1-season no sort'!M541)</f>
        <v>9</v>
      </c>
      <c r="N62" s="13"/>
      <c r="O62" s="13"/>
      <c r="P62" s="13"/>
      <c r="Q62" s="15">
        <f t="shared" si="5"/>
        <v>0.6344410351</v>
      </c>
      <c r="R62" s="15">
        <f t="shared" si="6"/>
        <v>3.063455988</v>
      </c>
      <c r="S62" s="21">
        <f>SUM('1-season no sort'!S212,'1-season no sort'!S541)</f>
        <v>51</v>
      </c>
      <c r="T62" s="11">
        <f>AVERAGE('1-season no sort'!T212,'1-season no sort'!T541)</f>
        <v>9</v>
      </c>
      <c r="U62" s="13">
        <v>2.0</v>
      </c>
      <c r="V62" s="101">
        <f t="shared" si="7"/>
        <v>5</v>
      </c>
      <c r="W62" s="15">
        <f t="shared" si="8"/>
        <v>0.5454545455</v>
      </c>
      <c r="X62" s="15">
        <f t="shared" si="9"/>
        <v>0.4545454545</v>
      </c>
      <c r="Y62" s="15">
        <f t="shared" si="85"/>
        <v>3.063455988</v>
      </c>
      <c r="Z62" s="21">
        <f>SUM('1-season no sort'!Z212,'1-season no sort'!Z541)</f>
        <v>3</v>
      </c>
      <c r="AA62" s="21">
        <f>SUM('1-season no sort'!AA212,'1-season no sort'!AA541)</f>
        <v>0</v>
      </c>
      <c r="AB62" s="21">
        <f>SUM('1-season no sort'!AB212,'1-season no sort'!AB541)</f>
        <v>8</v>
      </c>
      <c r="AC62" s="21">
        <f>SUM('1-season no sort'!AC212,'1-season no sort'!AC541)</f>
        <v>0</v>
      </c>
      <c r="AD62" s="102">
        <f t="shared" ref="AD62:AE62" si="153">SUM(Z62+AB62)</f>
        <v>11</v>
      </c>
      <c r="AE62" s="102">
        <f t="shared" si="153"/>
        <v>0</v>
      </c>
      <c r="AF62" s="99">
        <f t="shared" si="12"/>
        <v>0</v>
      </c>
      <c r="AG62" s="99">
        <f t="shared" si="13"/>
        <v>0</v>
      </c>
      <c r="AH62" s="99">
        <f t="shared" si="14"/>
        <v>0</v>
      </c>
      <c r="AI62" s="21">
        <f>SUM('1-season no sort'!AG212,'1-season no sort'!AG541)</f>
        <v>9</v>
      </c>
      <c r="AJ62" s="21">
        <f>SUM('1-season no sort'!AH212,'1-season no sort'!AH541)</f>
        <v>2</v>
      </c>
      <c r="AK62" s="21">
        <f>SUM('1-season no sort'!AI212,'1-season no sort'!AI541)</f>
        <v>11</v>
      </c>
      <c r="AL62" s="21">
        <f>SUM('1-season no sort'!AJ212,'1-season no sort'!AJ541)</f>
        <v>7</v>
      </c>
      <c r="AM62" s="102">
        <f t="shared" ref="AM62:AN62" si="154">SUM(AI62+AK62)</f>
        <v>20</v>
      </c>
      <c r="AN62" s="102">
        <f t="shared" si="154"/>
        <v>9</v>
      </c>
      <c r="AO62" s="99">
        <f t="shared" si="16"/>
        <v>0.475</v>
      </c>
      <c r="AP62" s="99">
        <f t="shared" si="17"/>
        <v>0.6363636364</v>
      </c>
      <c r="AQ62" s="99">
        <f t="shared" si="18"/>
        <v>0.2222222222</v>
      </c>
      <c r="AR62" s="17">
        <f>SUM('1-season no sort'!AN212,'1-season no sort'!AN541)</f>
        <v>1</v>
      </c>
      <c r="AS62" s="17">
        <f>SUM('1-season no sort'!AO212,'1-season no sort'!AO541)</f>
        <v>0</v>
      </c>
      <c r="AT62" s="13"/>
      <c r="AU62" s="13"/>
      <c r="AV62" s="11">
        <f t="shared" si="19"/>
        <v>25.5</v>
      </c>
      <c r="AW62" s="17">
        <f t="shared" si="20"/>
        <v>-2</v>
      </c>
      <c r="AX62" s="13">
        <f t="shared" si="21"/>
        <v>-0.1818181818</v>
      </c>
      <c r="AY62" s="78">
        <f t="shared" si="22"/>
        <v>3</v>
      </c>
      <c r="AZ62" s="13">
        <v>1.0</v>
      </c>
      <c r="BA62" s="13">
        <v>1.0</v>
      </c>
      <c r="BB62" s="11">
        <f t="shared" si="146"/>
        <v>1</v>
      </c>
      <c r="BC62" s="13"/>
      <c r="BD62" s="17">
        <f t="shared" si="52"/>
        <v>8</v>
      </c>
    </row>
    <row r="63" ht="12.75" customHeight="1">
      <c r="A63" s="45" t="s">
        <v>786</v>
      </c>
      <c r="B63" s="13" t="s">
        <v>435</v>
      </c>
      <c r="C63" s="11">
        <f>SUM('1-season no sort'!C405,'1-season no sort'!C513,'1-season no sort'!C725)</f>
        <v>3.719444444</v>
      </c>
      <c r="D63" s="11">
        <f>SUM('1-season no sort'!D405,'1-season no sort'!D513,'1-season no sort'!D725)</f>
        <v>18.18293651</v>
      </c>
      <c r="E63" s="99">
        <f t="shared" si="3"/>
        <v>0.2045568626</v>
      </c>
      <c r="F63" s="17">
        <f>SUM('1-season no sort'!F405,'1-season no sort'!F513,'1-season no sort'!F725)</f>
        <v>0</v>
      </c>
      <c r="G63" s="17">
        <f>SUM('1-season no sort'!G405,'1-season no sort'!G513,'1-season no sort'!G725)</f>
        <v>15</v>
      </c>
      <c r="H63" s="17">
        <f>SUM('1-season no sort'!H405,'1-season no sort'!H513,'1-season no sort'!H725)</f>
        <v>10</v>
      </c>
      <c r="I63" s="17">
        <f>SUM('1-season no sort'!I405,'1-season no sort'!I513,'1-season no sort'!I725)</f>
        <v>129</v>
      </c>
      <c r="J63" s="17">
        <f>SUM('1-season no sort'!J405,'1-season no sort'!J513,'1-season no sort'!J725)</f>
        <v>19</v>
      </c>
      <c r="K63" s="15">
        <f t="shared" si="4"/>
        <v>0.7853937169</v>
      </c>
      <c r="L63" s="100">
        <f>('1-season no sort'!L405*('1-season no sort'!J405/J63))+('1-season no sort'!L513*('1-season no sort'!J513/J63))+('1-season no sort'!L725*('1-season no sort'!J725/J63))</f>
        <v>4.715789474</v>
      </c>
      <c r="M63" s="17">
        <f>SUM('1-season no sort'!M405,'1-season no sort'!M513,'1-season no sort'!M725)</f>
        <v>14</v>
      </c>
      <c r="N63" s="13">
        <v>5.0</v>
      </c>
      <c r="O63" s="13">
        <v>7.0</v>
      </c>
      <c r="P63" s="10">
        <f t="shared" ref="P63:P64" si="157">SUM(N63/O63)</f>
        <v>0.7142857143</v>
      </c>
      <c r="Q63" s="15">
        <f t="shared" si="5"/>
        <v>1.228045818</v>
      </c>
      <c r="R63" s="15">
        <f t="shared" si="6"/>
        <v>7.384175717</v>
      </c>
      <c r="S63" s="21">
        <f>SUM('1-season no sort'!S405,'1-season no sort'!S513,'1-season no sort'!S725)</f>
        <v>95</v>
      </c>
      <c r="T63" s="11">
        <f>AVERAGE('1-season no sort'!T405,'1-season no sort'!T513,'1-season no sort'!T725)</f>
        <v>10</v>
      </c>
      <c r="U63" s="13">
        <v>3.0</v>
      </c>
      <c r="V63" s="101">
        <f t="shared" si="7"/>
        <v>4</v>
      </c>
      <c r="W63" s="15">
        <f t="shared" si="8"/>
        <v>0.7894736842</v>
      </c>
      <c r="X63" s="15">
        <f t="shared" si="9"/>
        <v>0.2105263158</v>
      </c>
      <c r="Y63" s="15">
        <f t="shared" si="85"/>
        <v>5.955604288</v>
      </c>
      <c r="Z63" s="21">
        <f>SUM('1-season no sort'!Z405,'1-season no sort'!Z513,'1-season no sort'!Z725)</f>
        <v>5</v>
      </c>
      <c r="AA63" s="21">
        <f>SUM('1-season no sort'!AA405,'1-season no sort'!AA513,'1-season no sort'!AA725)</f>
        <v>1</v>
      </c>
      <c r="AB63" s="21">
        <f>SUM('1-season no sort'!AB405,'1-season no sort'!AB513,'1-season no sort'!AB725)</f>
        <v>8</v>
      </c>
      <c r="AC63" s="21">
        <f>SUM('1-season no sort'!AC405,'1-season no sort'!AC513,'1-season no sort'!AC725)</f>
        <v>1</v>
      </c>
      <c r="AD63" s="102">
        <f t="shared" ref="AD63:AE63" si="155">SUM(Z63+AB63)</f>
        <v>13</v>
      </c>
      <c r="AE63" s="102">
        <f t="shared" si="155"/>
        <v>2</v>
      </c>
      <c r="AF63" s="99">
        <f t="shared" si="12"/>
        <v>0.1538461538</v>
      </c>
      <c r="AG63" s="99">
        <f t="shared" si="13"/>
        <v>0.125</v>
      </c>
      <c r="AH63" s="99">
        <f t="shared" si="14"/>
        <v>0.2</v>
      </c>
      <c r="AI63" s="21">
        <f>SUM('1-season no sort'!AG405,'1-season no sort'!AG513,'1-season no sort'!AG725)</f>
        <v>12</v>
      </c>
      <c r="AJ63" s="21">
        <f>SUM('1-season no sort'!AH405,'1-season no sort'!AH513,'1-season no sort'!AH725)</f>
        <v>4</v>
      </c>
      <c r="AK63" s="21">
        <f>SUM('1-season no sort'!AI405,'1-season no sort'!AI513,'1-season no sort'!AI725)</f>
        <v>16</v>
      </c>
      <c r="AL63" s="21">
        <f>SUM('1-season no sort'!AJ405,'1-season no sort'!AJ513,'1-season no sort'!AJ725)</f>
        <v>5</v>
      </c>
      <c r="AM63" s="102">
        <f t="shared" ref="AM63:AN63" si="156">SUM(AI63+AK63)</f>
        <v>28</v>
      </c>
      <c r="AN63" s="102">
        <f t="shared" si="156"/>
        <v>9</v>
      </c>
      <c r="AO63" s="99">
        <f t="shared" si="16"/>
        <v>0.3392857143</v>
      </c>
      <c r="AP63" s="99">
        <f t="shared" si="17"/>
        <v>0.3125</v>
      </c>
      <c r="AQ63" s="99">
        <f t="shared" si="18"/>
        <v>0.3333333333</v>
      </c>
      <c r="AR63" s="17">
        <f>SUM('1-season no sort'!AN405,'1-season no sort'!AN513,'1-season no sort'!AN725)</f>
        <v>1</v>
      </c>
      <c r="AS63" s="17">
        <f>SUM('1-season no sort'!AO405,'1-season no sort'!AO513,'1-season no sort'!AO725)</f>
        <v>0</v>
      </c>
      <c r="AT63" s="13"/>
      <c r="AU63" s="13"/>
      <c r="AV63" s="11">
        <f t="shared" si="19"/>
        <v>31.66666667</v>
      </c>
      <c r="AW63" s="17">
        <f t="shared" si="20"/>
        <v>5</v>
      </c>
      <c r="AX63" s="13">
        <f t="shared" si="21"/>
        <v>0.2631578947</v>
      </c>
      <c r="AY63" s="78">
        <f t="shared" si="22"/>
        <v>9</v>
      </c>
      <c r="AZ63" s="13">
        <v>1.0</v>
      </c>
      <c r="BA63" s="13">
        <v>0.0</v>
      </c>
      <c r="BB63" s="11">
        <f t="shared" si="146"/>
        <v>0</v>
      </c>
      <c r="BC63" s="13"/>
      <c r="BD63" s="17">
        <f t="shared" si="52"/>
        <v>10</v>
      </c>
    </row>
    <row r="64" ht="12.75" customHeight="1">
      <c r="A64" s="8" t="s">
        <v>787</v>
      </c>
      <c r="B64" s="13" t="s">
        <v>221</v>
      </c>
      <c r="C64" s="11">
        <f>SUM('1-season no sort'!C166,'1-season no sort'!C548)</f>
        <v>4.432539683</v>
      </c>
      <c r="D64" s="11">
        <f>SUM('1-season no sort'!D166,'1-season no sort'!D548)</f>
        <v>20.29734921</v>
      </c>
      <c r="E64" s="99">
        <f t="shared" si="3"/>
        <v>0.2183802248</v>
      </c>
      <c r="F64" s="17">
        <f>SUM('1-season no sort'!F166,'1-season no sort'!F548)</f>
        <v>4</v>
      </c>
      <c r="G64" s="17">
        <f>SUM('1-season no sort'!G166,'1-season no sort'!G548)</f>
        <v>15</v>
      </c>
      <c r="H64" s="17">
        <f>SUM('1-season no sort'!H166,'1-season no sort'!H548)</f>
        <v>5</v>
      </c>
      <c r="I64" s="17">
        <f>SUM('1-season no sort'!I166,'1-season no sort'!I548)</f>
        <v>129</v>
      </c>
      <c r="J64" s="17">
        <f>SUM('1-season no sort'!J166,'1-season no sort'!J548)</f>
        <v>18</v>
      </c>
      <c r="K64" s="15">
        <f t="shared" si="4"/>
        <v>0.8311800172</v>
      </c>
      <c r="L64" s="100">
        <f>('1-season no sort'!L166*('1-season no sort'!J166/J64))+('1-season no sort'!L548*('1-season no sort'!J548/J64))</f>
        <v>4.2</v>
      </c>
      <c r="M64" s="17">
        <f>SUM('1-season no sort'!M166,'1-season no sort'!M548)</f>
        <v>13</v>
      </c>
      <c r="N64" s="13">
        <v>0.0</v>
      </c>
      <c r="O64" s="13">
        <v>7.0</v>
      </c>
      <c r="P64" s="10">
        <f t="shared" si="157"/>
        <v>0</v>
      </c>
      <c r="Q64" s="15">
        <f t="shared" si="5"/>
        <v>1.049560242</v>
      </c>
      <c r="R64" s="15">
        <f t="shared" si="6"/>
        <v>6.416269841</v>
      </c>
      <c r="S64" s="21">
        <f>SUM('1-season no sort'!S166,'1-season no sort'!S548)</f>
        <v>68</v>
      </c>
      <c r="T64" s="11">
        <f>AVERAGE('1-season no sort'!T166,'1-season no sort'!T548)</f>
        <v>5.5</v>
      </c>
      <c r="U64" s="13">
        <v>2.0</v>
      </c>
      <c r="V64" s="101">
        <f t="shared" si="7"/>
        <v>3</v>
      </c>
      <c r="W64" s="15">
        <f t="shared" si="8"/>
        <v>0.8333333333</v>
      </c>
      <c r="X64" s="15">
        <f t="shared" si="9"/>
        <v>0.1666666667</v>
      </c>
      <c r="Y64" s="15">
        <f t="shared" si="85"/>
        <v>6.416269841</v>
      </c>
      <c r="Z64" s="21">
        <f>SUM('1-season no sort'!Z166,'1-season no sort'!Z548)</f>
        <v>3</v>
      </c>
      <c r="AA64" s="21">
        <f>SUM('1-season no sort'!AA166,'1-season no sort'!AA548)</f>
        <v>2</v>
      </c>
      <c r="AB64" s="21">
        <f>SUM('1-season no sort'!AB166,'1-season no sort'!AB548)</f>
        <v>13</v>
      </c>
      <c r="AC64" s="21">
        <f>SUM('1-season no sort'!AC166,'1-season no sort'!AC548)</f>
        <v>1</v>
      </c>
      <c r="AD64" s="102">
        <f t="shared" ref="AD64:AE64" si="158">SUM(Z64+AB64)</f>
        <v>16</v>
      </c>
      <c r="AE64" s="102">
        <f t="shared" si="158"/>
        <v>3</v>
      </c>
      <c r="AF64" s="99">
        <f t="shared" si="12"/>
        <v>0.1875</v>
      </c>
      <c r="AG64" s="99">
        <f t="shared" si="13"/>
        <v>0.07692307692</v>
      </c>
      <c r="AH64" s="99">
        <f t="shared" si="14"/>
        <v>0.6666666667</v>
      </c>
      <c r="AI64" s="21">
        <f>SUM('1-season no sort'!AG166,'1-season no sort'!AG548)</f>
        <v>11</v>
      </c>
      <c r="AJ64" s="21">
        <f>SUM('1-season no sort'!AH166,'1-season no sort'!AH548)</f>
        <v>3</v>
      </c>
      <c r="AK64" s="21">
        <f>SUM('1-season no sort'!AI166,'1-season no sort'!AI548)</f>
        <v>12</v>
      </c>
      <c r="AL64" s="21">
        <f>SUM('1-season no sort'!AJ166,'1-season no sort'!AJ548)</f>
        <v>6</v>
      </c>
      <c r="AM64" s="102">
        <f t="shared" ref="AM64:AN64" si="159">SUM(AI64+AK64)</f>
        <v>23</v>
      </c>
      <c r="AN64" s="102">
        <f t="shared" si="159"/>
        <v>9</v>
      </c>
      <c r="AO64" s="99">
        <f t="shared" si="16"/>
        <v>0.4130434783</v>
      </c>
      <c r="AP64" s="99">
        <f t="shared" si="17"/>
        <v>0.5</v>
      </c>
      <c r="AQ64" s="99">
        <f t="shared" si="18"/>
        <v>0.2727272727</v>
      </c>
      <c r="AR64" s="17">
        <f>SUM('1-season no sort'!AN166,'1-season no sort'!AN548)</f>
        <v>1</v>
      </c>
      <c r="AS64" s="17">
        <f>SUM('1-season no sort'!AO166,'1-season no sort'!AO548)</f>
        <v>0</v>
      </c>
      <c r="AT64" s="13"/>
      <c r="AU64" s="13"/>
      <c r="AV64" s="11">
        <f t="shared" si="19"/>
        <v>34</v>
      </c>
      <c r="AW64" s="17">
        <f t="shared" si="20"/>
        <v>10</v>
      </c>
      <c r="AX64" s="13">
        <f t="shared" si="21"/>
        <v>0.5555555556</v>
      </c>
      <c r="AY64" s="78">
        <f t="shared" si="22"/>
        <v>13</v>
      </c>
      <c r="AZ64" s="13">
        <v>1.0</v>
      </c>
      <c r="BA64" s="13">
        <v>1.0</v>
      </c>
      <c r="BB64" s="11">
        <f t="shared" si="146"/>
        <v>1</v>
      </c>
      <c r="BC64" s="13">
        <f>SUM('1-season no sort'!AZ166,'1-season no sort'!AZ548)</f>
        <v>5</v>
      </c>
      <c r="BD64" s="17">
        <f t="shared" si="52"/>
        <v>10</v>
      </c>
    </row>
    <row r="65" ht="12.75" customHeight="1">
      <c r="A65" s="8" t="s">
        <v>788</v>
      </c>
      <c r="B65" s="13" t="s">
        <v>341</v>
      </c>
      <c r="C65" s="11">
        <f>SUM('1-season no sort'!C299,'1-season no sort'!C361)</f>
        <v>2.334920635</v>
      </c>
      <c r="D65" s="11">
        <f>SUM('1-season no sort'!D299,'1-season no sort'!D361)</f>
        <v>11.22103175</v>
      </c>
      <c r="E65" s="99">
        <f t="shared" si="3"/>
        <v>0.2080843088</v>
      </c>
      <c r="F65" s="13">
        <f>SUM('1-season no sort'!F299,'1-season no sort'!F361)</f>
        <v>2</v>
      </c>
      <c r="G65" s="13">
        <f>SUM('1-season no sort'!G299,'1-season no sort'!G361)</f>
        <v>7</v>
      </c>
      <c r="H65" s="13">
        <f>SUM('1-season no sort'!H299,'1-season no sort'!H361)</f>
        <v>12</v>
      </c>
      <c r="I65" s="13">
        <f>SUM('1-season no sort'!I299,'1-season no sort'!I361)</f>
        <v>89</v>
      </c>
      <c r="J65" s="13">
        <f>SUM('1-season no sort'!J299,'1-season no sort'!J361)</f>
        <v>10</v>
      </c>
      <c r="K65" s="15">
        <f t="shared" si="4"/>
        <v>0.6865168539</v>
      </c>
      <c r="L65" s="100">
        <f>('1-season no sort'!L299*('1-season no sort'!J299/J65))+('1-season no sort'!L361*('1-season no sort'!J361/J65))</f>
        <v>1.894949495</v>
      </c>
      <c r="M65" s="13">
        <f>SUM('1-season no sort'!M299,'1-season no sort'!M361)</f>
        <v>7</v>
      </c>
      <c r="N65" s="13"/>
      <c r="O65" s="13"/>
      <c r="P65" s="13"/>
      <c r="Q65" s="15">
        <f t="shared" si="5"/>
        <v>0.8946011627</v>
      </c>
      <c r="R65" s="15">
        <f t="shared" si="6"/>
        <v>3.062409812</v>
      </c>
      <c r="S65" s="21">
        <f>SUM('1-season no sort'!S299,'1-season no sort'!S361)</f>
        <v>50.5</v>
      </c>
      <c r="T65" s="11">
        <f>AVERAGE('1-season no sort'!T299,'1-season no sort'!T361)</f>
        <v>10.5</v>
      </c>
      <c r="U65" s="13">
        <v>2.0</v>
      </c>
      <c r="V65" s="101">
        <f t="shared" si="7"/>
        <v>3</v>
      </c>
      <c r="W65" s="15">
        <f t="shared" si="8"/>
        <v>0.7</v>
      </c>
      <c r="X65" s="15">
        <f t="shared" si="9"/>
        <v>0.3</v>
      </c>
      <c r="Y65" s="15">
        <f t="shared" si="85"/>
        <v>3.062409812</v>
      </c>
      <c r="Z65" s="21">
        <f>SUM('1-season no sort'!Z299,'1-season no sort'!Z361)</f>
        <v>2</v>
      </c>
      <c r="AA65" s="21">
        <f>SUM('1-season no sort'!AA299,'1-season no sort'!AA361)</f>
        <v>1</v>
      </c>
      <c r="AB65" s="21">
        <f>SUM('1-season no sort'!AB299,'1-season no sort'!AB361)</f>
        <v>6</v>
      </c>
      <c r="AC65" s="21">
        <f>SUM('1-season no sort'!AC299,'1-season no sort'!AC361)</f>
        <v>0</v>
      </c>
      <c r="AD65" s="102">
        <f t="shared" ref="AD65:AE65" si="160">SUM(Z65+AB65)</f>
        <v>8</v>
      </c>
      <c r="AE65" s="102">
        <f t="shared" si="160"/>
        <v>1</v>
      </c>
      <c r="AF65" s="99">
        <f t="shared" si="12"/>
        <v>0.125</v>
      </c>
      <c r="AG65" s="99">
        <f t="shared" si="13"/>
        <v>0</v>
      </c>
      <c r="AH65" s="99">
        <f t="shared" si="14"/>
        <v>0.5</v>
      </c>
      <c r="AI65" s="21">
        <f>SUM('1-season no sort'!AG299,'1-season no sort'!AG361)</f>
        <v>8</v>
      </c>
      <c r="AJ65" s="21">
        <f>SUM('1-season no sort'!AH299,'1-season no sort'!AH361)</f>
        <v>5</v>
      </c>
      <c r="AK65" s="21">
        <f>SUM('1-season no sort'!AI299,'1-season no sort'!AI361)</f>
        <v>11</v>
      </c>
      <c r="AL65" s="21">
        <f>SUM('1-season no sort'!AJ299,'1-season no sort'!AJ361)</f>
        <v>4</v>
      </c>
      <c r="AM65" s="102">
        <f t="shared" ref="AM65:AN65" si="161">SUM(AI65+AK65)</f>
        <v>19</v>
      </c>
      <c r="AN65" s="102">
        <f t="shared" si="161"/>
        <v>9</v>
      </c>
      <c r="AO65" s="99">
        <f t="shared" si="16"/>
        <v>0.4736842105</v>
      </c>
      <c r="AP65" s="99">
        <f t="shared" si="17"/>
        <v>0.3636363636</v>
      </c>
      <c r="AQ65" s="99">
        <f t="shared" si="18"/>
        <v>0.625</v>
      </c>
      <c r="AR65" s="17">
        <f>SUM('1-season no sort'!AN299,'1-season no sort'!AN361)</f>
        <v>0</v>
      </c>
      <c r="AS65" s="17">
        <f>SUM('1-season no sort'!AO299,'1-season no sort'!AO361)</f>
        <v>0</v>
      </c>
      <c r="AT65" s="13"/>
      <c r="AU65" s="13"/>
      <c r="AV65" s="11">
        <f t="shared" si="19"/>
        <v>25.25</v>
      </c>
      <c r="AW65" s="13">
        <f t="shared" si="20"/>
        <v>-5</v>
      </c>
      <c r="AX65" s="13">
        <f t="shared" si="21"/>
        <v>-0.5</v>
      </c>
      <c r="AY65" s="12">
        <f t="shared" si="22"/>
        <v>-2</v>
      </c>
      <c r="AZ65" s="13">
        <v>1.0</v>
      </c>
      <c r="BA65" s="13">
        <v>1.0</v>
      </c>
      <c r="BB65" s="11">
        <f t="shared" si="146"/>
        <v>1</v>
      </c>
      <c r="BC65" s="13"/>
      <c r="BD65" s="17">
        <f t="shared" si="52"/>
        <v>12</v>
      </c>
    </row>
    <row r="66" ht="12.75" customHeight="1">
      <c r="A66" s="8" t="s">
        <v>789</v>
      </c>
      <c r="B66" s="13" t="s">
        <v>55</v>
      </c>
      <c r="C66" s="11">
        <f>SUM('1-season no sort'!C3,'1-season no sort'!C551)</f>
        <v>6.586904762</v>
      </c>
      <c r="D66" s="11">
        <f>SUM('1-season no sort'!D3,'1-season no sort'!D551)</f>
        <v>20.82539683</v>
      </c>
      <c r="E66" s="99">
        <f t="shared" si="3"/>
        <v>0.3162919207</v>
      </c>
      <c r="F66" s="17">
        <f>SUM('1-season no sort'!F3,'1-season no sort'!F551)</f>
        <v>3</v>
      </c>
      <c r="G66" s="17">
        <f>SUM('1-season no sort'!G3,'1-season no sort'!G551)</f>
        <v>7</v>
      </c>
      <c r="H66" s="17">
        <f>SUM('1-season no sort'!H3,'1-season no sort'!H551)</f>
        <v>8</v>
      </c>
      <c r="I66" s="17">
        <f>SUM('1-season no sort'!I3,'1-season no sort'!I551)</f>
        <v>141</v>
      </c>
      <c r="J66" s="17">
        <f>SUM('1-season no sort'!J3,'1-season no sort'!J551)</f>
        <v>18</v>
      </c>
      <c r="K66" s="15">
        <f t="shared" si="4"/>
        <v>0.3857368006</v>
      </c>
      <c r="L66" s="100">
        <f>('1-season no sort'!L3*('1-season no sort'!J3/J66))+('1-season no sort'!L551*('1-season no sort'!J551/J66))</f>
        <v>2.462962963</v>
      </c>
      <c r="M66" s="17">
        <f>SUM('1-season no sort'!M3,'1-season no sort'!M551)</f>
        <v>16</v>
      </c>
      <c r="N66" s="13">
        <v>3.0</v>
      </c>
      <c r="O66" s="13">
        <v>7.0</v>
      </c>
      <c r="P66" s="10">
        <f t="shared" ref="P66:P68" si="164">SUM(N66/O66)</f>
        <v>0.4285714286</v>
      </c>
      <c r="Q66" s="15">
        <f t="shared" si="5"/>
        <v>0.9163144356</v>
      </c>
      <c r="R66" s="15">
        <f t="shared" si="6"/>
        <v>7.04212963</v>
      </c>
      <c r="S66" s="21">
        <f>SUM('1-season no sort'!S3,'1-season no sort'!S551)</f>
        <v>63</v>
      </c>
      <c r="T66" s="11">
        <f>AVERAGE('1-season no sort'!T3,'1-season no sort'!T551)</f>
        <v>6.5</v>
      </c>
      <c r="U66" s="13">
        <v>2.0</v>
      </c>
      <c r="V66" s="101">
        <f t="shared" si="7"/>
        <v>11</v>
      </c>
      <c r="W66" s="15">
        <f t="shared" si="8"/>
        <v>0.3888888889</v>
      </c>
      <c r="X66" s="15">
        <f t="shared" si="9"/>
        <v>0.6111111111</v>
      </c>
      <c r="Y66" s="15">
        <f t="shared" si="85"/>
        <v>5.756415344</v>
      </c>
      <c r="Z66" s="21">
        <f>SUM('1-season no sort'!Z3,'1-season no sort'!Z551)</f>
        <v>6</v>
      </c>
      <c r="AA66" s="21">
        <f>SUM('1-season no sort'!AA3,'1-season no sort'!AA551)</f>
        <v>1</v>
      </c>
      <c r="AB66" s="21">
        <f>SUM('1-season no sort'!AB3,'1-season no sort'!AB551)</f>
        <v>11</v>
      </c>
      <c r="AC66" s="21">
        <f>SUM('1-season no sort'!AC3,'1-season no sort'!AC551)</f>
        <v>4</v>
      </c>
      <c r="AD66" s="102">
        <f t="shared" ref="AD66:AE66" si="162">SUM(Z66+AB66)</f>
        <v>17</v>
      </c>
      <c r="AE66" s="102">
        <f t="shared" si="162"/>
        <v>5</v>
      </c>
      <c r="AF66" s="99">
        <f t="shared" si="12"/>
        <v>0.2941176471</v>
      </c>
      <c r="AG66" s="99">
        <f t="shared" si="13"/>
        <v>0.3636363636</v>
      </c>
      <c r="AH66" s="99">
        <f t="shared" si="14"/>
        <v>0.1666666667</v>
      </c>
      <c r="AI66" s="21">
        <f>SUM('1-season no sort'!AG3,'1-season no sort'!AG551)</f>
        <v>9</v>
      </c>
      <c r="AJ66" s="21">
        <f>SUM('1-season no sort'!AH3,'1-season no sort'!AH551)</f>
        <v>4</v>
      </c>
      <c r="AK66" s="21">
        <f>SUM('1-season no sort'!AI3,'1-season no sort'!AI551)</f>
        <v>12</v>
      </c>
      <c r="AL66" s="21">
        <f>SUM('1-season no sort'!AJ3,'1-season no sort'!AJ551)</f>
        <v>4</v>
      </c>
      <c r="AM66" s="102">
        <f t="shared" ref="AM66:AN66" si="163">SUM(AI66+AK66)</f>
        <v>21</v>
      </c>
      <c r="AN66" s="102">
        <f t="shared" si="163"/>
        <v>8</v>
      </c>
      <c r="AO66" s="99">
        <f t="shared" si="16"/>
        <v>0.4047619048</v>
      </c>
      <c r="AP66" s="99">
        <f t="shared" si="17"/>
        <v>0.3333333333</v>
      </c>
      <c r="AQ66" s="99">
        <f t="shared" si="18"/>
        <v>0.4444444444</v>
      </c>
      <c r="AR66" s="17">
        <f>SUM('1-season no sort'!AN3,'1-season no sort'!AN551)</f>
        <v>1</v>
      </c>
      <c r="AS66" s="17">
        <f>SUM('1-season no sort'!AO3,'1-season no sort'!AO551)</f>
        <v>0</v>
      </c>
      <c r="AT66" s="13"/>
      <c r="AU66" s="13"/>
      <c r="AV66" s="11">
        <f t="shared" si="19"/>
        <v>31.5</v>
      </c>
      <c r="AW66" s="17">
        <f t="shared" si="20"/>
        <v>-1</v>
      </c>
      <c r="AX66" s="13">
        <f t="shared" si="21"/>
        <v>-0.05555555556</v>
      </c>
      <c r="AY66" s="78">
        <f t="shared" si="22"/>
        <v>10</v>
      </c>
      <c r="AZ66" s="12">
        <v>1.0</v>
      </c>
      <c r="BA66" s="12">
        <v>1.0</v>
      </c>
      <c r="BB66" s="11">
        <f t="shared" si="146"/>
        <v>1</v>
      </c>
      <c r="BC66" s="13"/>
      <c r="BD66" s="17">
        <f t="shared" si="52"/>
        <v>8</v>
      </c>
    </row>
    <row r="67" ht="12.75" customHeight="1">
      <c r="A67" s="8" t="s">
        <v>780</v>
      </c>
      <c r="B67" s="13" t="s">
        <v>399</v>
      </c>
      <c r="C67" s="11">
        <f>SUM('1-season no sort'!C371,'1-season no sort'!C543)</f>
        <v>4.670634921</v>
      </c>
      <c r="D67" s="11">
        <f>SUM('1-season no sort'!D371,'1-season no sort'!D543)</f>
        <v>23.87301587</v>
      </c>
      <c r="E67" s="99">
        <f t="shared" si="3"/>
        <v>0.1956449468</v>
      </c>
      <c r="F67" s="17">
        <f>'1-season no sort'!F371+'1-season no sort'!F543</f>
        <v>2</v>
      </c>
      <c r="G67" s="17">
        <f>SUM('1-season no sort'!G371,'1-season no sort'!G543)</f>
        <v>13</v>
      </c>
      <c r="H67" s="17">
        <f>SUM('1-season no sort'!H371,'1-season no sort'!H543)</f>
        <v>9</v>
      </c>
      <c r="I67" s="17">
        <f>SUM('1-season no sort'!I371,'1-season no sort'!I543)</f>
        <v>169</v>
      </c>
      <c r="J67" s="17">
        <f>SUM('1-season no sort'!J371,'1-season no sort'!J543)</f>
        <v>22</v>
      </c>
      <c r="K67" s="15">
        <f t="shared" si="4"/>
        <v>0.5884884346</v>
      </c>
      <c r="L67" s="100">
        <f>('1-season no sort'!L371*('1-season no sort'!J371/J67))+('1-season no sort'!L543*('1-season no sort'!J543/J67))</f>
        <v>1.944444444</v>
      </c>
      <c r="M67" s="17">
        <f>SUM('1-season no sort'!M371,'1-season no sort'!M543)</f>
        <v>16</v>
      </c>
      <c r="N67" s="13">
        <v>0.0</v>
      </c>
      <c r="O67" s="13">
        <v>10.0</v>
      </c>
      <c r="P67" s="10">
        <f t="shared" si="164"/>
        <v>0</v>
      </c>
      <c r="Q67" s="15">
        <f t="shared" si="5"/>
        <v>0.7841333815</v>
      </c>
      <c r="R67" s="15">
        <f t="shared" si="6"/>
        <v>4.279761905</v>
      </c>
      <c r="S67" s="21">
        <f>SUM('1-season no sort'!S371,'1-season no sort'!S543)</f>
        <v>72</v>
      </c>
      <c r="T67" s="11">
        <f>AVERAGE('1-season no sort'!T371,'1-season no sort'!T543)</f>
        <v>4</v>
      </c>
      <c r="U67" s="13">
        <v>2.0</v>
      </c>
      <c r="V67" s="101">
        <f t="shared" si="7"/>
        <v>9</v>
      </c>
      <c r="W67" s="15">
        <f t="shared" si="8"/>
        <v>0.5909090909</v>
      </c>
      <c r="X67" s="15">
        <f t="shared" si="9"/>
        <v>0.4090909091</v>
      </c>
      <c r="Y67" s="15">
        <f t="shared" si="85"/>
        <v>4.279761905</v>
      </c>
      <c r="Z67" s="21">
        <f>SUM('1-season no sort'!Z371,'1-season no sort'!Z543)</f>
        <v>3</v>
      </c>
      <c r="AA67" s="21">
        <f>SUM('1-season no sort'!AA371,'1-season no sort'!AA543)</f>
        <v>0</v>
      </c>
      <c r="AB67" s="21">
        <f>SUM('1-season no sort'!AB371,'1-season no sort'!AB543)</f>
        <v>16</v>
      </c>
      <c r="AC67" s="21">
        <f>SUM('1-season no sort'!AC371,'1-season no sort'!AC543)</f>
        <v>3</v>
      </c>
      <c r="AD67" s="102">
        <f t="shared" ref="AD67:AE67" si="165">SUM(Z67+AB67)</f>
        <v>19</v>
      </c>
      <c r="AE67" s="102">
        <f t="shared" si="165"/>
        <v>3</v>
      </c>
      <c r="AF67" s="99">
        <f t="shared" si="12"/>
        <v>0.1578947368</v>
      </c>
      <c r="AG67" s="99">
        <f t="shared" si="13"/>
        <v>0.1875</v>
      </c>
      <c r="AH67" s="99">
        <f t="shared" si="14"/>
        <v>0</v>
      </c>
      <c r="AI67" s="21">
        <f>SUM('1-season no sort'!AG371,'1-season no sort'!AG543)</f>
        <v>12</v>
      </c>
      <c r="AJ67" s="21">
        <f>SUM('1-season no sort'!AH371,'1-season no sort'!AH543)</f>
        <v>3</v>
      </c>
      <c r="AK67" s="21">
        <f>SUM('1-season no sort'!AI371,'1-season no sort'!AI543)</f>
        <v>12</v>
      </c>
      <c r="AL67" s="21">
        <f>SUM('1-season no sort'!AJ371,'1-season no sort'!AJ543)</f>
        <v>5</v>
      </c>
      <c r="AM67" s="102">
        <f t="shared" ref="AM67:AN67" si="166">SUM(AI67+AK67)</f>
        <v>24</v>
      </c>
      <c r="AN67" s="102">
        <f t="shared" si="166"/>
        <v>8</v>
      </c>
      <c r="AO67" s="99">
        <f t="shared" si="16"/>
        <v>0.375</v>
      </c>
      <c r="AP67" s="99">
        <f t="shared" si="17"/>
        <v>0.4166666667</v>
      </c>
      <c r="AQ67" s="99">
        <f t="shared" si="18"/>
        <v>0.25</v>
      </c>
      <c r="AR67" s="17">
        <f>SUM('1-season no sort'!AN371,'1-season no sort'!AN543)</f>
        <v>2</v>
      </c>
      <c r="AS67" s="17">
        <f>SUM('1-season no sort'!AO371,'1-season no sort'!AO543)</f>
        <v>0</v>
      </c>
      <c r="AT67" s="13"/>
      <c r="AU67" s="13"/>
      <c r="AV67" s="11">
        <f t="shared" si="19"/>
        <v>36</v>
      </c>
      <c r="AW67" s="17">
        <f t="shared" si="20"/>
        <v>4</v>
      </c>
      <c r="AX67" s="13">
        <f t="shared" si="21"/>
        <v>0.1818181818</v>
      </c>
      <c r="AY67" s="78">
        <f t="shared" si="22"/>
        <v>13</v>
      </c>
      <c r="AZ67" s="13">
        <v>1.0</v>
      </c>
      <c r="BA67" s="13">
        <v>0.0</v>
      </c>
      <c r="BB67" s="11">
        <f t="shared" si="146"/>
        <v>0</v>
      </c>
      <c r="BC67" s="13"/>
      <c r="BD67" s="17">
        <f t="shared" si="52"/>
        <v>9</v>
      </c>
    </row>
    <row r="68" ht="12.75" customHeight="1">
      <c r="A68" s="8" t="s">
        <v>772</v>
      </c>
      <c r="B68" s="13" t="s">
        <v>323</v>
      </c>
      <c r="C68" s="11">
        <f>SUM('1-season no sort'!C282,'1-season no sort'!C330)</f>
        <v>3.081746032</v>
      </c>
      <c r="D68" s="11">
        <f>SUM('1-season no sort'!D282,'1-season no sort'!D330)</f>
        <v>18.21309524</v>
      </c>
      <c r="E68" s="99">
        <f t="shared" si="3"/>
        <v>0.1692049589</v>
      </c>
      <c r="F68" s="17">
        <f>SUM('1-season no sort'!F282,'1-season no sort'!F330)</f>
        <v>2</v>
      </c>
      <c r="G68" s="17">
        <f>SUM('1-season no sort'!G282,'1-season no sort'!G330)</f>
        <v>14</v>
      </c>
      <c r="H68" s="17">
        <f>SUM('1-season no sort'!H282,'1-season no sort'!H330)</f>
        <v>11</v>
      </c>
      <c r="I68" s="17">
        <f>SUM('1-season no sort'!I282,'1-season no sort'!I330)</f>
        <v>171</v>
      </c>
      <c r="J68" s="17">
        <f>SUM('1-season no sort'!J282,'1-season no sort'!J330)</f>
        <v>20</v>
      </c>
      <c r="K68" s="15">
        <f t="shared" si="4"/>
        <v>0.6967836257</v>
      </c>
      <c r="L68" s="100">
        <f>('1-season no sort'!L282*('1-season no sort'!J282/J68))+('1-season no sort'!L330*('1-season no sort'!J330/J68))</f>
        <v>2.638461538</v>
      </c>
      <c r="M68" s="17">
        <f>SUM('1-season no sort'!M282,'1-season no sort'!M330)</f>
        <v>16</v>
      </c>
      <c r="N68" s="13">
        <f>SUM('1-season no sort'!N282,'1-season no sort'!N323)</f>
        <v>0</v>
      </c>
      <c r="O68" s="13">
        <f>SUM('1-season no sort'!O323)</f>
        <v>8</v>
      </c>
      <c r="P68" s="10">
        <f t="shared" si="164"/>
        <v>0</v>
      </c>
      <c r="Q68" s="15">
        <f t="shared" si="5"/>
        <v>0.8659885847</v>
      </c>
      <c r="R68" s="15">
        <f t="shared" si="6"/>
        <v>4.179334554</v>
      </c>
      <c r="S68" s="21">
        <f>SUM('1-season no sort'!S282,'1-season no sort'!S330)</f>
        <v>67</v>
      </c>
      <c r="T68" s="11">
        <f>AVERAGE('1-season no sort'!T282,'1-season no sort'!T330)</f>
        <v>6</v>
      </c>
      <c r="U68" s="13">
        <v>2.0</v>
      </c>
      <c r="V68" s="101">
        <f t="shared" si="7"/>
        <v>6</v>
      </c>
      <c r="W68" s="15">
        <f t="shared" si="8"/>
        <v>0.7</v>
      </c>
      <c r="X68" s="15">
        <f t="shared" si="9"/>
        <v>0.3</v>
      </c>
      <c r="Y68" s="15">
        <f t="shared" si="85"/>
        <v>4.179334554</v>
      </c>
      <c r="Z68" s="21">
        <f>SUM('1-season no sort'!Z282,'1-season no sort'!Z330)</f>
        <v>2</v>
      </c>
      <c r="AA68" s="21">
        <f>SUM('1-season no sort'!AA282,'1-season no sort'!AA330)</f>
        <v>0</v>
      </c>
      <c r="AB68" s="21">
        <f>SUM('1-season no sort'!AB282,'1-season no sort'!AB330)</f>
        <v>12</v>
      </c>
      <c r="AC68" s="21">
        <f>SUM('1-season no sort'!AC282,'1-season no sort'!AC330)</f>
        <v>2</v>
      </c>
      <c r="AD68" s="102">
        <f t="shared" ref="AD68:AE68" si="167">SUM(Z68+AB68)</f>
        <v>14</v>
      </c>
      <c r="AE68" s="102">
        <f t="shared" si="167"/>
        <v>2</v>
      </c>
      <c r="AF68" s="99">
        <f t="shared" si="12"/>
        <v>0.1428571429</v>
      </c>
      <c r="AG68" s="99">
        <f t="shared" si="13"/>
        <v>0.1666666667</v>
      </c>
      <c r="AH68" s="99">
        <f t="shared" si="14"/>
        <v>0</v>
      </c>
      <c r="AI68" s="21">
        <f>SUM('1-season no sort'!AG282,'1-season no sort'!AG330)</f>
        <v>6</v>
      </c>
      <c r="AJ68" s="21">
        <f>SUM('1-season no sort'!AH282,'1-season no sort'!AH330)</f>
        <v>3</v>
      </c>
      <c r="AK68" s="21">
        <f>SUM('1-season no sort'!AI282,'1-season no sort'!AI330)</f>
        <v>13</v>
      </c>
      <c r="AL68" s="21">
        <f>SUM('1-season no sort'!AJ282,'1-season no sort'!AJ330)</f>
        <v>5</v>
      </c>
      <c r="AM68" s="102">
        <f t="shared" ref="AM68:AN68" si="168">SUM(AI68+AK68)</f>
        <v>19</v>
      </c>
      <c r="AN68" s="102">
        <f t="shared" si="168"/>
        <v>8</v>
      </c>
      <c r="AO68" s="99">
        <f t="shared" si="16"/>
        <v>0.4210526316</v>
      </c>
      <c r="AP68" s="99">
        <f t="shared" si="17"/>
        <v>0.3846153846</v>
      </c>
      <c r="AQ68" s="99">
        <f t="shared" si="18"/>
        <v>0.5</v>
      </c>
      <c r="AR68" s="17">
        <f>SUM('1-season no sort'!AN282,'1-season no sort'!AN330)</f>
        <v>0</v>
      </c>
      <c r="AS68" s="17">
        <f>SUM('1-season no sort'!AO282,'1-season no sort'!AO330)</f>
        <v>0</v>
      </c>
      <c r="AT68" s="17">
        <f>M68-AC68</f>
        <v>14</v>
      </c>
      <c r="AU68" s="13">
        <f>AT68/(J68-AC68)</f>
        <v>0.7777777778</v>
      </c>
      <c r="AV68" s="11">
        <f t="shared" si="19"/>
        <v>33.5</v>
      </c>
      <c r="AW68" s="17">
        <f t="shared" si="20"/>
        <v>3</v>
      </c>
      <c r="AX68" s="13">
        <f t="shared" si="21"/>
        <v>0.15</v>
      </c>
      <c r="AY68" s="78">
        <f t="shared" si="22"/>
        <v>9</v>
      </c>
      <c r="AZ68" s="13">
        <v>1.0</v>
      </c>
      <c r="BA68" s="13">
        <v>1.0</v>
      </c>
      <c r="BB68" s="11">
        <f t="shared" si="146"/>
        <v>1</v>
      </c>
      <c r="BD68" s="17">
        <f t="shared" si="52"/>
        <v>11</v>
      </c>
    </row>
    <row r="69" ht="12.75" customHeight="1">
      <c r="A69" s="8" t="s">
        <v>790</v>
      </c>
      <c r="B69" s="13" t="s">
        <v>388</v>
      </c>
      <c r="C69" s="11">
        <f>'1-season no sort'!C597+'1-season no sort'!C356</f>
        <v>6.80515873</v>
      </c>
      <c r="D69" s="11">
        <f>'1-season no sort'!D597+'1-season no sort'!D356</f>
        <v>14.35198413</v>
      </c>
      <c r="E69" s="99">
        <f t="shared" si="3"/>
        <v>0.4741615285</v>
      </c>
      <c r="F69" s="17">
        <f>'1-season no sort'!F597+'1-season no sort'!F356</f>
        <v>0</v>
      </c>
      <c r="G69" s="17">
        <f>'1-season no sort'!G597+'1-season no sort'!G356</f>
        <v>12</v>
      </c>
      <c r="H69" s="17">
        <f>'1-season no sort'!H597+'1-season no sort'!H356</f>
        <v>6</v>
      </c>
      <c r="I69" s="17">
        <f>'1-season no sort'!I597+'1-season no sort'!I356</f>
        <v>143</v>
      </c>
      <c r="J69" s="17">
        <f>'1-season no sort'!J597+'1-season no sort'!J356</f>
        <v>17</v>
      </c>
      <c r="K69" s="15">
        <f t="shared" si="4"/>
        <v>0.7034142328</v>
      </c>
      <c r="L69" s="100">
        <f>('1-season no sort'!L597*('1-season no sort'!J597/J69))+('1-season no sort'!L356*('1-season no sort'!J356/J69))</f>
        <v>3.019607843</v>
      </c>
      <c r="M69" s="17">
        <f>'1-season no sort'!M597+'1-season no sort'!M356</f>
        <v>8</v>
      </c>
      <c r="N69" s="17">
        <f>'1-season no sort'!N597+'1-season no sort'!N356</f>
        <v>3</v>
      </c>
      <c r="O69" s="17">
        <f>'1-season no sort'!O597</f>
        <v>10</v>
      </c>
      <c r="P69" s="17">
        <f>'1-season no sort'!P597+'1-season no sort'!P356</f>
        <v>0.3</v>
      </c>
      <c r="Q69" s="15">
        <f t="shared" si="5"/>
        <v>1.327575761</v>
      </c>
      <c r="R69" s="15">
        <f t="shared" si="6"/>
        <v>7.322187208</v>
      </c>
      <c r="S69" s="21">
        <f>'1-season no sort'!S597+'1-season no sort'!S356</f>
        <v>53.5</v>
      </c>
      <c r="T69" s="11">
        <f>AVERAGE('1-season no sort'!T597,'1-season no sort'!T356)</f>
        <v>8.5</v>
      </c>
      <c r="U69" s="13">
        <v>2.0</v>
      </c>
      <c r="V69" s="101">
        <f t="shared" si="7"/>
        <v>5</v>
      </c>
      <c r="W69" s="15">
        <f t="shared" si="8"/>
        <v>0.7058823529</v>
      </c>
      <c r="X69" s="15">
        <f t="shared" si="9"/>
        <v>0.2941176471</v>
      </c>
      <c r="Y69" s="15">
        <f t="shared" si="85"/>
        <v>6.422187208</v>
      </c>
      <c r="Z69" s="21">
        <f>'1-season no sort'!Z597+'1-season no sort'!Z356</f>
        <v>0.5</v>
      </c>
      <c r="AA69" s="21">
        <f>'1-season no sort'!AA597+'1-season no sort'!AA356</f>
        <v>0.25</v>
      </c>
      <c r="AB69" s="21">
        <f>'1-season no sort'!AB597+'1-season no sort'!AB356</f>
        <v>10</v>
      </c>
      <c r="AC69" s="21">
        <f>'1-season no sort'!AC597+'1-season no sort'!AC356</f>
        <v>5</v>
      </c>
      <c r="AD69" s="102">
        <f t="shared" ref="AD69:AE69" si="169">SUM(Z69+AB69)</f>
        <v>10.5</v>
      </c>
      <c r="AE69" s="102">
        <f t="shared" si="169"/>
        <v>5.25</v>
      </c>
      <c r="AF69" s="99">
        <f t="shared" si="12"/>
        <v>0.5</v>
      </c>
      <c r="AG69" s="99">
        <f t="shared" si="13"/>
        <v>0.5</v>
      </c>
      <c r="AH69" s="99">
        <f t="shared" si="14"/>
        <v>0.5</v>
      </c>
      <c r="AI69" s="21">
        <f>'1-season no sort'!AG597+'1-season no sort'!AG356</f>
        <v>6</v>
      </c>
      <c r="AJ69" s="21">
        <f>'1-season no sort'!AH597+'1-season no sort'!AH356</f>
        <v>3</v>
      </c>
      <c r="AK69" s="21">
        <f>'1-season no sort'!AI597+'1-season no sort'!AI356</f>
        <v>11</v>
      </c>
      <c r="AL69" s="21">
        <f>'1-season no sort'!AJ597+'1-season no sort'!AJ356</f>
        <v>5</v>
      </c>
      <c r="AM69" s="102">
        <f t="shared" ref="AM69:AN69" si="170">AI69+AK69</f>
        <v>17</v>
      </c>
      <c r="AN69" s="102">
        <f t="shared" si="170"/>
        <v>8</v>
      </c>
      <c r="AO69" s="99">
        <f t="shared" si="16"/>
        <v>0.4705882353</v>
      </c>
      <c r="AP69" s="99">
        <f t="shared" si="17"/>
        <v>0.4545454545</v>
      </c>
      <c r="AQ69" s="99">
        <f t="shared" si="18"/>
        <v>0.5</v>
      </c>
      <c r="AR69" s="17">
        <f>'1-season no sort'!AN597+'1-season no sort'!AN356</f>
        <v>0</v>
      </c>
      <c r="AS69" s="17">
        <f>'1-season no sort'!AO597+'1-season no sort'!AO356</f>
        <v>0</v>
      </c>
      <c r="AT69" s="13"/>
      <c r="AU69" s="13"/>
      <c r="AV69" s="11">
        <f t="shared" si="19"/>
        <v>26.75</v>
      </c>
      <c r="AW69" s="17">
        <f t="shared" si="20"/>
        <v>6</v>
      </c>
      <c r="AX69" s="13">
        <f t="shared" si="21"/>
        <v>0.3529411765</v>
      </c>
      <c r="AY69" s="78">
        <f t="shared" si="22"/>
        <v>11</v>
      </c>
      <c r="AZ69" s="105"/>
      <c r="BA69" s="25"/>
      <c r="BB69" s="13"/>
      <c r="BC69" s="25"/>
      <c r="BD69" s="17">
        <f t="shared" si="52"/>
        <v>6</v>
      </c>
    </row>
    <row r="70" ht="12.75" customHeight="1">
      <c r="A70" s="45" t="s">
        <v>740</v>
      </c>
      <c r="B70" s="13" t="s">
        <v>397</v>
      </c>
      <c r="C70" s="11">
        <f>SUM('1-season no sort'!C614,'1-season no sort'!C369,'1-season no sort'!C713)</f>
        <v>6.845634921</v>
      </c>
      <c r="D70" s="11">
        <f>SUM('1-season no sort'!D614,'1-season no sort'!D369,'1-season no sort'!D713)</f>
        <v>25.22738095</v>
      </c>
      <c r="E70" s="99">
        <f t="shared" si="3"/>
        <v>0.2713573372</v>
      </c>
      <c r="F70" s="17">
        <f>SUM('1-season no sort'!F614,'1-season no sort'!F369,'1-season no sort'!F713)</f>
        <v>3</v>
      </c>
      <c r="G70" s="17">
        <f>SUM('1-season no sort'!G614,'1-season no sort'!G369,'1-season no sort'!G713)</f>
        <v>19</v>
      </c>
      <c r="H70" s="17">
        <f>SUM('1-season no sort'!H614,'1-season no sort'!H369,'1-season no sort'!H713)</f>
        <v>12</v>
      </c>
      <c r="I70" s="17">
        <f>SUM('1-season no sort'!I614,'1-season no sort'!I369,'1-season no sort'!I713)</f>
        <v>186</v>
      </c>
      <c r="J70" s="17">
        <f>SUM('1-season no sort'!J614,'1-season no sort'!J369,'1-season no sort'!J713)</f>
        <v>24</v>
      </c>
      <c r="K70" s="15">
        <f t="shared" si="4"/>
        <v>0.7889784946</v>
      </c>
      <c r="L70" s="100">
        <f>('1-season no sort'!L614*('1-season no sort'!J614/J70))+('1-season no sort'!L369*('1-season no sort'!J369/J70))+('1-season no sort'!L713*('1-season no sort'!J713/J70))</f>
        <v>3.735690236</v>
      </c>
      <c r="M70" s="17">
        <f>SUM('1-season no sort'!M614,'1-season no sort'!M369,'1-season no sort'!M713)</f>
        <v>20</v>
      </c>
      <c r="N70" s="17">
        <f>SUM('1-season no sort'!N614,'1-season no sort'!N369,'1-season no sort'!N713)</f>
        <v>20</v>
      </c>
      <c r="O70" s="17">
        <f>SUM('1-season no sort'!O369,'1-season no sort'!O713)</f>
        <v>25</v>
      </c>
      <c r="P70" s="10">
        <f t="shared" ref="P70:P71" si="173">SUM(N70/O70)</f>
        <v>0.8</v>
      </c>
      <c r="Q70" s="15">
        <f t="shared" si="5"/>
        <v>1.327002499</v>
      </c>
      <c r="R70" s="15">
        <f t="shared" si="6"/>
        <v>7.617568543</v>
      </c>
      <c r="S70" s="21">
        <f>SUM('1-season no sort'!S614,'1-season no sort'!S369,'1-season no sort'!S713)</f>
        <v>84</v>
      </c>
      <c r="T70" s="11">
        <f>AVERAGE('1-season no sort'!T614,'1-season no sort'!T369,'1-season no sort'!T713)</f>
        <v>7</v>
      </c>
      <c r="U70" s="13">
        <v>3.0</v>
      </c>
      <c r="V70" s="101">
        <f t="shared" si="7"/>
        <v>5</v>
      </c>
      <c r="W70" s="15">
        <f t="shared" si="8"/>
        <v>0.7916666667</v>
      </c>
      <c r="X70" s="15">
        <f t="shared" si="9"/>
        <v>0.2083333333</v>
      </c>
      <c r="Y70" s="15">
        <f t="shared" si="85"/>
        <v>6.017568543</v>
      </c>
      <c r="Z70" s="21">
        <f>SUM('1-season no sort'!Z614,'1-season no sort'!Z369,'1-season no sort'!Z713)</f>
        <v>1</v>
      </c>
      <c r="AA70" s="21">
        <f>SUM('1-season no sort'!AA614,'1-season no sort'!AA369,'1-season no sort'!AA713)</f>
        <v>1</v>
      </c>
      <c r="AB70" s="21">
        <f>SUM('1-season no sort'!AB614,'1-season no sort'!AB369,'1-season no sort'!AB713)</f>
        <v>19</v>
      </c>
      <c r="AC70" s="21">
        <f>SUM('1-season no sort'!AC614,'1-season no sort'!AC369,'1-season no sort'!AC713)</f>
        <v>4</v>
      </c>
      <c r="AD70" s="102">
        <f t="shared" ref="AD70:AE70" si="171">SUM(Z70+AB70)</f>
        <v>20</v>
      </c>
      <c r="AE70" s="102">
        <f t="shared" si="171"/>
        <v>5</v>
      </c>
      <c r="AF70" s="99">
        <f t="shared" si="12"/>
        <v>0.25</v>
      </c>
      <c r="AG70" s="99">
        <f t="shared" si="13"/>
        <v>0.2105263158</v>
      </c>
      <c r="AH70" s="99">
        <f t="shared" si="14"/>
        <v>1</v>
      </c>
      <c r="AI70" s="21">
        <f>SUM('1-season no sort'!AG614,'1-season no sort'!AG369,'1-season no sort'!AG713)</f>
        <v>10</v>
      </c>
      <c r="AJ70" s="21">
        <f>SUM('1-season no sort'!AH614,'1-season no sort'!AH369,'1-season no sort'!AH713)</f>
        <v>3</v>
      </c>
      <c r="AK70" s="21">
        <f>SUM('1-season no sort'!AI614,'1-season no sort'!AI369,'1-season no sort'!AI713)</f>
        <v>16</v>
      </c>
      <c r="AL70" s="21">
        <f>SUM('1-season no sort'!AJ614,'1-season no sort'!AJ369,'1-season no sort'!AJ713)</f>
        <v>5</v>
      </c>
      <c r="AM70" s="102">
        <f t="shared" ref="AM70:AN70" si="172">SUM(AI70+AK70)</f>
        <v>26</v>
      </c>
      <c r="AN70" s="102">
        <f t="shared" si="172"/>
        <v>8</v>
      </c>
      <c r="AO70" s="99">
        <f t="shared" si="16"/>
        <v>0.3846153846</v>
      </c>
      <c r="AP70" s="99">
        <f t="shared" si="17"/>
        <v>0.3125</v>
      </c>
      <c r="AQ70" s="99">
        <f t="shared" si="18"/>
        <v>0.3</v>
      </c>
      <c r="AR70" s="17">
        <f>SUM('1-season no sort'!AN614,'1-season no sort'!AN369,'1-season no sort'!AN713)</f>
        <v>4</v>
      </c>
      <c r="AS70" s="17">
        <f>SUM('1-season no sort'!AO614,'1-season no sort'!AO369,'1-season no sort'!AO713)</f>
        <v>0</v>
      </c>
      <c r="AT70" s="13"/>
      <c r="AU70" s="13"/>
      <c r="AV70" s="11">
        <f t="shared" si="19"/>
        <v>28</v>
      </c>
      <c r="AW70" s="17">
        <f t="shared" si="20"/>
        <v>7</v>
      </c>
      <c r="AX70" s="13">
        <f t="shared" si="21"/>
        <v>0.2916666667</v>
      </c>
      <c r="AY70" s="78">
        <f t="shared" si="22"/>
        <v>12</v>
      </c>
      <c r="AZ70" s="104"/>
      <c r="BA70" s="13"/>
      <c r="BB70" s="13"/>
      <c r="BC70" s="17">
        <f>SUM('1-season no sort'!AZ614,'1-season no sort'!AZ369,'1-season no sort'!AZ713)</f>
        <v>0</v>
      </c>
      <c r="BD70" s="17">
        <f t="shared" si="52"/>
        <v>12</v>
      </c>
    </row>
    <row r="71" ht="12.75" customHeight="1">
      <c r="A71" s="8" t="s">
        <v>791</v>
      </c>
      <c r="B71" s="13" t="s">
        <v>169</v>
      </c>
      <c r="C71" s="11">
        <f>SUM('1-season no sort'!C112,'1-season no sort'!C234)</f>
        <v>2.252380952</v>
      </c>
      <c r="D71" s="11">
        <f>SUM('1-season no sort'!D112,'1-season no sort'!D234)</f>
        <v>16.52857143</v>
      </c>
      <c r="E71" s="99">
        <f t="shared" si="3"/>
        <v>0.1362719677</v>
      </c>
      <c r="F71" s="17">
        <f>SUM('1-season no sort'!F112,'1-season no sort'!F234)</f>
        <v>12</v>
      </c>
      <c r="G71" s="17">
        <f>SUM('1-season no sort'!G112,'1-season no sort'!G234)</f>
        <v>9</v>
      </c>
      <c r="H71" s="17">
        <f>SUM('1-season no sort'!H112,'1-season no sort'!H234)</f>
        <v>9</v>
      </c>
      <c r="I71" s="17">
        <f>SUM('1-season no sort'!I112,'1-season no sort'!I234)</f>
        <v>104</v>
      </c>
      <c r="J71" s="17">
        <f>SUM('1-season no sort'!J112,'1-season no sort'!J234)</f>
        <v>14</v>
      </c>
      <c r="K71" s="15">
        <f t="shared" si="4"/>
        <v>0.6366758242</v>
      </c>
      <c r="L71" s="100">
        <f>('1-season no sort'!L112*('1-season no sort'!J112/J71))+('1-season no sort'!L234*('1-season no sort'!J234/J71))</f>
        <v>3.807692308</v>
      </c>
      <c r="M71" s="17">
        <f>SUM('1-season no sort'!M112,'1-season no sort'!M234)</f>
        <v>11</v>
      </c>
      <c r="N71" s="13">
        <v>2.0</v>
      </c>
      <c r="O71" s="13">
        <v>7.0</v>
      </c>
      <c r="P71" s="10">
        <f t="shared" si="173"/>
        <v>0.2857142857</v>
      </c>
      <c r="Q71" s="15">
        <f t="shared" si="5"/>
        <v>0.9158049348</v>
      </c>
      <c r="R71" s="15">
        <f t="shared" si="6"/>
        <v>5.791025641</v>
      </c>
      <c r="S71" s="21">
        <f>SUM('1-season no sort'!S112,'1-season no sort'!S234)</f>
        <v>63</v>
      </c>
      <c r="T71" s="11">
        <f>AVERAGE('1-season no sort'!T112,'1-season no sort'!T234)</f>
        <v>6.5</v>
      </c>
      <c r="U71" s="13">
        <v>2.0</v>
      </c>
      <c r="V71" s="101">
        <f t="shared" si="7"/>
        <v>5</v>
      </c>
      <c r="W71" s="15">
        <f t="shared" si="8"/>
        <v>0.6428571429</v>
      </c>
      <c r="X71" s="15">
        <f t="shared" si="9"/>
        <v>0.3571428571</v>
      </c>
      <c r="Y71" s="15">
        <f t="shared" si="85"/>
        <v>4.933882784</v>
      </c>
      <c r="Z71" s="21">
        <f>SUM('1-season no sort'!Z112,'1-season no sort'!Z234)</f>
        <v>4</v>
      </c>
      <c r="AA71" s="21">
        <f>SUM('1-season no sort'!AA112,'1-season no sort'!AA234)</f>
        <v>0</v>
      </c>
      <c r="AB71" s="21">
        <f>SUM('1-season no sort'!AB112,'1-season no sort'!AB234)</f>
        <v>8</v>
      </c>
      <c r="AC71" s="21">
        <f>SUM('1-season no sort'!AC112,'1-season no sort'!AC234)</f>
        <v>1</v>
      </c>
      <c r="AD71" s="102">
        <f t="shared" ref="AD71:AE71" si="174">SUM(Z71+AB71)</f>
        <v>12</v>
      </c>
      <c r="AE71" s="102">
        <f t="shared" si="174"/>
        <v>1</v>
      </c>
      <c r="AF71" s="99">
        <f t="shared" si="12"/>
        <v>0.08333333333</v>
      </c>
      <c r="AG71" s="99">
        <f t="shared" si="13"/>
        <v>0.125</v>
      </c>
      <c r="AH71" s="99">
        <f t="shared" si="14"/>
        <v>0</v>
      </c>
      <c r="AI71" s="21">
        <f>SUM('1-season no sort'!AG112,'1-season no sort'!AG234)</f>
        <v>12</v>
      </c>
      <c r="AJ71" s="21">
        <f>SUM('1-season no sort'!AH112,'1-season no sort'!AH234)</f>
        <v>4</v>
      </c>
      <c r="AK71" s="21">
        <f>SUM('1-season no sort'!AI112,'1-season no sort'!AI234)</f>
        <v>14</v>
      </c>
      <c r="AL71" s="21">
        <f>SUM('1-season no sort'!AJ112,'1-season no sort'!AJ234)</f>
        <v>4</v>
      </c>
      <c r="AM71" s="102">
        <f t="shared" ref="AM71:AN71" si="175">SUM(AI71+AK71)</f>
        <v>26</v>
      </c>
      <c r="AN71" s="102">
        <f t="shared" si="175"/>
        <v>8</v>
      </c>
      <c r="AO71" s="99">
        <f t="shared" si="16"/>
        <v>0.3076923077</v>
      </c>
      <c r="AP71" s="99">
        <f t="shared" si="17"/>
        <v>0.2857142857</v>
      </c>
      <c r="AQ71" s="99">
        <f t="shared" si="18"/>
        <v>0.3333333333</v>
      </c>
      <c r="AR71" s="17">
        <f>SUM('1-season no sort'!AN112,'1-season no sort'!AN234)</f>
        <v>0</v>
      </c>
      <c r="AS71" s="17">
        <f>SUM('1-season no sort'!AO112,'1-season no sort'!AO234)</f>
        <v>0</v>
      </c>
      <c r="AT71" s="13"/>
      <c r="AU71" s="13"/>
      <c r="AV71" s="11">
        <f t="shared" si="19"/>
        <v>31.5</v>
      </c>
      <c r="AW71" s="17">
        <f t="shared" si="20"/>
        <v>0</v>
      </c>
      <c r="AX71" s="13">
        <f t="shared" si="21"/>
        <v>0</v>
      </c>
      <c r="AY71" s="78">
        <f t="shared" si="22"/>
        <v>5</v>
      </c>
      <c r="AZ71" s="13">
        <v>1.0</v>
      </c>
      <c r="BA71" s="13">
        <v>1.0</v>
      </c>
      <c r="BB71" s="11">
        <f>BA71/AZ71</f>
        <v>1</v>
      </c>
      <c r="BC71" s="13"/>
      <c r="BD71" s="17">
        <f t="shared" si="52"/>
        <v>9</v>
      </c>
    </row>
    <row r="72" ht="12.75" customHeight="1">
      <c r="A72" s="8" t="s">
        <v>792</v>
      </c>
      <c r="B72" s="13" t="s">
        <v>267</v>
      </c>
      <c r="C72" s="11">
        <f>'1-season no sort'!C210+'1-season no sort'!C554+'1-season no sort'!C611</f>
        <v>1.380952381</v>
      </c>
      <c r="D72" s="11">
        <f>'1-season no sort'!D210+'1-season no sort'!D554+'1-season no sort'!D611</f>
        <v>4.509126984</v>
      </c>
      <c r="E72" s="99">
        <f t="shared" si="3"/>
        <v>0.3062571504</v>
      </c>
      <c r="F72" s="17">
        <f>'1-season no sort'!F210+'1-season no sort'!F554+'1-season no sort'!F611</f>
        <v>0</v>
      </c>
      <c r="G72" s="17">
        <f>'1-season no sort'!G210+'1-season no sort'!G554+'1-season no sort'!G611</f>
        <v>8</v>
      </c>
      <c r="H72" s="17">
        <f>'1-season no sort'!H210+'1-season no sort'!H554+'1-season no sort'!H611</f>
        <v>17</v>
      </c>
      <c r="I72" s="17">
        <f>'1-season no sort'!I210+'1-season no sort'!I554+'1-season no sort'!I611</f>
        <v>103</v>
      </c>
      <c r="J72" s="17">
        <f>'1-season no sort'!J210+'1-season no sort'!J554+'1-season no sort'!J611</f>
        <v>13</v>
      </c>
      <c r="K72" s="15">
        <f t="shared" si="4"/>
        <v>0.6026885736</v>
      </c>
      <c r="L72" s="100">
        <f>('1-season no sort'!L210*('1-season no sort'!J210/J72))+('1-season no sort'!L554*('1-season no sort'!J554/J72))+('1-season no sort'!L611*('1-season no sort'!J611/J72))</f>
        <v>1.845454545</v>
      </c>
      <c r="M72" s="17">
        <f>'1-season no sort'!M210+'1-season no sort'!M554+'1-season no sort'!M611</f>
        <v>7</v>
      </c>
      <c r="N72" s="13"/>
      <c r="O72" s="13"/>
      <c r="P72" s="13"/>
      <c r="Q72" s="15">
        <f t="shared" si="5"/>
        <v>0.908945724</v>
      </c>
      <c r="R72" s="15">
        <f t="shared" si="6"/>
        <v>2.305772006</v>
      </c>
      <c r="S72" s="21">
        <f>'1-season no sort'!S210+'1-season no sort'!S554+'1-season no sort'!S611</f>
        <v>50</v>
      </c>
      <c r="T72" s="11">
        <f>AVERAGE('1-season no sort'!T210,'1-season no sort'!T554,'1-season no sort'!T611)</f>
        <v>13.66666667</v>
      </c>
      <c r="U72" s="13">
        <v>3.0</v>
      </c>
      <c r="V72" s="101">
        <f t="shared" si="7"/>
        <v>5</v>
      </c>
      <c r="W72" s="15">
        <f t="shared" si="8"/>
        <v>0.6153846154</v>
      </c>
      <c r="X72" s="15">
        <f t="shared" si="9"/>
        <v>0.3846153846</v>
      </c>
      <c r="Y72" s="15">
        <f t="shared" si="85"/>
        <v>2.305772006</v>
      </c>
      <c r="Z72" s="21">
        <f>SUM('1-season no sort'!Z210+'1-season no sort'!Z554+'1-season no sort'!Z611)</f>
        <v>0</v>
      </c>
      <c r="AA72" s="21">
        <f>SUM('1-season no sort'!AA210+'1-season no sort'!AA554+'1-season no sort'!AA611)</f>
        <v>0</v>
      </c>
      <c r="AB72" s="21">
        <f>SUM('1-season no sort'!AB210+'1-season no sort'!AB554+'1-season no sort'!AB611)</f>
        <v>1</v>
      </c>
      <c r="AC72" s="21">
        <f>SUM('1-season no sort'!AC210+'1-season no sort'!AC554+'1-season no sort'!AC611)</f>
        <v>0</v>
      </c>
      <c r="AD72" s="102">
        <f t="shared" ref="AD72:AE72" si="176">SUM(Z72+AB72)</f>
        <v>1</v>
      </c>
      <c r="AE72" s="102">
        <f t="shared" si="176"/>
        <v>0</v>
      </c>
      <c r="AF72" s="99">
        <f t="shared" si="12"/>
        <v>0</v>
      </c>
      <c r="AG72" s="99">
        <f t="shared" si="13"/>
        <v>0</v>
      </c>
      <c r="AH72" s="99" t="str">
        <f t="shared" si="14"/>
        <v>#DIV/0!</v>
      </c>
      <c r="AI72" s="21">
        <f>SUM('1-season no sort'!AG210+'1-season no sort'!AG554+'1-season no sort'!AG611)</f>
        <v>7</v>
      </c>
      <c r="AJ72" s="21">
        <f>SUM('1-season no sort'!AH210+'1-season no sort'!AH554+'1-season no sort'!AH611)</f>
        <v>4</v>
      </c>
      <c r="AK72" s="21">
        <f>SUM('1-season no sort'!AI210+'1-season no sort'!AI554+'1-season no sort'!AI611)</f>
        <v>16</v>
      </c>
      <c r="AL72" s="21">
        <f>SUM('1-season no sort'!AJ210+'1-season no sort'!AJ554+'1-season no sort'!AJ611)</f>
        <v>4</v>
      </c>
      <c r="AM72" s="102">
        <f t="shared" ref="AM72:AN72" si="177">SUM(AI72+AK72)</f>
        <v>23</v>
      </c>
      <c r="AN72" s="102">
        <f t="shared" si="177"/>
        <v>8</v>
      </c>
      <c r="AO72" s="99">
        <f t="shared" si="16"/>
        <v>0.3695652174</v>
      </c>
      <c r="AP72" s="99">
        <f t="shared" si="17"/>
        <v>0.25</v>
      </c>
      <c r="AQ72" s="99">
        <f t="shared" si="18"/>
        <v>0.5714285714</v>
      </c>
      <c r="AR72" s="17">
        <f>SUM('1-season no sort'!AN210+'1-season no sort'!AN554+'1-season no sort'!AN611)</f>
        <v>1</v>
      </c>
      <c r="AS72" s="17">
        <f>SUM('1-season no sort'!AO210+'1-season no sort'!AO554+'1-season no sort'!AO611)</f>
        <v>0</v>
      </c>
      <c r="AT72" s="13"/>
      <c r="AU72" s="13"/>
      <c r="AV72" s="11">
        <f t="shared" si="19"/>
        <v>16.66666667</v>
      </c>
      <c r="AW72" s="17">
        <f t="shared" si="20"/>
        <v>-9</v>
      </c>
      <c r="AX72" s="13">
        <f t="shared" si="21"/>
        <v>-0.6923076923</v>
      </c>
      <c r="AY72" s="78">
        <f t="shared" si="22"/>
        <v>-4</v>
      </c>
      <c r="AZ72" s="104"/>
      <c r="BA72" s="13"/>
      <c r="BB72" s="13"/>
      <c r="BC72" s="13"/>
      <c r="BD72" s="17">
        <f t="shared" si="52"/>
        <v>17</v>
      </c>
    </row>
    <row r="73" ht="12.75" customHeight="1">
      <c r="A73" s="8" t="s">
        <v>748</v>
      </c>
      <c r="B73" s="13" t="s">
        <v>584</v>
      </c>
      <c r="C73" s="11">
        <f>'1-season no sort'!C583+'1-season no sort'!C612</f>
        <v>1.588492063</v>
      </c>
      <c r="D73" s="11">
        <f>'1-season no sort'!D583+'1-season no sort'!D612</f>
        <v>10.82857143</v>
      </c>
      <c r="E73" s="99">
        <f t="shared" si="3"/>
        <v>0.1466945177</v>
      </c>
      <c r="F73" s="17">
        <f>'1-season no sort'!F583+'1-season no sort'!F612</f>
        <v>1</v>
      </c>
      <c r="G73" s="17">
        <f>'1-season no sort'!G583+'1-season no sort'!G612</f>
        <v>8</v>
      </c>
      <c r="H73" s="17">
        <f>'1-season no sort'!H583+'1-season no sort'!H612</f>
        <v>15</v>
      </c>
      <c r="I73" s="17">
        <f>'1-season no sort'!I583+'1-season no sort'!I612</f>
        <v>122</v>
      </c>
      <c r="J73" s="17">
        <f>'1-season no sort'!J583+'1-season no sort'!J612</f>
        <v>13</v>
      </c>
      <c r="K73" s="15">
        <f t="shared" si="4"/>
        <v>0.60592686</v>
      </c>
      <c r="L73" s="100">
        <f>('1-season no sort'!L583*('1-season no sort'!J583/J73))+('1-season no sort'!L612*('1-season no sort'!J612/J73))</f>
        <v>1.274358974</v>
      </c>
      <c r="M73" s="17">
        <f>'1-season no sort'!M583+'1-season no sort'!M612</f>
        <v>5</v>
      </c>
      <c r="Q73" s="15">
        <f t="shared" si="5"/>
        <v>0.7526213778</v>
      </c>
      <c r="R73" s="15">
        <f t="shared" si="6"/>
        <v>2.068605006</v>
      </c>
      <c r="S73" s="21">
        <f>'1-season no sort'!S583+'1-season no sort'!S612</f>
        <v>55</v>
      </c>
      <c r="T73" s="11">
        <f>AVERAGE('1-season no sort'!T583,'1-season no sort'!T612)</f>
        <v>10.5</v>
      </c>
      <c r="U73" s="13">
        <v>2.0</v>
      </c>
      <c r="V73" s="101">
        <f t="shared" si="7"/>
        <v>5</v>
      </c>
      <c r="W73" s="15">
        <f t="shared" si="8"/>
        <v>0.6153846154</v>
      </c>
      <c r="X73" s="15">
        <f t="shared" si="9"/>
        <v>0.3846153846</v>
      </c>
      <c r="Y73" s="15">
        <f t="shared" si="85"/>
        <v>2.068605006</v>
      </c>
      <c r="Z73" s="21">
        <f>SUM('1-season no sort'!Z583+'1-season no sort'!Z612)</f>
        <v>0</v>
      </c>
      <c r="AA73" s="21">
        <f>SUM('1-season no sort'!AA583+'1-season no sort'!AA612)</f>
        <v>0</v>
      </c>
      <c r="AB73" s="21">
        <f>SUM('1-season no sort'!AB583+'1-season no sort'!AB612)</f>
        <v>7</v>
      </c>
      <c r="AC73" s="21">
        <f>SUM('1-season no sort'!AC583+'1-season no sort'!AC612)</f>
        <v>0</v>
      </c>
      <c r="AD73" s="102">
        <f t="shared" ref="AD73:AE73" si="178">SUM(Z73+AB73)</f>
        <v>7</v>
      </c>
      <c r="AE73" s="102">
        <f t="shared" si="178"/>
        <v>0</v>
      </c>
      <c r="AF73" s="99">
        <f t="shared" si="12"/>
        <v>0</v>
      </c>
      <c r="AG73" s="99">
        <f t="shared" si="13"/>
        <v>0</v>
      </c>
      <c r="AH73" s="99" t="str">
        <f t="shared" si="14"/>
        <v>#DIV/0!</v>
      </c>
      <c r="AI73" s="21">
        <f>SUM('1-season no sort'!AG583+'1-season no sort'!AG612)</f>
        <v>9</v>
      </c>
      <c r="AJ73" s="21">
        <f>SUM('1-season no sort'!AH583+'1-season no sort'!AH612)</f>
        <v>0</v>
      </c>
      <c r="AK73" s="21">
        <f>SUM('1-season no sort'!AI583+'1-season no sort'!AI612)</f>
        <v>14</v>
      </c>
      <c r="AL73" s="21">
        <f>SUM('1-season no sort'!AJ583+'1-season no sort'!AJ612)</f>
        <v>8</v>
      </c>
      <c r="AM73" s="102">
        <f t="shared" ref="AM73:AN73" si="179">SUM(AI73+AK73)</f>
        <v>23</v>
      </c>
      <c r="AN73" s="102">
        <f t="shared" si="179"/>
        <v>8</v>
      </c>
      <c r="AO73" s="99">
        <f t="shared" si="16"/>
        <v>0.4130434783</v>
      </c>
      <c r="AP73" s="99">
        <f t="shared" si="17"/>
        <v>0.5714285714</v>
      </c>
      <c r="AQ73" s="99">
        <f t="shared" si="18"/>
        <v>0</v>
      </c>
      <c r="AR73" s="17">
        <f>SUM('1-season no sort'!AN583+'1-season no sort'!AN612)</f>
        <v>3</v>
      </c>
      <c r="AS73" s="17">
        <f>SUM('1-season no sort'!AO583+'1-season no sort'!AO612)</f>
        <v>0</v>
      </c>
      <c r="AT73" s="13"/>
      <c r="AU73" s="13"/>
      <c r="AV73" s="11">
        <f t="shared" si="19"/>
        <v>27.5</v>
      </c>
      <c r="AW73" s="17">
        <f t="shared" si="20"/>
        <v>-7</v>
      </c>
      <c r="AX73" s="13">
        <f t="shared" si="21"/>
        <v>-0.5384615385</v>
      </c>
      <c r="AY73" s="78">
        <f t="shared" si="22"/>
        <v>-2</v>
      </c>
      <c r="AZ73" s="13">
        <v>1.0</v>
      </c>
      <c r="BA73" s="13">
        <v>1.0</v>
      </c>
      <c r="BB73" s="11">
        <f>BA73/AZ73</f>
        <v>1</v>
      </c>
      <c r="BC73" s="13"/>
      <c r="BD73" s="17">
        <f t="shared" si="52"/>
        <v>15</v>
      </c>
    </row>
    <row r="74" ht="12.75" customHeight="1">
      <c r="A74" s="8" t="s">
        <v>780</v>
      </c>
      <c r="B74" s="13" t="s">
        <v>398</v>
      </c>
      <c r="C74" s="11">
        <f>SUM('1-season no sort'!C370,'1-season no sort'!C558)</f>
        <v>4.052380952</v>
      </c>
      <c r="D74" s="11">
        <f>SUM('1-season no sort'!D370,'1-season no sort'!D558)</f>
        <v>14.30634921</v>
      </c>
      <c r="E74" s="99">
        <f t="shared" si="3"/>
        <v>0.2832575169</v>
      </c>
      <c r="F74" s="17">
        <f>SUM('1-season no sort'!F370,'1-season no sort'!F558)</f>
        <v>1</v>
      </c>
      <c r="G74" s="17">
        <f>SUM('1-season no sort'!G370,'1-season no sort'!G558)</f>
        <v>11</v>
      </c>
      <c r="H74" s="17">
        <f>SUM('1-season no sort'!H370,'1-season no sort'!H558)</f>
        <v>9</v>
      </c>
      <c r="I74" s="17">
        <f>SUM('1-season no sort'!I370,'1-season no sort'!I558)</f>
        <v>107</v>
      </c>
      <c r="J74" s="17">
        <f>SUM('1-season no sort'!J370,'1-season no sort'!J558)</f>
        <v>15</v>
      </c>
      <c r="K74" s="15">
        <f t="shared" si="4"/>
        <v>0.7277258567</v>
      </c>
      <c r="L74" s="100">
        <f>('1-season no sort'!L370*('1-season no sort'!J370/J74))+('1-season no sort'!L558*('1-season no sort'!J558/J74))</f>
        <v>2.514814815</v>
      </c>
      <c r="M74" s="17">
        <f>SUM('1-season no sort'!M370,'1-season no sort'!M558)</f>
        <v>10</v>
      </c>
      <c r="N74" s="13">
        <v>1.0</v>
      </c>
      <c r="O74" s="13">
        <v>9.0</v>
      </c>
      <c r="P74" s="10">
        <f>SUM(N74/O74)</f>
        <v>0.1111111111</v>
      </c>
      <c r="Q74" s="15">
        <f t="shared" si="5"/>
        <v>1.066538929</v>
      </c>
      <c r="R74" s="15">
        <f t="shared" si="6"/>
        <v>4.874338624</v>
      </c>
      <c r="S74" s="21">
        <f>SUM('1-season no sort'!S370,'1-season no sort'!S558)</f>
        <v>55</v>
      </c>
      <c r="T74" s="11">
        <f>AVERAGE('1-season no sort'!T370,'1-season no sort'!T558)</f>
        <v>8</v>
      </c>
      <c r="U74" s="106">
        <v>2.0</v>
      </c>
      <c r="V74" s="101">
        <f t="shared" si="7"/>
        <v>4</v>
      </c>
      <c r="W74" s="15">
        <f t="shared" si="8"/>
        <v>0.7333333333</v>
      </c>
      <c r="X74" s="15">
        <f t="shared" si="9"/>
        <v>0.2666666667</v>
      </c>
      <c r="Y74" s="15">
        <f t="shared" si="85"/>
        <v>4.541005291</v>
      </c>
      <c r="Z74" s="21">
        <f>SUM('1-season no sort'!Z370,'1-season no sort'!Z558)</f>
        <v>1</v>
      </c>
      <c r="AA74" s="21">
        <f>SUM('1-season no sort'!AA370,'1-season no sort'!AA558)</f>
        <v>0</v>
      </c>
      <c r="AB74" s="21">
        <f>SUM('1-season no sort'!AB370,'1-season no sort'!AB558)</f>
        <v>9</v>
      </c>
      <c r="AC74" s="21">
        <f>SUM('1-season no sort'!AC370,'1-season no sort'!AC558)</f>
        <v>2</v>
      </c>
      <c r="AD74" s="102">
        <f t="shared" ref="AD74:AE74" si="180">SUM(Z74+AB74)</f>
        <v>10</v>
      </c>
      <c r="AE74" s="102">
        <f t="shared" si="180"/>
        <v>2</v>
      </c>
      <c r="AF74" s="99">
        <f t="shared" si="12"/>
        <v>0.2</v>
      </c>
      <c r="AG74" s="99">
        <f t="shared" si="13"/>
        <v>0.2222222222</v>
      </c>
      <c r="AH74" s="99">
        <f t="shared" si="14"/>
        <v>0</v>
      </c>
      <c r="AI74" s="21">
        <f>SUM('1-season no sort'!AG370,'1-season no sort'!AG558)</f>
        <v>9</v>
      </c>
      <c r="AJ74" s="21">
        <f>SUM('1-season no sort'!AH370,'1-season no sort'!AH558)</f>
        <v>4</v>
      </c>
      <c r="AK74" s="21">
        <f>SUM('1-season no sort'!AI370,'1-season no sort'!AI558)</f>
        <v>12</v>
      </c>
      <c r="AL74" s="21">
        <f>SUM('1-season no sort'!AJ370,'1-season no sort'!AJ558)</f>
        <v>4</v>
      </c>
      <c r="AM74" s="102">
        <f t="shared" ref="AM74:AN74" si="181">SUM(AI74+AK74)</f>
        <v>21</v>
      </c>
      <c r="AN74" s="102">
        <f t="shared" si="181"/>
        <v>8</v>
      </c>
      <c r="AO74" s="99">
        <f t="shared" si="16"/>
        <v>0.4523809524</v>
      </c>
      <c r="AP74" s="99">
        <f t="shared" si="17"/>
        <v>0.3333333333</v>
      </c>
      <c r="AQ74" s="99">
        <f t="shared" si="18"/>
        <v>0.4444444444</v>
      </c>
      <c r="AR74" s="17">
        <f>SUM('1-season no sort'!AN370,'1-season no sort'!AN558)</f>
        <v>3</v>
      </c>
      <c r="AS74" s="17">
        <f>SUM('1-season no sort'!AO370,'1-season no sort'!AO558)</f>
        <v>0</v>
      </c>
      <c r="AT74" s="13"/>
      <c r="AU74" s="13"/>
      <c r="AV74" s="11">
        <f t="shared" si="19"/>
        <v>27.5</v>
      </c>
      <c r="AW74" s="17">
        <f t="shared" si="20"/>
        <v>2</v>
      </c>
      <c r="AX74" s="13">
        <f t="shared" si="21"/>
        <v>0.1333333333</v>
      </c>
      <c r="AY74" s="78">
        <f t="shared" si="22"/>
        <v>6</v>
      </c>
      <c r="AZ74" s="104"/>
      <c r="BA74" s="13"/>
      <c r="BB74" s="13"/>
      <c r="BC74" s="13"/>
      <c r="BD74" s="17">
        <f t="shared" si="52"/>
        <v>9</v>
      </c>
    </row>
    <row r="75" ht="12.75" customHeight="1">
      <c r="A75" s="8" t="s">
        <v>793</v>
      </c>
      <c r="B75" s="13" t="s">
        <v>243</v>
      </c>
      <c r="C75" s="11">
        <f>SUM('1-season no sort'!C187,'1-season no sort'!C542)</f>
        <v>1.294444444</v>
      </c>
      <c r="D75" s="11">
        <f>SUM('1-season no sort'!D187,'1-season no sort'!D542)</f>
        <v>9.352777778</v>
      </c>
      <c r="E75" s="99">
        <f t="shared" si="3"/>
        <v>0.1384021384</v>
      </c>
      <c r="F75" s="17">
        <f>SUM('1-season no sort'!F187,'1-season no sort'!F542)</f>
        <v>6</v>
      </c>
      <c r="G75" s="17">
        <f>SUM('1-season no sort'!G187,'1-season no sort'!G542)</f>
        <v>4</v>
      </c>
      <c r="H75" s="17">
        <f>SUM('1-season no sort'!H187,'1-season no sort'!H542)</f>
        <v>10</v>
      </c>
      <c r="I75" s="17">
        <f>SUM('1-season no sort'!I187,'1-season no sort'!I542)</f>
        <v>73</v>
      </c>
      <c r="J75" s="17">
        <f>SUM('1-season no sort'!J187,'1-season no sort'!J542)</f>
        <v>8</v>
      </c>
      <c r="K75" s="15">
        <f t="shared" si="4"/>
        <v>0.4828767123</v>
      </c>
      <c r="L75" s="100">
        <f>('1-season no sort'!L187*('1-season no sort'!J187/J75))+('1-season no sort'!L542*('1-season no sort'!J542/J75))</f>
        <v>1.272727273</v>
      </c>
      <c r="M75" s="17">
        <f>SUM('1-season no sort'!M187,'1-season no sort'!M542)</f>
        <v>6</v>
      </c>
      <c r="N75" s="13"/>
      <c r="O75" s="13"/>
      <c r="P75" s="13"/>
      <c r="Q75" s="15">
        <f t="shared" si="5"/>
        <v>0.6212788507</v>
      </c>
      <c r="R75" s="15">
        <f t="shared" si="6"/>
        <v>1.919949495</v>
      </c>
      <c r="S75" s="21">
        <f>SUM('1-season no sort'!S187,'1-season no sort'!S542)</f>
        <v>46</v>
      </c>
      <c r="T75" s="11">
        <f>AVERAGE('1-season no sort'!T187,'1-season no sort'!T542)</f>
        <v>11.5</v>
      </c>
      <c r="U75" s="13">
        <v>2.0</v>
      </c>
      <c r="V75" s="101">
        <f t="shared" si="7"/>
        <v>4</v>
      </c>
      <c r="W75" s="15">
        <f t="shared" si="8"/>
        <v>0.5</v>
      </c>
      <c r="X75" s="15">
        <f t="shared" si="9"/>
        <v>0.5</v>
      </c>
      <c r="Y75" s="15">
        <f t="shared" si="85"/>
        <v>1.919949495</v>
      </c>
      <c r="Z75" s="21">
        <f>SUM('1-season no sort'!Z187,'1-season no sort'!Z542)</f>
        <v>0</v>
      </c>
      <c r="AA75" s="21">
        <f>SUM('1-season no sort'!AA187,'1-season no sort'!AA542)</f>
        <v>0</v>
      </c>
      <c r="AB75" s="21">
        <f>SUM('1-season no sort'!AB187,'1-season no sort'!AB542)</f>
        <v>6</v>
      </c>
      <c r="AC75" s="21">
        <f>SUM('1-season no sort'!AC187,'1-season no sort'!AC542)</f>
        <v>0</v>
      </c>
      <c r="AD75" s="102">
        <f t="shared" ref="AD75:AE75" si="182">SUM(Z75+AB75)</f>
        <v>6</v>
      </c>
      <c r="AE75" s="102">
        <f t="shared" si="182"/>
        <v>0</v>
      </c>
      <c r="AF75" s="99">
        <f t="shared" si="12"/>
        <v>0</v>
      </c>
      <c r="AG75" s="99">
        <f t="shared" si="13"/>
        <v>0</v>
      </c>
      <c r="AH75" s="99" t="str">
        <f t="shared" si="14"/>
        <v>#DIV/0!</v>
      </c>
      <c r="AI75" s="21">
        <f>SUM('1-season no sort'!AG187,'1-season no sort'!AG542)</f>
        <v>5</v>
      </c>
      <c r="AJ75" s="21">
        <f>SUM('1-season no sort'!AH187,'1-season no sort'!AH542)</f>
        <v>3</v>
      </c>
      <c r="AK75" s="21">
        <f>SUM('1-season no sort'!AI187,'1-season no sort'!AI542)</f>
        <v>11</v>
      </c>
      <c r="AL75" s="21">
        <f>SUM('1-season no sort'!AJ187,'1-season no sort'!AJ542)</f>
        <v>5</v>
      </c>
      <c r="AM75" s="102">
        <f t="shared" ref="AM75:AN75" si="183">SUM(AI75+AK75)</f>
        <v>16</v>
      </c>
      <c r="AN75" s="102">
        <f t="shared" si="183"/>
        <v>8</v>
      </c>
      <c r="AO75" s="99">
        <f t="shared" si="16"/>
        <v>0.53125</v>
      </c>
      <c r="AP75" s="99">
        <f t="shared" si="17"/>
        <v>0.4545454545</v>
      </c>
      <c r="AQ75" s="99">
        <f t="shared" si="18"/>
        <v>0.6</v>
      </c>
      <c r="AR75" s="17">
        <f>SUM('1-season no sort'!AN187,'1-season no sort'!AN542)</f>
        <v>1</v>
      </c>
      <c r="AS75" s="17">
        <f>SUM('1-season no sort'!AO187,'1-season no sort'!AO542)</f>
        <v>0</v>
      </c>
      <c r="AT75" s="13"/>
      <c r="AU75" s="13"/>
      <c r="AV75" s="11">
        <f t="shared" si="19"/>
        <v>23</v>
      </c>
      <c r="AW75" s="17">
        <f t="shared" si="20"/>
        <v>-6</v>
      </c>
      <c r="AX75" s="13">
        <f t="shared" si="21"/>
        <v>-0.75</v>
      </c>
      <c r="AY75" s="78">
        <f t="shared" si="22"/>
        <v>-2</v>
      </c>
      <c r="AZ75" s="13">
        <v>2.0</v>
      </c>
      <c r="BA75" s="13">
        <v>2.0</v>
      </c>
      <c r="BB75" s="11">
        <f t="shared" ref="BB75:BB82" si="186">BA75/AZ75</f>
        <v>1</v>
      </c>
      <c r="BC75" s="13"/>
      <c r="BD75" s="17">
        <f t="shared" si="52"/>
        <v>10</v>
      </c>
    </row>
    <row r="76" ht="12.75" customHeight="1">
      <c r="A76" s="8" t="s">
        <v>794</v>
      </c>
      <c r="B76" s="13" t="s">
        <v>527</v>
      </c>
      <c r="C76" s="11">
        <f>SUM('1-season no sort'!C496,'1-season no sort'!C544)</f>
        <v>1.995634921</v>
      </c>
      <c r="D76" s="11">
        <f>SUM('1-season no sort'!D496,'1-season no sort'!D544)</f>
        <v>7.140873016</v>
      </c>
      <c r="E76" s="99">
        <f t="shared" si="3"/>
        <v>0.2794665185</v>
      </c>
      <c r="F76" s="17">
        <f>SUM('1-season no sort'!F496,'1-season no sort'!F544)</f>
        <v>0</v>
      </c>
      <c r="G76" s="17">
        <f>SUM('1-season no sort'!G496,'1-season no sort'!G544)</f>
        <v>6</v>
      </c>
      <c r="H76" s="17">
        <f>SUM('1-season no sort'!H496,'1-season no sort'!H544)</f>
        <v>10</v>
      </c>
      <c r="I76" s="17">
        <f>SUM('1-season no sort'!I496,'1-season no sort'!I544)</f>
        <v>74</v>
      </c>
      <c r="J76" s="17">
        <f>SUM('1-season no sort'!J496,'1-season no sort'!J544)</f>
        <v>9</v>
      </c>
      <c r="K76" s="15">
        <f t="shared" si="4"/>
        <v>0.6516516517</v>
      </c>
      <c r="L76" s="100">
        <f>('1-season no sort'!L496*('1-season no sort'!J496/J76))+('1-season no sort'!L544*('1-season no sort'!J544/J76))</f>
        <v>2.1</v>
      </c>
      <c r="M76" s="17">
        <f>SUM('1-season no sort'!M496,'1-season no sort'!M544)</f>
        <v>6</v>
      </c>
      <c r="N76" s="13"/>
      <c r="O76" s="13"/>
      <c r="P76" s="13"/>
      <c r="Q76" s="15">
        <f t="shared" si="5"/>
        <v>0.9311181701</v>
      </c>
      <c r="R76" s="15">
        <f t="shared" si="6"/>
        <v>3.09781746</v>
      </c>
      <c r="S76" s="21">
        <f>SUM('1-season no sort'!S496,'1-season no sort'!S544)</f>
        <v>42</v>
      </c>
      <c r="T76" s="11">
        <f>AVERAGE('1-season no sort'!T496,'1-season no sort'!T544)</f>
        <v>11</v>
      </c>
      <c r="U76" s="13">
        <v>2.0</v>
      </c>
      <c r="V76" s="101">
        <f t="shared" si="7"/>
        <v>3</v>
      </c>
      <c r="W76" s="15">
        <f t="shared" si="8"/>
        <v>0.6666666667</v>
      </c>
      <c r="X76" s="15">
        <f t="shared" si="9"/>
        <v>0.3333333333</v>
      </c>
      <c r="Y76" s="15">
        <f t="shared" si="85"/>
        <v>3.09781746</v>
      </c>
      <c r="Z76" s="21">
        <f>SUM('1-season no sort'!Z496,'1-season no sort'!Z544)</f>
        <v>0.5</v>
      </c>
      <c r="AA76" s="21">
        <f>SUM('1-season no sort'!AA496,'1-season no sort'!AA544)</f>
        <v>0.5</v>
      </c>
      <c r="AB76" s="21">
        <f>SUM('1-season no sort'!AB496,'1-season no sort'!AB544)</f>
        <v>3</v>
      </c>
      <c r="AC76" s="21">
        <f>SUM('1-season no sort'!AC496,'1-season no sort'!AC544)</f>
        <v>0</v>
      </c>
      <c r="AD76" s="102">
        <f t="shared" ref="AD76:AE76" si="184">SUM(Z76+AB76)</f>
        <v>3.5</v>
      </c>
      <c r="AE76" s="102">
        <f t="shared" si="184"/>
        <v>0.5</v>
      </c>
      <c r="AF76" s="99">
        <f t="shared" si="12"/>
        <v>0.1428571429</v>
      </c>
      <c r="AG76" s="99">
        <f t="shared" si="13"/>
        <v>0</v>
      </c>
      <c r="AH76" s="99">
        <f t="shared" si="14"/>
        <v>1</v>
      </c>
      <c r="AI76" s="21">
        <f>SUM('1-season no sort'!AG496,'1-season no sort'!AG544)</f>
        <v>8</v>
      </c>
      <c r="AJ76" s="21">
        <f>SUM('1-season no sort'!AH496,'1-season no sort'!AH544)</f>
        <v>2</v>
      </c>
      <c r="AK76" s="21">
        <f>SUM('1-season no sort'!AI496,'1-season no sort'!AI544)</f>
        <v>13</v>
      </c>
      <c r="AL76" s="21">
        <f>SUM('1-season no sort'!AJ496,'1-season no sort'!AJ544)</f>
        <v>6</v>
      </c>
      <c r="AM76" s="102">
        <f t="shared" ref="AM76:AN76" si="185">SUM(AI76+AK76)</f>
        <v>21</v>
      </c>
      <c r="AN76" s="102">
        <f t="shared" si="185"/>
        <v>8</v>
      </c>
      <c r="AO76" s="99">
        <f t="shared" si="16"/>
        <v>0.4047619048</v>
      </c>
      <c r="AP76" s="99">
        <f t="shared" si="17"/>
        <v>0.4615384615</v>
      </c>
      <c r="AQ76" s="99">
        <f t="shared" si="18"/>
        <v>0.25</v>
      </c>
      <c r="AR76" s="17">
        <f>SUM('1-season no sort'!AN496,'1-season no sort'!AN544)</f>
        <v>1</v>
      </c>
      <c r="AS76" s="17">
        <f>SUM('1-season no sort'!AO496,'1-season no sort'!AO544)</f>
        <v>0</v>
      </c>
      <c r="AT76" s="13"/>
      <c r="AU76" s="13"/>
      <c r="AV76" s="11">
        <f t="shared" si="19"/>
        <v>21</v>
      </c>
      <c r="AW76" s="17">
        <f t="shared" si="20"/>
        <v>-4</v>
      </c>
      <c r="AX76" s="13">
        <f t="shared" si="21"/>
        <v>-0.4444444444</v>
      </c>
      <c r="AY76" s="78">
        <f t="shared" si="22"/>
        <v>-1</v>
      </c>
      <c r="AZ76" s="13">
        <v>1.0</v>
      </c>
      <c r="BA76" s="13">
        <v>1.0</v>
      </c>
      <c r="BB76" s="11">
        <f t="shared" si="186"/>
        <v>1</v>
      </c>
      <c r="BC76" s="13"/>
      <c r="BD76" s="17">
        <f t="shared" si="52"/>
        <v>10</v>
      </c>
    </row>
    <row r="77" ht="12.75" customHeight="1">
      <c r="A77" s="8" t="s">
        <v>765</v>
      </c>
      <c r="B77" s="13" t="s">
        <v>458</v>
      </c>
      <c r="C77" s="11">
        <f>'1-season no sort'!C427+'1-season no sort'!C607</f>
        <v>1.485714286</v>
      </c>
      <c r="D77" s="11">
        <f>'1-season no sort'!D427+'1-season no sort'!D607</f>
        <v>7.092063492</v>
      </c>
      <c r="E77" s="99">
        <f t="shared" si="3"/>
        <v>0.2094897046</v>
      </c>
      <c r="F77" s="17">
        <f>'1-season no sort'!F427+'1-season no sort'!F607</f>
        <v>0</v>
      </c>
      <c r="G77" s="17">
        <f>'1-season no sort'!G427+'1-season no sort'!G607</f>
        <v>7</v>
      </c>
      <c r="H77" s="17">
        <f>'1-season no sort'!H427+'1-season no sort'!H607</f>
        <v>16</v>
      </c>
      <c r="I77" s="17">
        <f>'1-season no sort'!I427+'1-season no sort'!I607</f>
        <v>90</v>
      </c>
      <c r="J77" s="17">
        <f>'1-season no sort'!J427+'1-season no sort'!J607</f>
        <v>10</v>
      </c>
      <c r="K77" s="15">
        <f t="shared" si="4"/>
        <v>0.6822222222</v>
      </c>
      <c r="L77" s="100">
        <f>('1-season no sort'!L427*('1-season no sort'!J427/J77))+('1-season no sort'!L607*('1-season no sort'!J607/J77))</f>
        <v>1.633333333</v>
      </c>
      <c r="M77" s="17">
        <f>'1-season no sort'!M427+'1-season no sort'!M607</f>
        <v>5</v>
      </c>
      <c r="N77" s="13"/>
      <c r="O77" s="13"/>
      <c r="P77" s="13"/>
      <c r="Q77" s="15">
        <f t="shared" si="5"/>
        <v>0.8917119268</v>
      </c>
      <c r="R77" s="15">
        <f t="shared" si="6"/>
        <v>2.376190476</v>
      </c>
      <c r="S77" s="21">
        <f>'1-season no sort'!S427+'1-season no sort'!S607</f>
        <v>43</v>
      </c>
      <c r="T77" s="11">
        <f>AVERAGE('1-season no sort'!T427,'1-season no sort'!T607)</f>
        <v>12</v>
      </c>
      <c r="U77" s="13">
        <v>2.0</v>
      </c>
      <c r="V77" s="101">
        <f t="shared" si="7"/>
        <v>3</v>
      </c>
      <c r="W77" s="15">
        <f t="shared" si="8"/>
        <v>0.7</v>
      </c>
      <c r="X77" s="15">
        <f t="shared" si="9"/>
        <v>0.3</v>
      </c>
      <c r="Y77" s="15">
        <f t="shared" si="85"/>
        <v>2.376190476</v>
      </c>
      <c r="Z77" s="21">
        <f>SUM('1-season no sort'!Z427,'1-season no sort'!Z607)</f>
        <v>1</v>
      </c>
      <c r="AA77" s="21">
        <f>SUM('1-season no sort'!AA427,'1-season no sort'!AA607)</f>
        <v>0</v>
      </c>
      <c r="AB77" s="21">
        <f>SUM('1-season no sort'!AB427,'1-season no sort'!AB607)</f>
        <v>3</v>
      </c>
      <c r="AC77" s="21">
        <f>SUM('1-season no sort'!AC427,'1-season no sort'!AC607)</f>
        <v>0</v>
      </c>
      <c r="AD77" s="102">
        <f t="shared" ref="AD77:AE77" si="187">SUM(Z77+AB77)</f>
        <v>4</v>
      </c>
      <c r="AE77" s="102">
        <f t="shared" si="187"/>
        <v>0</v>
      </c>
      <c r="AF77" s="99">
        <f t="shared" si="12"/>
        <v>0</v>
      </c>
      <c r="AG77" s="99">
        <f t="shared" si="13"/>
        <v>0</v>
      </c>
      <c r="AH77" s="99">
        <f t="shared" si="14"/>
        <v>0</v>
      </c>
      <c r="AI77" s="21">
        <f>SUM('1-season no sort'!AG427,'1-season no sort'!AG607)</f>
        <v>5</v>
      </c>
      <c r="AJ77" s="21">
        <f>SUM('1-season no sort'!AH427,'1-season no sort'!AH607)</f>
        <v>2</v>
      </c>
      <c r="AK77" s="21">
        <f>SUM('1-season no sort'!AI427,'1-season no sort'!AI607)</f>
        <v>13</v>
      </c>
      <c r="AL77" s="21">
        <f>SUM('1-season no sort'!AJ427,'1-season no sort'!AJ607)</f>
        <v>6</v>
      </c>
      <c r="AM77" s="102">
        <f t="shared" ref="AM77:AN77" si="188">SUM(AI77+AK77)</f>
        <v>18</v>
      </c>
      <c r="AN77" s="102">
        <f t="shared" si="188"/>
        <v>8</v>
      </c>
      <c r="AO77" s="99">
        <f t="shared" si="16"/>
        <v>0.4444444444</v>
      </c>
      <c r="AP77" s="99">
        <f t="shared" si="17"/>
        <v>0.4615384615</v>
      </c>
      <c r="AQ77" s="99">
        <f t="shared" si="18"/>
        <v>0.4</v>
      </c>
      <c r="AR77" s="17">
        <f>SUM('1-season no sort'!AN427,'1-season no sort'!AN607)</f>
        <v>0</v>
      </c>
      <c r="AS77" s="17">
        <f>SUM('1-season no sort'!AO427,'1-season no sort'!AO607)</f>
        <v>0</v>
      </c>
      <c r="AT77" s="13"/>
      <c r="AU77" s="13"/>
      <c r="AV77" s="11">
        <f t="shared" si="19"/>
        <v>21.5</v>
      </c>
      <c r="AW77" s="17">
        <f t="shared" si="20"/>
        <v>-9</v>
      </c>
      <c r="AX77" s="13">
        <f t="shared" si="21"/>
        <v>-0.9</v>
      </c>
      <c r="AY77" s="78">
        <f t="shared" si="22"/>
        <v>-6</v>
      </c>
      <c r="AZ77" s="13">
        <v>2.0</v>
      </c>
      <c r="BA77" s="13">
        <v>2.0</v>
      </c>
      <c r="BB77" s="11">
        <f t="shared" si="186"/>
        <v>1</v>
      </c>
      <c r="BC77" s="13"/>
      <c r="BD77" s="17">
        <f t="shared" si="52"/>
        <v>16</v>
      </c>
    </row>
    <row r="78" ht="12.75" customHeight="1">
      <c r="A78" s="8" t="s">
        <v>795</v>
      </c>
      <c r="B78" s="13" t="s">
        <v>506</v>
      </c>
      <c r="C78" s="11">
        <f>SUM('1-season no sort'!C473,'1-season no sort'!C517)</f>
        <v>2.426190476</v>
      </c>
      <c r="D78" s="11">
        <f>SUM('1-season no sort'!D473,'1-season no sort'!D517)</f>
        <v>14.16309524</v>
      </c>
      <c r="E78" s="99">
        <f t="shared" si="3"/>
        <v>0.17130369</v>
      </c>
      <c r="F78" s="13">
        <f>SUM('1-season no sort'!F473,'1-season no sort'!F517)</f>
        <v>1</v>
      </c>
      <c r="G78" s="13">
        <f>SUM('1-season no sort'!G473,'1-season no sort'!G517)</f>
        <v>10</v>
      </c>
      <c r="H78" s="13">
        <f>SUM('1-season no sort'!H473,'1-season no sort'!H517)</f>
        <v>9</v>
      </c>
      <c r="I78" s="13">
        <f>SUM('1-season no sort'!I473,'1-season no sort'!I517)</f>
        <v>79</v>
      </c>
      <c r="J78" s="13">
        <f>SUM('1-season no sort'!J473,'1-season no sort'!J517)</f>
        <v>12</v>
      </c>
      <c r="K78" s="15">
        <f t="shared" si="4"/>
        <v>0.8238396624</v>
      </c>
      <c r="L78" s="100">
        <f>('1-season no sort'!L473*('1-season no sort'!J473/J78))+('1-season no sort'!L517*('1-season no sort'!J517/J78))</f>
        <v>2.916666667</v>
      </c>
      <c r="M78" s="13">
        <f>SUM('1-season no sort'!M473,'1-season no sort'!M517)</f>
        <v>8</v>
      </c>
      <c r="N78" s="13"/>
      <c r="O78" s="13"/>
      <c r="P78" s="13"/>
      <c r="Q78" s="15">
        <f t="shared" si="5"/>
        <v>0.9951433525</v>
      </c>
      <c r="R78" s="15">
        <f t="shared" si="6"/>
        <v>4.129761905</v>
      </c>
      <c r="S78" s="21">
        <f>SUM('1-season no sort'!S473,'1-season no sort'!S517)</f>
        <v>50</v>
      </c>
      <c r="T78" s="11">
        <f>AVERAGE('1-season no sort'!T473,'1-season no sort'!T517)</f>
        <v>9</v>
      </c>
      <c r="U78" s="13">
        <v>2.0</v>
      </c>
      <c r="V78" s="101">
        <f t="shared" si="7"/>
        <v>2</v>
      </c>
      <c r="W78" s="15">
        <f t="shared" si="8"/>
        <v>0.8333333333</v>
      </c>
      <c r="X78" s="15">
        <f t="shared" si="9"/>
        <v>0.1666666667</v>
      </c>
      <c r="Y78" s="15">
        <f t="shared" si="85"/>
        <v>4.129761905</v>
      </c>
      <c r="Z78" s="21">
        <f>SUM('1-season no sort'!Z473,'1-season no sort'!Z517)</f>
        <v>4</v>
      </c>
      <c r="AA78" s="21">
        <f>SUM('1-season no sort'!AA473,'1-season no sort'!AA517)</f>
        <v>0</v>
      </c>
      <c r="AB78" s="21">
        <f>SUM('1-season no sort'!AB473,'1-season no sort'!AB517)</f>
        <v>8</v>
      </c>
      <c r="AC78" s="21">
        <f>SUM('1-season no sort'!AC473,'1-season no sort'!AC517)</f>
        <v>1</v>
      </c>
      <c r="AD78" s="102">
        <f t="shared" ref="AD78:AE78" si="189">SUM(Z78+AB78)</f>
        <v>12</v>
      </c>
      <c r="AE78" s="102">
        <f t="shared" si="189"/>
        <v>1</v>
      </c>
      <c r="AF78" s="99">
        <f t="shared" si="12"/>
        <v>0.08333333333</v>
      </c>
      <c r="AG78" s="99">
        <f t="shared" si="13"/>
        <v>0.125</v>
      </c>
      <c r="AH78" s="99">
        <f t="shared" si="14"/>
        <v>0</v>
      </c>
      <c r="AI78" s="21">
        <f>SUM('1-season no sort'!AG473,'1-season no sort'!AG517)</f>
        <v>8</v>
      </c>
      <c r="AJ78" s="21">
        <f>SUM('1-season no sort'!AH473,'1-season no sort'!AH517)</f>
        <v>3</v>
      </c>
      <c r="AK78" s="21">
        <f>SUM('1-season no sort'!AI473,'1-season no sort'!AI517)</f>
        <v>9</v>
      </c>
      <c r="AL78" s="21">
        <f>SUM('1-season no sort'!AJ473,'1-season no sort'!AJ517)</f>
        <v>5</v>
      </c>
      <c r="AM78" s="102">
        <f t="shared" ref="AM78:AN78" si="190">SUM(AI78+AK78)</f>
        <v>17</v>
      </c>
      <c r="AN78" s="102">
        <f t="shared" si="190"/>
        <v>8</v>
      </c>
      <c r="AO78" s="99">
        <f t="shared" si="16"/>
        <v>0.4705882353</v>
      </c>
      <c r="AP78" s="99">
        <f t="shared" si="17"/>
        <v>0.5555555556</v>
      </c>
      <c r="AQ78" s="99">
        <f t="shared" si="18"/>
        <v>0.375</v>
      </c>
      <c r="AR78" s="17">
        <f>SUM('1-season no sort'!AN473,'1-season no sort'!AN517)</f>
        <v>0</v>
      </c>
      <c r="AS78" s="17">
        <f>SUM('1-season no sort'!AO473,'1-season no sort'!AO517)</f>
        <v>0</v>
      </c>
      <c r="AT78" s="13"/>
      <c r="AU78" s="13"/>
      <c r="AV78" s="11">
        <f t="shared" si="19"/>
        <v>25</v>
      </c>
      <c r="AW78" s="13">
        <f t="shared" si="20"/>
        <v>1</v>
      </c>
      <c r="AX78" s="13">
        <f t="shared" si="21"/>
        <v>0.08333333333</v>
      </c>
      <c r="AY78" s="12">
        <f t="shared" si="22"/>
        <v>3</v>
      </c>
      <c r="AZ78" s="13">
        <v>1.0</v>
      </c>
      <c r="BA78" s="13">
        <v>1.0</v>
      </c>
      <c r="BB78" s="11">
        <f t="shared" si="186"/>
        <v>1</v>
      </c>
      <c r="BC78" s="13"/>
      <c r="BD78" s="17">
        <f t="shared" si="52"/>
        <v>9</v>
      </c>
    </row>
    <row r="79" ht="12.75" customHeight="1">
      <c r="A79" s="8" t="s">
        <v>757</v>
      </c>
      <c r="B79" s="13" t="s">
        <v>537</v>
      </c>
      <c r="C79" s="11">
        <f>SUM('1-season no sort'!C5,'1-season no sort'!C515)</f>
        <v>1.503571429</v>
      </c>
      <c r="D79" s="11">
        <f>SUM('1-season no sort'!D5,'1-season no sort'!D515)</f>
        <v>16.72142857</v>
      </c>
      <c r="E79" s="99">
        <f t="shared" si="3"/>
        <v>0.0899188381</v>
      </c>
      <c r="F79" s="13">
        <f>SUM('1-season no sort'!F5,'1-season no sort'!F515)</f>
        <v>2</v>
      </c>
      <c r="G79" s="13">
        <f>SUM('1-season no sort'!G5,'1-season no sort'!G515)</f>
        <v>10</v>
      </c>
      <c r="H79" s="13">
        <f>SUM('1-season no sort'!H5,'1-season no sort'!H515)</f>
        <v>12</v>
      </c>
      <c r="I79" s="13">
        <f>SUM('1-season no sort'!I5,'1-season no sort'!I515)</f>
        <v>83</v>
      </c>
      <c r="J79" s="13">
        <f>SUM('1-season no sort'!J5,'1-season no sort'!J515)</f>
        <v>12</v>
      </c>
      <c r="K79" s="15">
        <f t="shared" si="4"/>
        <v>0.8212851406</v>
      </c>
      <c r="L79" s="100">
        <f>('1-season no sort'!L5*('1-season no sort'!J5/J79))+('1-season no sort'!L515*('1-season no sort'!J515/J79))</f>
        <v>2.545454545</v>
      </c>
      <c r="M79" s="13">
        <f>SUM('1-season no sort'!M5,'1-season no sort'!M515)</f>
        <v>7</v>
      </c>
      <c r="N79" s="13"/>
      <c r="O79" s="13"/>
      <c r="P79" s="13"/>
      <c r="Q79" s="15">
        <f t="shared" si="5"/>
        <v>0.9112039787</v>
      </c>
      <c r="R79" s="15">
        <f t="shared" si="6"/>
        <v>3.29724026</v>
      </c>
      <c r="S79" s="21">
        <f>SUM('1-season no sort'!S5,'1-season no sort'!S515)</f>
        <v>54</v>
      </c>
      <c r="T79" s="11">
        <f>AVERAGE('1-season no sort'!T5,'1-season no sort'!T515)</f>
        <v>8.5</v>
      </c>
      <c r="U79" s="13">
        <v>2.0</v>
      </c>
      <c r="V79" s="101">
        <f t="shared" si="7"/>
        <v>2</v>
      </c>
      <c r="W79" s="15">
        <f t="shared" si="8"/>
        <v>0.8333333333</v>
      </c>
      <c r="X79" s="15">
        <f t="shared" si="9"/>
        <v>0.1666666667</v>
      </c>
      <c r="Y79" s="15">
        <f t="shared" si="85"/>
        <v>3.29724026</v>
      </c>
      <c r="Z79" s="21">
        <f>SUM('1-season no sort'!Z5,'1-season no sort'!Z515)</f>
        <v>6</v>
      </c>
      <c r="AA79" s="21">
        <f>SUM('1-season no sort'!AA5,'1-season no sort'!AA515)</f>
        <v>0</v>
      </c>
      <c r="AB79" s="21">
        <f>SUM('1-season no sort'!AB5,'1-season no sort'!AB515)</f>
        <v>7</v>
      </c>
      <c r="AC79" s="21">
        <f>SUM('1-season no sort'!AC5,'1-season no sort'!AC515)</f>
        <v>0</v>
      </c>
      <c r="AD79" s="102">
        <f t="shared" ref="AD79:AE79" si="191">SUM(Z79+AB79)</f>
        <v>13</v>
      </c>
      <c r="AE79" s="102">
        <f t="shared" si="191"/>
        <v>0</v>
      </c>
      <c r="AF79" s="99">
        <f t="shared" si="12"/>
        <v>0</v>
      </c>
      <c r="AG79" s="99">
        <f t="shared" si="13"/>
        <v>0</v>
      </c>
      <c r="AH79" s="99">
        <f t="shared" si="14"/>
        <v>0</v>
      </c>
      <c r="AI79" s="21">
        <f>SUM('1-season no sort'!AG5,'1-season no sort'!AG515)</f>
        <v>10</v>
      </c>
      <c r="AJ79" s="21">
        <f>SUM('1-season no sort'!AH5,'1-season no sort'!AH515)</f>
        <v>2</v>
      </c>
      <c r="AK79" s="21">
        <f>SUM('1-season no sort'!AI5,'1-season no sort'!AI515)</f>
        <v>10</v>
      </c>
      <c r="AL79" s="21">
        <f>SUM('1-season no sort'!AJ5,'1-season no sort'!AJ515)</f>
        <v>6</v>
      </c>
      <c r="AM79" s="102">
        <f t="shared" ref="AM79:AN79" si="192">SUM(AI79+AK79)</f>
        <v>20</v>
      </c>
      <c r="AN79" s="102">
        <f t="shared" si="192"/>
        <v>8</v>
      </c>
      <c r="AO79" s="99">
        <f t="shared" si="16"/>
        <v>0.425</v>
      </c>
      <c r="AP79" s="99">
        <f t="shared" si="17"/>
        <v>0.6</v>
      </c>
      <c r="AQ79" s="99">
        <f t="shared" si="18"/>
        <v>0.2</v>
      </c>
      <c r="AR79" s="17">
        <f>SUM('1-season no sort'!AN5,'1-season no sort'!AN515)</f>
        <v>1</v>
      </c>
      <c r="AS79" s="17">
        <f>SUM('1-season no sort'!AO5,'1-season no sort'!AO515)</f>
        <v>0</v>
      </c>
      <c r="AT79" s="13"/>
      <c r="AU79" s="13"/>
      <c r="AV79" s="11">
        <f t="shared" si="19"/>
        <v>27</v>
      </c>
      <c r="AW79" s="13">
        <f t="shared" si="20"/>
        <v>-2</v>
      </c>
      <c r="AX79" s="13">
        <f t="shared" si="21"/>
        <v>-0.1666666667</v>
      </c>
      <c r="AY79" s="12">
        <f t="shared" si="22"/>
        <v>0</v>
      </c>
      <c r="AZ79" s="13">
        <v>1.0</v>
      </c>
      <c r="BA79" s="13">
        <v>1.0</v>
      </c>
      <c r="BB79" s="11">
        <f t="shared" si="186"/>
        <v>1</v>
      </c>
      <c r="BD79" s="17">
        <f t="shared" si="52"/>
        <v>12</v>
      </c>
    </row>
    <row r="80" ht="12.75" customHeight="1">
      <c r="A80" s="8" t="s">
        <v>796</v>
      </c>
      <c r="B80" s="13" t="s">
        <v>112</v>
      </c>
      <c r="C80" s="11">
        <f>SUM('1-season no sort'!C58,'1-season no sort'!C556)</f>
        <v>9.853571429</v>
      </c>
      <c r="D80" s="11">
        <f>SUM('1-season no sort'!D58,'1-season no sort'!D556)</f>
        <v>16.24920635</v>
      </c>
      <c r="E80" s="99">
        <f t="shared" si="3"/>
        <v>0.6064032431</v>
      </c>
      <c r="F80" s="17">
        <f>'1-season no sort'!F58+'1-season no sort'!F556</f>
        <v>1</v>
      </c>
      <c r="G80" s="17">
        <f>SUM('1-season no sort'!G58,'1-season no sort'!G556)</f>
        <v>4</v>
      </c>
      <c r="H80" s="17">
        <f>SUM('1-season no sort'!H58,'1-season no sort'!H556)</f>
        <v>1</v>
      </c>
      <c r="I80" s="17">
        <f>SUM('1-season no sort'!I58,'1-season no sort'!I556)</f>
        <v>81</v>
      </c>
      <c r="J80" s="17">
        <f>SUM('1-season no sort'!J58,'1-season no sort'!J556)</f>
        <v>12</v>
      </c>
      <c r="K80" s="15">
        <f t="shared" si="4"/>
        <v>0.3323045267</v>
      </c>
      <c r="L80" s="100">
        <f>('1-season no sort'!L58*('1-season no sort'!J58/J80))+('1-season no sort'!L556*('1-season no sort'!J556/J80))</f>
        <v>1.866666667</v>
      </c>
      <c r="M80" s="17">
        <f>SUM('1-season no sort'!M58,'1-season no sort'!M556)</f>
        <v>11</v>
      </c>
      <c r="N80" s="13"/>
      <c r="O80" s="13"/>
      <c r="P80" s="13"/>
      <c r="Q80" s="15">
        <f t="shared" si="5"/>
        <v>0.9387077699</v>
      </c>
      <c r="R80" s="15">
        <f t="shared" si="6"/>
        <v>6.793452381</v>
      </c>
      <c r="S80" s="21">
        <f>SUM('1-season no sort'!S58,'1-season no sort'!S556)</f>
        <v>51</v>
      </c>
      <c r="T80" s="11">
        <f>AVERAGE('1-season no sort'!T58,'1-season no sort'!T556)</f>
        <v>9</v>
      </c>
      <c r="U80" s="13">
        <v>2.0</v>
      </c>
      <c r="V80" s="101">
        <f t="shared" si="7"/>
        <v>8</v>
      </c>
      <c r="W80" s="15">
        <f t="shared" si="8"/>
        <v>0.3333333333</v>
      </c>
      <c r="X80" s="15">
        <f t="shared" si="9"/>
        <v>0.6666666667</v>
      </c>
      <c r="Y80" s="15">
        <f t="shared" si="85"/>
        <v>6.793452381</v>
      </c>
      <c r="Z80" s="21">
        <f>SUM('1-season no sort'!Z58,'1-season no sort'!Z556)</f>
        <v>5</v>
      </c>
      <c r="AA80" s="21">
        <f>SUM('1-season no sort'!AA58,'1-season no sort'!AA556)</f>
        <v>2.75</v>
      </c>
      <c r="AB80" s="21">
        <f>SUM('1-season no sort'!AB58,'1-season no sort'!AB556)</f>
        <v>7</v>
      </c>
      <c r="AC80" s="21">
        <f>SUM('1-season no sort'!AC58,'1-season no sort'!AC556)</f>
        <v>5</v>
      </c>
      <c r="AD80" s="102">
        <f t="shared" ref="AD80:AE80" si="193">SUM(Z80+AB80)</f>
        <v>12</v>
      </c>
      <c r="AE80" s="102">
        <f t="shared" si="193"/>
        <v>7.75</v>
      </c>
      <c r="AF80" s="99">
        <f t="shared" si="12"/>
        <v>0.6458333333</v>
      </c>
      <c r="AG80" s="99">
        <f t="shared" si="13"/>
        <v>0.7142857143</v>
      </c>
      <c r="AH80" s="99">
        <f t="shared" si="14"/>
        <v>0.55</v>
      </c>
      <c r="AI80" s="21">
        <f>SUM('1-season no sort'!AG58,'1-season no sort'!AG556)</f>
        <v>8</v>
      </c>
      <c r="AJ80" s="21">
        <f>SUM('1-season no sort'!AH58,'1-season no sort'!AH556)</f>
        <v>4</v>
      </c>
      <c r="AK80" s="21">
        <f>SUM('1-season no sort'!AI58,'1-season no sort'!AI556)</f>
        <v>11</v>
      </c>
      <c r="AL80" s="21">
        <f>SUM('1-season no sort'!AJ58,'1-season no sort'!AJ556)</f>
        <v>3</v>
      </c>
      <c r="AM80" s="102">
        <f t="shared" ref="AM80:AN80" si="194">SUM(AI80+AK80)</f>
        <v>19</v>
      </c>
      <c r="AN80" s="102">
        <f t="shared" si="194"/>
        <v>7</v>
      </c>
      <c r="AO80" s="99">
        <f t="shared" si="16"/>
        <v>0.4473684211</v>
      </c>
      <c r="AP80" s="99">
        <f t="shared" si="17"/>
        <v>0.2727272727</v>
      </c>
      <c r="AQ80" s="99">
        <f t="shared" si="18"/>
        <v>0.5</v>
      </c>
      <c r="AR80" s="17">
        <f>SUM('1-season no sort'!AN58,'1-season no sort'!AN556)</f>
        <v>3</v>
      </c>
      <c r="AS80" s="17">
        <f>SUM('1-season no sort'!AO58,'1-season no sort'!AO556)</f>
        <v>0</v>
      </c>
      <c r="AT80" s="13"/>
      <c r="AU80" s="13"/>
      <c r="AV80" s="11">
        <f t="shared" si="19"/>
        <v>25.5</v>
      </c>
      <c r="AW80" s="17">
        <f t="shared" si="20"/>
        <v>3</v>
      </c>
      <c r="AX80" s="13">
        <f t="shared" si="21"/>
        <v>0.25</v>
      </c>
      <c r="AY80" s="17">
        <f t="shared" si="22"/>
        <v>11</v>
      </c>
      <c r="AZ80" s="13">
        <v>1.0</v>
      </c>
      <c r="BA80" s="13">
        <v>1.0</v>
      </c>
      <c r="BB80" s="11">
        <f t="shared" si="186"/>
        <v>1</v>
      </c>
      <c r="BC80" s="13"/>
      <c r="BD80" s="17">
        <f t="shared" si="52"/>
        <v>1</v>
      </c>
    </row>
    <row r="81" ht="12.75" customHeight="1">
      <c r="A81" s="45" t="s">
        <v>797</v>
      </c>
      <c r="B81" s="13" t="s">
        <v>641</v>
      </c>
      <c r="C81" s="11">
        <f>SUM('1-season no sort'!C655,'1-season no sort'!C721)</f>
        <v>5.777777778</v>
      </c>
      <c r="D81" s="11">
        <f>SUM('1-season no sort'!D655,'1-season no sort'!D721)</f>
        <v>23.82619048</v>
      </c>
      <c r="E81" s="99">
        <f t="shared" si="3"/>
        <v>0.2424969188</v>
      </c>
      <c r="F81" s="17">
        <f>SUM('1-season no sort'!F655,'1-season no sort'!F721)</f>
        <v>1</v>
      </c>
      <c r="G81" s="17">
        <f>SUM('1-season no sort'!G655,'1-season no sort'!G721)</f>
        <v>18</v>
      </c>
      <c r="H81" s="17">
        <f>SUM('1-season no sort'!H655,'1-season no sort'!H721)</f>
        <v>8</v>
      </c>
      <c r="I81" s="17">
        <f>SUM('1-season no sort'!I655,'1-season no sort'!I721)</f>
        <v>189</v>
      </c>
      <c r="J81" s="17">
        <f>SUM('1-season no sort'!J655,'1-season no sort'!J721)</f>
        <v>24</v>
      </c>
      <c r="K81" s="15">
        <f t="shared" si="4"/>
        <v>0.7482363316</v>
      </c>
      <c r="L81" s="100">
        <f>('1-season no sort'!L655*('1-season no sort'!J655/J81))+('1-season no sort'!L721*('1-season no sort'!J721/J81))</f>
        <v>3.694444444</v>
      </c>
      <c r="M81" s="17">
        <f>SUM('1-season no sort'!M655,'1-season no sort'!M721)</f>
        <v>18</v>
      </c>
      <c r="N81" s="17">
        <f>SUM('1-season no sort'!N655)</f>
        <v>7</v>
      </c>
      <c r="O81" s="17">
        <f>SUM('1-season no sort'!O655)</f>
        <v>10</v>
      </c>
      <c r="P81" s="14">
        <v>0.55</v>
      </c>
      <c r="Q81" s="15">
        <f t="shared" si="5"/>
        <v>1.26573325</v>
      </c>
      <c r="R81" s="15">
        <f t="shared" si="6"/>
        <v>8.233333333</v>
      </c>
      <c r="S81" s="21">
        <f>SUM('1-season no sort'!S655,'1-season no sort'!S721)</f>
        <v>74</v>
      </c>
      <c r="T81" s="11">
        <f>AVERAGE('1-season no sort'!T655,'1-season no sort'!T721)</f>
        <v>4</v>
      </c>
      <c r="U81" s="13">
        <v>2.0</v>
      </c>
      <c r="V81" s="101">
        <f t="shared" si="7"/>
        <v>6</v>
      </c>
      <c r="W81" s="15">
        <f t="shared" si="8"/>
        <v>0.75</v>
      </c>
      <c r="X81" s="15">
        <f t="shared" si="9"/>
        <v>0.25</v>
      </c>
      <c r="Y81" s="15">
        <f>C81+L81</f>
        <v>9.472222222</v>
      </c>
      <c r="Z81" s="21">
        <f>SUM('1-season no sort'!Z655,'1-season no sort'!Z721)</f>
        <v>2</v>
      </c>
      <c r="AA81" s="21">
        <f>SUM('1-season no sort'!AA655,'1-season no sort'!AA721)</f>
        <v>0</v>
      </c>
      <c r="AB81" s="21">
        <f>SUM('1-season no sort'!AB655,'1-season no sort'!AB721)</f>
        <v>17</v>
      </c>
      <c r="AC81" s="21">
        <f>SUM('1-season no sort'!AC655,'1-season no sort'!AC721)</f>
        <v>4</v>
      </c>
      <c r="AD81" s="102">
        <f t="shared" ref="AD81:AE81" si="195">SUM(Z81+AB81)</f>
        <v>19</v>
      </c>
      <c r="AE81" s="102">
        <f t="shared" si="195"/>
        <v>4</v>
      </c>
      <c r="AF81" s="99">
        <f t="shared" si="12"/>
        <v>0.2105263158</v>
      </c>
      <c r="AG81" s="99">
        <f t="shared" si="13"/>
        <v>0.2352941176</v>
      </c>
      <c r="AH81" s="99">
        <f t="shared" si="14"/>
        <v>0</v>
      </c>
      <c r="AI81" s="21">
        <f>SUM('1-season no sort'!AG655,'1-season no sort'!AG721)</f>
        <v>10</v>
      </c>
      <c r="AJ81" s="21">
        <f>SUM('1-season no sort'!AH655,'1-season no sort'!AH721)</f>
        <v>2</v>
      </c>
      <c r="AK81" s="21">
        <f>SUM('1-season no sort'!AI655,'1-season no sort'!AI721)</f>
        <v>14</v>
      </c>
      <c r="AL81" s="21">
        <f>SUM('1-season no sort'!AJ655,'1-season no sort'!AJ721)</f>
        <v>5</v>
      </c>
      <c r="AM81" s="102">
        <f t="shared" ref="AM81:AN81" si="196">SUM(AI81+AK81)</f>
        <v>24</v>
      </c>
      <c r="AN81" s="102">
        <f t="shared" si="196"/>
        <v>7</v>
      </c>
      <c r="AO81" s="99">
        <f t="shared" si="16"/>
        <v>0.375</v>
      </c>
      <c r="AP81" s="99">
        <f t="shared" si="17"/>
        <v>0.3571428571</v>
      </c>
      <c r="AQ81" s="99">
        <f t="shared" si="18"/>
        <v>0.2</v>
      </c>
      <c r="AR81" s="17">
        <f>SUM('1-season no sort'!AN655,'1-season no sort'!AN721)</f>
        <v>4</v>
      </c>
      <c r="AS81" s="17">
        <f>SUM('1-season no sort'!AQ655,'1-season no sort'!AQ721)</f>
        <v>0</v>
      </c>
      <c r="AV81" s="11">
        <f t="shared" si="19"/>
        <v>37</v>
      </c>
      <c r="AW81" s="17">
        <f t="shared" si="20"/>
        <v>10</v>
      </c>
      <c r="AX81" s="13">
        <f t="shared" si="21"/>
        <v>0.4166666667</v>
      </c>
      <c r="AY81" s="78">
        <f t="shared" si="22"/>
        <v>16</v>
      </c>
      <c r="AZ81" s="13">
        <v>1.0</v>
      </c>
      <c r="BA81" s="13">
        <v>1.0</v>
      </c>
      <c r="BB81" s="11">
        <f t="shared" si="186"/>
        <v>1</v>
      </c>
      <c r="BC81" s="17">
        <f>SUM('1-season no sort'!AZ655,'1-season no sort'!AZ721)</f>
        <v>0</v>
      </c>
      <c r="BD81" s="17">
        <f t="shared" si="52"/>
        <v>8</v>
      </c>
    </row>
    <row r="82" ht="12.75" customHeight="1">
      <c r="A82" s="8" t="s">
        <v>798</v>
      </c>
      <c r="B82" s="13" t="s">
        <v>258</v>
      </c>
      <c r="C82" s="11">
        <f>SUM('1-season no sort'!C201,'1-season no sort'!C358,'1-season no sort'!C520)</f>
        <v>2.471825397</v>
      </c>
      <c r="D82" s="11">
        <f>SUM('1-season no sort'!D201,'1-season no sort'!D358,'1-season no sort'!D520)</f>
        <v>21.87301587</v>
      </c>
      <c r="E82" s="99">
        <f t="shared" si="3"/>
        <v>0.1130079826</v>
      </c>
      <c r="F82" s="17">
        <f>SUM('1-season no sort'!F201,'1-season no sort'!F358,'1-season no sort'!F520)</f>
        <v>1</v>
      </c>
      <c r="G82" s="17">
        <f>SUM('1-season no sort'!G201,'1-season no sort'!G358,'1-season no sort'!G520)</f>
        <v>16</v>
      </c>
      <c r="H82" s="17">
        <f>SUM('1-season no sort'!H201,'1-season no sort'!H358,'1-season no sort'!H520)</f>
        <v>14</v>
      </c>
      <c r="I82" s="17">
        <f>SUM('1-season no sort'!I201,'1-season no sort'!I358,'1-season no sort'!I520)</f>
        <v>147</v>
      </c>
      <c r="J82" s="17">
        <f>SUM('1-season no sort'!J201,'1-season no sort'!J358,'1-season no sort'!J520)</f>
        <v>21</v>
      </c>
      <c r="K82" s="15">
        <f t="shared" si="4"/>
        <v>0.7573696145</v>
      </c>
      <c r="L82" s="100">
        <f>('1-season no sort'!L201*('1-season no sort'!J201/J82))+('1-season no sort'!L358*('1-season no sort'!J358/J82))+('1-season no sort'!L520*('1-season no sort'!J520/J82))</f>
        <v>4.142857143</v>
      </c>
      <c r="M82" s="17">
        <f>SUM('1-season no sort'!M201,'1-season no sort'!M358,'1-season no sort'!M520)</f>
        <v>16</v>
      </c>
      <c r="N82" s="17">
        <f>SUM('1-season no sort'!O201,'1-season no sort'!N358,'1-season no sort'!N520)</f>
        <v>7</v>
      </c>
      <c r="O82" s="13">
        <v>7.0</v>
      </c>
      <c r="P82" s="10">
        <f t="shared" ref="P82:P83" si="199">SUM(N82/O82)</f>
        <v>1</v>
      </c>
      <c r="Q82" s="15">
        <f t="shared" si="5"/>
        <v>1.20371093</v>
      </c>
      <c r="R82" s="15">
        <f t="shared" si="6"/>
        <v>6.966798942</v>
      </c>
      <c r="S82" s="21">
        <f>SUM('1-season no sort'!S201,'1-season no sort'!S358,'1-season no sort'!S520)</f>
        <v>83.5</v>
      </c>
      <c r="T82" s="11">
        <f>AVERAGE('1-season no sort'!T201,'1-season no sort'!T358,'1-season no sort'!T520)</f>
        <v>7.666666667</v>
      </c>
      <c r="U82" s="13">
        <v>3.0</v>
      </c>
      <c r="V82" s="101">
        <f t="shared" si="7"/>
        <v>5</v>
      </c>
      <c r="W82" s="15">
        <f t="shared" si="8"/>
        <v>0.7619047619</v>
      </c>
      <c r="X82" s="15">
        <f t="shared" si="9"/>
        <v>0.2380952381</v>
      </c>
      <c r="Y82" s="15">
        <f t="shared" ref="Y82:Y104" si="200">(C82/U82)+L82</f>
        <v>4.966798942</v>
      </c>
      <c r="Z82" s="21">
        <f>SUM('1-season no sort'!Z201,'1-season no sort'!Z358,'1-season no sort'!Z520)</f>
        <v>3</v>
      </c>
      <c r="AA82" s="21">
        <f>SUM('1-season no sort'!AA201,'1-season no sort'!AA358,'1-season no sort'!AA520)</f>
        <v>0</v>
      </c>
      <c r="AB82" s="21">
        <f>SUM('1-season no sort'!AB201,'1-season no sort'!AB358,'1-season no sort'!AB520)</f>
        <v>13</v>
      </c>
      <c r="AC82" s="21">
        <f>SUM('1-season no sort'!AC201,'1-season no sort'!AC358,'1-season no sort'!AC520)</f>
        <v>0</v>
      </c>
      <c r="AD82" s="102">
        <f t="shared" ref="AD82:AE82" si="197">SUM(Z82+AB82)</f>
        <v>16</v>
      </c>
      <c r="AE82" s="102">
        <f t="shared" si="197"/>
        <v>0</v>
      </c>
      <c r="AF82" s="99">
        <f t="shared" si="12"/>
        <v>0</v>
      </c>
      <c r="AG82" s="99">
        <f t="shared" si="13"/>
        <v>0</v>
      </c>
      <c r="AH82" s="99">
        <f t="shared" si="14"/>
        <v>0</v>
      </c>
      <c r="AI82" s="21">
        <f>SUM('1-season no sort'!AG201,'1-season no sort'!AG358,'1-season no sort'!AG520)</f>
        <v>6</v>
      </c>
      <c r="AJ82" s="21">
        <f>SUM('1-season no sort'!AH201,'1-season no sort'!AH358,'1-season no sort'!AH520)</f>
        <v>2</v>
      </c>
      <c r="AK82" s="21">
        <f>SUM('1-season no sort'!AI201,'1-season no sort'!AI358,'1-season no sort'!AI520)</f>
        <v>13</v>
      </c>
      <c r="AL82" s="21">
        <f>SUM('1-season no sort'!AJ201,'1-season no sort'!AJ358,'1-season no sort'!AJ520)</f>
        <v>5</v>
      </c>
      <c r="AM82" s="102">
        <f t="shared" ref="AM82:AN82" si="198">SUM(AI82+AK82)</f>
        <v>19</v>
      </c>
      <c r="AN82" s="102">
        <f t="shared" si="198"/>
        <v>7</v>
      </c>
      <c r="AO82" s="99">
        <f t="shared" si="16"/>
        <v>0.3684210526</v>
      </c>
      <c r="AP82" s="99">
        <f t="shared" si="17"/>
        <v>0.3846153846</v>
      </c>
      <c r="AQ82" s="99">
        <f t="shared" si="18"/>
        <v>0.3333333333</v>
      </c>
      <c r="AR82" s="17">
        <f>SUM('1-season no sort'!AN201,'1-season no sort'!AN358,'1-season no sort'!AN520)</f>
        <v>0</v>
      </c>
      <c r="AS82" s="17">
        <f>SUM('1-season no sort'!AO201,'1-season no sort'!AO358,'1-season no sort'!AO520)</f>
        <v>0</v>
      </c>
      <c r="AT82" s="13"/>
      <c r="AU82" s="13"/>
      <c r="AV82" s="11">
        <f t="shared" si="19"/>
        <v>27.83333333</v>
      </c>
      <c r="AW82" s="17">
        <f t="shared" si="20"/>
        <v>2</v>
      </c>
      <c r="AX82" s="13">
        <f t="shared" si="21"/>
        <v>0.09523809524</v>
      </c>
      <c r="AY82" s="78">
        <f t="shared" si="22"/>
        <v>7</v>
      </c>
      <c r="AZ82" s="13">
        <v>1.0</v>
      </c>
      <c r="BA82" s="13">
        <v>1.0</v>
      </c>
      <c r="BB82" s="11">
        <f t="shared" si="186"/>
        <v>1</v>
      </c>
      <c r="BC82" s="13"/>
      <c r="BD82" s="17">
        <f t="shared" si="52"/>
        <v>14</v>
      </c>
    </row>
    <row r="83" ht="12.75" customHeight="1">
      <c r="A83" s="45" t="s">
        <v>799</v>
      </c>
      <c r="B83" s="13" t="s">
        <v>416</v>
      </c>
      <c r="C83" s="11">
        <f>SUM('1-season no sort'!C387,'1-season no sort'!C716)</f>
        <v>5.070634921</v>
      </c>
      <c r="D83" s="11">
        <f>SUM('1-season no sort'!D387,'1-season no sort'!D716)</f>
        <v>18.92063492</v>
      </c>
      <c r="E83" s="99">
        <f t="shared" si="3"/>
        <v>0.2679949664</v>
      </c>
      <c r="F83" s="17">
        <f>SUM('1-season no sort'!F387,'1-season no sort'!F716)</f>
        <v>0</v>
      </c>
      <c r="G83" s="17">
        <f>SUM('1-season no sort'!G387,'1-season no sort'!G716)</f>
        <v>8</v>
      </c>
      <c r="H83" s="17">
        <f>SUM('1-season no sort'!H387,'1-season no sort'!H716)</f>
        <v>7</v>
      </c>
      <c r="I83" s="17">
        <f>SUM('1-season no sort'!I387,'1-season no sort'!I716)</f>
        <v>90</v>
      </c>
      <c r="J83" s="17">
        <f>SUM('1-season no sort'!J387,'1-season no sort'!J716)</f>
        <v>12</v>
      </c>
      <c r="K83" s="15">
        <f t="shared" si="4"/>
        <v>0.6601851852</v>
      </c>
      <c r="L83" s="100">
        <f>('1-season no sort'!L387*('1-season no sort'!J387/J83))+('1-season no sort'!L716*('1-season no sort'!J716/J83))</f>
        <v>4.295454545</v>
      </c>
      <c r="M83" s="17">
        <f>SUM('1-season no sort'!M387,'1-season no sort'!M716)</f>
        <v>10</v>
      </c>
      <c r="N83" s="17">
        <f>SUM('1-season no sort'!N387,'1-season no sort'!N716)</f>
        <v>9</v>
      </c>
      <c r="O83" s="17">
        <f>SUM('1-season no sort'!O387,'1-season no sort'!O716)</f>
        <v>24</v>
      </c>
      <c r="P83" s="10">
        <f t="shared" si="199"/>
        <v>0.375</v>
      </c>
      <c r="Q83" s="15">
        <f t="shared" si="5"/>
        <v>1.115680152</v>
      </c>
      <c r="R83" s="15">
        <f t="shared" si="6"/>
        <v>7.955772006</v>
      </c>
      <c r="S83" s="21">
        <f>SUM('1-season no sort'!S387,'1-season no sort'!S716)</f>
        <v>78.5</v>
      </c>
      <c r="T83" s="11">
        <f>AVERAGE('1-season no sort'!T387,'1-season no sort'!T716)</f>
        <v>1.5</v>
      </c>
      <c r="U83" s="13">
        <v>2.0</v>
      </c>
      <c r="V83" s="101">
        <f t="shared" si="7"/>
        <v>4</v>
      </c>
      <c r="W83" s="15">
        <f t="shared" si="8"/>
        <v>0.6666666667</v>
      </c>
      <c r="X83" s="15">
        <f t="shared" si="9"/>
        <v>0.3333333333</v>
      </c>
      <c r="Y83" s="15">
        <f t="shared" si="200"/>
        <v>6.830772006</v>
      </c>
      <c r="Z83" s="21">
        <f>SUM('1-season no sort'!Z387,'1-season no sort'!Z716)</f>
        <v>5</v>
      </c>
      <c r="AA83" s="21">
        <f>SUM('1-season no sort'!AA387,'1-season no sort'!AA716)</f>
        <v>2</v>
      </c>
      <c r="AB83" s="21">
        <f>SUM('1-season no sort'!AB387,'1-season no sort'!AB716)</f>
        <v>12</v>
      </c>
      <c r="AC83" s="21">
        <f>SUM('1-season no sort'!AC387,'1-season no sort'!AC716)</f>
        <v>2</v>
      </c>
      <c r="AD83" s="102">
        <f t="shared" ref="AD83:AE83" si="201">SUM(Z83+AB83)</f>
        <v>17</v>
      </c>
      <c r="AE83" s="102">
        <f t="shared" si="201"/>
        <v>4</v>
      </c>
      <c r="AF83" s="99">
        <f t="shared" si="12"/>
        <v>0.2352941176</v>
      </c>
      <c r="AG83" s="99">
        <f t="shared" si="13"/>
        <v>0.1666666667</v>
      </c>
      <c r="AH83" s="99">
        <f t="shared" si="14"/>
        <v>0.4</v>
      </c>
      <c r="AI83" s="21">
        <f>SUM('1-season no sort'!AG387,'1-season no sort'!AG716)</f>
        <v>4</v>
      </c>
      <c r="AJ83" s="21">
        <f>SUM('1-season no sort'!AH387,'1-season no sort'!AH716)</f>
        <v>2</v>
      </c>
      <c r="AK83" s="21">
        <f>SUM('1-season no sort'!AI387,'1-season no sort'!AI716)</f>
        <v>7</v>
      </c>
      <c r="AL83" s="21">
        <f>SUM('1-season no sort'!AJ387,'1-season no sort'!AJ716)</f>
        <v>5</v>
      </c>
      <c r="AM83" s="102">
        <f t="shared" ref="AM83:AN83" si="202">SUM(AI83+AK83)</f>
        <v>11</v>
      </c>
      <c r="AN83" s="102">
        <f t="shared" si="202"/>
        <v>7</v>
      </c>
      <c r="AO83" s="99">
        <f t="shared" si="16"/>
        <v>0.6363636364</v>
      </c>
      <c r="AP83" s="99">
        <f t="shared" si="17"/>
        <v>0.7142857143</v>
      </c>
      <c r="AQ83" s="99">
        <f t="shared" si="18"/>
        <v>0.5</v>
      </c>
      <c r="AR83" s="17">
        <f>SUM('1-season no sort'!AN387,'1-season no sort'!AN716)</f>
        <v>0</v>
      </c>
      <c r="AS83" s="17">
        <f>SUM('1-season no sort'!AO387,'1-season no sort'!AO716)</f>
        <v>0</v>
      </c>
      <c r="AT83" s="13"/>
      <c r="AU83" s="13"/>
      <c r="AV83" s="11">
        <f t="shared" si="19"/>
        <v>39.25</v>
      </c>
      <c r="AW83" s="17">
        <f t="shared" si="20"/>
        <v>1</v>
      </c>
      <c r="AX83" s="13">
        <f t="shared" si="21"/>
        <v>0.08333333333</v>
      </c>
      <c r="AY83" s="78">
        <f t="shared" si="22"/>
        <v>5</v>
      </c>
      <c r="AZ83" s="104"/>
      <c r="BA83" s="13"/>
      <c r="BC83" s="17">
        <f>SUM('1-season no sort'!AZ387,'1-season no sort'!AZ716)</f>
        <v>4</v>
      </c>
      <c r="BD83" s="17">
        <f t="shared" si="52"/>
        <v>11</v>
      </c>
    </row>
    <row r="84" ht="12.75" customHeight="1">
      <c r="A84" s="8" t="s">
        <v>775</v>
      </c>
      <c r="B84" s="13" t="s">
        <v>437</v>
      </c>
      <c r="C84" s="11">
        <f>SUM('1-season no sort'!C407,'1-season no sort'!C511)</f>
        <v>6.675</v>
      </c>
      <c r="D84" s="11">
        <f>SUM('1-season no sort'!D407,'1-season no sort'!D511)</f>
        <v>17.85238095</v>
      </c>
      <c r="E84" s="99">
        <f t="shared" si="3"/>
        <v>0.3738997066</v>
      </c>
      <c r="F84" s="13">
        <f>SUM('1-season no sort'!F407,'1-season no sort'!F511)</f>
        <v>0</v>
      </c>
      <c r="G84" s="13">
        <f>SUM('1-season no sort'!G407,'1-season no sort'!G511)</f>
        <v>13</v>
      </c>
      <c r="H84" s="13">
        <f>SUM('1-season no sort'!H407,'1-season no sort'!H511)</f>
        <v>17</v>
      </c>
      <c r="I84" s="13">
        <f>SUM('1-season no sort'!I407,'1-season no sort'!I511)</f>
        <v>105</v>
      </c>
      <c r="J84" s="13">
        <f>SUM('1-season no sort'!J407,'1-season no sort'!J511)</f>
        <v>16</v>
      </c>
      <c r="K84" s="15">
        <f t="shared" si="4"/>
        <v>0.8023809524</v>
      </c>
      <c r="L84" s="100">
        <f>('1-season no sort'!L407*('1-season no sort'!J407/J84))+('1-season no sort'!L511*('1-season no sort'!J511/J84))</f>
        <v>1.761363636</v>
      </c>
      <c r="M84" s="13">
        <f>SUM('1-season no sort'!M407,'1-season no sort'!M511)</f>
        <v>10</v>
      </c>
      <c r="N84" s="13"/>
      <c r="O84" s="13"/>
      <c r="P84" s="13"/>
      <c r="Q84" s="15">
        <f t="shared" si="5"/>
        <v>1.176280659</v>
      </c>
      <c r="R84" s="15">
        <f t="shared" si="6"/>
        <v>5.098863636</v>
      </c>
      <c r="S84" s="21">
        <f>SUM('1-season no sort'!S407,'1-season no sort'!S511)</f>
        <v>65</v>
      </c>
      <c r="T84" s="11">
        <f>AVERAGE('1-season no sort'!T407,'1-season no sort'!T511)</f>
        <v>6</v>
      </c>
      <c r="U84" s="13">
        <v>2.0</v>
      </c>
      <c r="V84" s="101">
        <f t="shared" si="7"/>
        <v>3</v>
      </c>
      <c r="W84" s="15">
        <f t="shared" si="8"/>
        <v>0.8125</v>
      </c>
      <c r="X84" s="15">
        <f t="shared" si="9"/>
        <v>0.1875</v>
      </c>
      <c r="Y84" s="15">
        <f t="shared" si="200"/>
        <v>5.098863636</v>
      </c>
      <c r="Z84" s="21">
        <f>SUM('1-season no sort'!Z407,'1-season no sort'!Z511)</f>
        <v>4</v>
      </c>
      <c r="AA84" s="21">
        <f>SUM('1-season no sort'!AA407,'1-season no sort'!AA511)</f>
        <v>2</v>
      </c>
      <c r="AB84" s="21">
        <f>SUM('1-season no sort'!AB407,'1-season no sort'!AB511)</f>
        <v>9</v>
      </c>
      <c r="AC84" s="21">
        <f>SUM('1-season no sort'!AC407,'1-season no sort'!AC511)</f>
        <v>3</v>
      </c>
      <c r="AD84" s="102">
        <f t="shared" ref="AD84:AE84" si="203">SUM(Z84+AB84)</f>
        <v>13</v>
      </c>
      <c r="AE84" s="102">
        <f t="shared" si="203"/>
        <v>5</v>
      </c>
      <c r="AF84" s="99">
        <f t="shared" si="12"/>
        <v>0.3846153846</v>
      </c>
      <c r="AG84" s="99">
        <f t="shared" si="13"/>
        <v>0.3333333333</v>
      </c>
      <c r="AH84" s="99">
        <f t="shared" si="14"/>
        <v>0.5</v>
      </c>
      <c r="AI84" s="21">
        <f>SUM('1-season no sort'!AG407,'1-season no sort'!AG511)</f>
        <v>12</v>
      </c>
      <c r="AJ84" s="21">
        <f>SUM('1-season no sort'!AH407,'1-season no sort'!AH511)</f>
        <v>4</v>
      </c>
      <c r="AK84" s="21">
        <f>SUM('1-season no sort'!AI407,'1-season no sort'!AI511)</f>
        <v>13</v>
      </c>
      <c r="AL84" s="21">
        <f>SUM('1-season no sort'!AJ407,'1-season no sort'!AJ511)</f>
        <v>3</v>
      </c>
      <c r="AM84" s="102">
        <f t="shared" ref="AM84:AN84" si="204">SUM(AI84+AK84)</f>
        <v>25</v>
      </c>
      <c r="AN84" s="102">
        <f t="shared" si="204"/>
        <v>7</v>
      </c>
      <c r="AO84" s="99">
        <f t="shared" si="16"/>
        <v>0.36</v>
      </c>
      <c r="AP84" s="99">
        <f t="shared" si="17"/>
        <v>0.2307692308</v>
      </c>
      <c r="AQ84" s="99">
        <f t="shared" si="18"/>
        <v>0.3333333333</v>
      </c>
      <c r="AR84" s="17">
        <f>SUM('1-season no sort'!AN407,'1-season no sort'!AN511)</f>
        <v>4</v>
      </c>
      <c r="AS84" s="17">
        <f>SUM('1-season no sort'!AO407,'1-season no sort'!AO511)</f>
        <v>0</v>
      </c>
      <c r="AT84" s="13"/>
      <c r="AU84" s="13"/>
      <c r="AV84" s="11">
        <f t="shared" si="19"/>
        <v>32.5</v>
      </c>
      <c r="AW84" s="13">
        <f t="shared" si="20"/>
        <v>-4</v>
      </c>
      <c r="AX84" s="13">
        <f t="shared" si="21"/>
        <v>-0.25</v>
      </c>
      <c r="AY84" s="12">
        <f t="shared" si="22"/>
        <v>-1</v>
      </c>
      <c r="AZ84" s="13">
        <v>2.0</v>
      </c>
      <c r="BA84" s="13">
        <v>2.0</v>
      </c>
      <c r="BB84" s="11">
        <f t="shared" ref="BB84:BB88" si="207">BA84/AZ84</f>
        <v>1</v>
      </c>
      <c r="BD84" s="17">
        <f t="shared" si="52"/>
        <v>17</v>
      </c>
    </row>
    <row r="85" ht="12.75" customHeight="1">
      <c r="A85" s="8" t="s">
        <v>800</v>
      </c>
      <c r="B85" s="13" t="s">
        <v>151</v>
      </c>
      <c r="C85" s="11">
        <f>SUM('1-season no sort'!C95,'1-season no sort'!C144)</f>
        <v>5.663888889</v>
      </c>
      <c r="D85" s="11">
        <f>SUM('1-season no sort'!D95,'1-season no sort'!D144)</f>
        <v>13.16031746</v>
      </c>
      <c r="E85" s="99">
        <f t="shared" si="3"/>
        <v>0.4303763117</v>
      </c>
      <c r="F85" s="13">
        <f>SUM('1-season no sort'!F95,'1-season no sort'!F144)</f>
        <v>1</v>
      </c>
      <c r="G85" s="13">
        <f>SUM('1-season no sort'!G95,'1-season no sort'!G144)</f>
        <v>9</v>
      </c>
      <c r="H85" s="13">
        <f>SUM('1-season no sort'!H95,'1-season no sort'!H144)</f>
        <v>11</v>
      </c>
      <c r="I85" s="13">
        <f>SUM('1-season no sort'!I95,'1-season no sort'!I144)</f>
        <v>90</v>
      </c>
      <c r="J85" s="13">
        <f>SUM('1-season no sort'!J95,'1-season no sort'!J144)</f>
        <v>12</v>
      </c>
      <c r="K85" s="15">
        <f t="shared" si="4"/>
        <v>0.7398148148</v>
      </c>
      <c r="L85" s="100">
        <f>('1-season no sort'!L95*('1-season no sort'!J95/J85))+('1-season no sort'!L144*('1-season no sort'!J144/J85))</f>
        <v>2.307407407</v>
      </c>
      <c r="M85" s="13">
        <f>SUM('1-season no sort'!M95,'1-season no sort'!M144)</f>
        <v>7</v>
      </c>
      <c r="N85" s="13"/>
      <c r="O85" s="13"/>
      <c r="P85" s="13"/>
      <c r="Q85" s="15">
        <f t="shared" si="5"/>
        <v>1.170191126</v>
      </c>
      <c r="R85" s="15">
        <f t="shared" si="6"/>
        <v>5.139351852</v>
      </c>
      <c r="S85" s="21">
        <f>SUM('1-season no sort'!S95,'1-season no sort'!S144)</f>
        <v>46</v>
      </c>
      <c r="T85" s="11">
        <f>AVERAGE('1-season no sort'!T95,'1-season no sort'!T144)</f>
        <v>11</v>
      </c>
      <c r="U85" s="13">
        <v>2.0</v>
      </c>
      <c r="V85" s="101">
        <f t="shared" si="7"/>
        <v>3</v>
      </c>
      <c r="W85" s="15">
        <f t="shared" si="8"/>
        <v>0.75</v>
      </c>
      <c r="X85" s="15">
        <f t="shared" si="9"/>
        <v>0.25</v>
      </c>
      <c r="Y85" s="15">
        <f t="shared" si="200"/>
        <v>5.139351852</v>
      </c>
      <c r="Z85" s="21">
        <f>SUM('1-season no sort'!Z95,'1-season no sort'!Z144)</f>
        <v>3</v>
      </c>
      <c r="AA85" s="21">
        <f>SUM('1-season no sort'!AA95,'1-season no sort'!AA144)</f>
        <v>1</v>
      </c>
      <c r="AB85" s="21">
        <f>SUM('1-season no sort'!AB95,'1-season no sort'!AB144)</f>
        <v>7</v>
      </c>
      <c r="AC85" s="21">
        <f>SUM('1-season no sort'!AC95,'1-season no sort'!AC144)</f>
        <v>3</v>
      </c>
      <c r="AD85" s="102">
        <f t="shared" ref="AD85:AE85" si="205">SUM(Z85+AB85)</f>
        <v>10</v>
      </c>
      <c r="AE85" s="102">
        <f t="shared" si="205"/>
        <v>4</v>
      </c>
      <c r="AF85" s="99">
        <f t="shared" si="12"/>
        <v>0.4</v>
      </c>
      <c r="AG85" s="99">
        <f t="shared" si="13"/>
        <v>0.4285714286</v>
      </c>
      <c r="AH85" s="99">
        <f t="shared" si="14"/>
        <v>0.3333333333</v>
      </c>
      <c r="AI85" s="21">
        <f>SUM('1-season no sort'!AG95,'1-season no sort'!AG144)</f>
        <v>8</v>
      </c>
      <c r="AJ85" s="21">
        <f>SUM('1-season no sort'!AH95,'1-season no sort'!AH144)</f>
        <v>2</v>
      </c>
      <c r="AK85" s="21">
        <f>SUM('1-season no sort'!AI95,'1-season no sort'!AI144)</f>
        <v>12</v>
      </c>
      <c r="AL85" s="21">
        <f>SUM('1-season no sort'!AJ95,'1-season no sort'!AJ144)</f>
        <v>5</v>
      </c>
      <c r="AM85" s="102">
        <f t="shared" ref="AM85:AN85" si="206">SUM(AI85+AK85)</f>
        <v>20</v>
      </c>
      <c r="AN85" s="102">
        <f t="shared" si="206"/>
        <v>7</v>
      </c>
      <c r="AO85" s="99">
        <f t="shared" si="16"/>
        <v>0.35</v>
      </c>
      <c r="AP85" s="99">
        <f t="shared" si="17"/>
        <v>0.4166666667</v>
      </c>
      <c r="AQ85" s="99">
        <f t="shared" si="18"/>
        <v>0.25</v>
      </c>
      <c r="AR85" s="17">
        <f>SUM('1-season no sort'!AN95,'1-season no sort'!AN144)</f>
        <v>0</v>
      </c>
      <c r="AS85" s="17">
        <f>SUM('1-season no sort'!AO95,'1-season no sort'!AO144)</f>
        <v>0</v>
      </c>
      <c r="AT85" s="13"/>
      <c r="AU85" s="13"/>
      <c r="AV85" s="11">
        <f t="shared" si="19"/>
        <v>23</v>
      </c>
      <c r="AW85" s="13">
        <f t="shared" si="20"/>
        <v>-2</v>
      </c>
      <c r="AX85" s="13">
        <f t="shared" si="21"/>
        <v>-0.1666666667</v>
      </c>
      <c r="AY85" s="12">
        <f t="shared" si="22"/>
        <v>1</v>
      </c>
      <c r="AZ85" s="13">
        <v>1.0</v>
      </c>
      <c r="BA85" s="13">
        <v>1.0</v>
      </c>
      <c r="BB85" s="11">
        <f t="shared" si="207"/>
        <v>1</v>
      </c>
      <c r="BC85" s="12">
        <f>SUM('1-season no sort'!AZ95,'1-season no sort'!AZ144)</f>
        <v>4</v>
      </c>
      <c r="BD85" s="17">
        <f t="shared" si="52"/>
        <v>15</v>
      </c>
    </row>
    <row r="86" ht="12.75" customHeight="1">
      <c r="A86" s="8" t="s">
        <v>801</v>
      </c>
      <c r="B86" s="13" t="s">
        <v>580</v>
      </c>
      <c r="C86" s="11">
        <f>SUM('1-season no sort'!C579,'1-season no sort'!C688)</f>
        <v>3.420634921</v>
      </c>
      <c r="D86" s="11">
        <f>SUM('1-season no sort'!D579,'1-season no sort'!D688)</f>
        <v>20.11071429</v>
      </c>
      <c r="E86" s="99">
        <f t="shared" si="3"/>
        <v>0.1700901754</v>
      </c>
      <c r="F86" s="17">
        <f>SUM('1-season no sort'!F579,'1-season no sort'!F688)</f>
        <v>1</v>
      </c>
      <c r="G86" s="17">
        <f>SUM('1-season no sort'!G579,'1-season no sort'!G688)</f>
        <v>18</v>
      </c>
      <c r="H86" s="17">
        <f>SUM('1-season no sort'!H579,'1-season no sort'!H688)</f>
        <v>21</v>
      </c>
      <c r="I86" s="17">
        <f>SUM('1-season no sort'!I579,'1-season no sort'!I688)</f>
        <v>200</v>
      </c>
      <c r="J86" s="17">
        <f>SUM('1-season no sort'!J579,'1-season no sort'!J688)</f>
        <v>23</v>
      </c>
      <c r="K86" s="15">
        <f t="shared" si="4"/>
        <v>0.7780434783</v>
      </c>
      <c r="L86" s="100">
        <f>('1-season no sort'!L579*('1-season no sort'!J579/J86))+('1-season no sort'!L688*('1-season no sort'!J688/J86))</f>
        <v>1.530434783</v>
      </c>
      <c r="M86" s="17">
        <f>SUM('1-season no sort'!M579,'1-season no sort'!M688)</f>
        <v>14</v>
      </c>
      <c r="N86" s="13"/>
      <c r="O86" s="13"/>
      <c r="P86" s="11"/>
      <c r="Q86" s="15">
        <f t="shared" si="5"/>
        <v>0.9481336537</v>
      </c>
      <c r="R86" s="15">
        <f t="shared" si="6"/>
        <v>3.240752243</v>
      </c>
      <c r="S86" s="21">
        <f>SUM('1-season no sort'!S579,'1-season no sort'!S688)</f>
        <v>73</v>
      </c>
      <c r="T86" s="11">
        <f>AVERAGE('1-season no sort'!T579,'1-season no sort'!T688)</f>
        <v>7.5</v>
      </c>
      <c r="U86" s="13">
        <v>2.0</v>
      </c>
      <c r="V86" s="101">
        <f t="shared" si="7"/>
        <v>5</v>
      </c>
      <c r="W86" s="15">
        <f t="shared" si="8"/>
        <v>0.7826086957</v>
      </c>
      <c r="X86" s="15">
        <f t="shared" si="9"/>
        <v>0.2173913043</v>
      </c>
      <c r="Y86" s="15">
        <f t="shared" si="200"/>
        <v>3.240752243</v>
      </c>
      <c r="Z86" s="21">
        <f>SUM('1-season no sort'!Z579,'1-season no sort'!Z688)</f>
        <v>2</v>
      </c>
      <c r="AA86" s="21">
        <f>SUM('1-season no sort'!AA579,'1-season no sort'!AA688)</f>
        <v>0</v>
      </c>
      <c r="AB86" s="21">
        <f>SUM('1-season no sort'!AB579,'1-season no sort'!AB688)</f>
        <v>14</v>
      </c>
      <c r="AC86" s="21">
        <f>SUM('1-season no sort'!AC579,'1-season no sort'!AC688)</f>
        <v>2</v>
      </c>
      <c r="AD86" s="102">
        <f t="shared" ref="AD86:AE86" si="208">SUM(Z86+AB86)</f>
        <v>16</v>
      </c>
      <c r="AE86" s="102">
        <f t="shared" si="208"/>
        <v>2</v>
      </c>
      <c r="AF86" s="99">
        <f t="shared" si="12"/>
        <v>0.125</v>
      </c>
      <c r="AG86" s="99">
        <f t="shared" si="13"/>
        <v>0.1428571429</v>
      </c>
      <c r="AH86" s="99">
        <f t="shared" si="14"/>
        <v>0</v>
      </c>
      <c r="AI86" s="21">
        <f>SUM('1-season no sort'!AG579,'1-season no sort'!AG688)</f>
        <v>10</v>
      </c>
      <c r="AJ86" s="21">
        <f>SUM('1-season no sort'!AH579,'1-season no sort'!AH688)</f>
        <v>5</v>
      </c>
      <c r="AK86" s="21">
        <f>SUM('1-season no sort'!AI579,'1-season no sort'!AI688)</f>
        <v>13</v>
      </c>
      <c r="AL86" s="21">
        <f>SUM('1-season no sort'!AJ579,'1-season no sort'!AJ688)</f>
        <v>1</v>
      </c>
      <c r="AM86" s="102">
        <f t="shared" ref="AM86:AN86" si="209">SUM(AI86+AK86)</f>
        <v>23</v>
      </c>
      <c r="AN86" s="102">
        <f t="shared" si="209"/>
        <v>6</v>
      </c>
      <c r="AO86" s="99">
        <f t="shared" si="16"/>
        <v>0.3043478261</v>
      </c>
      <c r="AP86" s="99">
        <f t="shared" si="17"/>
        <v>0.07692307692</v>
      </c>
      <c r="AQ86" s="99">
        <f t="shared" si="18"/>
        <v>0.5</v>
      </c>
      <c r="AR86" s="17">
        <f>SUM('1-season no sort'!AN579,'1-season no sort'!AN688)</f>
        <v>2</v>
      </c>
      <c r="AS86" s="17">
        <f>SUM('1-season no sort'!AO579,'1-season no sort'!AO688)</f>
        <v>0</v>
      </c>
      <c r="AT86" s="13"/>
      <c r="AU86" s="13"/>
      <c r="AV86" s="11">
        <f t="shared" si="19"/>
        <v>36.5</v>
      </c>
      <c r="AW86" s="17">
        <f t="shared" si="20"/>
        <v>-3</v>
      </c>
      <c r="AX86" s="13">
        <f t="shared" si="21"/>
        <v>-0.1304347826</v>
      </c>
      <c r="AY86" s="78">
        <f t="shared" si="22"/>
        <v>2</v>
      </c>
      <c r="AZ86" s="13">
        <v>1.0</v>
      </c>
      <c r="BA86" s="13">
        <v>1.0</v>
      </c>
      <c r="BB86" s="11">
        <f t="shared" si="207"/>
        <v>1</v>
      </c>
      <c r="BC86" s="17">
        <f>SUM('1-season no sort'!AZ579,'1-season no sort'!AZ688)</f>
        <v>1</v>
      </c>
      <c r="BD86" s="17">
        <f t="shared" si="52"/>
        <v>22</v>
      </c>
    </row>
    <row r="87" ht="12.75" customHeight="1">
      <c r="A87" s="8" t="s">
        <v>780</v>
      </c>
      <c r="B87" s="13" t="s">
        <v>401</v>
      </c>
      <c r="C87" s="11">
        <f>SUM('1-season no sort'!C373,'1-season no sort'!C540)</f>
        <v>2.370634921</v>
      </c>
      <c r="D87" s="11">
        <f>SUM('1-season no sort'!D373,'1-season no sort'!D540)</f>
        <v>15.30634921</v>
      </c>
      <c r="E87" s="99">
        <f t="shared" si="3"/>
        <v>0.154879187</v>
      </c>
      <c r="F87" s="17">
        <f>SUM('1-season no sort'!F373,'1-season no sort'!F540)</f>
        <v>2</v>
      </c>
      <c r="G87" s="17">
        <f>SUM('1-season no sort'!G373,'1-season no sort'!G540)</f>
        <v>10</v>
      </c>
      <c r="H87" s="17">
        <f>SUM('1-season no sort'!H373,'1-season no sort'!H540)</f>
        <v>8</v>
      </c>
      <c r="I87" s="17">
        <f>SUM('1-season no sort'!I373,'1-season no sort'!I540)</f>
        <v>105</v>
      </c>
      <c r="J87" s="17">
        <f>SUM('1-season no sort'!J373,'1-season no sort'!J540)</f>
        <v>15</v>
      </c>
      <c r="K87" s="15">
        <f t="shared" si="4"/>
        <v>0.6615873016</v>
      </c>
      <c r="L87" s="100">
        <f>('1-season no sort'!L373*('1-season no sort'!J373/J87))+('1-season no sort'!L540*('1-season no sort'!J540/J87))</f>
        <v>2.986666667</v>
      </c>
      <c r="M87" s="17">
        <f>SUM('1-season no sort'!M373,'1-season no sort'!M540)</f>
        <v>11</v>
      </c>
      <c r="N87" s="13"/>
      <c r="O87" s="13"/>
      <c r="P87" s="13"/>
      <c r="Q87" s="15">
        <f t="shared" si="5"/>
        <v>0.8164664886</v>
      </c>
      <c r="R87" s="15">
        <f t="shared" si="6"/>
        <v>4.171984127</v>
      </c>
      <c r="S87" s="21">
        <f>SUM('1-season no sort'!S373,'1-season no sort'!S540)</f>
        <v>57</v>
      </c>
      <c r="T87" s="11">
        <f>AVERAGE('1-season no sort'!T373,'1-season no sort'!T540)</f>
        <v>8</v>
      </c>
      <c r="U87" s="13">
        <v>2.0</v>
      </c>
      <c r="V87" s="101">
        <f t="shared" si="7"/>
        <v>5</v>
      </c>
      <c r="W87" s="15">
        <f t="shared" si="8"/>
        <v>0.6666666667</v>
      </c>
      <c r="X87" s="15">
        <f t="shared" si="9"/>
        <v>0.3333333333</v>
      </c>
      <c r="Y87" s="15">
        <f t="shared" si="200"/>
        <v>4.171984127</v>
      </c>
      <c r="Z87" s="21">
        <f>SUM('1-season no sort'!Z373,'1-season no sort'!Z540)</f>
        <v>1</v>
      </c>
      <c r="AA87" s="21">
        <f>SUM('1-season no sort'!AA373,'1-season no sort'!AA540)</f>
        <v>0</v>
      </c>
      <c r="AB87" s="21">
        <f>SUM('1-season no sort'!AB373,'1-season no sort'!AB540)</f>
        <v>10</v>
      </c>
      <c r="AC87" s="21">
        <f>SUM('1-season no sort'!AC373,'1-season no sort'!AC540)</f>
        <v>1</v>
      </c>
      <c r="AD87" s="102">
        <f t="shared" ref="AD87:AE87" si="210">SUM(Z87+AB87)</f>
        <v>11</v>
      </c>
      <c r="AE87" s="102">
        <f t="shared" si="210"/>
        <v>1</v>
      </c>
      <c r="AF87" s="99">
        <f t="shared" si="12"/>
        <v>0.09090909091</v>
      </c>
      <c r="AG87" s="99">
        <f t="shared" si="13"/>
        <v>0.1</v>
      </c>
      <c r="AH87" s="99">
        <f t="shared" si="14"/>
        <v>0</v>
      </c>
      <c r="AI87" s="21">
        <f>SUM('1-season no sort'!AG373,'1-season no sort'!AG540)</f>
        <v>9</v>
      </c>
      <c r="AJ87" s="21">
        <f>SUM('1-season no sort'!AH373,'1-season no sort'!AH540)</f>
        <v>2</v>
      </c>
      <c r="AK87" s="21">
        <f>SUM('1-season no sort'!AI373,'1-season no sort'!AI540)</f>
        <v>12</v>
      </c>
      <c r="AL87" s="21">
        <f>SUM('1-season no sort'!AJ373,'1-season no sort'!AJ540)</f>
        <v>4</v>
      </c>
      <c r="AM87" s="102">
        <f t="shared" ref="AM87:AN87" si="211">SUM(AI87+AK87)</f>
        <v>21</v>
      </c>
      <c r="AN87" s="102">
        <f t="shared" si="211"/>
        <v>6</v>
      </c>
      <c r="AO87" s="99">
        <f t="shared" si="16"/>
        <v>0.3571428571</v>
      </c>
      <c r="AP87" s="99">
        <f t="shared" si="17"/>
        <v>0.3333333333</v>
      </c>
      <c r="AQ87" s="99">
        <f t="shared" si="18"/>
        <v>0.2222222222</v>
      </c>
      <c r="AR87" s="17">
        <f>SUM('1-season no sort'!AN373,'1-season no sort'!AN540)</f>
        <v>3</v>
      </c>
      <c r="AS87" s="17">
        <f>SUM('1-season no sort'!AO373,'1-season no sort'!AO540)</f>
        <v>0</v>
      </c>
      <c r="AT87" s="13"/>
      <c r="AU87" s="13"/>
      <c r="AV87" s="11">
        <f t="shared" si="19"/>
        <v>28.5</v>
      </c>
      <c r="AW87" s="17">
        <f t="shared" si="20"/>
        <v>2</v>
      </c>
      <c r="AX87" s="13">
        <f t="shared" si="21"/>
        <v>0.1333333333</v>
      </c>
      <c r="AY87" s="78">
        <f t="shared" si="22"/>
        <v>7</v>
      </c>
      <c r="AZ87" s="13">
        <v>2.0</v>
      </c>
      <c r="BA87" s="13">
        <v>2.0</v>
      </c>
      <c r="BB87" s="11">
        <f t="shared" si="207"/>
        <v>1</v>
      </c>
      <c r="BC87" s="13"/>
      <c r="BD87" s="17">
        <f t="shared" si="52"/>
        <v>8</v>
      </c>
    </row>
    <row r="88" ht="12.75" customHeight="1">
      <c r="A88" s="8" t="s">
        <v>802</v>
      </c>
      <c r="B88" s="13" t="s">
        <v>199</v>
      </c>
      <c r="C88" s="11">
        <f>'1-season no sort'!C146+'1-season no sort'!C489</f>
        <v>2.110714286</v>
      </c>
      <c r="D88" s="11">
        <f>'1-season no sort'!D146+'1-season no sort'!D489</f>
        <v>14.98657143</v>
      </c>
      <c r="E88" s="99">
        <f t="shared" si="3"/>
        <v>0.1408403714</v>
      </c>
      <c r="F88" s="17">
        <f>SUM('1-season no sort'!F489,'1-season no sort'!F146)</f>
        <v>2</v>
      </c>
      <c r="G88" s="17">
        <f>'1-season no sort'!G146+'1-season no sort'!G489</f>
        <v>9</v>
      </c>
      <c r="H88" s="17">
        <f>'1-season no sort'!H146+'1-season no sort'!H489</f>
        <v>16</v>
      </c>
      <c r="I88" s="17">
        <f>'1-season no sort'!I146+'1-season no sort'!I489</f>
        <v>87</v>
      </c>
      <c r="J88" s="17">
        <f>'1-season no sort'!J146+'1-season no sort'!J489</f>
        <v>13</v>
      </c>
      <c r="K88" s="15">
        <f t="shared" si="4"/>
        <v>0.6781609195</v>
      </c>
      <c r="L88" s="100">
        <f>('1-season no sort'!L146*('1-season no sort'!J146/J88))+('1-season no sort'!L489*('1-season no sort'!J489/J88))</f>
        <v>1.762237762</v>
      </c>
      <c r="M88" s="17">
        <f>'1-season no sort'!M146+'1-season no sort'!M489</f>
        <v>8</v>
      </c>
      <c r="N88" s="13"/>
      <c r="O88" s="13"/>
      <c r="P88" s="13"/>
      <c r="Q88" s="15">
        <f t="shared" si="5"/>
        <v>0.8190012909</v>
      </c>
      <c r="R88" s="15">
        <f t="shared" si="6"/>
        <v>2.817594905</v>
      </c>
      <c r="S88" s="21">
        <f>SUM('1-season no sort'!S489,'1-season no sort'!S146)</f>
        <v>41</v>
      </c>
      <c r="T88" s="11">
        <f>AVERAGE('1-season no sort'!T489,'1-season no sort'!T146)</f>
        <v>11.5</v>
      </c>
      <c r="U88" s="13">
        <v>2.0</v>
      </c>
      <c r="V88" s="101">
        <f t="shared" si="7"/>
        <v>4</v>
      </c>
      <c r="W88" s="15">
        <f t="shared" si="8"/>
        <v>0.6923076923</v>
      </c>
      <c r="X88" s="15">
        <f t="shared" si="9"/>
        <v>0.3076923077</v>
      </c>
      <c r="Y88" s="15">
        <f t="shared" si="200"/>
        <v>2.817594905</v>
      </c>
      <c r="Z88" s="21">
        <f>SUM('1-season no sort'!Z489,'1-season no sort'!Z146)</f>
        <v>3</v>
      </c>
      <c r="AA88" s="21">
        <f>SUM('1-season no sort'!AA489,'1-season no sort'!AA146)</f>
        <v>1</v>
      </c>
      <c r="AB88" s="21">
        <f>SUM('1-season no sort'!AB489,'1-season no sort'!AB146)</f>
        <v>9</v>
      </c>
      <c r="AC88" s="21">
        <f>SUM('1-season no sort'!AC489,'1-season no sort'!AC146)</f>
        <v>0</v>
      </c>
      <c r="AD88" s="102">
        <f t="shared" ref="AD88:AE88" si="212">SUM(Z88+AB88)</f>
        <v>12</v>
      </c>
      <c r="AE88" s="102">
        <f t="shared" si="212"/>
        <v>1</v>
      </c>
      <c r="AF88" s="99">
        <f t="shared" si="12"/>
        <v>0.08333333333</v>
      </c>
      <c r="AG88" s="99">
        <f t="shared" si="13"/>
        <v>0</v>
      </c>
      <c r="AH88" s="99">
        <f t="shared" si="14"/>
        <v>0.3333333333</v>
      </c>
      <c r="AI88" s="21">
        <f>SUM('1-season no sort'!AG489,'1-season no sort'!AG146)</f>
        <v>7</v>
      </c>
      <c r="AJ88" s="21">
        <f>SUM('1-season no sort'!AH489,'1-season no sort'!AH146)</f>
        <v>3</v>
      </c>
      <c r="AK88" s="21">
        <f>SUM('1-season no sort'!AI489,'1-season no sort'!AI146)</f>
        <v>8</v>
      </c>
      <c r="AL88" s="21">
        <f>SUM('1-season no sort'!AJ489,'1-season no sort'!AJ146)</f>
        <v>3</v>
      </c>
      <c r="AM88" s="102">
        <f t="shared" ref="AM88:AN88" si="213">SUM(AI88+AK88)</f>
        <v>15</v>
      </c>
      <c r="AN88" s="102">
        <f t="shared" si="213"/>
        <v>6</v>
      </c>
      <c r="AO88" s="99">
        <f t="shared" si="16"/>
        <v>0.4</v>
      </c>
      <c r="AP88" s="99">
        <f t="shared" si="17"/>
        <v>0.375</v>
      </c>
      <c r="AQ88" s="99">
        <f t="shared" si="18"/>
        <v>0.4285714286</v>
      </c>
      <c r="AR88" s="17">
        <f>SUM('1-season no sort'!AN489,'1-season no sort'!AN146)</f>
        <v>0</v>
      </c>
      <c r="AS88" s="17">
        <f>SUM('1-season no sort'!AO489,'1-season no sort'!AO146)</f>
        <v>0</v>
      </c>
      <c r="AT88" s="13"/>
      <c r="AU88" s="13"/>
      <c r="AV88" s="11">
        <f t="shared" si="19"/>
        <v>20.5</v>
      </c>
      <c r="AW88" s="17">
        <f t="shared" si="20"/>
        <v>-7</v>
      </c>
      <c r="AX88" s="13">
        <f t="shared" si="21"/>
        <v>-0.5384615385</v>
      </c>
      <c r="AY88" s="78">
        <f t="shared" si="22"/>
        <v>-3</v>
      </c>
      <c r="AZ88" s="13">
        <v>1.0</v>
      </c>
      <c r="BA88" s="13">
        <v>1.0</v>
      </c>
      <c r="BB88" s="11">
        <f t="shared" si="207"/>
        <v>1</v>
      </c>
      <c r="BC88" s="13"/>
      <c r="BD88" s="17">
        <f t="shared" si="52"/>
        <v>16</v>
      </c>
    </row>
    <row r="89" ht="12.75" customHeight="1">
      <c r="A89" s="8" t="s">
        <v>788</v>
      </c>
      <c r="B89" s="13" t="s">
        <v>349</v>
      </c>
      <c r="C89" s="11">
        <f>SUM('1-season no sort'!C307,'1-season no sort'!C350)</f>
        <v>3.831349206</v>
      </c>
      <c r="D89" s="11">
        <f>SUM('1-season no sort'!D307,'1-season no sort'!D350)</f>
        <v>11.18769841</v>
      </c>
      <c r="E89" s="99">
        <f t="shared" si="3"/>
        <v>0.3424608945</v>
      </c>
      <c r="F89" s="13">
        <f>SUM('1-season no sort'!F307,'1-season no sort'!F350)</f>
        <v>2</v>
      </c>
      <c r="G89" s="13">
        <f>SUM('1-season no sort'!G307,'1-season no sort'!G350)</f>
        <v>12</v>
      </c>
      <c r="H89" s="13">
        <f>SUM('1-season no sort'!H307,'1-season no sort'!H350)</f>
        <v>9</v>
      </c>
      <c r="I89" s="13">
        <f>SUM('1-season no sort'!I307,'1-season no sort'!I350)</f>
        <v>109</v>
      </c>
      <c r="J89" s="13">
        <f>SUM('1-season no sort'!J307,'1-season no sort'!J350)</f>
        <v>15</v>
      </c>
      <c r="K89" s="15">
        <f t="shared" si="4"/>
        <v>0.7944954128</v>
      </c>
      <c r="L89" s="100">
        <f>('1-season no sort'!L307*('1-season no sort'!J307/J89))+('1-season no sort'!L350*('1-season no sort'!J350/J89))</f>
        <v>2.8</v>
      </c>
      <c r="M89" s="13">
        <f>SUM('1-season no sort'!M307,'1-season no sort'!M350)</f>
        <v>11</v>
      </c>
      <c r="N89" s="13">
        <f>SUM('1-season no sort'!N307,'1-season no sort'!N350)</f>
        <v>1</v>
      </c>
      <c r="O89" s="13">
        <v>9.0</v>
      </c>
      <c r="P89" s="10">
        <f t="shared" ref="P89:P91" si="216">SUM(N89/O89)</f>
        <v>0.1111111111</v>
      </c>
      <c r="Q89" s="15">
        <f t="shared" si="5"/>
        <v>1.192511863</v>
      </c>
      <c r="R89" s="15">
        <f t="shared" si="6"/>
        <v>5.049007937</v>
      </c>
      <c r="S89" s="21">
        <f>SUM('1-season no sort'!S307,'1-season no sort'!S350)</f>
        <v>53.5</v>
      </c>
      <c r="T89" s="11">
        <f>AVERAGE('1-season no sort'!T307,'1-season no sort'!T350)</f>
        <v>8</v>
      </c>
      <c r="U89" s="13">
        <v>2.0</v>
      </c>
      <c r="V89" s="101">
        <f t="shared" si="7"/>
        <v>3</v>
      </c>
      <c r="W89" s="15">
        <f t="shared" si="8"/>
        <v>0.8</v>
      </c>
      <c r="X89" s="15">
        <f t="shared" si="9"/>
        <v>0.2</v>
      </c>
      <c r="Y89" s="15">
        <f t="shared" si="200"/>
        <v>4.715674603</v>
      </c>
      <c r="Z89" s="21">
        <f>SUM('1-season no sort'!Z307,'1-season no sort'!Z350)</f>
        <v>0</v>
      </c>
      <c r="AA89" s="21">
        <f>SUM('1-season no sort'!AA307,'1-season no sort'!AA350)</f>
        <v>0</v>
      </c>
      <c r="AB89" s="21">
        <f>SUM('1-season no sort'!AB307,'1-season no sort'!AB350)</f>
        <v>9</v>
      </c>
      <c r="AC89" s="21">
        <f>SUM('1-season no sort'!AC307,'1-season no sort'!AC350)</f>
        <v>3</v>
      </c>
      <c r="AD89" s="102">
        <f t="shared" ref="AD89:AE89" si="214">SUM(Z89+AB89)</f>
        <v>9</v>
      </c>
      <c r="AE89" s="102">
        <f t="shared" si="214"/>
        <v>3</v>
      </c>
      <c r="AF89" s="99">
        <f t="shared" si="12"/>
        <v>0.3333333333</v>
      </c>
      <c r="AG89" s="99">
        <f t="shared" si="13"/>
        <v>0.3333333333</v>
      </c>
      <c r="AH89" s="99" t="str">
        <f t="shared" si="14"/>
        <v>#DIV/0!</v>
      </c>
      <c r="AI89" s="21">
        <f>SUM('1-season no sort'!AG307,'1-season no sort'!AG350)</f>
        <v>4</v>
      </c>
      <c r="AJ89" s="21">
        <f>SUM('1-season no sort'!AH307,'1-season no sort'!AH350)</f>
        <v>2</v>
      </c>
      <c r="AK89" s="21">
        <f>SUM('1-season no sort'!AI307,'1-season no sort'!AI350)</f>
        <v>12</v>
      </c>
      <c r="AL89" s="21">
        <f>SUM('1-season no sort'!AJ307,'1-season no sort'!AJ350)</f>
        <v>4</v>
      </c>
      <c r="AM89" s="102">
        <f t="shared" ref="AM89:AN89" si="215">SUM(AI89+AK89)</f>
        <v>16</v>
      </c>
      <c r="AN89" s="102">
        <f t="shared" si="215"/>
        <v>6</v>
      </c>
      <c r="AO89" s="99">
        <f t="shared" si="16"/>
        <v>0.375</v>
      </c>
      <c r="AP89" s="99">
        <f t="shared" si="17"/>
        <v>0.3333333333</v>
      </c>
      <c r="AQ89" s="99">
        <f t="shared" si="18"/>
        <v>0.5</v>
      </c>
      <c r="AR89" s="17">
        <f>SUM('1-season no sort'!AN307,'1-season no sort'!AN350)</f>
        <v>0</v>
      </c>
      <c r="AS89" s="17">
        <f>SUM('1-season no sort'!AO307,'1-season no sort'!AO350)</f>
        <v>0</v>
      </c>
      <c r="AT89" s="13"/>
      <c r="AU89" s="13"/>
      <c r="AV89" s="11">
        <f t="shared" si="19"/>
        <v>26.75</v>
      </c>
      <c r="AW89" s="13">
        <f t="shared" si="20"/>
        <v>3</v>
      </c>
      <c r="AX89" s="13">
        <f t="shared" si="21"/>
        <v>0.2</v>
      </c>
      <c r="AY89" s="12">
        <f t="shared" si="22"/>
        <v>6</v>
      </c>
      <c r="AZ89" s="105"/>
      <c r="BA89" s="25"/>
      <c r="BB89" s="25"/>
      <c r="BC89" s="13"/>
      <c r="BD89" s="17">
        <f t="shared" si="52"/>
        <v>9</v>
      </c>
    </row>
    <row r="90" ht="12.75" customHeight="1">
      <c r="A90" s="8" t="s">
        <v>757</v>
      </c>
      <c r="B90" s="13" t="s">
        <v>53</v>
      </c>
      <c r="C90" s="11">
        <f>SUM('1-season no sort'!C2,'1-season no sort'!C516)</f>
        <v>2.427380952</v>
      </c>
      <c r="D90" s="11">
        <f>SUM('1-season no sort'!D2,'1-season no sort'!D516)</f>
        <v>17.72142857</v>
      </c>
      <c r="E90" s="99">
        <f t="shared" si="3"/>
        <v>0.1369743383</v>
      </c>
      <c r="F90" s="13">
        <f>SUM('1-season no sort'!F2,'1-season no sort'!F516)</f>
        <v>1</v>
      </c>
      <c r="G90" s="13">
        <f>SUM('1-season no sort'!G2,'1-season no sort'!G516)</f>
        <v>10</v>
      </c>
      <c r="H90" s="13">
        <f>SUM('1-season no sort'!H2,'1-season no sort'!H516)</f>
        <v>12</v>
      </c>
      <c r="I90" s="13">
        <f>SUM('1-season no sort'!I2,'1-season no sort'!I516)</f>
        <v>80</v>
      </c>
      <c r="J90" s="13">
        <f>SUM('1-season no sort'!J2,'1-season no sort'!J516)</f>
        <v>12</v>
      </c>
      <c r="K90" s="15">
        <f t="shared" si="4"/>
        <v>0.8208333333</v>
      </c>
      <c r="L90" s="100">
        <f>('1-season no sort'!L2*('1-season no sort'!J2/J90))+('1-season no sort'!L516*('1-season no sort'!J516/J90))</f>
        <v>2.333333333</v>
      </c>
      <c r="M90" s="13">
        <f>SUM('1-season no sort'!M2,'1-season no sort'!M516)</f>
        <v>7</v>
      </c>
      <c r="N90" s="13">
        <v>4.0</v>
      </c>
      <c r="O90" s="13">
        <v>7.0</v>
      </c>
      <c r="P90" s="10">
        <f t="shared" si="216"/>
        <v>0.5714285714</v>
      </c>
      <c r="Q90" s="15">
        <f t="shared" si="5"/>
        <v>1.243521957</v>
      </c>
      <c r="R90" s="15">
        <f t="shared" si="6"/>
        <v>5.261309524</v>
      </c>
      <c r="S90" s="21">
        <f>SUM('1-season no sort'!S2,'1-season no sort'!S516)</f>
        <v>54</v>
      </c>
      <c r="T90" s="11">
        <f>AVERAGE('1-season no sort'!T2,'1-season no sort'!T516)</f>
        <v>7.5</v>
      </c>
      <c r="U90" s="13">
        <v>2.0</v>
      </c>
      <c r="V90" s="101">
        <f t="shared" si="7"/>
        <v>2</v>
      </c>
      <c r="W90" s="15">
        <f t="shared" si="8"/>
        <v>0.8333333333</v>
      </c>
      <c r="X90" s="15">
        <f t="shared" si="9"/>
        <v>0.1666666667</v>
      </c>
      <c r="Y90" s="15">
        <f t="shared" si="200"/>
        <v>3.54702381</v>
      </c>
      <c r="Z90" s="21">
        <f>SUM('1-season no sort'!Z2,'1-season no sort'!Z516)</f>
        <v>6</v>
      </c>
      <c r="AA90" s="21">
        <f>SUM('1-season no sort'!AA2,'1-season no sort'!AA516)</f>
        <v>0</v>
      </c>
      <c r="AB90" s="21">
        <f>SUM('1-season no sort'!AB2,'1-season no sort'!AB516)</f>
        <v>8</v>
      </c>
      <c r="AC90" s="21">
        <f>SUM('1-season no sort'!AC2,'1-season no sort'!AC516)</f>
        <v>1</v>
      </c>
      <c r="AD90" s="102">
        <f t="shared" ref="AD90:AE90" si="217">SUM(Z90+AB90)</f>
        <v>14</v>
      </c>
      <c r="AE90" s="102">
        <f t="shared" si="217"/>
        <v>1</v>
      </c>
      <c r="AF90" s="99">
        <f t="shared" si="12"/>
        <v>0.07142857143</v>
      </c>
      <c r="AG90" s="99">
        <f t="shared" si="13"/>
        <v>0.125</v>
      </c>
      <c r="AH90" s="99">
        <f t="shared" si="14"/>
        <v>0</v>
      </c>
      <c r="AI90" s="21">
        <f>SUM('1-season no sort'!AG2,'1-season no sort'!AG516)</f>
        <v>9</v>
      </c>
      <c r="AJ90" s="21">
        <f>SUM('1-season no sort'!AH2,'1-season no sort'!AH516)</f>
        <v>3</v>
      </c>
      <c r="AK90" s="21">
        <f>SUM('1-season no sort'!AI2,'1-season no sort'!AI516)</f>
        <v>10</v>
      </c>
      <c r="AL90" s="21">
        <f>SUM('1-season no sort'!AJ2,'1-season no sort'!AJ516)</f>
        <v>3</v>
      </c>
      <c r="AM90" s="102">
        <f t="shared" ref="AM90:AN90" si="218">SUM(AI90+AK90)</f>
        <v>19</v>
      </c>
      <c r="AN90" s="102">
        <f t="shared" si="218"/>
        <v>6</v>
      </c>
      <c r="AO90" s="99">
        <f t="shared" si="16"/>
        <v>0.3947368421</v>
      </c>
      <c r="AP90" s="99">
        <f t="shared" si="17"/>
        <v>0.3</v>
      </c>
      <c r="AQ90" s="99">
        <f t="shared" si="18"/>
        <v>0.3333333333</v>
      </c>
      <c r="AR90" s="17">
        <f>SUM('1-season no sort'!AN2,'1-season no sort'!AN516)</f>
        <v>3</v>
      </c>
      <c r="AS90" s="17">
        <f>SUM('1-season no sort'!AO2,'1-season no sort'!AO516)</f>
        <v>0</v>
      </c>
      <c r="AT90" s="13"/>
      <c r="AU90" s="13"/>
      <c r="AV90" s="11">
        <f t="shared" si="19"/>
        <v>27</v>
      </c>
      <c r="AW90" s="13">
        <f t="shared" si="20"/>
        <v>-2</v>
      </c>
      <c r="AX90" s="13">
        <f t="shared" si="21"/>
        <v>-0.1666666667</v>
      </c>
      <c r="AY90" s="12">
        <f t="shared" si="22"/>
        <v>0</v>
      </c>
      <c r="AZ90" s="104"/>
      <c r="BC90" s="13"/>
      <c r="BD90" s="17">
        <f t="shared" si="52"/>
        <v>12</v>
      </c>
    </row>
    <row r="91" ht="12.75" customHeight="1">
      <c r="A91" s="8" t="s">
        <v>768</v>
      </c>
      <c r="B91" s="13" t="s">
        <v>803</v>
      </c>
      <c r="C91" s="11">
        <f>SUM('1-season no sort'!C149,'1-season no sort'!C236)</f>
        <v>1.230555556</v>
      </c>
      <c r="D91" s="11">
        <f>SUM('1-season no sort'!D149,'1-season no sort'!D236)</f>
        <v>11.45912698</v>
      </c>
      <c r="E91" s="99">
        <f t="shared" si="3"/>
        <v>0.1073865014</v>
      </c>
      <c r="F91" s="13">
        <f>SUM('1-season no sort'!F149,'1-season no sort'!F236)</f>
        <v>1</v>
      </c>
      <c r="G91" s="13">
        <f>SUM('1-season no sort'!G149,'1-season no sort'!G236)</f>
        <v>10</v>
      </c>
      <c r="H91" s="13">
        <f>SUM('1-season no sort'!H149,'1-season no sort'!H236)</f>
        <v>9</v>
      </c>
      <c r="I91" s="13">
        <f>SUM('1-season no sort'!I149,'1-season no sort'!I236)</f>
        <v>76</v>
      </c>
      <c r="J91" s="13">
        <f>SUM('1-season no sort'!J149,'1-season no sort'!J236)</f>
        <v>11</v>
      </c>
      <c r="K91" s="15">
        <f t="shared" si="4"/>
        <v>0.8983253589</v>
      </c>
      <c r="L91" s="100">
        <f>('1-season no sort'!L149*('1-season no sort'!J149/J91))+('1-season no sort'!L236*('1-season no sort'!J236/J91))</f>
        <v>6.363636364</v>
      </c>
      <c r="M91" s="13">
        <f>SUM('1-season no sort'!M149,'1-season no sort'!M236)</f>
        <v>10</v>
      </c>
      <c r="N91" s="13">
        <v>0.0</v>
      </c>
      <c r="O91" s="13">
        <v>7.0</v>
      </c>
      <c r="P91" s="10">
        <f t="shared" si="216"/>
        <v>0</v>
      </c>
      <c r="Q91" s="15">
        <f t="shared" si="5"/>
        <v>1.00571186</v>
      </c>
      <c r="R91" s="15">
        <f t="shared" si="6"/>
        <v>6.978914141</v>
      </c>
      <c r="S91" s="21">
        <f>SUM('1-season no sort'!S149,'1-season no sort'!S236)</f>
        <v>42</v>
      </c>
      <c r="T91" s="11">
        <f>AVERAGE('1-season no sort'!T149,'1-season no sort'!T236)</f>
        <v>11.5</v>
      </c>
      <c r="U91" s="13">
        <v>2.0</v>
      </c>
      <c r="V91" s="101">
        <f t="shared" si="7"/>
        <v>1</v>
      </c>
      <c r="W91" s="15">
        <f t="shared" si="8"/>
        <v>0.9090909091</v>
      </c>
      <c r="X91" s="15">
        <f t="shared" si="9"/>
        <v>0.09090909091</v>
      </c>
      <c r="Y91" s="15">
        <f t="shared" si="200"/>
        <v>6.978914141</v>
      </c>
      <c r="Z91" s="21">
        <f>SUM('1-season no sort'!Z149,'1-season no sort'!Z236)</f>
        <v>2</v>
      </c>
      <c r="AA91" s="21">
        <f>SUM('1-season no sort'!AA149,'1-season no sort'!AA236)</f>
        <v>0</v>
      </c>
      <c r="AB91" s="21">
        <f>SUM('1-season no sort'!AB149,'1-season no sort'!AB236)</f>
        <v>7</v>
      </c>
      <c r="AC91" s="21">
        <f>SUM('1-season no sort'!AC149,'1-season no sort'!AC236)</f>
        <v>0</v>
      </c>
      <c r="AD91" s="102">
        <f t="shared" ref="AD91:AE91" si="219">SUM(Z91+AB91)</f>
        <v>9</v>
      </c>
      <c r="AE91" s="102">
        <f t="shared" si="219"/>
        <v>0</v>
      </c>
      <c r="AF91" s="99">
        <f t="shared" si="12"/>
        <v>0</v>
      </c>
      <c r="AG91" s="99">
        <f t="shared" si="13"/>
        <v>0</v>
      </c>
      <c r="AH91" s="99">
        <f t="shared" si="14"/>
        <v>0</v>
      </c>
      <c r="AI91" s="21">
        <f>SUM('1-season no sort'!AG149,'1-season no sort'!AG236)</f>
        <v>8</v>
      </c>
      <c r="AJ91" s="21">
        <f>SUM('1-season no sort'!AH149,'1-season no sort'!AH236)</f>
        <v>4</v>
      </c>
      <c r="AK91" s="21">
        <f>SUM('1-season no sort'!AI149,'1-season no sort'!AI236)</f>
        <v>7</v>
      </c>
      <c r="AL91" s="21">
        <f>SUM('1-season no sort'!AJ149,'1-season no sort'!AJ236)</f>
        <v>3</v>
      </c>
      <c r="AM91" s="102">
        <f t="shared" ref="AM91:AN91" si="220">SUM(AI91+AK91)</f>
        <v>15</v>
      </c>
      <c r="AN91" s="102">
        <f t="shared" si="220"/>
        <v>7</v>
      </c>
      <c r="AO91" s="99">
        <f t="shared" si="16"/>
        <v>0.4666666667</v>
      </c>
      <c r="AP91" s="99">
        <f t="shared" si="17"/>
        <v>0.4285714286</v>
      </c>
      <c r="AQ91" s="99">
        <f t="shared" si="18"/>
        <v>0.5</v>
      </c>
      <c r="AR91" s="17">
        <f>SUM('1-season no sort'!AN149,'1-season no sort'!AN236)</f>
        <v>0</v>
      </c>
      <c r="AS91" s="17">
        <f>SUM('1-season no sort'!AO149,'1-season no sort'!AO236)</f>
        <v>0</v>
      </c>
      <c r="AT91" s="13"/>
      <c r="AU91" s="13"/>
      <c r="AV91" s="11">
        <f t="shared" si="19"/>
        <v>21</v>
      </c>
      <c r="AW91" s="13">
        <f t="shared" si="20"/>
        <v>1</v>
      </c>
      <c r="AX91" s="13">
        <f t="shared" si="21"/>
        <v>0.09090909091</v>
      </c>
      <c r="AY91" s="12">
        <f t="shared" si="22"/>
        <v>2</v>
      </c>
      <c r="AZ91" s="104"/>
      <c r="BA91" s="13"/>
      <c r="BB91" s="13"/>
      <c r="BC91" s="13"/>
      <c r="BD91" s="17">
        <f t="shared" si="52"/>
        <v>9</v>
      </c>
    </row>
    <row r="92" ht="12.75" customHeight="1">
      <c r="A92" s="8" t="s">
        <v>788</v>
      </c>
      <c r="B92" s="13" t="s">
        <v>804</v>
      </c>
      <c r="C92" s="11">
        <f>SUM('1-season no sort'!C301,'1-season no sort'!C364)</f>
        <v>0.7400793651</v>
      </c>
      <c r="D92" s="11">
        <f>SUM('1-season no sort'!D301,'1-season no sort'!D364)</f>
        <v>1.478174603</v>
      </c>
      <c r="E92" s="99">
        <f t="shared" si="3"/>
        <v>0.5006711409</v>
      </c>
      <c r="F92" s="17">
        <f>SUM('1-season no sort'!F301,'1-season no sort'!F364)</f>
        <v>1</v>
      </c>
      <c r="G92" s="17">
        <f>SUM('1-season no sort'!G301,'1-season no sort'!G364)</f>
        <v>4</v>
      </c>
      <c r="H92" s="17">
        <f>SUM('1-season no sort'!H301,'1-season no sort'!H364)</f>
        <v>1</v>
      </c>
      <c r="I92" s="17">
        <f>SUM('1-season no sort'!I301,'1-season no sort'!I364)</f>
        <v>34</v>
      </c>
      <c r="J92" s="17">
        <f>SUM('1-season no sort'!J301,'1-season no sort'!J364)</f>
        <v>4</v>
      </c>
      <c r="K92" s="15">
        <f t="shared" si="4"/>
        <v>0.9926470588</v>
      </c>
      <c r="L92" s="100">
        <f>('1-season no sort'!L301*('1-season no sort'!J301/J92))+('1-season no sort'!L364*('1-season no sort'!J364/J92))</f>
        <v>1.701048951</v>
      </c>
      <c r="M92" s="17">
        <f>SUM('1-season no sort'!M301,'1-season no sort'!M364)</f>
        <v>3</v>
      </c>
      <c r="N92" s="13"/>
      <c r="O92" s="13"/>
      <c r="P92" s="13"/>
      <c r="Q92" s="15">
        <f t="shared" si="5"/>
        <v>1.4933182</v>
      </c>
      <c r="R92" s="15">
        <f t="shared" si="6"/>
        <v>2.071088634</v>
      </c>
      <c r="S92" s="21">
        <f>SUM('1-season no sort'!S301,'1-season no sort'!S364)</f>
        <v>23.5</v>
      </c>
      <c r="T92" s="11">
        <f>AVERAGE('1-season no sort'!T301,'1-season no sort'!T364)</f>
        <v>16</v>
      </c>
      <c r="U92" s="13">
        <v>2.0</v>
      </c>
      <c r="V92" s="101">
        <f t="shared" si="7"/>
        <v>0</v>
      </c>
      <c r="W92" s="15">
        <f t="shared" si="8"/>
        <v>1</v>
      </c>
      <c r="X92" s="15">
        <f t="shared" si="9"/>
        <v>0</v>
      </c>
      <c r="Y92" s="15">
        <f t="shared" si="200"/>
        <v>2.071088634</v>
      </c>
      <c r="Z92" s="21">
        <f>SUM('1-season no sort'!Z301,'1-season no sort'!Z364)</f>
        <v>0</v>
      </c>
      <c r="AA92" s="21">
        <f>SUM('1-season no sort'!AA301,'1-season no sort'!AA364)</f>
        <v>0</v>
      </c>
      <c r="AB92" s="21">
        <f>SUM('1-season no sort'!AB301,'1-season no sort'!AB364)</f>
        <v>0</v>
      </c>
      <c r="AC92" s="21">
        <f>SUM('1-season no sort'!AC301,'1-season no sort'!AC364)</f>
        <v>0</v>
      </c>
      <c r="AD92" s="102">
        <f t="shared" ref="AD92:AE92" si="221">SUM(Z92+AB92)</f>
        <v>0</v>
      </c>
      <c r="AE92" s="102">
        <f t="shared" si="221"/>
        <v>0</v>
      </c>
      <c r="AF92" s="99" t="str">
        <f t="shared" si="12"/>
        <v>#DIV/0!</v>
      </c>
      <c r="AG92" s="99" t="str">
        <f t="shared" si="13"/>
        <v>#DIV/0!</v>
      </c>
      <c r="AH92" s="99" t="str">
        <f t="shared" si="14"/>
        <v>#DIV/0!</v>
      </c>
      <c r="AI92" s="21">
        <f>SUM('1-season no sort'!AG301,'1-season no sort'!AG364)</f>
        <v>5</v>
      </c>
      <c r="AJ92" s="21">
        <f>SUM('1-season no sort'!AH301,'1-season no sort'!AH364)</f>
        <v>1</v>
      </c>
      <c r="AK92" s="21">
        <f>SUM('1-season no sort'!AI301,'1-season no sort'!AI364)</f>
        <v>7</v>
      </c>
      <c r="AL92" s="21">
        <f>SUM('1-season no sort'!AJ301,'1-season no sort'!AJ364)</f>
        <v>5</v>
      </c>
      <c r="AM92" s="102">
        <f t="shared" ref="AM92:AN92" si="222">SUM(AI92+AK92)</f>
        <v>12</v>
      </c>
      <c r="AN92" s="102">
        <f t="shared" si="222"/>
        <v>6</v>
      </c>
      <c r="AO92" s="99">
        <f t="shared" si="16"/>
        <v>0.5</v>
      </c>
      <c r="AP92" s="99">
        <f t="shared" si="17"/>
        <v>0.7142857143</v>
      </c>
      <c r="AQ92" s="99">
        <f t="shared" si="18"/>
        <v>0.2</v>
      </c>
      <c r="AR92" s="17">
        <f>SUM('1-season no sort'!AN301,'1-season no sort'!AN364)</f>
        <v>0</v>
      </c>
      <c r="AS92" s="17">
        <f>SUM('1-season no sort'!AO301,'1-season no sort'!AO364)</f>
        <v>0</v>
      </c>
      <c r="AT92" s="13"/>
      <c r="AU92" s="13"/>
      <c r="AV92" s="11">
        <f t="shared" si="19"/>
        <v>11.75</v>
      </c>
      <c r="AW92" s="17">
        <f t="shared" si="20"/>
        <v>3</v>
      </c>
      <c r="AX92" s="13">
        <f t="shared" si="21"/>
        <v>0.75</v>
      </c>
      <c r="AY92" s="78">
        <f t="shared" si="22"/>
        <v>3</v>
      </c>
      <c r="AZ92" s="104"/>
      <c r="BA92" s="13"/>
      <c r="BB92" s="13"/>
      <c r="BC92" s="13"/>
      <c r="BD92" s="17">
        <f t="shared" si="52"/>
        <v>1</v>
      </c>
    </row>
    <row r="93" ht="12.75" customHeight="1">
      <c r="A93" s="8" t="s">
        <v>805</v>
      </c>
      <c r="B93" s="13" t="s">
        <v>250</v>
      </c>
      <c r="C93" s="11">
        <f>SUM('1-season no sort'!C194,'1-season no sort'!C319)</f>
        <v>1.058333333</v>
      </c>
      <c r="D93" s="11">
        <f>SUM('1-season no sort'!D194,'1-season no sort'!D319)</f>
        <v>2.425</v>
      </c>
      <c r="E93" s="99">
        <f t="shared" si="3"/>
        <v>0.4364261168</v>
      </c>
      <c r="F93" s="17">
        <f>SUM('1-season no sort'!F194,'1-season no sort'!F325)</f>
        <v>4</v>
      </c>
      <c r="G93" s="17">
        <f>SUM('1-season no sort'!G194,'1-season no sort'!G319)</f>
        <v>4</v>
      </c>
      <c r="H93" s="17">
        <f>SUM('1-season no sort'!H194,'1-season no sort'!H319)</f>
        <v>4</v>
      </c>
      <c r="I93" s="17">
        <f>SUM('1-season no sort'!I194,'1-season no sort'!I319)</f>
        <v>28</v>
      </c>
      <c r="J93" s="17">
        <f>SUM('1-season no sort'!J194,'1-season no sort'!J319)</f>
        <v>5</v>
      </c>
      <c r="K93" s="15">
        <f t="shared" si="4"/>
        <v>0.7714285714</v>
      </c>
      <c r="L93" s="100">
        <f>('1-season no sort'!L194*('1-season no sort'!J194/J93))+('1-season no sort'!L319*('1-season no sort'!J319/J93))</f>
        <v>2.315384615</v>
      </c>
      <c r="M93" s="17">
        <f>SUM('1-season no sort'!M194,'1-season no sort'!M319)</f>
        <v>2</v>
      </c>
      <c r="N93" s="13"/>
      <c r="O93" s="13"/>
      <c r="P93" s="13"/>
      <c r="Q93" s="15">
        <f t="shared" si="5"/>
        <v>1.207854688</v>
      </c>
      <c r="R93" s="15">
        <f t="shared" si="6"/>
        <v>2.844551282</v>
      </c>
      <c r="S93" s="21">
        <f>SUM('1-season no sort'!S194,'1-season no sort'!S319)</f>
        <v>25</v>
      </c>
      <c r="T93" s="11">
        <f>AVERAGE('1-season no sort'!T194,'1-season no sort'!T319)</f>
        <v>14.5</v>
      </c>
      <c r="U93" s="13">
        <v>2.0</v>
      </c>
      <c r="V93" s="101">
        <f t="shared" si="7"/>
        <v>1</v>
      </c>
      <c r="W93" s="15">
        <f t="shared" si="8"/>
        <v>0.8</v>
      </c>
      <c r="X93" s="15">
        <f t="shared" si="9"/>
        <v>0.2</v>
      </c>
      <c r="Y93" s="15">
        <f t="shared" si="200"/>
        <v>2.844551282</v>
      </c>
      <c r="Z93" s="21">
        <f>SUM('1-season no sort'!Z194,'1-season no sort'!Z319)</f>
        <v>0</v>
      </c>
      <c r="AA93" s="21">
        <f>SUM('1-season no sort'!AA194,'1-season no sort'!AA319)</f>
        <v>0</v>
      </c>
      <c r="AB93" s="21">
        <f>SUM('1-season no sort'!AB194,'1-season no sort'!AB319)</f>
        <v>0</v>
      </c>
      <c r="AC93" s="21">
        <f>SUM('1-season no sort'!AC194,'1-season no sort'!AC319)</f>
        <v>0</v>
      </c>
      <c r="AD93" s="102">
        <f t="shared" ref="AD93:AE93" si="223">SUM(Z93+AB93)</f>
        <v>0</v>
      </c>
      <c r="AE93" s="102">
        <f t="shared" si="223"/>
        <v>0</v>
      </c>
      <c r="AF93" s="99" t="str">
        <f t="shared" si="12"/>
        <v>#DIV/0!</v>
      </c>
      <c r="AG93" s="99" t="str">
        <f t="shared" si="13"/>
        <v>#DIV/0!</v>
      </c>
      <c r="AH93" s="99" t="str">
        <f t="shared" si="14"/>
        <v>#DIV/0!</v>
      </c>
      <c r="AI93" s="21">
        <f>SUM('1-season no sort'!AG194,'1-season no sort'!AG319)</f>
        <v>1.5</v>
      </c>
      <c r="AJ93" s="21">
        <f>SUM('1-season no sort'!AH194,'1-season no sort'!AH319)</f>
        <v>1.5</v>
      </c>
      <c r="AK93" s="21">
        <f>SUM('1-season no sort'!AI194,'1-season no sort'!AI319)</f>
        <v>9</v>
      </c>
      <c r="AL93" s="21">
        <f>SUM('1-season no sort'!AJ194,'1-season no sort'!AJ319)</f>
        <v>4</v>
      </c>
      <c r="AM93" s="102">
        <f t="shared" ref="AM93:AN93" si="224">SUM(AI93+AK93)</f>
        <v>10.5</v>
      </c>
      <c r="AN93" s="102">
        <f t="shared" si="224"/>
        <v>5.5</v>
      </c>
      <c r="AO93" s="99">
        <f t="shared" si="16"/>
        <v>0.5238095238</v>
      </c>
      <c r="AP93" s="99">
        <f t="shared" si="17"/>
        <v>0.4444444444</v>
      </c>
      <c r="AQ93" s="99">
        <f t="shared" si="18"/>
        <v>1</v>
      </c>
      <c r="AR93" s="17">
        <f>SUM('1-season no sort'!AN194,'1-season no sort'!AN319)</f>
        <v>0</v>
      </c>
      <c r="AS93" s="17">
        <f>SUM('1-season no sort'!AO194,'1-season no sort'!AO319)</f>
        <v>0</v>
      </c>
      <c r="AT93" s="13"/>
      <c r="AU93" s="13"/>
      <c r="AV93" s="11">
        <f t="shared" si="19"/>
        <v>12.5</v>
      </c>
      <c r="AW93" s="17">
        <f t="shared" si="20"/>
        <v>0</v>
      </c>
      <c r="AX93" s="13">
        <f t="shared" si="21"/>
        <v>0</v>
      </c>
      <c r="AY93" s="78">
        <f t="shared" si="22"/>
        <v>1</v>
      </c>
      <c r="AZ93" s="104"/>
      <c r="BA93" s="13"/>
      <c r="BB93" s="13"/>
      <c r="BC93" s="13"/>
      <c r="BD93" s="17">
        <f t="shared" si="52"/>
        <v>4</v>
      </c>
    </row>
    <row r="94" ht="12.75" customHeight="1">
      <c r="A94" s="8" t="s">
        <v>806</v>
      </c>
      <c r="B94" s="13" t="s">
        <v>364</v>
      </c>
      <c r="C94" s="11">
        <f>SUM('1-season no sort'!C322,'1-season no sort'!C549)</f>
        <v>2.194047619</v>
      </c>
      <c r="D94" s="11">
        <f>SUM('1-season no sort'!D322,'1-season no sort'!D549)</f>
        <v>23.28968254</v>
      </c>
      <c r="E94" s="99">
        <f t="shared" si="3"/>
        <v>0.09420684955</v>
      </c>
      <c r="F94" s="17">
        <f>'1-season no sort'!F322+'1-season no sort'!F549</f>
        <v>8</v>
      </c>
      <c r="G94" s="17">
        <f>SUM('1-season no sort'!G322,'1-season no sort'!G549)</f>
        <v>10</v>
      </c>
      <c r="H94" s="17">
        <f>SUM('1-season no sort'!H322,'1-season no sort'!H549)</f>
        <v>20</v>
      </c>
      <c r="I94" s="17">
        <f>SUM('1-season no sort'!I322,'1-season no sort'!I549)</f>
        <v>163</v>
      </c>
      <c r="J94" s="17">
        <f>SUM('1-season no sort'!J322,'1-season no sort'!J549)</f>
        <v>19</v>
      </c>
      <c r="K94" s="15">
        <f t="shared" si="4"/>
        <v>0.519857927</v>
      </c>
      <c r="L94" s="100">
        <f>('1-season no sort'!L322*('1-season no sort'!J322/J94))+('1-season no sort'!L549*('1-season no sort'!J549/J94))</f>
        <v>0.9497076023</v>
      </c>
      <c r="M94" s="17">
        <f>SUM('1-season no sort'!M322,'1-season no sort'!M549)</f>
        <v>9</v>
      </c>
      <c r="N94" s="13"/>
      <c r="O94" s="13"/>
      <c r="P94" s="13"/>
      <c r="Q94" s="15">
        <f t="shared" si="5"/>
        <v>0.6140647766</v>
      </c>
      <c r="R94" s="15">
        <f t="shared" si="6"/>
        <v>2.046731412</v>
      </c>
      <c r="S94" s="21">
        <f>SUM('1-season no sort'!S322,'1-season no sort'!S549)</f>
        <v>71</v>
      </c>
      <c r="T94" s="11">
        <f>AVERAGE('1-season no sort'!T322,'1-season no sort'!T549)</f>
        <v>6</v>
      </c>
      <c r="U94" s="13">
        <v>2.0</v>
      </c>
      <c r="V94" s="101">
        <f t="shared" si="7"/>
        <v>9</v>
      </c>
      <c r="W94" s="15">
        <f t="shared" si="8"/>
        <v>0.5263157895</v>
      </c>
      <c r="X94" s="15">
        <f t="shared" si="9"/>
        <v>0.4736842105</v>
      </c>
      <c r="Y94" s="15">
        <f t="shared" si="200"/>
        <v>2.046731412</v>
      </c>
      <c r="Z94" s="21">
        <f>SUM('1-season no sort'!Z322,'1-season no sort'!Z549)</f>
        <v>5</v>
      </c>
      <c r="AA94" s="21">
        <f>SUM('1-season no sort'!AA322,'1-season no sort'!AA549)</f>
        <v>0</v>
      </c>
      <c r="AB94" s="21">
        <f>SUM('1-season no sort'!AB322,'1-season no sort'!AB549)</f>
        <v>14</v>
      </c>
      <c r="AC94" s="21">
        <f>SUM('1-season no sort'!AC322,'1-season no sort'!AC549)</f>
        <v>1</v>
      </c>
      <c r="AD94" s="102">
        <f t="shared" ref="AD94:AE94" si="225">SUM(Z94+AB94)</f>
        <v>19</v>
      </c>
      <c r="AE94" s="102">
        <f t="shared" si="225"/>
        <v>1</v>
      </c>
      <c r="AF94" s="99">
        <f t="shared" si="12"/>
        <v>0.05263157895</v>
      </c>
      <c r="AG94" s="99">
        <f t="shared" si="13"/>
        <v>0.07142857143</v>
      </c>
      <c r="AH94" s="99">
        <f t="shared" si="14"/>
        <v>0</v>
      </c>
      <c r="AI94" s="21">
        <f>SUM('1-season no sort'!AG322,'1-season no sort'!AG549)</f>
        <v>10</v>
      </c>
      <c r="AJ94" s="21">
        <f>SUM('1-season no sort'!AH322,'1-season no sort'!AH549)</f>
        <v>4</v>
      </c>
      <c r="AK94" s="21">
        <f>SUM('1-season no sort'!AI322,'1-season no sort'!AI549)</f>
        <v>12</v>
      </c>
      <c r="AL94" s="21">
        <f>SUM('1-season no sort'!AJ322,'1-season no sort'!AJ549)</f>
        <v>1</v>
      </c>
      <c r="AM94" s="102">
        <f t="shared" ref="AM94:AN94" si="226">SUM(AI94+AK94)</f>
        <v>22</v>
      </c>
      <c r="AN94" s="102">
        <f t="shared" si="226"/>
        <v>5</v>
      </c>
      <c r="AO94" s="99">
        <f t="shared" si="16"/>
        <v>0.2727272727</v>
      </c>
      <c r="AP94" s="99">
        <f t="shared" si="17"/>
        <v>0.08333333333</v>
      </c>
      <c r="AQ94" s="99">
        <f t="shared" si="18"/>
        <v>0.4</v>
      </c>
      <c r="AR94" s="17">
        <f>SUM('1-season no sort'!AN322,'1-season no sort'!AN549)</f>
        <v>2</v>
      </c>
      <c r="AS94" s="17">
        <f>SUM('1-season no sort'!AO322,'1-season no sort'!AO549)</f>
        <v>0</v>
      </c>
      <c r="AT94" s="13"/>
      <c r="AU94" s="13"/>
      <c r="AV94" s="11">
        <f t="shared" si="19"/>
        <v>35.5</v>
      </c>
      <c r="AW94" s="17">
        <f t="shared" si="20"/>
        <v>-10</v>
      </c>
      <c r="AX94" s="13">
        <f t="shared" si="21"/>
        <v>-0.5263157895</v>
      </c>
      <c r="AY94" s="78">
        <f t="shared" si="22"/>
        <v>-1</v>
      </c>
      <c r="AZ94" s="13">
        <v>2.0</v>
      </c>
      <c r="BA94" s="13">
        <v>2.0</v>
      </c>
      <c r="BB94" s="11">
        <f t="shared" ref="BB94:BB95" si="229">BA94/AZ94</f>
        <v>1</v>
      </c>
      <c r="BC94" s="17">
        <f>SUM('1-season no sort'!AZ322,'1-season no sort'!AZ549)</f>
        <v>3</v>
      </c>
      <c r="BD94" s="17">
        <f t="shared" si="52"/>
        <v>23</v>
      </c>
    </row>
    <row r="95" ht="12.75" customHeight="1">
      <c r="A95" s="45" t="s">
        <v>807</v>
      </c>
      <c r="B95" s="13" t="s">
        <v>355</v>
      </c>
      <c r="C95" s="11">
        <f>SUM('1-season no sort'!C312,'1-season no sort'!C715)</f>
        <v>4.128968254</v>
      </c>
      <c r="D95" s="11">
        <f>SUM('1-season no sort'!D312,'1-season no sort'!D715)</f>
        <v>23.43293651</v>
      </c>
      <c r="E95" s="99">
        <f t="shared" si="3"/>
        <v>0.1762036206</v>
      </c>
      <c r="F95" s="17">
        <f>SUM('1-season no sort'!F312,'1-season no sort'!F715)</f>
        <v>1</v>
      </c>
      <c r="G95" s="17">
        <f>SUM('1-season no sort'!G312,'1-season no sort'!G715)</f>
        <v>17</v>
      </c>
      <c r="H95" s="17">
        <f>SUM('1-season no sort'!H312,'1-season no sort'!H715)</f>
        <v>10</v>
      </c>
      <c r="I95" s="17">
        <f>SUM('1-season no sort'!I312,'1-season no sort'!I715)</f>
        <v>189</v>
      </c>
      <c r="J95" s="17">
        <f>SUM('1-season no sort'!J312,'1-season no sort'!J715)</f>
        <v>25</v>
      </c>
      <c r="K95" s="15">
        <f t="shared" si="4"/>
        <v>0.6778835979</v>
      </c>
      <c r="L95" s="100">
        <f>('1-season no sort'!L312*('1-season no sort'!J312/J95))+('1-season no sort'!L715*('1-season no sort'!J715/J95))</f>
        <v>2.072</v>
      </c>
      <c r="M95" s="17">
        <f>SUM('1-season no sort'!M312,'1-season no sort'!M715)</f>
        <v>18</v>
      </c>
      <c r="N95" s="13">
        <v>6.0</v>
      </c>
      <c r="O95" s="13">
        <v>8.0</v>
      </c>
      <c r="P95" s="10">
        <f t="shared" ref="P95:P96" si="230">SUM(N95/O95)</f>
        <v>0.75</v>
      </c>
      <c r="Q95" s="15">
        <f t="shared" si="5"/>
        <v>1.229087218</v>
      </c>
      <c r="R95" s="15">
        <f t="shared" si="6"/>
        <v>6.386484127</v>
      </c>
      <c r="S95" s="21">
        <f>SUM('1-season no sort'!S312,'1-season no sort'!S715)</f>
        <v>75</v>
      </c>
      <c r="T95" s="11">
        <f>AVERAGE('1-season no sort'!T312,'1-season no sort'!T715)</f>
        <v>3.5</v>
      </c>
      <c r="U95" s="13">
        <v>2.0</v>
      </c>
      <c r="V95" s="101">
        <f t="shared" si="7"/>
        <v>8</v>
      </c>
      <c r="W95" s="15">
        <f t="shared" si="8"/>
        <v>0.68</v>
      </c>
      <c r="X95" s="15">
        <f t="shared" si="9"/>
        <v>0.32</v>
      </c>
      <c r="Y95" s="15">
        <f t="shared" si="200"/>
        <v>4.136484127</v>
      </c>
      <c r="Z95" s="21">
        <f>SUM('1-season no sort'!Z312,'1-season no sort'!Z715)</f>
        <v>3</v>
      </c>
      <c r="AA95" s="21">
        <f>SUM('1-season no sort'!AA312,'1-season no sort'!AA715)</f>
        <v>0</v>
      </c>
      <c r="AB95" s="21">
        <f>SUM('1-season no sort'!AB312,'1-season no sort'!AB715)</f>
        <v>16</v>
      </c>
      <c r="AC95" s="21">
        <f>SUM('1-season no sort'!AC312,'1-season no sort'!AC715)</f>
        <v>3</v>
      </c>
      <c r="AD95" s="102">
        <f t="shared" ref="AD95:AE95" si="227">SUM(Z95+AB95)</f>
        <v>19</v>
      </c>
      <c r="AE95" s="102">
        <f t="shared" si="227"/>
        <v>3</v>
      </c>
      <c r="AF95" s="99">
        <f t="shared" si="12"/>
        <v>0.1578947368</v>
      </c>
      <c r="AG95" s="99">
        <f t="shared" si="13"/>
        <v>0.1875</v>
      </c>
      <c r="AH95" s="99">
        <f t="shared" si="14"/>
        <v>0</v>
      </c>
      <c r="AI95" s="21">
        <f>SUM('1-season no sort'!AG312,'1-season no sort'!AG715)</f>
        <v>8</v>
      </c>
      <c r="AJ95" s="21">
        <f>SUM('1-season no sort'!AH312,'1-season no sort'!AH715)</f>
        <v>3</v>
      </c>
      <c r="AK95" s="21">
        <f>SUM('1-season no sort'!AI312,'1-season no sort'!AI715)</f>
        <v>14</v>
      </c>
      <c r="AL95" s="21">
        <f>SUM('1-season no sort'!AJ312,'1-season no sort'!AJ715)</f>
        <v>2</v>
      </c>
      <c r="AM95" s="102">
        <f t="shared" ref="AM95:AN95" si="228">SUM(AI95+AK95)</f>
        <v>22</v>
      </c>
      <c r="AN95" s="102">
        <f t="shared" si="228"/>
        <v>5</v>
      </c>
      <c r="AO95" s="99">
        <f t="shared" si="16"/>
        <v>0.2727272727</v>
      </c>
      <c r="AP95" s="99">
        <f t="shared" si="17"/>
        <v>0.1428571429</v>
      </c>
      <c r="AQ95" s="99">
        <f t="shared" si="18"/>
        <v>0.375</v>
      </c>
      <c r="AR95" s="17">
        <f>SUM('1-season no sort'!AN312,'1-season no sort'!AN715)</f>
        <v>2</v>
      </c>
      <c r="AS95" s="17">
        <f>SUM('1-season no sort'!AO312,'1-season no sort'!AO715)</f>
        <v>0</v>
      </c>
      <c r="AT95" s="13"/>
      <c r="AU95" s="13"/>
      <c r="AV95" s="11">
        <f t="shared" si="19"/>
        <v>37.5</v>
      </c>
      <c r="AW95" s="17">
        <f t="shared" si="20"/>
        <v>7</v>
      </c>
      <c r="AX95" s="13">
        <f t="shared" si="21"/>
        <v>0.28</v>
      </c>
      <c r="AY95" s="78">
        <f t="shared" si="22"/>
        <v>15</v>
      </c>
      <c r="AZ95" s="13">
        <v>1.0</v>
      </c>
      <c r="BA95" s="13">
        <v>1.0</v>
      </c>
      <c r="BB95" s="11">
        <f t="shared" si="229"/>
        <v>1</v>
      </c>
      <c r="BC95" s="17">
        <f>SUM('1-season no sort'!AZ312,'1-season no sort'!AZ715)</f>
        <v>4</v>
      </c>
      <c r="BD95" s="17">
        <f t="shared" si="52"/>
        <v>14</v>
      </c>
    </row>
    <row r="96" ht="12.75" customHeight="1">
      <c r="A96" s="8" t="s">
        <v>795</v>
      </c>
      <c r="B96" s="13" t="s">
        <v>538</v>
      </c>
      <c r="C96" s="11">
        <f>SUM('1-season no sort'!C471,'1-season no sort'!C518)</f>
        <v>4.986904762</v>
      </c>
      <c r="D96" s="11">
        <f>SUM('1-season no sort'!D471,'1-season no sort'!D518)</f>
        <v>13.66309524</v>
      </c>
      <c r="E96" s="99">
        <f t="shared" si="3"/>
        <v>0.3649908513</v>
      </c>
      <c r="F96" s="13">
        <f>SUM('1-season no sort'!F471,'1-season no sort'!F518)</f>
        <v>3</v>
      </c>
      <c r="G96" s="13">
        <f>SUM('1-season no sort'!G471,'1-season no sort'!G518)</f>
        <v>9</v>
      </c>
      <c r="H96" s="13">
        <f>SUM('1-season no sort'!H471,'1-season no sort'!H518)</f>
        <v>9</v>
      </c>
      <c r="I96" s="13">
        <f>SUM('1-season no sort'!I471,'1-season no sort'!I518)</f>
        <v>79</v>
      </c>
      <c r="J96" s="13">
        <f>SUM('1-season no sort'!J471,'1-season no sort'!J518)</f>
        <v>12</v>
      </c>
      <c r="K96" s="15">
        <f t="shared" si="4"/>
        <v>0.7405063291</v>
      </c>
      <c r="L96" s="100">
        <f>('1-season no sort'!L471*('1-season no sort'!J471/J96))+('1-season no sort'!L518*('1-season no sort'!J518/J96))</f>
        <v>3</v>
      </c>
      <c r="M96" s="13">
        <f>SUM('1-season no sort'!M471,'1-season no sort'!M518)</f>
        <v>9</v>
      </c>
      <c r="N96" s="13">
        <v>6.0</v>
      </c>
      <c r="O96" s="13">
        <v>7.0</v>
      </c>
      <c r="P96" s="10">
        <f t="shared" si="230"/>
        <v>0.8571428571</v>
      </c>
      <c r="Q96" s="15">
        <f t="shared" si="5"/>
        <v>1.534068609</v>
      </c>
      <c r="R96" s="15">
        <f t="shared" si="6"/>
        <v>8.064880952</v>
      </c>
      <c r="S96" s="21">
        <f>SUM('1-season no sort'!S471,'1-season no sort'!S518)</f>
        <v>48</v>
      </c>
      <c r="T96" s="11">
        <f>AVERAGE('1-season no sort'!T471,'1-season no sort'!T518)</f>
        <v>8.5</v>
      </c>
      <c r="U96" s="13">
        <v>2.0</v>
      </c>
      <c r="V96" s="101">
        <f t="shared" si="7"/>
        <v>3</v>
      </c>
      <c r="W96" s="15">
        <f t="shared" si="8"/>
        <v>0.75</v>
      </c>
      <c r="X96" s="15">
        <f t="shared" si="9"/>
        <v>0.25</v>
      </c>
      <c r="Y96" s="15">
        <f t="shared" si="200"/>
        <v>5.493452381</v>
      </c>
      <c r="Z96" s="21">
        <f>SUM('1-season no sort'!Z471,'1-season no sort'!Z518)</f>
        <v>4</v>
      </c>
      <c r="AA96" s="21">
        <f>SUM('1-season no sort'!AA471,'1-season no sort'!AA518)</f>
        <v>0</v>
      </c>
      <c r="AB96" s="21">
        <f>SUM('1-season no sort'!AB471,'1-season no sort'!AB518)</f>
        <v>8</v>
      </c>
      <c r="AC96" s="21">
        <f>SUM('1-season no sort'!AC471,'1-season no sort'!AC518)</f>
        <v>4</v>
      </c>
      <c r="AD96" s="102">
        <f t="shared" ref="AD96:AE96" si="231">SUM(Z96+AB96)</f>
        <v>12</v>
      </c>
      <c r="AE96" s="102">
        <f t="shared" si="231"/>
        <v>4</v>
      </c>
      <c r="AF96" s="99">
        <f t="shared" si="12"/>
        <v>0.3333333333</v>
      </c>
      <c r="AG96" s="99">
        <f t="shared" si="13"/>
        <v>0.5</v>
      </c>
      <c r="AH96" s="99">
        <f t="shared" si="14"/>
        <v>0</v>
      </c>
      <c r="AI96" s="21">
        <f>SUM('1-season no sort'!AG471,'1-season no sort'!AG518)</f>
        <v>7</v>
      </c>
      <c r="AJ96" s="21">
        <f>SUM('1-season no sort'!AH471,'1-season no sort'!AH518)</f>
        <v>2</v>
      </c>
      <c r="AK96" s="21">
        <f>SUM('1-season no sort'!AI471,'1-season no sort'!AI518)</f>
        <v>8</v>
      </c>
      <c r="AL96" s="21">
        <f>SUM('1-season no sort'!AJ471,'1-season no sort'!AJ518)</f>
        <v>3</v>
      </c>
      <c r="AM96" s="102">
        <f t="shared" ref="AM96:AN96" si="232">SUM(AI96+AK96)</f>
        <v>15</v>
      </c>
      <c r="AN96" s="102">
        <f t="shared" si="232"/>
        <v>5</v>
      </c>
      <c r="AO96" s="99">
        <f t="shared" si="16"/>
        <v>0.4333333333</v>
      </c>
      <c r="AP96" s="99">
        <f t="shared" si="17"/>
        <v>0.375</v>
      </c>
      <c r="AQ96" s="99">
        <f t="shared" si="18"/>
        <v>0.2857142857</v>
      </c>
      <c r="AR96" s="17">
        <f>SUM('1-season no sort'!AN471,'1-season no sort'!AN518)</f>
        <v>3</v>
      </c>
      <c r="AS96" s="17">
        <f>SUM('1-season no sort'!AO471,'1-season no sort'!AO518)</f>
        <v>0</v>
      </c>
      <c r="AT96" s="13"/>
      <c r="AU96" s="13"/>
      <c r="AV96" s="11">
        <f t="shared" si="19"/>
        <v>24</v>
      </c>
      <c r="AW96" s="13">
        <f t="shared" si="20"/>
        <v>0</v>
      </c>
      <c r="AX96" s="13">
        <f t="shared" si="21"/>
        <v>0</v>
      </c>
      <c r="AY96" s="12">
        <f t="shared" si="22"/>
        <v>3</v>
      </c>
      <c r="AZ96" s="104"/>
      <c r="BA96" s="13"/>
      <c r="BB96" s="13"/>
      <c r="BD96" s="17">
        <f t="shared" si="52"/>
        <v>9</v>
      </c>
    </row>
    <row r="97" ht="12.75" customHeight="1">
      <c r="A97" s="8" t="s">
        <v>772</v>
      </c>
      <c r="B97" s="13" t="s">
        <v>320</v>
      </c>
      <c r="C97" s="11">
        <f>SUM('1-season no sort'!C279,'1-season no sort'!C344)</f>
        <v>2.302380952</v>
      </c>
      <c r="D97" s="11">
        <f>SUM('1-season no sort'!D279,'1-season no sort'!D344)</f>
        <v>10.33690476</v>
      </c>
      <c r="E97" s="99">
        <f t="shared" si="3"/>
        <v>0.2227340781</v>
      </c>
      <c r="F97" s="17">
        <f>SUM('1-season no sort'!F279,'1-season no sort'!F344)</f>
        <v>0</v>
      </c>
      <c r="G97" s="17">
        <f>SUM('1-season no sort'!G279,'1-season no sort'!G344)</f>
        <v>10</v>
      </c>
      <c r="H97" s="17">
        <f>SUM('1-season no sort'!H279,'1-season no sort'!H344)</f>
        <v>12</v>
      </c>
      <c r="I97" s="17">
        <f>SUM('1-season no sort'!I279,'1-season no sort'!I344)</f>
        <v>111</v>
      </c>
      <c r="J97" s="17">
        <f>SUM('1-season no sort'!J279,'1-season no sort'!J344)</f>
        <v>13</v>
      </c>
      <c r="K97" s="15">
        <f t="shared" si="4"/>
        <v>0.7609147609</v>
      </c>
      <c r="L97" s="100">
        <f>('1-season no sort'!L279*('1-season no sort'!J279/J97))+('1-season no sort'!L344*('1-season no sort'!J344/J97))</f>
        <v>2.692307692</v>
      </c>
      <c r="M97" s="17">
        <f>SUM('1-season no sort'!M279,'1-season no sort'!M344)</f>
        <v>10</v>
      </c>
      <c r="N97" s="13"/>
      <c r="O97" s="13"/>
      <c r="P97" s="13"/>
      <c r="Q97" s="15">
        <f t="shared" si="5"/>
        <v>0.983648839</v>
      </c>
      <c r="R97" s="15">
        <f t="shared" si="6"/>
        <v>3.843498168</v>
      </c>
      <c r="S97" s="21">
        <f>SUM('1-season no sort'!S279,'1-season no sort'!S344)</f>
        <v>49</v>
      </c>
      <c r="T97" s="11">
        <f>AVERAGE('1-season no sort'!T279,'1-season no sort'!T344)</f>
        <v>10.5</v>
      </c>
      <c r="U97" s="13">
        <v>2.0</v>
      </c>
      <c r="V97" s="101">
        <f t="shared" si="7"/>
        <v>3</v>
      </c>
      <c r="W97" s="15">
        <f t="shared" si="8"/>
        <v>0.7692307692</v>
      </c>
      <c r="X97" s="15">
        <f t="shared" si="9"/>
        <v>0.2307692308</v>
      </c>
      <c r="Y97" s="15">
        <f t="shared" si="200"/>
        <v>3.843498168</v>
      </c>
      <c r="Z97" s="21">
        <f>SUM('1-season no sort'!Z279,'1-season no sort'!Z345)</f>
        <v>0</v>
      </c>
      <c r="AA97" s="21">
        <f>SUM('1-season no sort'!AA279,'1-season no sort'!AA345)</f>
        <v>0</v>
      </c>
      <c r="AB97" s="21">
        <f>SUM('1-season no sort'!AB279,'1-season no sort'!AB345)</f>
        <v>8</v>
      </c>
      <c r="AC97" s="21">
        <f>SUM('1-season no sort'!AC279,'1-season no sort'!AC345)</f>
        <v>1</v>
      </c>
      <c r="AD97" s="102">
        <f t="shared" ref="AD97:AE97" si="233">SUM(Z97+AB97)</f>
        <v>8</v>
      </c>
      <c r="AE97" s="102">
        <f t="shared" si="233"/>
        <v>1</v>
      </c>
      <c r="AF97" s="99">
        <f t="shared" si="12"/>
        <v>0.125</v>
      </c>
      <c r="AG97" s="99">
        <f t="shared" si="13"/>
        <v>0.125</v>
      </c>
      <c r="AH97" s="99" t="str">
        <f t="shared" si="14"/>
        <v>#DIV/0!</v>
      </c>
      <c r="AI97" s="21">
        <f>SUM('1-season no sort'!AG279,'1-season no sort'!AG345)</f>
        <v>2</v>
      </c>
      <c r="AJ97" s="21">
        <f>SUM('1-season no sort'!AH279,'1-season no sort'!AH345)</f>
        <v>0</v>
      </c>
      <c r="AK97" s="21">
        <f>SUM('1-season no sort'!AI279,'1-season no sort'!AI345)</f>
        <v>10</v>
      </c>
      <c r="AL97" s="21">
        <f>SUM('1-season no sort'!AJ279,'1-season no sort'!AJ345)</f>
        <v>5</v>
      </c>
      <c r="AM97" s="102">
        <f t="shared" ref="AM97:AN97" si="234">SUM(AI97+AK97)</f>
        <v>12</v>
      </c>
      <c r="AN97" s="102">
        <f t="shared" si="234"/>
        <v>5</v>
      </c>
      <c r="AO97" s="99">
        <f t="shared" si="16"/>
        <v>0.4166666667</v>
      </c>
      <c r="AP97" s="99">
        <f t="shared" si="17"/>
        <v>0.5</v>
      </c>
      <c r="AQ97" s="99">
        <f t="shared" si="18"/>
        <v>0</v>
      </c>
      <c r="AR97" s="17">
        <f>SUM('1-season no sort'!AN279,'1-season no sort'!AN345)</f>
        <v>0</v>
      </c>
      <c r="AS97" s="17">
        <f>SUM('1-season no sort'!AO279,'1-season no sort'!AO345)</f>
        <v>0</v>
      </c>
      <c r="AT97" s="13"/>
      <c r="AU97" s="13"/>
      <c r="AV97" s="11">
        <f t="shared" si="19"/>
        <v>24.5</v>
      </c>
      <c r="AW97" s="17">
        <f t="shared" si="20"/>
        <v>-2</v>
      </c>
      <c r="AX97" s="13">
        <f t="shared" si="21"/>
        <v>-0.1538461538</v>
      </c>
      <c r="AY97" s="78">
        <f t="shared" si="22"/>
        <v>1</v>
      </c>
      <c r="AZ97" s="13">
        <v>1.0</v>
      </c>
      <c r="BA97" s="13">
        <v>1.0</v>
      </c>
      <c r="BB97" s="11">
        <f t="shared" ref="BB97:BB102" si="237">BA97/AZ97</f>
        <v>1</v>
      </c>
      <c r="BC97" s="17">
        <f>SUM('1-season no sort'!AZ279,'1-season no sort'!AZ345)</f>
        <v>0</v>
      </c>
      <c r="BD97" s="17">
        <f t="shared" si="52"/>
        <v>12</v>
      </c>
    </row>
    <row r="98" ht="12.75" customHeight="1">
      <c r="A98" s="8" t="s">
        <v>808</v>
      </c>
      <c r="B98" s="13" t="s">
        <v>496</v>
      </c>
      <c r="C98" s="11">
        <f>SUM('1-season no sort'!C464,'1-season no sort'!C508)</f>
        <v>2.017857143</v>
      </c>
      <c r="D98" s="11">
        <f>SUM('1-season no sort'!D464,'1-season no sort'!D508)</f>
        <v>10.68690476</v>
      </c>
      <c r="E98" s="99">
        <f t="shared" si="3"/>
        <v>0.1888158628</v>
      </c>
      <c r="F98" s="13">
        <f>SUM('1-season no sort'!F464,'1-season no sort'!F508)</f>
        <v>6</v>
      </c>
      <c r="G98" s="13">
        <f>SUM('1-season no sort'!G464,'1-season no sort'!G508)</f>
        <v>9</v>
      </c>
      <c r="H98" s="13">
        <f>SUM('1-season no sort'!H464,'1-season no sort'!H508)</f>
        <v>15</v>
      </c>
      <c r="I98" s="13">
        <f>SUM('1-season no sort'!I464,'1-season no sort'!I508)</f>
        <v>78</v>
      </c>
      <c r="J98" s="13">
        <f>SUM('1-season no sort'!J464,'1-season no sort'!J508)</f>
        <v>12</v>
      </c>
      <c r="K98" s="15">
        <f t="shared" si="4"/>
        <v>0.733974359</v>
      </c>
      <c r="L98" s="100">
        <f>('1-season no sort'!L464*('1-season no sort'!J464/J98))+('1-season no sort'!L508*('1-season no sort'!J508/J98))</f>
        <v>2.055555556</v>
      </c>
      <c r="M98" s="13">
        <f>SUM('1-season no sort'!M464,'1-season no sort'!M508)</f>
        <v>7</v>
      </c>
      <c r="N98" s="13"/>
      <c r="O98" s="13"/>
      <c r="P98" s="13"/>
      <c r="Q98" s="15">
        <f t="shared" si="5"/>
        <v>0.9227902217</v>
      </c>
      <c r="R98" s="15">
        <f t="shared" si="6"/>
        <v>3.064484127</v>
      </c>
      <c r="S98" s="21">
        <f>SUM('1-season no sort'!S464,'1-season no sort'!S508)</f>
        <v>54</v>
      </c>
      <c r="T98" s="11">
        <f>AVERAGE('1-season no sort'!T464,'1-season no sort'!T508)</f>
        <v>8</v>
      </c>
      <c r="U98" s="13">
        <v>2.0</v>
      </c>
      <c r="V98" s="101">
        <f t="shared" si="7"/>
        <v>3</v>
      </c>
      <c r="W98" s="15">
        <f t="shared" si="8"/>
        <v>0.75</v>
      </c>
      <c r="X98" s="15">
        <f t="shared" si="9"/>
        <v>0.25</v>
      </c>
      <c r="Y98" s="15">
        <f t="shared" si="200"/>
        <v>3.064484127</v>
      </c>
      <c r="Z98" s="21">
        <f>SUM('1-season no sort'!Z464,'1-season no sort'!Z508)</f>
        <v>2</v>
      </c>
      <c r="AA98" s="21">
        <f>SUM('1-season no sort'!AA464,'1-season no sort'!AA508)</f>
        <v>0</v>
      </c>
      <c r="AB98" s="21">
        <f>SUM('1-season no sort'!AB464,'1-season no sort'!AB508)</f>
        <v>4</v>
      </c>
      <c r="AC98" s="21">
        <f>SUM('1-season no sort'!AC464,'1-season no sort'!AC508)</f>
        <v>1</v>
      </c>
      <c r="AD98" s="102">
        <f t="shared" ref="AD98:AE98" si="235">SUM(Z98+AB98)</f>
        <v>6</v>
      </c>
      <c r="AE98" s="102">
        <f t="shared" si="235"/>
        <v>1</v>
      </c>
      <c r="AF98" s="99">
        <f t="shared" si="12"/>
        <v>0.1666666667</v>
      </c>
      <c r="AG98" s="99">
        <f t="shared" si="13"/>
        <v>0.25</v>
      </c>
      <c r="AH98" s="99">
        <f t="shared" si="14"/>
        <v>0</v>
      </c>
      <c r="AI98" s="21">
        <f>SUM('1-season no sort'!AG464,'1-season no sort'!AG508)</f>
        <v>11</v>
      </c>
      <c r="AJ98" s="21">
        <f>SUM('1-season no sort'!AH464,'1-season no sort'!AH508)</f>
        <v>3</v>
      </c>
      <c r="AK98" s="21">
        <f>SUM('1-season no sort'!AI464,'1-season no sort'!AI508)</f>
        <v>14</v>
      </c>
      <c r="AL98" s="21">
        <f>SUM('1-season no sort'!AJ464,'1-season no sort'!AJ508)</f>
        <v>2</v>
      </c>
      <c r="AM98" s="102">
        <f t="shared" ref="AM98:AN98" si="236">SUM(AI98+AK98)</f>
        <v>25</v>
      </c>
      <c r="AN98" s="102">
        <f t="shared" si="236"/>
        <v>5</v>
      </c>
      <c r="AO98" s="99">
        <f t="shared" si="16"/>
        <v>0.24</v>
      </c>
      <c r="AP98" s="99">
        <f t="shared" si="17"/>
        <v>0.1428571429</v>
      </c>
      <c r="AQ98" s="99">
        <f t="shared" si="18"/>
        <v>0.2727272727</v>
      </c>
      <c r="AR98" s="17">
        <f>SUM('1-season no sort'!AN464,'1-season no sort'!AN508)</f>
        <v>2</v>
      </c>
      <c r="AS98" s="17">
        <f>SUM('1-season no sort'!AO464,'1-season no sort'!AO508)</f>
        <v>0</v>
      </c>
      <c r="AT98" s="13"/>
      <c r="AU98" s="13"/>
      <c r="AV98" s="11">
        <f t="shared" si="19"/>
        <v>27</v>
      </c>
      <c r="AW98" s="13">
        <f t="shared" si="20"/>
        <v>-6</v>
      </c>
      <c r="AX98" s="13">
        <f t="shared" si="21"/>
        <v>-0.5</v>
      </c>
      <c r="AY98" s="12">
        <f t="shared" si="22"/>
        <v>-3</v>
      </c>
      <c r="AZ98" s="13">
        <v>1.0</v>
      </c>
      <c r="BA98" s="13">
        <v>1.0</v>
      </c>
      <c r="BB98" s="11">
        <f t="shared" si="237"/>
        <v>1</v>
      </c>
      <c r="BC98" s="13"/>
      <c r="BD98" s="17">
        <f t="shared" si="52"/>
        <v>15</v>
      </c>
    </row>
    <row r="99" ht="12.75" customHeight="1">
      <c r="A99" s="8" t="s">
        <v>757</v>
      </c>
      <c r="B99" s="13" t="s">
        <v>57</v>
      </c>
      <c r="C99" s="11">
        <f>SUM('1-season no sort'!C4,'1-season no sort'!C519)</f>
        <v>1.819047619</v>
      </c>
      <c r="D99" s="11">
        <f>SUM('1-season no sort'!D4,'1-season no sort'!D519)</f>
        <v>16.66190476</v>
      </c>
      <c r="E99" s="99">
        <f t="shared" si="3"/>
        <v>0.1091740497</v>
      </c>
      <c r="F99" s="13">
        <f>SUM('1-season no sort'!F4,'1-season no sort'!F519)</f>
        <v>3</v>
      </c>
      <c r="G99" s="13">
        <f>SUM('1-season no sort'!G4,'1-season no sort'!G519)</f>
        <v>11</v>
      </c>
      <c r="H99" s="13">
        <f>SUM('1-season no sort'!H4,'1-season no sort'!H519)</f>
        <v>11</v>
      </c>
      <c r="I99" s="13">
        <f>SUM('1-season no sort'!I4,'1-season no sort'!I519)</f>
        <v>84</v>
      </c>
      <c r="J99" s="13">
        <f>SUM('1-season no sort'!J4,'1-season no sort'!J519)</f>
        <v>13</v>
      </c>
      <c r="K99" s="15">
        <f t="shared" si="4"/>
        <v>0.8360805861</v>
      </c>
      <c r="L99" s="100">
        <f>('1-season no sort'!L4*('1-season no sort'!J4/J99))+('1-season no sort'!L519*('1-season no sort'!J519/J99))</f>
        <v>2.102564103</v>
      </c>
      <c r="M99" s="13">
        <f>SUM('1-season no sort'!M4,'1-season no sort'!M519)</f>
        <v>7</v>
      </c>
      <c r="N99" s="13"/>
      <c r="O99" s="13"/>
      <c r="P99" s="13"/>
      <c r="Q99" s="15">
        <f t="shared" si="5"/>
        <v>0.9452546358</v>
      </c>
      <c r="R99" s="15">
        <f t="shared" si="6"/>
        <v>3.012087912</v>
      </c>
      <c r="S99" s="21">
        <f>SUM('1-season no sort'!S4,'1-season no sort'!S519)</f>
        <v>44</v>
      </c>
      <c r="T99" s="11">
        <f>AVERAGE('1-season no sort'!T4,'1-season no sort'!T519)</f>
        <v>10</v>
      </c>
      <c r="U99" s="13">
        <v>2.0</v>
      </c>
      <c r="V99" s="101">
        <f t="shared" si="7"/>
        <v>2</v>
      </c>
      <c r="W99" s="15">
        <f t="shared" si="8"/>
        <v>0.8461538462</v>
      </c>
      <c r="X99" s="15">
        <f t="shared" si="9"/>
        <v>0.1538461538</v>
      </c>
      <c r="Y99" s="15">
        <f t="shared" si="200"/>
        <v>3.012087912</v>
      </c>
      <c r="Z99" s="21">
        <f>SUM('1-season no sort'!Z4,'1-season no sort'!Z519)</f>
        <v>6</v>
      </c>
      <c r="AA99" s="21">
        <f>SUM('1-season no sort'!AA4,'1-season no sort'!AA519)</f>
        <v>0</v>
      </c>
      <c r="AB99" s="21">
        <f>SUM('1-season no sort'!AB4,'1-season no sort'!AB519)</f>
        <v>8</v>
      </c>
      <c r="AC99" s="21">
        <f>SUM('1-season no sort'!AC4,'1-season no sort'!AC519)</f>
        <v>1</v>
      </c>
      <c r="AD99" s="102">
        <f t="shared" ref="AD99:AE99" si="238">SUM(Z99+AB99)</f>
        <v>14</v>
      </c>
      <c r="AE99" s="102">
        <f t="shared" si="238"/>
        <v>1</v>
      </c>
      <c r="AF99" s="99">
        <f t="shared" si="12"/>
        <v>0.07142857143</v>
      </c>
      <c r="AG99" s="99">
        <f t="shared" si="13"/>
        <v>0.125</v>
      </c>
      <c r="AH99" s="99">
        <f t="shared" si="14"/>
        <v>0</v>
      </c>
      <c r="AI99" s="21">
        <f>SUM('1-season no sort'!AG4,'1-season no sort'!AG519)</f>
        <v>6</v>
      </c>
      <c r="AJ99" s="21">
        <f>SUM('1-season no sort'!AH4,'1-season no sort'!AH519)</f>
        <v>3</v>
      </c>
      <c r="AK99" s="21">
        <f>SUM('1-season no sort'!AI4,'1-season no sort'!AI519)</f>
        <v>8</v>
      </c>
      <c r="AL99" s="21">
        <f>SUM('1-season no sort'!AJ4,'1-season no sort'!AJ519)</f>
        <v>2</v>
      </c>
      <c r="AM99" s="102">
        <f t="shared" ref="AM99:AN99" si="239">SUM(AI99+AK99)</f>
        <v>14</v>
      </c>
      <c r="AN99" s="102">
        <f t="shared" si="239"/>
        <v>5</v>
      </c>
      <c r="AO99" s="99">
        <f t="shared" si="16"/>
        <v>0.3571428571</v>
      </c>
      <c r="AP99" s="99">
        <f t="shared" si="17"/>
        <v>0.25</v>
      </c>
      <c r="AQ99" s="99">
        <f t="shared" si="18"/>
        <v>0.5</v>
      </c>
      <c r="AR99" s="17">
        <f>SUM('1-season no sort'!AN4,'1-season no sort'!AN519)</f>
        <v>0</v>
      </c>
      <c r="AS99" s="17">
        <f>SUM('1-season no sort'!AO4,'1-season no sort'!AO519)</f>
        <v>0</v>
      </c>
      <c r="AT99" s="13"/>
      <c r="AU99" s="13"/>
      <c r="AV99" s="11">
        <f t="shared" si="19"/>
        <v>22</v>
      </c>
      <c r="AW99" s="13">
        <f t="shared" si="20"/>
        <v>0</v>
      </c>
      <c r="AX99" s="13">
        <f t="shared" si="21"/>
        <v>0</v>
      </c>
      <c r="AY99" s="12">
        <f t="shared" si="22"/>
        <v>2</v>
      </c>
      <c r="AZ99" s="13">
        <v>1.0</v>
      </c>
      <c r="BA99" s="13">
        <v>1.0</v>
      </c>
      <c r="BB99" s="11">
        <f t="shared" si="237"/>
        <v>1</v>
      </c>
      <c r="BC99" s="13"/>
      <c r="BD99" s="17">
        <f t="shared" si="52"/>
        <v>11</v>
      </c>
    </row>
    <row r="100" ht="12.75" customHeight="1">
      <c r="A100" s="8" t="s">
        <v>809</v>
      </c>
      <c r="B100" s="13" t="s">
        <v>172</v>
      </c>
      <c r="C100" s="11">
        <f>SUM('1-season no sort'!C115,'1-season no sort'!C552)</f>
        <v>3.583333333</v>
      </c>
      <c r="D100" s="11">
        <f>SUM('1-season no sort'!D115,'1-season no sort'!D552)</f>
        <v>11.67896825</v>
      </c>
      <c r="E100" s="99">
        <f t="shared" si="3"/>
        <v>0.3068193402</v>
      </c>
      <c r="F100" s="17">
        <f>SUM('1-season no sort'!F115,'1-season no sort'!F552)</f>
        <v>0</v>
      </c>
      <c r="G100" s="13">
        <f>SUM('1-season no sort'!G115,'1-season no sort'!G552)</f>
        <v>7</v>
      </c>
      <c r="H100" s="13">
        <f>SUM('1-season no sort'!H115,'1-season no sort'!H552)</f>
        <v>12</v>
      </c>
      <c r="I100" s="13">
        <f>SUM('1-season no sort'!I115,'1-season no sort'!I552)</f>
        <v>96</v>
      </c>
      <c r="J100" s="13">
        <f>SUM('1-season no sort'!J115,'1-season no sort'!J552)</f>
        <v>13</v>
      </c>
      <c r="K100" s="15">
        <f t="shared" si="4"/>
        <v>0.5288461538</v>
      </c>
      <c r="L100" s="100">
        <f>('1-season no sort'!L115*('1-season no sort'!J115/J100))+('1-season no sort'!L552*('1-season no sort'!J552/J100))</f>
        <v>1.435897436</v>
      </c>
      <c r="M100" s="13">
        <f>SUM('1-season no sort'!M115,'1-season no sort'!M552)</f>
        <v>7</v>
      </c>
      <c r="N100" s="13"/>
      <c r="O100" s="13"/>
      <c r="P100" s="13"/>
      <c r="Q100" s="15">
        <f t="shared" si="5"/>
        <v>0.835665494</v>
      </c>
      <c r="R100" s="15">
        <f t="shared" si="6"/>
        <v>3.227564103</v>
      </c>
      <c r="S100" s="21">
        <f>SUM('1-season no sort'!S115,'1-season no sort'!S552)</f>
        <v>45</v>
      </c>
      <c r="T100" s="11">
        <f>AVERAGE('1-season no sort'!T115,'1-season no sort'!T552)</f>
        <v>11.5</v>
      </c>
      <c r="U100" s="13">
        <v>2.0</v>
      </c>
      <c r="V100" s="101">
        <f t="shared" si="7"/>
        <v>6</v>
      </c>
      <c r="W100" s="15">
        <f t="shared" si="8"/>
        <v>0.5384615385</v>
      </c>
      <c r="X100" s="15">
        <f t="shared" si="9"/>
        <v>0.4615384615</v>
      </c>
      <c r="Y100" s="15">
        <f t="shared" si="200"/>
        <v>3.227564103</v>
      </c>
      <c r="Z100" s="21">
        <f>SUM('1-season no sort'!Z115,'1-season no sort'!Z552)</f>
        <v>3</v>
      </c>
      <c r="AA100" s="21">
        <f>SUM('1-season no sort'!AA115,'1-season no sort'!AA552)</f>
        <v>1</v>
      </c>
      <c r="AB100" s="21">
        <f>SUM('1-season no sort'!AB115,'1-season no sort'!AB552)</f>
        <v>6</v>
      </c>
      <c r="AC100" s="21">
        <f>SUM('1-season no sort'!AC115,'1-season no sort'!AC552)</f>
        <v>2</v>
      </c>
      <c r="AD100" s="102">
        <f t="shared" ref="AD100:AE100" si="240">SUM(Z100+AB100)</f>
        <v>9</v>
      </c>
      <c r="AE100" s="102">
        <f t="shared" si="240"/>
        <v>3</v>
      </c>
      <c r="AF100" s="99">
        <f t="shared" si="12"/>
        <v>0.3333333333</v>
      </c>
      <c r="AG100" s="99">
        <f t="shared" si="13"/>
        <v>0.3333333333</v>
      </c>
      <c r="AH100" s="99">
        <f t="shared" si="14"/>
        <v>0.3333333333</v>
      </c>
      <c r="AI100" s="21">
        <f>SUM('1-season no sort'!AG115,'1-season no sort'!AG552)</f>
        <v>6</v>
      </c>
      <c r="AJ100" s="21">
        <f>SUM('1-season no sort'!AH115,'1-season no sort'!AH552)</f>
        <v>1</v>
      </c>
      <c r="AK100" s="21">
        <f>SUM('1-season no sort'!AI115,'1-season no sort'!AI552)</f>
        <v>9</v>
      </c>
      <c r="AL100" s="21">
        <f>SUM('1-season no sort'!AJ115,'1-season no sort'!AJ552)</f>
        <v>2</v>
      </c>
      <c r="AM100" s="102">
        <f t="shared" ref="AM100:AN100" si="241">SUM(AI100+AK100)</f>
        <v>15</v>
      </c>
      <c r="AN100" s="102">
        <f t="shared" si="241"/>
        <v>3</v>
      </c>
      <c r="AO100" s="99">
        <f t="shared" si="16"/>
        <v>0.2</v>
      </c>
      <c r="AP100" s="99">
        <f t="shared" si="17"/>
        <v>0.2222222222</v>
      </c>
      <c r="AQ100" s="99">
        <f t="shared" si="18"/>
        <v>0.1666666667</v>
      </c>
      <c r="AR100" s="17">
        <f>SUM('1-season no sort'!AN115,'1-season no sort'!AN552)</f>
        <v>0</v>
      </c>
      <c r="AS100" s="17">
        <f>SUM('1-season no sort'!AO115,'1-season no sort'!AO552)</f>
        <v>0</v>
      </c>
      <c r="AT100" s="13"/>
      <c r="AU100" s="13"/>
      <c r="AV100" s="11">
        <f t="shared" si="19"/>
        <v>22.5</v>
      </c>
      <c r="AW100" s="13">
        <f t="shared" si="20"/>
        <v>-5</v>
      </c>
      <c r="AX100" s="13">
        <f t="shared" si="21"/>
        <v>-0.3846153846</v>
      </c>
      <c r="AY100" s="12">
        <f t="shared" si="22"/>
        <v>1</v>
      </c>
      <c r="AZ100" s="13">
        <v>1.0</v>
      </c>
      <c r="BA100" s="13">
        <v>1.0</v>
      </c>
      <c r="BB100" s="11">
        <f t="shared" si="237"/>
        <v>1</v>
      </c>
      <c r="BC100" s="17">
        <f>SUM('1-season no sort'!AZ115,'1-season no sort'!AZ552)</f>
        <v>0</v>
      </c>
      <c r="BD100" s="17">
        <f t="shared" si="52"/>
        <v>12</v>
      </c>
    </row>
    <row r="101" ht="12.75" customHeight="1">
      <c r="A101" s="8" t="s">
        <v>810</v>
      </c>
      <c r="B101" s="13" t="s">
        <v>389</v>
      </c>
      <c r="C101" s="11">
        <f>SUM('1-season no sort'!C357,'1-season no sort'!C557)</f>
        <v>1.7</v>
      </c>
      <c r="D101" s="11">
        <f>SUM('1-season no sort'!D357,'1-season no sort'!D557)</f>
        <v>4.212301588</v>
      </c>
      <c r="E101" s="99">
        <f t="shared" si="3"/>
        <v>0.4035798398</v>
      </c>
      <c r="F101" s="13">
        <f>SUM('1-season no sort'!F357,'1-season no sort'!F557)</f>
        <v>0</v>
      </c>
      <c r="G101" s="13">
        <f>SUM('1-season no sort'!G357,'1-season no sort'!G557)</f>
        <v>6</v>
      </c>
      <c r="H101" s="13">
        <f>SUM('1-season no sort'!H357,'1-season no sort'!H557)</f>
        <v>16</v>
      </c>
      <c r="I101" s="13">
        <f>SUM('1-season no sort'!I357,'1-season no sort'!I557)</f>
        <v>82</v>
      </c>
      <c r="J101" s="13">
        <f>SUM('1-season no sort'!J357,'1-season no sort'!J557)</f>
        <v>10</v>
      </c>
      <c r="K101" s="15">
        <f t="shared" si="4"/>
        <v>0.5804878049</v>
      </c>
      <c r="L101" s="100">
        <f>('1-season no sort'!L357*('1-season no sort'!J357/J101))+('1-season no sort'!L557*('1-season no sort'!J557/J101))</f>
        <v>1.2</v>
      </c>
      <c r="M101" s="13">
        <f>SUM('1-season no sort'!M357,'1-season no sort'!M557)</f>
        <v>6</v>
      </c>
      <c r="N101" s="13"/>
      <c r="O101" s="13"/>
      <c r="P101" s="13"/>
      <c r="Q101" s="15">
        <f t="shared" si="5"/>
        <v>0.9840676447</v>
      </c>
      <c r="R101" s="15">
        <f t="shared" si="6"/>
        <v>2.05</v>
      </c>
      <c r="S101" s="21">
        <f>SUM('1-season no sort'!S357,'1-season no sort'!S557)</f>
        <v>30.5</v>
      </c>
      <c r="T101" s="11">
        <f>AVERAGE('1-season no sort'!T357,'1-season no sort'!T557)</f>
        <v>15</v>
      </c>
      <c r="U101" s="13">
        <v>2.0</v>
      </c>
      <c r="V101" s="101">
        <f t="shared" si="7"/>
        <v>4</v>
      </c>
      <c r="W101" s="15">
        <f t="shared" si="8"/>
        <v>0.6</v>
      </c>
      <c r="X101" s="15">
        <f t="shared" si="9"/>
        <v>0.4</v>
      </c>
      <c r="Y101" s="15">
        <f t="shared" si="200"/>
        <v>2.05</v>
      </c>
      <c r="Z101" s="21">
        <f>SUM('1-season no sort'!Z358,'1-season no sort'!Z557)</f>
        <v>0</v>
      </c>
      <c r="AA101" s="21">
        <f>SUM('1-season no sort'!AA358,'1-season no sort'!AA557)</f>
        <v>0</v>
      </c>
      <c r="AB101" s="21">
        <f>SUM('1-season no sort'!AB358,'1-season no sort'!AB557)</f>
        <v>5</v>
      </c>
      <c r="AC101" s="21">
        <f>SUM('1-season no sort'!AC358,'1-season no sort'!AC557)</f>
        <v>0</v>
      </c>
      <c r="AD101" s="102">
        <f t="shared" ref="AD101:AE101" si="242">SUM(Z101+AB101)</f>
        <v>5</v>
      </c>
      <c r="AE101" s="102">
        <f t="shared" si="242"/>
        <v>0</v>
      </c>
      <c r="AF101" s="99">
        <f t="shared" si="12"/>
        <v>0</v>
      </c>
      <c r="AG101" s="99">
        <f t="shared" si="13"/>
        <v>0</v>
      </c>
      <c r="AH101" s="99" t="str">
        <f t="shared" si="14"/>
        <v>#DIV/0!</v>
      </c>
      <c r="AI101" s="21">
        <f>SUM('1-season no sort'!AG358,'1-season no sort'!AG557)</f>
        <v>0</v>
      </c>
      <c r="AJ101" s="21">
        <f>SUM('1-season no sort'!AH358,'1-season no sort'!AH557)</f>
        <v>0</v>
      </c>
      <c r="AK101" s="21">
        <f>SUM('1-season no sort'!AI358,'1-season no sort'!AI557)</f>
        <v>8</v>
      </c>
      <c r="AL101" s="21">
        <f>SUM('1-season no sort'!AJ358,'1-season no sort'!AJ557)</f>
        <v>3</v>
      </c>
      <c r="AM101" s="102">
        <f t="shared" ref="AM101:AN101" si="243">SUM(AI101+AK101)</f>
        <v>8</v>
      </c>
      <c r="AN101" s="102">
        <f t="shared" si="243"/>
        <v>3</v>
      </c>
      <c r="AO101" s="99">
        <f t="shared" si="16"/>
        <v>0.375</v>
      </c>
      <c r="AP101" s="99">
        <f t="shared" si="17"/>
        <v>0.375</v>
      </c>
      <c r="AQ101" s="99" t="str">
        <f t="shared" si="18"/>
        <v>#DIV/0!</v>
      </c>
      <c r="AR101" s="17">
        <f>SUM('1-season no sort'!AN358,'1-season no sort'!AN557)</f>
        <v>0</v>
      </c>
      <c r="AS101" s="17">
        <f>SUM('1-season no sort'!AO358,'1-season no sort'!AO557)</f>
        <v>0</v>
      </c>
      <c r="AT101" s="13"/>
      <c r="AU101" s="13"/>
      <c r="AV101" s="11">
        <f t="shared" si="19"/>
        <v>15.25</v>
      </c>
      <c r="AW101" s="13">
        <f t="shared" si="20"/>
        <v>-10</v>
      </c>
      <c r="AX101" s="13">
        <f t="shared" si="21"/>
        <v>-1</v>
      </c>
      <c r="AY101" s="12">
        <f t="shared" si="22"/>
        <v>-6</v>
      </c>
      <c r="AZ101" s="13">
        <v>1.0</v>
      </c>
      <c r="BA101" s="13">
        <v>0.0</v>
      </c>
      <c r="BB101" s="11">
        <f t="shared" si="237"/>
        <v>0</v>
      </c>
      <c r="BC101" s="17">
        <f>SUM('1-season no sort'!AZ358,'1-season no sort'!AZ557)</f>
        <v>0</v>
      </c>
      <c r="BD101" s="17">
        <f t="shared" si="52"/>
        <v>16</v>
      </c>
    </row>
    <row r="102" ht="12.75" customHeight="1">
      <c r="A102" s="8" t="s">
        <v>811</v>
      </c>
      <c r="B102" s="13" t="s">
        <v>461</v>
      </c>
      <c r="C102" s="11">
        <f>SUM('1-season no sort'!C553+'1-season no sort'!C430)</f>
        <v>0.625</v>
      </c>
      <c r="D102" s="11">
        <f>SUM('1-season no sort'!D553+'1-season no sort'!D430)</f>
        <v>8.346825397</v>
      </c>
      <c r="E102" s="99">
        <f t="shared" si="3"/>
        <v>0.07487876771</v>
      </c>
      <c r="F102" s="17">
        <f>SUM('1-season no sort'!F553+'1-season no sort'!F430)</f>
        <v>1</v>
      </c>
      <c r="G102" s="17">
        <f>SUM('1-season no sort'!G553+'1-season no sort'!G430)</f>
        <v>5</v>
      </c>
      <c r="H102" s="17">
        <f>SUM('1-season no sort'!H553+'1-season no sort'!H430)</f>
        <v>12</v>
      </c>
      <c r="I102" s="17">
        <f>SUM('1-season no sort'!I553+'1-season no sort'!I430)</f>
        <v>82</v>
      </c>
      <c r="J102" s="17">
        <f>SUM('1-season no sort'!J553+'1-season no sort'!J430)</f>
        <v>9</v>
      </c>
      <c r="K102" s="15">
        <f t="shared" si="4"/>
        <v>0.539295393</v>
      </c>
      <c r="L102" s="100">
        <f>('1-season no sort'!L430*('1-season no sort'!J430/J102))+('1-season no sort'!L553*('1-season no sort'!J553/J102))</f>
        <v>1.476992144</v>
      </c>
      <c r="M102" s="17">
        <f>SUM('1-season no sort'!M553+'1-season no sort'!M430)</f>
        <v>6</v>
      </c>
      <c r="N102" s="13"/>
      <c r="O102" s="13"/>
      <c r="P102" s="13"/>
      <c r="Q102" s="15">
        <f t="shared" si="5"/>
        <v>0.6141741607</v>
      </c>
      <c r="R102" s="15">
        <f t="shared" si="6"/>
        <v>1.789492144</v>
      </c>
      <c r="S102" s="21">
        <f>SUM('1-season no sort'!S553,'1-season no sort'!S430)</f>
        <v>35</v>
      </c>
      <c r="T102" s="11">
        <f>AVERAGE('1-season no sort'!T553,'1-season no sort'!T430)</f>
        <v>13.5</v>
      </c>
      <c r="U102" s="13">
        <v>2.0</v>
      </c>
      <c r="V102" s="101">
        <f t="shared" si="7"/>
        <v>4</v>
      </c>
      <c r="W102" s="15">
        <f t="shared" si="8"/>
        <v>0.5555555556</v>
      </c>
      <c r="X102" s="15">
        <f t="shared" si="9"/>
        <v>0.4444444444</v>
      </c>
      <c r="Y102" s="15">
        <f t="shared" si="200"/>
        <v>1.789492144</v>
      </c>
      <c r="Z102" s="21">
        <f>SUM('1-season no sort'!Z553+'1-season no sort'!Z430)</f>
        <v>1</v>
      </c>
      <c r="AA102" s="21">
        <f>SUM('1-season no sort'!AA553+'1-season no sort'!AA430)</f>
        <v>0</v>
      </c>
      <c r="AB102" s="21">
        <f>SUM('1-season no sort'!AB553+'1-season no sort'!AB430)</f>
        <v>5</v>
      </c>
      <c r="AC102" s="21">
        <f>SUM('1-season no sort'!AC553+'1-season no sort'!AC430)</f>
        <v>0</v>
      </c>
      <c r="AD102" s="102">
        <f t="shared" ref="AD102:AE102" si="244">SUM(Z102+AB102)</f>
        <v>6</v>
      </c>
      <c r="AE102" s="102">
        <f t="shared" si="244"/>
        <v>0</v>
      </c>
      <c r="AF102" s="99">
        <f t="shared" si="12"/>
        <v>0</v>
      </c>
      <c r="AG102" s="99">
        <f t="shared" si="13"/>
        <v>0</v>
      </c>
      <c r="AH102" s="99">
        <f t="shared" si="14"/>
        <v>0</v>
      </c>
      <c r="AI102" s="21">
        <f>SUM('1-season no sort'!AG553+'1-season no sort'!AG430)</f>
        <v>5</v>
      </c>
      <c r="AJ102" s="21">
        <f>SUM('1-season no sort'!AH553+'1-season no sort'!AH430)</f>
        <v>1</v>
      </c>
      <c r="AK102" s="21">
        <f>SUM('1-season no sort'!AI553+'1-season no sort'!AI430)</f>
        <v>8</v>
      </c>
      <c r="AL102" s="21">
        <f>SUM('1-season no sort'!AJ553+'1-season no sort'!AJ430)</f>
        <v>1</v>
      </c>
      <c r="AM102" s="102">
        <f t="shared" ref="AM102:AN102" si="245">SUM(AI102+AK102)</f>
        <v>13</v>
      </c>
      <c r="AN102" s="102">
        <f t="shared" si="245"/>
        <v>2</v>
      </c>
      <c r="AO102" s="99">
        <f t="shared" si="16"/>
        <v>0.2307692308</v>
      </c>
      <c r="AP102" s="99">
        <f t="shared" si="17"/>
        <v>0.125</v>
      </c>
      <c r="AQ102" s="99">
        <f t="shared" si="18"/>
        <v>0.2</v>
      </c>
      <c r="AR102" s="17">
        <f>SUM('1-season no sort'!AN553+'1-season no sort'!AN430)</f>
        <v>2</v>
      </c>
      <c r="AS102" s="17">
        <f>SUM('1-season no sort'!AO553+'1-season no sort'!AO430)</f>
        <v>0</v>
      </c>
      <c r="AT102" s="13"/>
      <c r="AU102" s="13"/>
      <c r="AV102" s="11">
        <f t="shared" si="19"/>
        <v>17.5</v>
      </c>
      <c r="AW102" s="17">
        <f t="shared" si="20"/>
        <v>-7</v>
      </c>
      <c r="AX102" s="13">
        <f t="shared" si="21"/>
        <v>-0.7777777778</v>
      </c>
      <c r="AY102" s="78">
        <f t="shared" si="22"/>
        <v>-3</v>
      </c>
      <c r="AZ102" s="13">
        <v>1.0</v>
      </c>
      <c r="BA102" s="13">
        <v>1.0</v>
      </c>
      <c r="BB102" s="11">
        <f t="shared" si="237"/>
        <v>1</v>
      </c>
      <c r="BC102" s="17">
        <f>SUM('1-season no sort'!AZ553+'1-season no sort'!AZ430)</f>
        <v>0</v>
      </c>
      <c r="BD102" s="17">
        <f t="shared" si="52"/>
        <v>12</v>
      </c>
    </row>
    <row r="103" ht="12.75" customHeight="1">
      <c r="A103" s="8" t="s">
        <v>764</v>
      </c>
      <c r="B103" s="13" t="s">
        <v>572</v>
      </c>
      <c r="C103" s="11">
        <f>SUM('1-season no sort'!C572,'1-season no sort'!C610)</f>
        <v>0.6583333333</v>
      </c>
      <c r="D103" s="11">
        <f>SUM('1-season no sort'!D572,'1-season no sort'!D610)</f>
        <v>1.244444444</v>
      </c>
      <c r="E103" s="99">
        <f t="shared" si="3"/>
        <v>0.5290178571</v>
      </c>
      <c r="F103" s="17">
        <f>SUM('1-season no sort'!F572,'1-season no sort'!F610)</f>
        <v>0</v>
      </c>
      <c r="G103" s="17">
        <f>SUM('1-season no sort'!G572,'1-season no sort'!G610)</f>
        <v>2</v>
      </c>
      <c r="H103" s="17">
        <f>SUM('1-season no sort'!H572,'1-season no sort'!H610)</f>
        <v>5</v>
      </c>
      <c r="I103" s="17">
        <f>SUM('1-season no sort'!I572,'1-season no sort'!I610)</f>
        <v>25</v>
      </c>
      <c r="J103" s="17">
        <f>SUM('1-season no sort'!J572,'1-season no sort'!J610)</f>
        <v>3</v>
      </c>
      <c r="K103" s="15">
        <f t="shared" si="4"/>
        <v>0.6</v>
      </c>
      <c r="L103" s="100">
        <f>('1-season no sort'!L572*('1-season no sort'!J572/J103))+('1-season no sort'!L614*('1-season no sort'!J614/J103))</f>
        <v>0.8484848485</v>
      </c>
      <c r="M103" s="17">
        <f>SUM('1-season no sort'!M572,'1-season no sort'!M614)</f>
        <v>1</v>
      </c>
      <c r="Q103" s="15">
        <f t="shared" si="5"/>
        <v>1.129017857</v>
      </c>
      <c r="R103" s="15">
        <f t="shared" si="6"/>
        <v>1.177651515</v>
      </c>
      <c r="S103" s="21">
        <f>SUM('1-season no sort'!S572,'1-season no sort'!S610)</f>
        <v>18</v>
      </c>
      <c r="T103" s="11">
        <f>AVERAGE('1-season no sort'!T572,'1-season no sort'!T610)</f>
        <v>16.5</v>
      </c>
      <c r="U103" s="13">
        <v>2.0</v>
      </c>
      <c r="V103" s="101">
        <f t="shared" si="7"/>
        <v>1</v>
      </c>
      <c r="W103" s="15">
        <f t="shared" si="8"/>
        <v>0.6666666667</v>
      </c>
      <c r="X103" s="15">
        <f t="shared" si="9"/>
        <v>0.3333333333</v>
      </c>
      <c r="Y103" s="15">
        <f t="shared" si="200"/>
        <v>1.177651515</v>
      </c>
      <c r="Z103" s="21">
        <f>SUM('1-season no sort'!Z572,'1-season no sort'!Z610)</f>
        <v>0</v>
      </c>
      <c r="AA103" s="21">
        <f>SUM('1-season no sort'!AA572,'1-season no sort'!AA610)</f>
        <v>0</v>
      </c>
      <c r="AB103" s="21">
        <f>SUM('1-season no sort'!AB572,'1-season no sort'!AB610)</f>
        <v>0</v>
      </c>
      <c r="AC103" s="21">
        <f>SUM('1-season no sort'!AC572,'1-season no sort'!AC610)</f>
        <v>0</v>
      </c>
      <c r="AD103" s="102">
        <f t="shared" ref="AD103:AE103" si="246">SUM(Z103+AB103)</f>
        <v>0</v>
      </c>
      <c r="AE103" s="102">
        <f t="shared" si="246"/>
        <v>0</v>
      </c>
      <c r="AF103" s="99" t="str">
        <f t="shared" si="12"/>
        <v>#DIV/0!</v>
      </c>
      <c r="AG103" s="99" t="str">
        <f t="shared" si="13"/>
        <v>#DIV/0!</v>
      </c>
      <c r="AH103" s="99" t="str">
        <f t="shared" si="14"/>
        <v>#DIV/0!</v>
      </c>
      <c r="AI103" s="21">
        <f>SUM('1-season no sort'!AG572,'1-season no sort'!AG610)</f>
        <v>1</v>
      </c>
      <c r="AJ103" s="21">
        <f>SUM('1-season no sort'!AH572,'1-season no sort'!AH610)</f>
        <v>0</v>
      </c>
      <c r="AK103" s="21">
        <f>SUM('1-season no sort'!AI572,'1-season no sort'!AI610)</f>
        <v>7</v>
      </c>
      <c r="AL103" s="21">
        <f>SUM('1-season no sort'!AJ572,'1-season no sort'!AJ610)</f>
        <v>2</v>
      </c>
      <c r="AM103" s="102">
        <f t="shared" ref="AM103:AN103" si="247">SUM(AI103+AK103)</f>
        <v>8</v>
      </c>
      <c r="AN103" s="102">
        <f t="shared" si="247"/>
        <v>2</v>
      </c>
      <c r="AO103" s="99">
        <f t="shared" si="16"/>
        <v>0.375</v>
      </c>
      <c r="AP103" s="99">
        <f t="shared" si="17"/>
        <v>0.2857142857</v>
      </c>
      <c r="AQ103" s="99">
        <f t="shared" si="18"/>
        <v>0</v>
      </c>
      <c r="AR103" s="17">
        <f>SUM('1-season no sort'!AN572,'1-season no sort'!AN610)</f>
        <v>2</v>
      </c>
      <c r="AS103" s="17">
        <f>SUM('1-season no sort'!AO572,'1-season no sort'!AO610)</f>
        <v>0</v>
      </c>
      <c r="AT103" s="13"/>
      <c r="AU103" s="13"/>
      <c r="AV103" s="11">
        <f t="shared" si="19"/>
        <v>9</v>
      </c>
      <c r="AW103" s="17">
        <f t="shared" si="20"/>
        <v>-3</v>
      </c>
      <c r="AX103" s="13">
        <f t="shared" si="21"/>
        <v>-1</v>
      </c>
      <c r="AY103" s="78">
        <f t="shared" si="22"/>
        <v>-2</v>
      </c>
      <c r="AZ103" s="104"/>
      <c r="BA103" s="13"/>
      <c r="BB103" s="13"/>
      <c r="BD103" s="17">
        <f t="shared" si="52"/>
        <v>5</v>
      </c>
    </row>
    <row r="104" ht="12.75" customHeight="1">
      <c r="A104" s="8" t="s">
        <v>769</v>
      </c>
      <c r="B104" s="13" t="s">
        <v>316</v>
      </c>
      <c r="C104" s="11">
        <f>SUM('1-season no sort'!C274,'1-season no sort'!C346)</f>
        <v>0.1</v>
      </c>
      <c r="D104" s="11">
        <f>SUM('1-season no sort'!D274,'1-season no sort'!D346)</f>
        <v>0.8111111111</v>
      </c>
      <c r="E104" s="99">
        <f t="shared" si="3"/>
        <v>0.1232876712</v>
      </c>
      <c r="F104" s="17">
        <f>SUM('1-season no sort'!F274,'1-season no sort'!F346)</f>
        <v>0</v>
      </c>
      <c r="G104" s="17">
        <f>SUM('1-season no sort'!G274,'1-season no sort'!G346)</f>
        <v>0</v>
      </c>
      <c r="H104" s="17">
        <f>SUM('1-season no sort'!H274,'1-season no sort'!H346)</f>
        <v>10</v>
      </c>
      <c r="I104" s="17">
        <f>SUM('1-season no sort'!I274,'1-season no sort'!I346)</f>
        <v>19</v>
      </c>
      <c r="J104" s="17">
        <f>SUM('1-season no sort'!J274,'1-season no sort'!J346)</f>
        <v>2</v>
      </c>
      <c r="K104" s="15">
        <f t="shared" si="4"/>
        <v>-0.2631578947</v>
      </c>
      <c r="L104" s="100">
        <f>('1-season no sort'!L274*('1-season no sort'!J274/J104))+('1-season no sort'!L346*('1-season no sort'!J346/J104))</f>
        <v>0</v>
      </c>
      <c r="M104" s="17">
        <f>SUM('1-season no sort'!M274,'1-season no sort'!M346)</f>
        <v>0</v>
      </c>
      <c r="N104" s="13"/>
      <c r="O104" s="13"/>
      <c r="P104" s="11"/>
      <c r="Q104" s="15">
        <f t="shared" si="5"/>
        <v>-0.1398702235</v>
      </c>
      <c r="R104" s="15">
        <f t="shared" si="6"/>
        <v>0.05</v>
      </c>
      <c r="S104" s="21">
        <f>SUM('1-season no sort'!S274,'1-season no sort'!S346)</f>
        <v>9</v>
      </c>
      <c r="T104" s="11">
        <f>AVERAGE('1-season no sort'!T274,'1-season no sort'!T346)</f>
        <v>19</v>
      </c>
      <c r="U104" s="13">
        <v>2.0</v>
      </c>
      <c r="V104" s="101">
        <f t="shared" si="7"/>
        <v>2</v>
      </c>
      <c r="W104" s="15">
        <f t="shared" si="8"/>
        <v>0</v>
      </c>
      <c r="X104" s="15">
        <f t="shared" si="9"/>
        <v>1</v>
      </c>
      <c r="Y104" s="15">
        <f t="shared" si="200"/>
        <v>0.05</v>
      </c>
      <c r="Z104" s="21">
        <f>SUM('1-season no sort'!Z274,'1-season no sort'!Z346)</f>
        <v>0</v>
      </c>
      <c r="AA104" s="21">
        <f>SUM('1-season no sort'!AA274,'1-season no sort'!AA346)</f>
        <v>0</v>
      </c>
      <c r="AB104" s="21">
        <f>SUM('1-season no sort'!AB274,'1-season no sort'!AB346)</f>
        <v>0</v>
      </c>
      <c r="AC104" s="21">
        <f>SUM('1-season no sort'!AC274,'1-season no sort'!AC346)</f>
        <v>0</v>
      </c>
      <c r="AD104" s="102">
        <f t="shared" ref="AD104:AE104" si="248">SUM(Z104+AB104)</f>
        <v>0</v>
      </c>
      <c r="AE104" s="102">
        <f t="shared" si="248"/>
        <v>0</v>
      </c>
      <c r="AF104" s="99" t="str">
        <f t="shared" si="12"/>
        <v>#DIV/0!</v>
      </c>
      <c r="AG104" s="99" t="str">
        <f t="shared" si="13"/>
        <v>#DIV/0!</v>
      </c>
      <c r="AH104" s="99" t="str">
        <f t="shared" si="14"/>
        <v>#DIV/0!</v>
      </c>
      <c r="AI104" s="21">
        <f>SUM('1-season no sort'!AG274,'1-season no sort'!AG346)</f>
        <v>1</v>
      </c>
      <c r="AJ104" s="21">
        <f>SUM('1-season no sort'!AH274,'1-season no sort'!AH346)</f>
        <v>1</v>
      </c>
      <c r="AK104" s="21">
        <f>SUM('1-season no sort'!AI274,'1-season no sort'!AI346)</f>
        <v>3</v>
      </c>
      <c r="AL104" s="21">
        <f>SUM('1-season no sort'!AJ274,'1-season no sort'!AJ346)</f>
        <v>0</v>
      </c>
      <c r="AM104" s="102">
        <f t="shared" ref="AM104:AN104" si="249">SUM(AI104+AK104)</f>
        <v>4</v>
      </c>
      <c r="AN104" s="102">
        <f t="shared" si="249"/>
        <v>1</v>
      </c>
      <c r="AO104" s="99">
        <f t="shared" si="16"/>
        <v>0.25</v>
      </c>
      <c r="AP104" s="99">
        <f t="shared" si="17"/>
        <v>0</v>
      </c>
      <c r="AQ104" s="99">
        <f t="shared" si="18"/>
        <v>1</v>
      </c>
      <c r="AR104" s="17">
        <f>SUM('1-season no sort'!AN274,'1-season no sort'!AN346)</f>
        <v>0</v>
      </c>
      <c r="AS104" s="17">
        <f>SUM('1-season no sort'!AO274,'1-season no sort'!AO346)</f>
        <v>0</v>
      </c>
      <c r="AT104" s="13"/>
      <c r="AU104" s="13"/>
      <c r="AV104" s="11">
        <f t="shared" si="19"/>
        <v>4.5</v>
      </c>
      <c r="AW104" s="17">
        <f t="shared" si="20"/>
        <v>-10</v>
      </c>
      <c r="AX104" s="13">
        <f t="shared" si="21"/>
        <v>-5</v>
      </c>
      <c r="AY104" s="17">
        <f t="shared" si="22"/>
        <v>-8</v>
      </c>
      <c r="AZ104" s="104"/>
      <c r="BA104" s="13"/>
      <c r="BB104" s="13"/>
      <c r="BD104" s="17">
        <f t="shared" si="52"/>
        <v>10</v>
      </c>
    </row>
    <row r="105" ht="12.75" customHeight="1">
      <c r="T105" s="11"/>
    </row>
    <row r="106" ht="12.75" customHeight="1">
      <c r="T106" s="11"/>
    </row>
    <row r="107" ht="12.75" customHeight="1">
      <c r="T107" s="11"/>
    </row>
    <row r="108" ht="12.75" customHeight="1">
      <c r="T108" s="11"/>
    </row>
    <row r="109" ht="12.75" customHeight="1">
      <c r="T109" s="11"/>
    </row>
    <row r="110" ht="12.75" customHeight="1">
      <c r="T110" s="11"/>
    </row>
    <row r="111" ht="12.75" customHeight="1">
      <c r="T111" s="11"/>
    </row>
    <row r="112" ht="12.75" customHeight="1">
      <c r="T112" s="11"/>
    </row>
    <row r="113" ht="12.75" customHeight="1">
      <c r="T113" s="11"/>
    </row>
    <row r="114" ht="12.75" customHeight="1">
      <c r="T114" s="11"/>
    </row>
    <row r="115" ht="12.75" customHeight="1">
      <c r="T115" s="11"/>
    </row>
    <row r="116" ht="12.75" customHeight="1">
      <c r="T116" s="11"/>
    </row>
    <row r="117" ht="12.75" customHeight="1">
      <c r="T117" s="11"/>
    </row>
    <row r="118" ht="12.75" customHeight="1">
      <c r="T118" s="11"/>
    </row>
    <row r="119" ht="12.75" customHeight="1">
      <c r="T119" s="11"/>
    </row>
    <row r="120" ht="12.75" customHeight="1">
      <c r="T120" s="11"/>
    </row>
    <row r="121" ht="12.75" customHeight="1">
      <c r="T121" s="11"/>
    </row>
    <row r="122" ht="12.75" customHeight="1">
      <c r="T122" s="11"/>
    </row>
    <row r="123" ht="12.75" customHeight="1">
      <c r="T123" s="11"/>
    </row>
    <row r="124" ht="12.75" customHeight="1">
      <c r="T124" s="11"/>
    </row>
    <row r="125" ht="12.75" customHeight="1">
      <c r="T125" s="11"/>
    </row>
    <row r="126" ht="12.75" customHeight="1">
      <c r="T126" s="11"/>
    </row>
    <row r="127" ht="12.75" customHeight="1">
      <c r="T127" s="11"/>
    </row>
    <row r="128" ht="12.75" customHeight="1">
      <c r="T128" s="11"/>
    </row>
    <row r="129" ht="12.75" customHeight="1">
      <c r="T129" s="11"/>
    </row>
    <row r="130" ht="12.75" customHeight="1">
      <c r="T130" s="11"/>
    </row>
    <row r="131" ht="12.75" customHeight="1">
      <c r="T131" s="11"/>
    </row>
    <row r="132" ht="12.75" customHeight="1">
      <c r="T132" s="11"/>
    </row>
    <row r="133" ht="12.75" customHeight="1">
      <c r="T133" s="11"/>
    </row>
    <row r="134" ht="12.75" customHeight="1">
      <c r="T134" s="11"/>
    </row>
    <row r="135" ht="12.75" customHeight="1">
      <c r="T135" s="11"/>
    </row>
    <row r="136" ht="12.75" customHeight="1">
      <c r="T136" s="11"/>
    </row>
    <row r="137" ht="12.75" customHeight="1">
      <c r="T137" s="11"/>
    </row>
    <row r="138" ht="12.75" customHeight="1">
      <c r="T138" s="11"/>
    </row>
    <row r="139" ht="12.75" customHeight="1">
      <c r="T139" s="11"/>
    </row>
    <row r="140" ht="12.75" customHeight="1">
      <c r="T140" s="11"/>
    </row>
    <row r="141" ht="12.75" customHeight="1">
      <c r="T141" s="11"/>
    </row>
    <row r="142" ht="12.75" customHeight="1">
      <c r="T142" s="11"/>
    </row>
    <row r="143" ht="12.75" customHeight="1">
      <c r="T143" s="11"/>
    </row>
    <row r="144" ht="12.75" customHeight="1">
      <c r="T144" s="11"/>
    </row>
    <row r="145" ht="12.75" customHeight="1">
      <c r="T145" s="11"/>
    </row>
    <row r="146" ht="12.75" customHeight="1">
      <c r="T146" s="11"/>
    </row>
    <row r="147" ht="12.75" customHeight="1">
      <c r="T147" s="11"/>
    </row>
    <row r="148" ht="12.75" customHeight="1">
      <c r="T148" s="11"/>
    </row>
    <row r="149" ht="12.75" customHeight="1">
      <c r="T149" s="11"/>
    </row>
    <row r="150" ht="12.75" customHeight="1">
      <c r="T150" s="11"/>
    </row>
    <row r="151" ht="12.75" customHeight="1">
      <c r="T151" s="11"/>
    </row>
    <row r="152" ht="12.75" customHeight="1">
      <c r="T152" s="11"/>
    </row>
    <row r="153" ht="12.75" customHeight="1">
      <c r="T153" s="11"/>
    </row>
    <row r="154" ht="12.75" customHeight="1">
      <c r="T154" s="11"/>
    </row>
    <row r="155" ht="12.75" customHeight="1">
      <c r="T155" s="11"/>
    </row>
    <row r="156" ht="12.75" customHeight="1">
      <c r="T156" s="11"/>
    </row>
    <row r="157" ht="12.75" customHeight="1">
      <c r="T157" s="11"/>
    </row>
    <row r="158" ht="12.75" customHeight="1">
      <c r="T158" s="11"/>
    </row>
    <row r="159" ht="12.75" customHeight="1">
      <c r="T159" s="11"/>
    </row>
    <row r="160" ht="12.75" customHeight="1">
      <c r="T160" s="11"/>
    </row>
    <row r="161" ht="12.75" customHeight="1">
      <c r="T161" s="11"/>
    </row>
    <row r="162" ht="12.75" customHeight="1">
      <c r="T162" s="11"/>
    </row>
    <row r="163" ht="12.75" customHeight="1">
      <c r="T163" s="11"/>
    </row>
    <row r="164" ht="12.75" customHeight="1">
      <c r="T164" s="11"/>
    </row>
    <row r="165" ht="12.75" customHeight="1">
      <c r="T165" s="11"/>
    </row>
    <row r="166" ht="12.75" customHeight="1">
      <c r="T166" s="11"/>
    </row>
    <row r="167" ht="12.75" customHeight="1">
      <c r="T167" s="11"/>
    </row>
    <row r="168" ht="12.75" customHeight="1">
      <c r="T168" s="11"/>
    </row>
    <row r="169" ht="12.75" customHeight="1">
      <c r="T169" s="11"/>
    </row>
    <row r="170" ht="12.75" customHeight="1">
      <c r="T170" s="11"/>
    </row>
    <row r="171" ht="12.75" customHeight="1">
      <c r="T171" s="11"/>
    </row>
    <row r="172" ht="12.75" customHeight="1">
      <c r="T172" s="11"/>
    </row>
    <row r="173" ht="12.75" customHeight="1">
      <c r="T173" s="11"/>
    </row>
    <row r="174" ht="12.75" customHeight="1">
      <c r="T174" s="11"/>
    </row>
    <row r="175" ht="12.75" customHeight="1">
      <c r="T175" s="11"/>
    </row>
    <row r="176" ht="12.75" customHeight="1">
      <c r="T176" s="11"/>
    </row>
    <row r="177" ht="12.75" customHeight="1">
      <c r="T177" s="11"/>
    </row>
    <row r="178" ht="12.75" customHeight="1">
      <c r="T178" s="11"/>
    </row>
    <row r="179" ht="12.75" customHeight="1">
      <c r="T179" s="11"/>
    </row>
    <row r="180" ht="12.75" customHeight="1">
      <c r="T180" s="11"/>
    </row>
    <row r="181" ht="12.75" customHeight="1">
      <c r="T181" s="11"/>
    </row>
    <row r="182" ht="12.75" customHeight="1">
      <c r="T182" s="11"/>
    </row>
    <row r="183" ht="12.75" customHeight="1">
      <c r="T183" s="11"/>
    </row>
    <row r="184" ht="12.75" customHeight="1">
      <c r="T184" s="11"/>
    </row>
    <row r="185" ht="12.75" customHeight="1">
      <c r="T185" s="11"/>
    </row>
    <row r="186" ht="12.75" customHeight="1">
      <c r="T186" s="11"/>
    </row>
    <row r="187" ht="12.75" customHeight="1">
      <c r="T187" s="11"/>
    </row>
    <row r="188" ht="12.75" customHeight="1">
      <c r="T188" s="11"/>
    </row>
    <row r="189" ht="12.75" customHeight="1">
      <c r="T189" s="11"/>
    </row>
    <row r="190" ht="12.75" customHeight="1">
      <c r="T190" s="11"/>
    </row>
    <row r="191" ht="12.75" customHeight="1">
      <c r="T191" s="11"/>
    </row>
    <row r="192" ht="12.75" customHeight="1">
      <c r="T192" s="11"/>
    </row>
    <row r="193" ht="12.75" customHeight="1">
      <c r="T193" s="11"/>
    </row>
    <row r="194" ht="12.75" customHeight="1">
      <c r="T194" s="11"/>
    </row>
    <row r="195" ht="12.75" customHeight="1">
      <c r="T195" s="11"/>
    </row>
    <row r="196" ht="12.75" customHeight="1">
      <c r="T196" s="11"/>
    </row>
    <row r="197" ht="12.75" customHeight="1">
      <c r="T197" s="11"/>
    </row>
    <row r="198" ht="12.75" customHeight="1">
      <c r="T198" s="11"/>
    </row>
    <row r="199" ht="12.75" customHeight="1">
      <c r="T199" s="11"/>
    </row>
    <row r="200" ht="12.75" customHeight="1">
      <c r="T200" s="11"/>
    </row>
    <row r="201" ht="12.75" customHeight="1">
      <c r="T201" s="11"/>
    </row>
    <row r="202" ht="12.75" customHeight="1">
      <c r="T202" s="11"/>
    </row>
    <row r="203" ht="12.75" customHeight="1">
      <c r="T203" s="11"/>
    </row>
    <row r="204" ht="12.75" customHeight="1">
      <c r="T204" s="11"/>
    </row>
    <row r="205" ht="12.75" customHeight="1">
      <c r="T205" s="11"/>
    </row>
    <row r="206" ht="12.75" customHeight="1">
      <c r="T206" s="11"/>
    </row>
    <row r="207" ht="12.75" customHeight="1">
      <c r="T207" s="11"/>
    </row>
    <row r="208" ht="12.75" customHeight="1">
      <c r="T208" s="11"/>
    </row>
    <row r="209" ht="12.75" customHeight="1">
      <c r="T209" s="11"/>
    </row>
    <row r="210" ht="12.75" customHeight="1">
      <c r="T210" s="11"/>
    </row>
    <row r="211" ht="12.75" customHeight="1">
      <c r="T211" s="11"/>
    </row>
    <row r="212" ht="12.75" customHeight="1">
      <c r="T212" s="11"/>
    </row>
    <row r="213" ht="12.75" customHeight="1">
      <c r="T213" s="11"/>
    </row>
    <row r="214" ht="12.75" customHeight="1">
      <c r="T214" s="11"/>
    </row>
    <row r="215" ht="12.75" customHeight="1">
      <c r="T215" s="11"/>
    </row>
    <row r="216" ht="12.75" customHeight="1">
      <c r="T216" s="11"/>
    </row>
    <row r="217" ht="12.75" customHeight="1">
      <c r="T217" s="11"/>
    </row>
    <row r="218" ht="12.75" customHeight="1">
      <c r="T218" s="11"/>
    </row>
    <row r="219" ht="12.75" customHeight="1">
      <c r="T219" s="11"/>
    </row>
    <row r="220" ht="12.75" customHeight="1">
      <c r="T220" s="11"/>
    </row>
    <row r="221" ht="12.75" customHeight="1">
      <c r="T221" s="11"/>
    </row>
    <row r="222" ht="12.75" customHeight="1">
      <c r="T222" s="11"/>
    </row>
    <row r="223" ht="12.75" customHeight="1">
      <c r="T223" s="11"/>
    </row>
    <row r="224" ht="12.75" customHeight="1">
      <c r="T224" s="11"/>
    </row>
    <row r="225" ht="12.75" customHeight="1">
      <c r="T225" s="11"/>
    </row>
    <row r="226" ht="12.75" customHeight="1">
      <c r="T226" s="11"/>
    </row>
    <row r="227" ht="12.75" customHeight="1">
      <c r="T227" s="11"/>
    </row>
    <row r="228" ht="12.75" customHeight="1">
      <c r="T228" s="11"/>
    </row>
    <row r="229" ht="12.75" customHeight="1">
      <c r="T229" s="11"/>
    </row>
    <row r="230" ht="12.75" customHeight="1">
      <c r="T230" s="11"/>
    </row>
    <row r="231" ht="12.75" customHeight="1">
      <c r="T231" s="11"/>
    </row>
    <row r="232" ht="12.75" customHeight="1">
      <c r="T232" s="11"/>
    </row>
    <row r="233" ht="12.75" customHeight="1">
      <c r="T233" s="11"/>
    </row>
    <row r="234" ht="12.75" customHeight="1">
      <c r="T234" s="11"/>
    </row>
    <row r="235" ht="12.75" customHeight="1">
      <c r="T235" s="11"/>
    </row>
    <row r="236" ht="12.75" customHeight="1">
      <c r="T236" s="11"/>
    </row>
    <row r="237" ht="12.75" customHeight="1">
      <c r="T237" s="11"/>
    </row>
    <row r="238" ht="12.75" customHeight="1">
      <c r="T238" s="11"/>
    </row>
    <row r="239" ht="12.75" customHeight="1">
      <c r="T239" s="11"/>
    </row>
    <row r="240" ht="12.75" customHeight="1">
      <c r="T240" s="11"/>
    </row>
    <row r="241" ht="12.75" customHeight="1">
      <c r="T241" s="11"/>
    </row>
    <row r="242" ht="12.75" customHeight="1">
      <c r="T242" s="11"/>
    </row>
    <row r="243" ht="12.75" customHeight="1">
      <c r="T243" s="11"/>
    </row>
    <row r="244" ht="12.75" customHeight="1">
      <c r="T244" s="11"/>
    </row>
    <row r="245" ht="12.75" customHeight="1">
      <c r="T245" s="11"/>
    </row>
    <row r="246" ht="12.75" customHeight="1">
      <c r="T246" s="11"/>
    </row>
    <row r="247" ht="12.75" customHeight="1">
      <c r="T247" s="11"/>
    </row>
    <row r="248" ht="12.75" customHeight="1">
      <c r="T248" s="11"/>
    </row>
    <row r="249" ht="12.75" customHeight="1">
      <c r="T249" s="11"/>
    </row>
    <row r="250" ht="12.75" customHeight="1">
      <c r="T250" s="11"/>
    </row>
    <row r="251" ht="12.75" customHeight="1">
      <c r="T251" s="11"/>
    </row>
    <row r="252" ht="12.75" customHeight="1">
      <c r="T252" s="11"/>
    </row>
    <row r="253" ht="12.75" customHeight="1">
      <c r="T253" s="11"/>
    </row>
    <row r="254" ht="12.75" customHeight="1">
      <c r="T254" s="11"/>
    </row>
    <row r="255" ht="12.75" customHeight="1">
      <c r="T255" s="11"/>
    </row>
    <row r="256" ht="12.75" customHeight="1">
      <c r="T256" s="11"/>
    </row>
    <row r="257" ht="12.75" customHeight="1">
      <c r="T257" s="11"/>
    </row>
    <row r="258" ht="12.75" customHeight="1">
      <c r="T258" s="11"/>
    </row>
    <row r="259" ht="12.75" customHeight="1">
      <c r="T259" s="11"/>
    </row>
    <row r="260" ht="12.75" customHeight="1">
      <c r="T260" s="11"/>
    </row>
    <row r="261" ht="12.75" customHeight="1">
      <c r="T261" s="11"/>
    </row>
    <row r="262" ht="12.75" customHeight="1">
      <c r="T262" s="11"/>
    </row>
    <row r="263" ht="12.75" customHeight="1">
      <c r="T263" s="11"/>
    </row>
    <row r="264" ht="12.75" customHeight="1">
      <c r="T264" s="11"/>
    </row>
    <row r="265" ht="12.75" customHeight="1">
      <c r="T265" s="11"/>
    </row>
    <row r="266" ht="12.75" customHeight="1">
      <c r="T266" s="11"/>
    </row>
    <row r="267" ht="12.75" customHeight="1">
      <c r="T267" s="11"/>
    </row>
    <row r="268" ht="12.75" customHeight="1">
      <c r="T268" s="11"/>
    </row>
    <row r="269" ht="12.75" customHeight="1">
      <c r="T269" s="11"/>
    </row>
    <row r="270" ht="12.75" customHeight="1">
      <c r="T270" s="11"/>
    </row>
    <row r="271" ht="12.75" customHeight="1">
      <c r="T271" s="11"/>
    </row>
    <row r="272" ht="12.75" customHeight="1">
      <c r="T272" s="11"/>
    </row>
    <row r="273" ht="12.75" customHeight="1">
      <c r="T273" s="11"/>
    </row>
    <row r="274" ht="12.75" customHeight="1">
      <c r="T274" s="11"/>
    </row>
    <row r="275" ht="12.75" customHeight="1">
      <c r="T275" s="11"/>
    </row>
    <row r="276" ht="12.75" customHeight="1">
      <c r="T276" s="11"/>
    </row>
    <row r="277" ht="12.75" customHeight="1">
      <c r="T277" s="11"/>
    </row>
    <row r="278" ht="12.75" customHeight="1">
      <c r="T278" s="11"/>
    </row>
    <row r="279" ht="12.75" customHeight="1">
      <c r="T279" s="11"/>
    </row>
    <row r="280" ht="12.75" customHeight="1">
      <c r="T280" s="11"/>
    </row>
    <row r="281" ht="12.75" customHeight="1">
      <c r="T281" s="11"/>
    </row>
    <row r="282" ht="12.75" customHeight="1">
      <c r="T282" s="11"/>
    </row>
    <row r="283" ht="12.75" customHeight="1">
      <c r="T283" s="11"/>
    </row>
    <row r="284" ht="12.75" customHeight="1">
      <c r="T284" s="11"/>
    </row>
    <row r="285" ht="12.75" customHeight="1">
      <c r="T285" s="11"/>
    </row>
    <row r="286" ht="12.75" customHeight="1">
      <c r="T286" s="11"/>
    </row>
    <row r="287" ht="12.75" customHeight="1">
      <c r="T287" s="11"/>
    </row>
    <row r="288" ht="12.75" customHeight="1">
      <c r="T288" s="11"/>
    </row>
    <row r="289" ht="12.75" customHeight="1">
      <c r="T289" s="11"/>
    </row>
    <row r="290" ht="12.75" customHeight="1">
      <c r="T290" s="11"/>
    </row>
    <row r="291" ht="12.75" customHeight="1">
      <c r="T291" s="11"/>
    </row>
    <row r="292" ht="12.75" customHeight="1">
      <c r="T292" s="11"/>
    </row>
    <row r="293" ht="12.75" customHeight="1">
      <c r="T293" s="11"/>
    </row>
    <row r="294" ht="12.75" customHeight="1">
      <c r="T294" s="11"/>
    </row>
    <row r="295" ht="12.75" customHeight="1">
      <c r="T295" s="11"/>
    </row>
    <row r="296" ht="12.75" customHeight="1">
      <c r="T296" s="11"/>
    </row>
    <row r="297" ht="12.75" customHeight="1">
      <c r="T297" s="11"/>
    </row>
    <row r="298" ht="12.75" customHeight="1">
      <c r="T298" s="11"/>
    </row>
    <row r="299" ht="12.75" customHeight="1">
      <c r="T299" s="11"/>
    </row>
    <row r="300" ht="12.75" customHeight="1">
      <c r="T300" s="11"/>
    </row>
    <row r="301" ht="12.75" customHeight="1">
      <c r="T301" s="11"/>
    </row>
    <row r="302" ht="12.75" customHeight="1">
      <c r="T302" s="11"/>
    </row>
    <row r="303" ht="12.75" customHeight="1">
      <c r="T303" s="11"/>
    </row>
    <row r="304" ht="12.75" customHeight="1">
      <c r="T304" s="11"/>
    </row>
    <row r="305" ht="12.75" customHeight="1">
      <c r="A305" s="13"/>
      <c r="B305" s="13"/>
      <c r="C305" s="11"/>
      <c r="D305" s="11"/>
      <c r="E305" s="99"/>
      <c r="F305" s="17"/>
      <c r="G305" s="13"/>
      <c r="H305" s="13"/>
      <c r="I305" s="13"/>
      <c r="J305" s="13"/>
      <c r="K305" s="8"/>
      <c r="L305" s="37"/>
      <c r="M305" s="13"/>
      <c r="N305" s="13"/>
      <c r="O305" s="13"/>
      <c r="P305" s="107"/>
      <c r="Q305" s="8"/>
      <c r="R305" s="8"/>
      <c r="S305" s="21"/>
      <c r="T305" s="11"/>
      <c r="U305" s="13"/>
      <c r="V305" s="8"/>
      <c r="W305" s="8"/>
      <c r="X305" s="8"/>
      <c r="Y305" s="8"/>
      <c r="Z305" s="21"/>
      <c r="AA305" s="21"/>
      <c r="AB305" s="21"/>
      <c r="AC305" s="21"/>
      <c r="AD305" s="102"/>
      <c r="AE305" s="102"/>
      <c r="AF305" s="8"/>
      <c r="AG305" s="8"/>
      <c r="AH305" s="8"/>
      <c r="AI305" s="21"/>
      <c r="AJ305" s="21"/>
      <c r="AK305" s="21"/>
      <c r="AL305" s="21"/>
      <c r="AM305" s="102"/>
      <c r="AN305" s="102"/>
      <c r="AO305" s="8"/>
      <c r="AP305" s="8"/>
      <c r="AQ305" s="8"/>
      <c r="AR305" s="17"/>
      <c r="AS305" s="17"/>
      <c r="AT305" s="13"/>
      <c r="AU305" s="13"/>
      <c r="AV305" s="11"/>
      <c r="AW305" s="13"/>
    </row>
    <row r="306" ht="12.75" customHeight="1">
      <c r="A306" s="13"/>
      <c r="B306" s="13"/>
      <c r="C306" s="11"/>
      <c r="D306" s="11"/>
      <c r="E306" s="99"/>
      <c r="F306" s="17"/>
      <c r="G306" s="13"/>
      <c r="H306" s="13"/>
      <c r="I306" s="13"/>
      <c r="J306" s="13"/>
      <c r="K306" s="8"/>
      <c r="L306" s="37"/>
      <c r="M306" s="13"/>
      <c r="N306" s="13"/>
      <c r="O306" s="13"/>
      <c r="P306" s="107"/>
      <c r="Q306" s="8"/>
      <c r="R306" s="8"/>
      <c r="S306" s="21"/>
      <c r="T306" s="11"/>
      <c r="U306" s="13"/>
      <c r="V306" s="8"/>
      <c r="W306" s="8"/>
      <c r="X306" s="8"/>
      <c r="Y306" s="8"/>
      <c r="Z306" s="21"/>
      <c r="AA306" s="21"/>
      <c r="AB306" s="21"/>
      <c r="AC306" s="21"/>
      <c r="AD306" s="102"/>
      <c r="AE306" s="102"/>
      <c r="AF306" s="8"/>
      <c r="AG306" s="8"/>
      <c r="AH306" s="8"/>
      <c r="AI306" s="21"/>
      <c r="AJ306" s="21"/>
      <c r="AK306" s="21"/>
      <c r="AL306" s="21"/>
      <c r="AM306" s="102"/>
      <c r="AN306" s="102"/>
      <c r="AO306" s="8"/>
      <c r="AP306" s="8"/>
      <c r="AQ306" s="8"/>
      <c r="AR306" s="17"/>
      <c r="AS306" s="17"/>
      <c r="AT306" s="13"/>
      <c r="AU306" s="13"/>
      <c r="AV306" s="11"/>
      <c r="AW306" s="13"/>
    </row>
    <row r="307" ht="12.75" customHeight="1">
      <c r="A307" s="13"/>
      <c r="B307" s="13"/>
      <c r="C307" s="11"/>
      <c r="D307" s="11"/>
      <c r="E307" s="99"/>
      <c r="F307" s="17"/>
      <c r="G307" s="13"/>
      <c r="H307" s="13"/>
      <c r="I307" s="13"/>
      <c r="J307" s="13"/>
      <c r="K307" s="8"/>
      <c r="L307" s="37"/>
      <c r="M307" s="13"/>
      <c r="N307" s="13"/>
      <c r="O307" s="13"/>
      <c r="P307" s="107"/>
      <c r="Q307" s="8"/>
      <c r="R307" s="8"/>
      <c r="S307" s="21"/>
      <c r="T307" s="11"/>
      <c r="U307" s="13"/>
      <c r="V307" s="8"/>
      <c r="W307" s="8"/>
      <c r="X307" s="8"/>
      <c r="Y307" s="8"/>
      <c r="Z307" s="21"/>
      <c r="AA307" s="21"/>
      <c r="AB307" s="21"/>
      <c r="AC307" s="21"/>
      <c r="AD307" s="102"/>
      <c r="AE307" s="102"/>
      <c r="AF307" s="8"/>
      <c r="AG307" s="8"/>
      <c r="AH307" s="8"/>
      <c r="AI307" s="21"/>
      <c r="AJ307" s="21"/>
      <c r="AK307" s="21"/>
      <c r="AL307" s="21"/>
      <c r="AM307" s="102"/>
      <c r="AN307" s="102"/>
      <c r="AO307" s="8"/>
      <c r="AP307" s="8"/>
      <c r="AQ307" s="8"/>
      <c r="AR307" s="17"/>
      <c r="AS307" s="17"/>
      <c r="AT307" s="13"/>
      <c r="AU307" s="13"/>
      <c r="AV307" s="11"/>
      <c r="AW307" s="13"/>
    </row>
    <row r="308" ht="12.75" customHeight="1">
      <c r="A308" s="13"/>
      <c r="B308" s="13"/>
      <c r="C308" s="11"/>
      <c r="D308" s="11"/>
      <c r="E308" s="99"/>
      <c r="F308" s="17"/>
      <c r="G308" s="13"/>
      <c r="H308" s="13"/>
      <c r="I308" s="13"/>
      <c r="J308" s="13"/>
      <c r="K308" s="8"/>
      <c r="L308" s="37"/>
      <c r="M308" s="13"/>
      <c r="N308" s="13"/>
      <c r="O308" s="13"/>
      <c r="P308" s="107"/>
      <c r="Q308" s="8"/>
      <c r="R308" s="8"/>
      <c r="S308" s="21"/>
      <c r="T308" s="11"/>
      <c r="U308" s="13"/>
      <c r="V308" s="8"/>
      <c r="W308" s="8"/>
      <c r="X308" s="8"/>
      <c r="Y308" s="8"/>
      <c r="Z308" s="21"/>
      <c r="AA308" s="21"/>
      <c r="AB308" s="21"/>
      <c r="AC308" s="21"/>
      <c r="AD308" s="102"/>
      <c r="AE308" s="102"/>
      <c r="AF308" s="8"/>
      <c r="AG308" s="8"/>
      <c r="AH308" s="8"/>
      <c r="AI308" s="21"/>
      <c r="AJ308" s="21"/>
      <c r="AK308" s="21"/>
      <c r="AL308" s="21"/>
      <c r="AM308" s="102"/>
      <c r="AN308" s="102"/>
      <c r="AO308" s="8"/>
      <c r="AP308" s="8"/>
      <c r="AQ308" s="8"/>
      <c r="AR308" s="17"/>
      <c r="AS308" s="17"/>
      <c r="AT308" s="13"/>
      <c r="AU308" s="13"/>
      <c r="AV308" s="11"/>
      <c r="AW308" s="13"/>
    </row>
    <row r="309" ht="12.75" customHeight="1">
      <c r="A309" s="13"/>
      <c r="B309" s="13"/>
      <c r="C309" s="11"/>
      <c r="D309" s="11"/>
      <c r="E309" s="99"/>
      <c r="F309" s="17"/>
      <c r="G309" s="13"/>
      <c r="H309" s="13"/>
      <c r="I309" s="13"/>
      <c r="J309" s="13"/>
      <c r="K309" s="8"/>
      <c r="L309" s="37"/>
      <c r="M309" s="13"/>
      <c r="N309" s="13"/>
      <c r="O309" s="13"/>
      <c r="P309" s="107"/>
      <c r="Q309" s="8"/>
      <c r="R309" s="8"/>
      <c r="S309" s="21"/>
      <c r="T309" s="11"/>
      <c r="U309" s="13"/>
      <c r="V309" s="8"/>
      <c r="W309" s="8"/>
      <c r="X309" s="8"/>
      <c r="Y309" s="8"/>
      <c r="Z309" s="21"/>
      <c r="AA309" s="21"/>
      <c r="AB309" s="21"/>
      <c r="AC309" s="21"/>
      <c r="AD309" s="102"/>
      <c r="AE309" s="102"/>
      <c r="AF309" s="8"/>
      <c r="AG309" s="8"/>
      <c r="AH309" s="8"/>
      <c r="AI309" s="21"/>
      <c r="AJ309" s="21"/>
      <c r="AK309" s="21"/>
      <c r="AL309" s="21"/>
      <c r="AM309" s="102"/>
      <c r="AN309" s="102"/>
      <c r="AO309" s="8"/>
      <c r="AP309" s="8"/>
      <c r="AQ309" s="8"/>
      <c r="AR309" s="17"/>
      <c r="AS309" s="17"/>
      <c r="AT309" s="13"/>
      <c r="AU309" s="13"/>
      <c r="AV309" s="11"/>
      <c r="AW309" s="13"/>
    </row>
    <row r="310" ht="12.75" customHeight="1">
      <c r="A310" s="13"/>
      <c r="B310" s="13"/>
      <c r="C310" s="11"/>
      <c r="D310" s="11"/>
      <c r="E310" s="99"/>
      <c r="F310" s="17"/>
      <c r="G310" s="13"/>
      <c r="H310" s="13"/>
      <c r="I310" s="13"/>
      <c r="J310" s="13"/>
      <c r="K310" s="8"/>
      <c r="L310" s="37"/>
      <c r="M310" s="13"/>
      <c r="N310" s="13"/>
      <c r="O310" s="13"/>
      <c r="P310" s="107"/>
      <c r="Q310" s="8"/>
      <c r="R310" s="8"/>
      <c r="S310" s="21"/>
      <c r="T310" s="11"/>
      <c r="U310" s="13"/>
      <c r="V310" s="8"/>
      <c r="W310" s="8"/>
      <c r="X310" s="8"/>
      <c r="Y310" s="8"/>
      <c r="Z310" s="21"/>
      <c r="AA310" s="21"/>
      <c r="AB310" s="21"/>
      <c r="AC310" s="21"/>
      <c r="AD310" s="102"/>
      <c r="AE310" s="102"/>
      <c r="AF310" s="8"/>
      <c r="AG310" s="8"/>
      <c r="AH310" s="8"/>
      <c r="AI310" s="21"/>
      <c r="AJ310" s="21"/>
      <c r="AK310" s="21"/>
      <c r="AL310" s="21"/>
      <c r="AM310" s="102"/>
      <c r="AN310" s="102"/>
      <c r="AO310" s="8"/>
      <c r="AP310" s="8"/>
      <c r="AQ310" s="8"/>
      <c r="AR310" s="17"/>
      <c r="AS310" s="17"/>
      <c r="AT310" s="13"/>
      <c r="AU310" s="13"/>
      <c r="AV310" s="11"/>
      <c r="AW310" s="13"/>
    </row>
    <row r="311" ht="12.75" customHeight="1">
      <c r="A311" s="13"/>
      <c r="B311" s="13"/>
      <c r="C311" s="11"/>
      <c r="D311" s="11"/>
      <c r="E311" s="99"/>
      <c r="F311" s="17"/>
      <c r="G311" s="13"/>
      <c r="H311" s="13"/>
      <c r="I311" s="13"/>
      <c r="J311" s="13"/>
      <c r="K311" s="8"/>
      <c r="L311" s="37"/>
      <c r="M311" s="13"/>
      <c r="N311" s="13"/>
      <c r="O311" s="13"/>
      <c r="P311" s="107"/>
      <c r="Q311" s="8"/>
      <c r="R311" s="8"/>
      <c r="S311" s="21"/>
      <c r="T311" s="11"/>
      <c r="U311" s="13"/>
      <c r="V311" s="8"/>
      <c r="W311" s="8"/>
      <c r="X311" s="8"/>
      <c r="Y311" s="8"/>
      <c r="Z311" s="21"/>
      <c r="AA311" s="21"/>
      <c r="AB311" s="21"/>
      <c r="AC311" s="21"/>
      <c r="AD311" s="102"/>
      <c r="AE311" s="102"/>
      <c r="AF311" s="8"/>
      <c r="AG311" s="8"/>
      <c r="AH311" s="8"/>
      <c r="AI311" s="21"/>
      <c r="AJ311" s="21"/>
      <c r="AK311" s="21"/>
      <c r="AL311" s="21"/>
      <c r="AM311" s="102"/>
      <c r="AN311" s="102"/>
      <c r="AO311" s="8"/>
      <c r="AP311" s="8"/>
      <c r="AQ311" s="8"/>
      <c r="AR311" s="17"/>
      <c r="AS311" s="17"/>
      <c r="AT311" s="13"/>
      <c r="AU311" s="13"/>
      <c r="AV311" s="11"/>
      <c r="AW311" s="13"/>
    </row>
    <row r="312" ht="12.75" customHeight="1">
      <c r="A312" s="13"/>
      <c r="B312" s="13"/>
      <c r="C312" s="11"/>
      <c r="D312" s="11"/>
      <c r="E312" s="99"/>
      <c r="F312" s="17"/>
      <c r="G312" s="13"/>
      <c r="H312" s="13"/>
      <c r="I312" s="13"/>
      <c r="J312" s="13"/>
      <c r="K312" s="8"/>
      <c r="L312" s="37"/>
      <c r="M312" s="13"/>
      <c r="N312" s="13"/>
      <c r="O312" s="13"/>
      <c r="P312" s="107"/>
      <c r="Q312" s="8"/>
      <c r="R312" s="8"/>
      <c r="S312" s="21"/>
      <c r="T312" s="11"/>
      <c r="U312" s="13"/>
      <c r="V312" s="8"/>
      <c r="W312" s="8"/>
      <c r="X312" s="8"/>
      <c r="Y312" s="8"/>
      <c r="Z312" s="21"/>
      <c r="AA312" s="21"/>
      <c r="AB312" s="21"/>
      <c r="AC312" s="21"/>
      <c r="AD312" s="102"/>
      <c r="AE312" s="102"/>
      <c r="AF312" s="8"/>
      <c r="AG312" s="8"/>
      <c r="AH312" s="8"/>
      <c r="AI312" s="21"/>
      <c r="AJ312" s="21"/>
      <c r="AK312" s="21"/>
      <c r="AL312" s="21"/>
      <c r="AM312" s="102"/>
      <c r="AN312" s="102"/>
      <c r="AO312" s="8"/>
      <c r="AP312" s="8"/>
      <c r="AQ312" s="8"/>
      <c r="AR312" s="17"/>
      <c r="AS312" s="17"/>
      <c r="AT312" s="13"/>
      <c r="AU312" s="13"/>
      <c r="AV312" s="11"/>
      <c r="AW312" s="13"/>
    </row>
    <row r="313" ht="12.75" customHeight="1">
      <c r="A313" s="13"/>
      <c r="B313" s="13"/>
      <c r="C313" s="11"/>
      <c r="D313" s="11"/>
      <c r="E313" s="99"/>
      <c r="F313" s="17"/>
      <c r="G313" s="13"/>
      <c r="H313" s="13"/>
      <c r="I313" s="13"/>
      <c r="J313" s="13"/>
      <c r="K313" s="8"/>
      <c r="L313" s="37"/>
      <c r="M313" s="13"/>
      <c r="N313" s="13"/>
      <c r="O313" s="13"/>
      <c r="P313" s="107"/>
      <c r="Q313" s="8"/>
      <c r="R313" s="8"/>
      <c r="S313" s="21"/>
      <c r="T313" s="11"/>
      <c r="U313" s="13"/>
      <c r="V313" s="8"/>
      <c r="W313" s="8"/>
      <c r="X313" s="8"/>
      <c r="Y313" s="8"/>
      <c r="Z313" s="21"/>
      <c r="AA313" s="21"/>
      <c r="AB313" s="21"/>
      <c r="AC313" s="21"/>
      <c r="AD313" s="102"/>
      <c r="AE313" s="102"/>
      <c r="AF313" s="8"/>
      <c r="AG313" s="8"/>
      <c r="AH313" s="8"/>
      <c r="AI313" s="21"/>
      <c r="AJ313" s="21"/>
      <c r="AK313" s="21"/>
      <c r="AL313" s="21"/>
      <c r="AM313" s="102"/>
      <c r="AN313" s="102"/>
      <c r="AO313" s="8"/>
      <c r="AP313" s="8"/>
      <c r="AQ313" s="8"/>
      <c r="AR313" s="17"/>
      <c r="AS313" s="17"/>
      <c r="AT313" s="13"/>
      <c r="AU313" s="13"/>
      <c r="AV313" s="11"/>
      <c r="AW313" s="13"/>
    </row>
    <row r="314" ht="12.75" customHeight="1">
      <c r="A314" s="13"/>
      <c r="B314" s="13"/>
      <c r="C314" s="11"/>
      <c r="D314" s="11"/>
      <c r="E314" s="99"/>
      <c r="F314" s="17"/>
      <c r="G314" s="13"/>
      <c r="H314" s="13"/>
      <c r="I314" s="13"/>
      <c r="J314" s="13"/>
      <c r="K314" s="8"/>
      <c r="L314" s="37"/>
      <c r="M314" s="13"/>
      <c r="N314" s="13"/>
      <c r="O314" s="13"/>
      <c r="P314" s="107"/>
      <c r="Q314" s="8"/>
      <c r="R314" s="8"/>
      <c r="S314" s="21"/>
      <c r="T314" s="11"/>
      <c r="U314" s="13"/>
      <c r="V314" s="8"/>
      <c r="W314" s="8"/>
      <c r="X314" s="8"/>
      <c r="Y314" s="8"/>
      <c r="Z314" s="21"/>
      <c r="AA314" s="21"/>
      <c r="AB314" s="21"/>
      <c r="AC314" s="21"/>
      <c r="AD314" s="102"/>
      <c r="AE314" s="102"/>
      <c r="AF314" s="8"/>
      <c r="AG314" s="8"/>
      <c r="AH314" s="8"/>
      <c r="AI314" s="21"/>
      <c r="AJ314" s="21"/>
      <c r="AK314" s="21"/>
      <c r="AL314" s="21"/>
      <c r="AM314" s="102"/>
      <c r="AN314" s="102"/>
      <c r="AO314" s="8"/>
      <c r="AP314" s="8"/>
      <c r="AQ314" s="8"/>
      <c r="AR314" s="17"/>
      <c r="AS314" s="17"/>
      <c r="AT314" s="13"/>
      <c r="AU314" s="13"/>
      <c r="AV314" s="11"/>
      <c r="AW314" s="13"/>
    </row>
    <row r="315" ht="12.75" customHeight="1">
      <c r="A315" s="13"/>
      <c r="B315" s="13"/>
      <c r="C315" s="11"/>
      <c r="D315" s="11"/>
      <c r="E315" s="99"/>
      <c r="F315" s="17"/>
      <c r="G315" s="13"/>
      <c r="H315" s="13"/>
      <c r="I315" s="13"/>
      <c r="J315" s="13"/>
      <c r="K315" s="8"/>
      <c r="L315" s="37"/>
      <c r="M315" s="13"/>
      <c r="N315" s="13"/>
      <c r="O315" s="13"/>
      <c r="P315" s="107"/>
      <c r="Q315" s="8"/>
      <c r="R315" s="8"/>
      <c r="S315" s="21"/>
      <c r="T315" s="11"/>
      <c r="U315" s="13"/>
      <c r="V315" s="8"/>
      <c r="W315" s="8"/>
      <c r="X315" s="8"/>
      <c r="Y315" s="8"/>
      <c r="Z315" s="21"/>
      <c r="AA315" s="21"/>
      <c r="AB315" s="21"/>
      <c r="AC315" s="21"/>
      <c r="AD315" s="102"/>
      <c r="AE315" s="102"/>
      <c r="AF315" s="8"/>
      <c r="AG315" s="8"/>
      <c r="AH315" s="8"/>
      <c r="AI315" s="21"/>
      <c r="AJ315" s="21"/>
      <c r="AK315" s="21"/>
      <c r="AL315" s="21"/>
      <c r="AM315" s="102"/>
      <c r="AN315" s="102"/>
      <c r="AO315" s="8"/>
      <c r="AP315" s="8"/>
      <c r="AQ315" s="8"/>
      <c r="AR315" s="17"/>
      <c r="AS315" s="17"/>
      <c r="AT315" s="13"/>
      <c r="AU315" s="13"/>
      <c r="AV315" s="11"/>
      <c r="AW315" s="13"/>
    </row>
    <row r="316" ht="12.75" customHeight="1">
      <c r="A316" s="13"/>
      <c r="B316" s="13"/>
      <c r="C316" s="11"/>
      <c r="D316" s="11"/>
      <c r="E316" s="99"/>
      <c r="F316" s="17"/>
      <c r="G316" s="13"/>
      <c r="H316" s="13"/>
      <c r="I316" s="13"/>
      <c r="J316" s="13"/>
      <c r="K316" s="8"/>
      <c r="L316" s="37"/>
      <c r="M316" s="13"/>
      <c r="N316" s="13"/>
      <c r="O316" s="13"/>
      <c r="P316" s="107"/>
      <c r="Q316" s="8"/>
      <c r="R316" s="8"/>
      <c r="S316" s="21"/>
      <c r="T316" s="11"/>
      <c r="U316" s="13"/>
      <c r="V316" s="8"/>
      <c r="W316" s="8"/>
      <c r="X316" s="8"/>
      <c r="Y316" s="8"/>
      <c r="Z316" s="21"/>
      <c r="AA316" s="21"/>
      <c r="AB316" s="21"/>
      <c r="AC316" s="21"/>
      <c r="AD316" s="102"/>
      <c r="AE316" s="102"/>
      <c r="AF316" s="8"/>
      <c r="AG316" s="8"/>
      <c r="AH316" s="8"/>
      <c r="AI316" s="21"/>
      <c r="AJ316" s="21"/>
      <c r="AK316" s="21"/>
      <c r="AL316" s="21"/>
      <c r="AM316" s="102"/>
      <c r="AN316" s="102"/>
      <c r="AO316" s="8"/>
      <c r="AP316" s="8"/>
      <c r="AQ316" s="8"/>
      <c r="AR316" s="17"/>
      <c r="AS316" s="17"/>
      <c r="AT316" s="13"/>
      <c r="AU316" s="13"/>
      <c r="AV316" s="11"/>
      <c r="AW316" s="13"/>
    </row>
    <row r="317" ht="12.75" customHeight="1">
      <c r="A317" s="13"/>
      <c r="B317" s="13"/>
      <c r="C317" s="11"/>
      <c r="D317" s="11"/>
      <c r="E317" s="99"/>
      <c r="F317" s="17"/>
      <c r="G317" s="13"/>
      <c r="H317" s="13"/>
      <c r="I317" s="13"/>
      <c r="J317" s="13"/>
      <c r="K317" s="8"/>
      <c r="L317" s="37"/>
      <c r="M317" s="13"/>
      <c r="N317" s="13"/>
      <c r="O317" s="13"/>
      <c r="P317" s="107"/>
      <c r="Q317" s="8"/>
      <c r="R317" s="8"/>
      <c r="S317" s="21"/>
      <c r="T317" s="11"/>
      <c r="U317" s="13"/>
      <c r="V317" s="8"/>
      <c r="W317" s="8"/>
      <c r="X317" s="8"/>
      <c r="Y317" s="8"/>
      <c r="Z317" s="21"/>
      <c r="AA317" s="21"/>
      <c r="AB317" s="21"/>
      <c r="AC317" s="21"/>
      <c r="AD317" s="102"/>
      <c r="AE317" s="102"/>
      <c r="AF317" s="8"/>
      <c r="AG317" s="8"/>
      <c r="AH317" s="8"/>
      <c r="AI317" s="21"/>
      <c r="AJ317" s="21"/>
      <c r="AK317" s="21"/>
      <c r="AL317" s="21"/>
      <c r="AM317" s="102"/>
      <c r="AN317" s="102"/>
      <c r="AO317" s="8"/>
      <c r="AP317" s="8"/>
      <c r="AQ317" s="8"/>
      <c r="AR317" s="17"/>
      <c r="AS317" s="17"/>
      <c r="AT317" s="13"/>
      <c r="AU317" s="13"/>
      <c r="AV317" s="11"/>
      <c r="AW317" s="13"/>
    </row>
    <row r="318" ht="12.75" customHeight="1">
      <c r="A318" s="13"/>
      <c r="B318" s="13"/>
      <c r="C318" s="11"/>
      <c r="D318" s="11"/>
      <c r="E318" s="99"/>
      <c r="F318" s="17"/>
      <c r="G318" s="13"/>
      <c r="H318" s="13"/>
      <c r="I318" s="13"/>
      <c r="J318" s="13"/>
      <c r="K318" s="8"/>
      <c r="L318" s="37"/>
      <c r="M318" s="13"/>
      <c r="N318" s="13"/>
      <c r="O318" s="13"/>
      <c r="P318" s="107"/>
      <c r="Q318" s="8"/>
      <c r="R318" s="8"/>
      <c r="S318" s="21"/>
      <c r="T318" s="11"/>
      <c r="U318" s="13"/>
      <c r="V318" s="8"/>
      <c r="W318" s="8"/>
      <c r="X318" s="8"/>
      <c r="Y318" s="8"/>
      <c r="Z318" s="21"/>
      <c r="AA318" s="21"/>
      <c r="AB318" s="21"/>
      <c r="AC318" s="21"/>
      <c r="AD318" s="102"/>
      <c r="AE318" s="102"/>
      <c r="AF318" s="8"/>
      <c r="AG318" s="8"/>
      <c r="AH318" s="8"/>
      <c r="AI318" s="21"/>
      <c r="AJ318" s="21"/>
      <c r="AK318" s="21"/>
      <c r="AL318" s="21"/>
      <c r="AM318" s="102"/>
      <c r="AN318" s="102"/>
      <c r="AO318" s="8"/>
      <c r="AP318" s="8"/>
      <c r="AQ318" s="8"/>
      <c r="AR318" s="17"/>
      <c r="AS318" s="17"/>
      <c r="AT318" s="13"/>
      <c r="AU318" s="13"/>
      <c r="AV318" s="11"/>
      <c r="AW318" s="13"/>
    </row>
    <row r="319" ht="12.75" customHeight="1">
      <c r="A319" s="13"/>
      <c r="B319" s="13"/>
      <c r="C319" s="11"/>
      <c r="D319" s="11"/>
      <c r="E319" s="99"/>
      <c r="F319" s="17"/>
      <c r="G319" s="13"/>
      <c r="H319" s="13"/>
      <c r="I319" s="13"/>
      <c r="J319" s="13"/>
      <c r="K319" s="8"/>
      <c r="L319" s="37"/>
      <c r="M319" s="13"/>
      <c r="N319" s="13"/>
      <c r="O319" s="13"/>
      <c r="P319" s="107"/>
      <c r="Q319" s="8"/>
      <c r="R319" s="8"/>
      <c r="S319" s="21"/>
      <c r="T319" s="11"/>
      <c r="U319" s="13"/>
      <c r="V319" s="8"/>
      <c r="W319" s="8"/>
      <c r="X319" s="8"/>
      <c r="Y319" s="8"/>
      <c r="Z319" s="21"/>
      <c r="AA319" s="21"/>
      <c r="AB319" s="21"/>
      <c r="AC319" s="21"/>
      <c r="AD319" s="102"/>
      <c r="AE319" s="102"/>
      <c r="AF319" s="8"/>
      <c r="AG319" s="8"/>
      <c r="AH319" s="8"/>
      <c r="AI319" s="21"/>
      <c r="AJ319" s="21"/>
      <c r="AK319" s="21"/>
      <c r="AL319" s="21"/>
      <c r="AM319" s="102"/>
      <c r="AN319" s="102"/>
      <c r="AO319" s="8"/>
      <c r="AP319" s="8"/>
      <c r="AQ319" s="8"/>
      <c r="AR319" s="17"/>
      <c r="AS319" s="17"/>
      <c r="AT319" s="13"/>
      <c r="AU319" s="13"/>
      <c r="AV319" s="11"/>
      <c r="AW319" s="13"/>
    </row>
    <row r="320" ht="12.75" customHeight="1">
      <c r="A320" s="13"/>
      <c r="B320" s="13"/>
      <c r="C320" s="11"/>
      <c r="D320" s="11"/>
      <c r="E320" s="99"/>
      <c r="F320" s="17"/>
      <c r="G320" s="13"/>
      <c r="H320" s="13"/>
      <c r="I320" s="13"/>
      <c r="J320" s="13"/>
      <c r="K320" s="8"/>
      <c r="L320" s="37"/>
      <c r="M320" s="13"/>
      <c r="N320" s="13"/>
      <c r="O320" s="13"/>
      <c r="P320" s="107"/>
      <c r="Q320" s="8"/>
      <c r="R320" s="8"/>
      <c r="S320" s="21"/>
      <c r="T320" s="11"/>
      <c r="U320" s="13"/>
      <c r="V320" s="8"/>
      <c r="W320" s="8"/>
      <c r="X320" s="8"/>
      <c r="Y320" s="8"/>
      <c r="Z320" s="21"/>
      <c r="AA320" s="21"/>
      <c r="AB320" s="21"/>
      <c r="AC320" s="21"/>
      <c r="AD320" s="102"/>
      <c r="AE320" s="102"/>
      <c r="AF320" s="8"/>
      <c r="AG320" s="8"/>
      <c r="AH320" s="8"/>
      <c r="AI320" s="21"/>
      <c r="AJ320" s="21"/>
      <c r="AK320" s="21"/>
      <c r="AL320" s="21"/>
      <c r="AM320" s="102"/>
      <c r="AN320" s="102"/>
      <c r="AO320" s="8"/>
      <c r="AP320" s="8"/>
      <c r="AQ320" s="8"/>
      <c r="AR320" s="17"/>
      <c r="AS320" s="17"/>
      <c r="AT320" s="13"/>
      <c r="AU320" s="13"/>
      <c r="AV320" s="11"/>
      <c r="AW320" s="13"/>
    </row>
    <row r="321" ht="12.75" customHeight="1">
      <c r="A321" s="13"/>
      <c r="B321" s="13"/>
      <c r="C321" s="11"/>
      <c r="D321" s="11"/>
      <c r="E321" s="99"/>
      <c r="F321" s="17"/>
      <c r="G321" s="13"/>
      <c r="H321" s="13"/>
      <c r="I321" s="13"/>
      <c r="J321" s="13"/>
      <c r="K321" s="8"/>
      <c r="L321" s="37"/>
      <c r="M321" s="13"/>
      <c r="N321" s="13"/>
      <c r="O321" s="13"/>
      <c r="P321" s="107"/>
      <c r="Q321" s="8"/>
      <c r="R321" s="8"/>
      <c r="S321" s="21"/>
      <c r="T321" s="11"/>
      <c r="U321" s="13"/>
      <c r="V321" s="8"/>
      <c r="W321" s="8"/>
      <c r="X321" s="8"/>
      <c r="Y321" s="8"/>
      <c r="Z321" s="21"/>
      <c r="AA321" s="21"/>
      <c r="AB321" s="21"/>
      <c r="AC321" s="21"/>
      <c r="AD321" s="102"/>
      <c r="AE321" s="102"/>
      <c r="AF321" s="8"/>
      <c r="AG321" s="8"/>
      <c r="AH321" s="8"/>
      <c r="AI321" s="21"/>
      <c r="AJ321" s="21"/>
      <c r="AK321" s="21"/>
      <c r="AL321" s="21"/>
      <c r="AM321" s="102"/>
      <c r="AN321" s="102"/>
      <c r="AO321" s="8"/>
      <c r="AP321" s="8"/>
      <c r="AQ321" s="8"/>
      <c r="AR321" s="17"/>
      <c r="AS321" s="17"/>
      <c r="AT321" s="13"/>
      <c r="AU321" s="13"/>
      <c r="AV321" s="11"/>
      <c r="AW321" s="13"/>
    </row>
    <row r="322" ht="12.75" customHeight="1">
      <c r="A322" s="13"/>
      <c r="B322" s="13"/>
      <c r="C322" s="11"/>
      <c r="D322" s="11"/>
      <c r="E322" s="99"/>
      <c r="F322" s="17"/>
      <c r="G322" s="13"/>
      <c r="H322" s="13"/>
      <c r="I322" s="13"/>
      <c r="J322" s="13"/>
      <c r="K322" s="8"/>
      <c r="L322" s="37"/>
      <c r="M322" s="13"/>
      <c r="N322" s="13"/>
      <c r="O322" s="13"/>
      <c r="P322" s="107"/>
      <c r="Q322" s="8"/>
      <c r="R322" s="8"/>
      <c r="S322" s="21"/>
      <c r="T322" s="11"/>
      <c r="U322" s="13"/>
      <c r="V322" s="8"/>
      <c r="W322" s="8"/>
      <c r="X322" s="8"/>
      <c r="Y322" s="8"/>
      <c r="Z322" s="21"/>
      <c r="AA322" s="21"/>
      <c r="AB322" s="21"/>
      <c r="AC322" s="21"/>
      <c r="AD322" s="102"/>
      <c r="AE322" s="102"/>
      <c r="AF322" s="8"/>
      <c r="AG322" s="8"/>
      <c r="AH322" s="8"/>
      <c r="AI322" s="21"/>
      <c r="AJ322" s="21"/>
      <c r="AK322" s="21"/>
      <c r="AL322" s="21"/>
      <c r="AM322" s="102"/>
      <c r="AN322" s="102"/>
      <c r="AO322" s="8"/>
      <c r="AP322" s="8"/>
      <c r="AQ322" s="8"/>
      <c r="AR322" s="17"/>
      <c r="AS322" s="17"/>
      <c r="AT322" s="13"/>
      <c r="AU322" s="13"/>
      <c r="AV322" s="11"/>
      <c r="AW322" s="13"/>
    </row>
    <row r="323" ht="12.75" customHeight="1">
      <c r="A323" s="13"/>
      <c r="B323" s="13"/>
      <c r="C323" s="11"/>
      <c r="D323" s="11"/>
      <c r="E323" s="99"/>
      <c r="F323" s="17"/>
      <c r="G323" s="13"/>
      <c r="H323" s="13"/>
      <c r="I323" s="13"/>
      <c r="J323" s="13"/>
      <c r="K323" s="8"/>
      <c r="L323" s="37"/>
      <c r="M323" s="13"/>
      <c r="N323" s="13"/>
      <c r="O323" s="13"/>
      <c r="P323" s="107"/>
      <c r="Q323" s="8"/>
      <c r="R323" s="8"/>
      <c r="S323" s="21"/>
      <c r="T323" s="11"/>
      <c r="U323" s="13"/>
      <c r="V323" s="8"/>
      <c r="W323" s="8"/>
      <c r="X323" s="8"/>
      <c r="Y323" s="8"/>
      <c r="Z323" s="21"/>
      <c r="AA323" s="21"/>
      <c r="AB323" s="21"/>
      <c r="AC323" s="21"/>
      <c r="AD323" s="102"/>
      <c r="AE323" s="102"/>
      <c r="AF323" s="8"/>
      <c r="AG323" s="8"/>
      <c r="AH323" s="8"/>
      <c r="AI323" s="21"/>
      <c r="AJ323" s="21"/>
      <c r="AK323" s="21"/>
      <c r="AL323" s="21"/>
      <c r="AM323" s="102"/>
      <c r="AN323" s="102"/>
      <c r="AO323" s="8"/>
      <c r="AP323" s="8"/>
      <c r="AQ323" s="8"/>
      <c r="AR323" s="17"/>
      <c r="AS323" s="17"/>
      <c r="AT323" s="13"/>
      <c r="AU323" s="13"/>
      <c r="AV323" s="11"/>
      <c r="AW323" s="13"/>
    </row>
    <row r="324" ht="12.75" customHeight="1">
      <c r="A324" s="13"/>
      <c r="B324" s="13"/>
      <c r="C324" s="11"/>
      <c r="D324" s="11"/>
      <c r="E324" s="99"/>
      <c r="F324" s="17"/>
      <c r="G324" s="13"/>
      <c r="H324" s="13"/>
      <c r="I324" s="13"/>
      <c r="J324" s="13"/>
      <c r="K324" s="8"/>
      <c r="L324" s="37"/>
      <c r="M324" s="13"/>
      <c r="N324" s="13"/>
      <c r="O324" s="13"/>
      <c r="P324" s="107"/>
      <c r="Q324" s="8"/>
      <c r="R324" s="8"/>
      <c r="S324" s="21"/>
      <c r="T324" s="11"/>
      <c r="U324" s="13"/>
      <c r="V324" s="8"/>
      <c r="W324" s="8"/>
      <c r="X324" s="8"/>
      <c r="Y324" s="8"/>
      <c r="Z324" s="21"/>
      <c r="AA324" s="21"/>
      <c r="AB324" s="21"/>
      <c r="AC324" s="21"/>
      <c r="AD324" s="102"/>
      <c r="AE324" s="102"/>
      <c r="AF324" s="8"/>
      <c r="AG324" s="8"/>
      <c r="AH324" s="8"/>
      <c r="AI324" s="21"/>
      <c r="AJ324" s="21"/>
      <c r="AK324" s="21"/>
      <c r="AL324" s="21"/>
      <c r="AM324" s="102"/>
      <c r="AN324" s="102"/>
      <c r="AO324" s="8"/>
      <c r="AP324" s="8"/>
      <c r="AQ324" s="8"/>
      <c r="AR324" s="17"/>
      <c r="AS324" s="17"/>
      <c r="AT324" s="13"/>
      <c r="AU324" s="13"/>
      <c r="AV324" s="11"/>
      <c r="AW324" s="13"/>
    </row>
    <row r="325" ht="12.75" customHeight="1">
      <c r="A325" s="13"/>
      <c r="B325" s="13"/>
      <c r="C325" s="11"/>
      <c r="D325" s="11"/>
      <c r="E325" s="99"/>
      <c r="F325" s="17"/>
      <c r="G325" s="13"/>
      <c r="H325" s="13"/>
      <c r="I325" s="13"/>
      <c r="J325" s="13"/>
      <c r="K325" s="8"/>
      <c r="L325" s="37"/>
      <c r="M325" s="13"/>
      <c r="N325" s="13"/>
      <c r="O325" s="13"/>
      <c r="P325" s="107"/>
      <c r="Q325" s="8"/>
      <c r="R325" s="8"/>
      <c r="S325" s="21"/>
      <c r="T325" s="11"/>
      <c r="U325" s="13"/>
      <c r="V325" s="8"/>
      <c r="W325" s="8"/>
      <c r="X325" s="8"/>
      <c r="Y325" s="8"/>
      <c r="Z325" s="21"/>
      <c r="AA325" s="21"/>
      <c r="AB325" s="21"/>
      <c r="AC325" s="21"/>
      <c r="AD325" s="102"/>
      <c r="AE325" s="102"/>
      <c r="AF325" s="8"/>
      <c r="AG325" s="8"/>
      <c r="AH325" s="8"/>
      <c r="AI325" s="21"/>
      <c r="AJ325" s="21"/>
      <c r="AK325" s="21"/>
      <c r="AL325" s="21"/>
      <c r="AM325" s="102"/>
      <c r="AN325" s="102"/>
      <c r="AO325" s="8"/>
      <c r="AP325" s="8"/>
      <c r="AQ325" s="8"/>
      <c r="AR325" s="17"/>
      <c r="AS325" s="17"/>
      <c r="AT325" s="13"/>
      <c r="AU325" s="13"/>
      <c r="AV325" s="11"/>
      <c r="AW325" s="13"/>
    </row>
    <row r="326" ht="12.75" customHeight="1">
      <c r="A326" s="13"/>
      <c r="B326" s="13"/>
      <c r="C326" s="11"/>
      <c r="D326" s="11"/>
      <c r="E326" s="99"/>
      <c r="F326" s="17"/>
      <c r="G326" s="13"/>
      <c r="H326" s="13"/>
      <c r="I326" s="13"/>
      <c r="J326" s="13"/>
      <c r="K326" s="8"/>
      <c r="L326" s="37"/>
      <c r="M326" s="13"/>
      <c r="N326" s="13"/>
      <c r="O326" s="13"/>
      <c r="P326" s="107"/>
      <c r="Q326" s="8"/>
      <c r="R326" s="8"/>
      <c r="S326" s="21"/>
      <c r="T326" s="11"/>
      <c r="U326" s="13"/>
      <c r="V326" s="8"/>
      <c r="W326" s="8"/>
      <c r="X326" s="8"/>
      <c r="Y326" s="8"/>
      <c r="Z326" s="21"/>
      <c r="AA326" s="21"/>
      <c r="AB326" s="21"/>
      <c r="AC326" s="21"/>
      <c r="AD326" s="102"/>
      <c r="AE326" s="102"/>
      <c r="AF326" s="8"/>
      <c r="AG326" s="8"/>
      <c r="AH326" s="8"/>
      <c r="AI326" s="21"/>
      <c r="AJ326" s="21"/>
      <c r="AK326" s="21"/>
      <c r="AL326" s="21"/>
      <c r="AM326" s="102"/>
      <c r="AN326" s="102"/>
      <c r="AO326" s="8"/>
      <c r="AP326" s="8"/>
      <c r="AQ326" s="8"/>
      <c r="AR326" s="17"/>
      <c r="AS326" s="17"/>
      <c r="AT326" s="13"/>
      <c r="AU326" s="13"/>
      <c r="AV326" s="11"/>
      <c r="AW326" s="13"/>
    </row>
    <row r="327" ht="12.75" customHeight="1">
      <c r="A327" s="13"/>
      <c r="B327" s="13"/>
      <c r="C327" s="11"/>
      <c r="D327" s="11"/>
      <c r="E327" s="99"/>
      <c r="F327" s="17"/>
      <c r="G327" s="13"/>
      <c r="H327" s="13"/>
      <c r="I327" s="13"/>
      <c r="J327" s="13"/>
      <c r="K327" s="8"/>
      <c r="L327" s="37"/>
      <c r="M327" s="13"/>
      <c r="N327" s="13"/>
      <c r="O327" s="13"/>
      <c r="P327" s="107"/>
      <c r="Q327" s="8"/>
      <c r="R327" s="8"/>
      <c r="S327" s="21"/>
      <c r="T327" s="11"/>
      <c r="U327" s="13"/>
      <c r="V327" s="8"/>
      <c r="W327" s="8"/>
      <c r="X327" s="8"/>
      <c r="Y327" s="8"/>
      <c r="Z327" s="21"/>
      <c r="AA327" s="21"/>
      <c r="AB327" s="21"/>
      <c r="AC327" s="21"/>
      <c r="AD327" s="102"/>
      <c r="AE327" s="102"/>
      <c r="AF327" s="8"/>
      <c r="AG327" s="8"/>
      <c r="AH327" s="8"/>
      <c r="AI327" s="21"/>
      <c r="AJ327" s="21"/>
      <c r="AK327" s="21"/>
      <c r="AL327" s="21"/>
      <c r="AM327" s="102"/>
      <c r="AN327" s="102"/>
      <c r="AO327" s="8"/>
      <c r="AP327" s="8"/>
      <c r="AQ327" s="8"/>
      <c r="AR327" s="17"/>
      <c r="AS327" s="17"/>
      <c r="AT327" s="13"/>
      <c r="AU327" s="13"/>
      <c r="AV327" s="11"/>
      <c r="AW327" s="13"/>
    </row>
    <row r="328" ht="12.75" customHeight="1">
      <c r="A328" s="13"/>
      <c r="B328" s="13"/>
      <c r="C328" s="11"/>
      <c r="D328" s="11"/>
      <c r="E328" s="99"/>
      <c r="F328" s="17"/>
      <c r="G328" s="13"/>
      <c r="H328" s="13"/>
      <c r="I328" s="13"/>
      <c r="J328" s="13"/>
      <c r="K328" s="8"/>
      <c r="L328" s="37"/>
      <c r="M328" s="13"/>
      <c r="N328" s="13"/>
      <c r="O328" s="13"/>
      <c r="P328" s="107"/>
      <c r="Q328" s="8"/>
      <c r="R328" s="8"/>
      <c r="S328" s="21"/>
      <c r="T328" s="11"/>
      <c r="U328" s="13"/>
      <c r="V328" s="8"/>
      <c r="W328" s="8"/>
      <c r="X328" s="8"/>
      <c r="Y328" s="8"/>
      <c r="Z328" s="21"/>
      <c r="AA328" s="21"/>
      <c r="AB328" s="21"/>
      <c r="AC328" s="21"/>
      <c r="AD328" s="102"/>
      <c r="AE328" s="102"/>
      <c r="AF328" s="8"/>
      <c r="AG328" s="8"/>
      <c r="AH328" s="8"/>
      <c r="AI328" s="21"/>
      <c r="AJ328" s="21"/>
      <c r="AK328" s="21"/>
      <c r="AL328" s="21"/>
      <c r="AM328" s="102"/>
      <c r="AN328" s="102"/>
      <c r="AO328" s="8"/>
      <c r="AP328" s="8"/>
      <c r="AQ328" s="8"/>
      <c r="AR328" s="17"/>
      <c r="AS328" s="17"/>
      <c r="AT328" s="13"/>
      <c r="AU328" s="13"/>
      <c r="AV328" s="11"/>
      <c r="AW328" s="13"/>
    </row>
    <row r="329" ht="12.75" customHeight="1">
      <c r="A329" s="13"/>
      <c r="B329" s="13"/>
      <c r="C329" s="11"/>
      <c r="D329" s="11"/>
      <c r="E329" s="99"/>
      <c r="F329" s="17"/>
      <c r="G329" s="13"/>
      <c r="H329" s="13"/>
      <c r="I329" s="13"/>
      <c r="J329" s="13"/>
      <c r="K329" s="8"/>
      <c r="L329" s="37"/>
      <c r="M329" s="13"/>
      <c r="N329" s="13"/>
      <c r="O329" s="13"/>
      <c r="P329" s="107"/>
      <c r="Q329" s="8"/>
      <c r="R329" s="8"/>
      <c r="S329" s="21"/>
      <c r="T329" s="11"/>
      <c r="U329" s="13"/>
      <c r="V329" s="8"/>
      <c r="W329" s="8"/>
      <c r="X329" s="8"/>
      <c r="Y329" s="8"/>
      <c r="Z329" s="21"/>
      <c r="AA329" s="21"/>
      <c r="AB329" s="21"/>
      <c r="AC329" s="21"/>
      <c r="AD329" s="102"/>
      <c r="AE329" s="102"/>
      <c r="AF329" s="8"/>
      <c r="AG329" s="8"/>
      <c r="AH329" s="8"/>
      <c r="AI329" s="21"/>
      <c r="AJ329" s="21"/>
      <c r="AK329" s="21"/>
      <c r="AL329" s="21"/>
      <c r="AM329" s="102"/>
      <c r="AN329" s="102"/>
      <c r="AO329" s="8"/>
      <c r="AP329" s="8"/>
      <c r="AQ329" s="8"/>
      <c r="AR329" s="17"/>
      <c r="AS329" s="17"/>
      <c r="AT329" s="13"/>
      <c r="AU329" s="13"/>
      <c r="AV329" s="11"/>
      <c r="AW329" s="13"/>
    </row>
    <row r="330" ht="12.75" customHeight="1">
      <c r="A330" s="13"/>
      <c r="B330" s="13"/>
      <c r="C330" s="11"/>
      <c r="D330" s="11"/>
      <c r="E330" s="99"/>
      <c r="F330" s="17"/>
      <c r="G330" s="13"/>
      <c r="H330" s="13"/>
      <c r="I330" s="13"/>
      <c r="J330" s="13"/>
      <c r="K330" s="8"/>
      <c r="L330" s="37"/>
      <c r="M330" s="13"/>
      <c r="N330" s="13"/>
      <c r="O330" s="13"/>
      <c r="P330" s="107"/>
      <c r="Q330" s="8"/>
      <c r="R330" s="8"/>
      <c r="S330" s="21"/>
      <c r="T330" s="11"/>
      <c r="U330" s="13"/>
      <c r="V330" s="8"/>
      <c r="W330" s="8"/>
      <c r="X330" s="8"/>
      <c r="Y330" s="8"/>
      <c r="Z330" s="21"/>
      <c r="AA330" s="21"/>
      <c r="AB330" s="21"/>
      <c r="AC330" s="21"/>
      <c r="AD330" s="102"/>
      <c r="AE330" s="102"/>
      <c r="AF330" s="8"/>
      <c r="AG330" s="8"/>
      <c r="AH330" s="8"/>
      <c r="AI330" s="21"/>
      <c r="AJ330" s="21"/>
      <c r="AK330" s="21"/>
      <c r="AL330" s="21"/>
      <c r="AM330" s="102"/>
      <c r="AN330" s="102"/>
      <c r="AO330" s="8"/>
      <c r="AP330" s="8"/>
      <c r="AQ330" s="8"/>
      <c r="AR330" s="17"/>
      <c r="AS330" s="17"/>
      <c r="AT330" s="13"/>
      <c r="AU330" s="13"/>
      <c r="AV330" s="11"/>
      <c r="AW330" s="13"/>
    </row>
    <row r="331" ht="12.75" customHeight="1">
      <c r="A331" s="13"/>
      <c r="B331" s="13"/>
      <c r="C331" s="11"/>
      <c r="D331" s="11"/>
      <c r="E331" s="99"/>
      <c r="F331" s="17"/>
      <c r="G331" s="13"/>
      <c r="H331" s="13"/>
      <c r="I331" s="13"/>
      <c r="J331" s="13"/>
      <c r="K331" s="8"/>
      <c r="L331" s="37"/>
      <c r="M331" s="13"/>
      <c r="N331" s="13"/>
      <c r="O331" s="13"/>
      <c r="P331" s="107"/>
      <c r="Q331" s="8"/>
      <c r="R331" s="8"/>
      <c r="S331" s="21"/>
      <c r="T331" s="11"/>
      <c r="U331" s="13"/>
      <c r="V331" s="8"/>
      <c r="W331" s="8"/>
      <c r="X331" s="8"/>
      <c r="Y331" s="8"/>
      <c r="Z331" s="21"/>
      <c r="AA331" s="21"/>
      <c r="AB331" s="21"/>
      <c r="AC331" s="21"/>
      <c r="AD331" s="102"/>
      <c r="AE331" s="102"/>
      <c r="AF331" s="8"/>
      <c r="AG331" s="8"/>
      <c r="AH331" s="8"/>
      <c r="AI331" s="21"/>
      <c r="AJ331" s="21"/>
      <c r="AK331" s="21"/>
      <c r="AL331" s="21"/>
      <c r="AM331" s="102"/>
      <c r="AN331" s="102"/>
      <c r="AO331" s="8"/>
      <c r="AP331" s="8"/>
      <c r="AQ331" s="8"/>
      <c r="AR331" s="17"/>
      <c r="AS331" s="17"/>
      <c r="AT331" s="13"/>
      <c r="AU331" s="13"/>
      <c r="AV331" s="11"/>
      <c r="AW331" s="13"/>
    </row>
    <row r="332" ht="12.75" customHeight="1">
      <c r="A332" s="13"/>
      <c r="B332" s="13"/>
      <c r="C332" s="11"/>
      <c r="D332" s="11"/>
      <c r="E332" s="99"/>
      <c r="F332" s="17"/>
      <c r="G332" s="13"/>
      <c r="H332" s="13"/>
      <c r="I332" s="13"/>
      <c r="J332" s="13"/>
      <c r="K332" s="8"/>
      <c r="L332" s="37"/>
      <c r="M332" s="13"/>
      <c r="N332" s="13"/>
      <c r="O332" s="13"/>
      <c r="P332" s="107"/>
      <c r="Q332" s="8"/>
      <c r="R332" s="8"/>
      <c r="S332" s="21"/>
      <c r="T332" s="11"/>
      <c r="U332" s="13"/>
      <c r="V332" s="8"/>
      <c r="W332" s="8"/>
      <c r="X332" s="8"/>
      <c r="Y332" s="8"/>
      <c r="Z332" s="21"/>
      <c r="AA332" s="21"/>
      <c r="AB332" s="21"/>
      <c r="AC332" s="21"/>
      <c r="AD332" s="102"/>
      <c r="AE332" s="102"/>
      <c r="AF332" s="8"/>
      <c r="AG332" s="8"/>
      <c r="AH332" s="8"/>
      <c r="AI332" s="21"/>
      <c r="AJ332" s="21"/>
      <c r="AK332" s="21"/>
      <c r="AL332" s="21"/>
      <c r="AM332" s="102"/>
      <c r="AN332" s="102"/>
      <c r="AO332" s="8"/>
      <c r="AP332" s="8"/>
      <c r="AQ332" s="8"/>
      <c r="AR332" s="17"/>
      <c r="AS332" s="17"/>
      <c r="AT332" s="13"/>
      <c r="AU332" s="13"/>
      <c r="AV332" s="11"/>
      <c r="AW332" s="13"/>
    </row>
    <row r="333" ht="12.75" customHeight="1">
      <c r="A333" s="13"/>
      <c r="B333" s="13"/>
      <c r="C333" s="11"/>
      <c r="D333" s="11"/>
      <c r="E333" s="99"/>
      <c r="F333" s="17"/>
      <c r="G333" s="13"/>
      <c r="H333" s="13"/>
      <c r="I333" s="13"/>
      <c r="J333" s="13"/>
      <c r="K333" s="8"/>
      <c r="L333" s="37"/>
      <c r="M333" s="13"/>
      <c r="N333" s="13"/>
      <c r="O333" s="13"/>
      <c r="P333" s="107"/>
      <c r="Q333" s="8"/>
      <c r="R333" s="8"/>
      <c r="S333" s="21"/>
      <c r="T333" s="11"/>
      <c r="U333" s="13"/>
      <c r="V333" s="8"/>
      <c r="W333" s="8"/>
      <c r="X333" s="8"/>
      <c r="Y333" s="8"/>
      <c r="Z333" s="21"/>
      <c r="AA333" s="21"/>
      <c r="AB333" s="21"/>
      <c r="AC333" s="21"/>
      <c r="AD333" s="102"/>
      <c r="AE333" s="102"/>
      <c r="AF333" s="8"/>
      <c r="AG333" s="8"/>
      <c r="AH333" s="8"/>
      <c r="AI333" s="21"/>
      <c r="AJ333" s="21"/>
      <c r="AK333" s="21"/>
      <c r="AL333" s="21"/>
      <c r="AM333" s="102"/>
      <c r="AN333" s="102"/>
      <c r="AO333" s="8"/>
      <c r="AP333" s="8"/>
      <c r="AQ333" s="8"/>
      <c r="AR333" s="17"/>
      <c r="AS333" s="17"/>
      <c r="AT333" s="13"/>
      <c r="AU333" s="13"/>
      <c r="AV333" s="11"/>
      <c r="AW333" s="13"/>
    </row>
    <row r="334" ht="12.75" customHeight="1">
      <c r="A334" s="13"/>
      <c r="B334" s="13"/>
      <c r="C334" s="11"/>
      <c r="D334" s="11"/>
      <c r="E334" s="99"/>
      <c r="F334" s="17"/>
      <c r="G334" s="13"/>
      <c r="H334" s="13"/>
      <c r="I334" s="13"/>
      <c r="J334" s="13"/>
      <c r="K334" s="8"/>
      <c r="L334" s="37"/>
      <c r="M334" s="13"/>
      <c r="N334" s="13"/>
      <c r="O334" s="13"/>
      <c r="P334" s="107"/>
      <c r="Q334" s="8"/>
      <c r="R334" s="8"/>
      <c r="S334" s="21"/>
      <c r="T334" s="11"/>
      <c r="U334" s="13"/>
      <c r="V334" s="8"/>
      <c r="W334" s="8"/>
      <c r="X334" s="8"/>
      <c r="Y334" s="8"/>
      <c r="Z334" s="21"/>
      <c r="AA334" s="21"/>
      <c r="AB334" s="21"/>
      <c r="AC334" s="21"/>
      <c r="AD334" s="102"/>
      <c r="AE334" s="102"/>
      <c r="AF334" s="8"/>
      <c r="AG334" s="8"/>
      <c r="AH334" s="8"/>
      <c r="AI334" s="21"/>
      <c r="AJ334" s="21"/>
      <c r="AK334" s="21"/>
      <c r="AL334" s="21"/>
      <c r="AM334" s="102"/>
      <c r="AN334" s="102"/>
      <c r="AO334" s="8"/>
      <c r="AP334" s="8"/>
      <c r="AQ334" s="8"/>
      <c r="AR334" s="17"/>
      <c r="AS334" s="17"/>
      <c r="AT334" s="13"/>
      <c r="AU334" s="13"/>
      <c r="AV334" s="11"/>
      <c r="AW334" s="13"/>
    </row>
    <row r="335" ht="12.75" customHeight="1">
      <c r="A335" s="13"/>
      <c r="B335" s="13"/>
      <c r="C335" s="11"/>
      <c r="D335" s="11"/>
      <c r="E335" s="99"/>
      <c r="F335" s="17"/>
      <c r="G335" s="13"/>
      <c r="H335" s="13"/>
      <c r="I335" s="13"/>
      <c r="J335" s="13"/>
      <c r="K335" s="8"/>
      <c r="L335" s="37"/>
      <c r="M335" s="13"/>
      <c r="N335" s="13"/>
      <c r="O335" s="13"/>
      <c r="P335" s="107"/>
      <c r="Q335" s="8"/>
      <c r="R335" s="8"/>
      <c r="S335" s="21"/>
      <c r="T335" s="11"/>
      <c r="U335" s="13"/>
      <c r="V335" s="8"/>
      <c r="W335" s="8"/>
      <c r="X335" s="8"/>
      <c r="Y335" s="8"/>
      <c r="Z335" s="21"/>
      <c r="AA335" s="21"/>
      <c r="AB335" s="21"/>
      <c r="AC335" s="21"/>
      <c r="AD335" s="102"/>
      <c r="AE335" s="102"/>
      <c r="AF335" s="8"/>
      <c r="AG335" s="8"/>
      <c r="AH335" s="8"/>
      <c r="AI335" s="21"/>
      <c r="AJ335" s="21"/>
      <c r="AK335" s="21"/>
      <c r="AL335" s="21"/>
      <c r="AM335" s="102"/>
      <c r="AN335" s="102"/>
      <c r="AO335" s="8"/>
      <c r="AP335" s="8"/>
      <c r="AQ335" s="8"/>
      <c r="AR335" s="17"/>
      <c r="AS335" s="17"/>
      <c r="AT335" s="13"/>
      <c r="AU335" s="13"/>
      <c r="AV335" s="11"/>
      <c r="AW335" s="13"/>
    </row>
    <row r="336" ht="12.75" customHeight="1">
      <c r="A336" s="13"/>
      <c r="B336" s="13"/>
      <c r="C336" s="11"/>
      <c r="D336" s="11"/>
      <c r="E336" s="99"/>
      <c r="F336" s="17"/>
      <c r="G336" s="13"/>
      <c r="H336" s="13"/>
      <c r="I336" s="13"/>
      <c r="J336" s="13"/>
      <c r="K336" s="8"/>
      <c r="L336" s="37"/>
      <c r="M336" s="13"/>
      <c r="N336" s="13"/>
      <c r="O336" s="13"/>
      <c r="P336" s="107"/>
      <c r="Q336" s="8"/>
      <c r="R336" s="8"/>
      <c r="S336" s="21"/>
      <c r="T336" s="11"/>
      <c r="U336" s="13"/>
      <c r="V336" s="8"/>
      <c r="W336" s="8"/>
      <c r="X336" s="8"/>
      <c r="Y336" s="8"/>
      <c r="Z336" s="21"/>
      <c r="AA336" s="21"/>
      <c r="AB336" s="21"/>
      <c r="AC336" s="21"/>
      <c r="AD336" s="102"/>
      <c r="AE336" s="102"/>
      <c r="AF336" s="8"/>
      <c r="AG336" s="8"/>
      <c r="AH336" s="8"/>
      <c r="AI336" s="21"/>
      <c r="AJ336" s="21"/>
      <c r="AK336" s="21"/>
      <c r="AL336" s="21"/>
      <c r="AM336" s="102"/>
      <c r="AN336" s="102"/>
      <c r="AO336" s="8"/>
      <c r="AP336" s="8"/>
      <c r="AQ336" s="8"/>
      <c r="AR336" s="17"/>
      <c r="AS336" s="17"/>
      <c r="AT336" s="13"/>
      <c r="AU336" s="13"/>
      <c r="AV336" s="11"/>
      <c r="AW336" s="13"/>
    </row>
    <row r="337" ht="12.75" customHeight="1">
      <c r="A337" s="13"/>
      <c r="B337" s="13"/>
      <c r="C337" s="11"/>
      <c r="D337" s="11"/>
      <c r="E337" s="99"/>
      <c r="F337" s="17"/>
      <c r="G337" s="13"/>
      <c r="H337" s="13"/>
      <c r="I337" s="13"/>
      <c r="J337" s="13"/>
      <c r="K337" s="8"/>
      <c r="L337" s="37"/>
      <c r="M337" s="13"/>
      <c r="N337" s="13"/>
      <c r="O337" s="13"/>
      <c r="P337" s="107"/>
      <c r="Q337" s="8"/>
      <c r="R337" s="8"/>
      <c r="S337" s="21"/>
      <c r="T337" s="11"/>
      <c r="U337" s="13"/>
      <c r="V337" s="8"/>
      <c r="W337" s="8"/>
      <c r="X337" s="8"/>
      <c r="Y337" s="8"/>
      <c r="Z337" s="21"/>
      <c r="AA337" s="21"/>
      <c r="AB337" s="21"/>
      <c r="AC337" s="21"/>
      <c r="AD337" s="102"/>
      <c r="AE337" s="102"/>
      <c r="AF337" s="8"/>
      <c r="AG337" s="8"/>
      <c r="AH337" s="8"/>
      <c r="AI337" s="21"/>
      <c r="AJ337" s="21"/>
      <c r="AK337" s="21"/>
      <c r="AL337" s="21"/>
      <c r="AM337" s="102"/>
      <c r="AN337" s="102"/>
      <c r="AO337" s="8"/>
      <c r="AP337" s="8"/>
      <c r="AQ337" s="8"/>
      <c r="AR337" s="17"/>
      <c r="AS337" s="17"/>
      <c r="AT337" s="13"/>
      <c r="AU337" s="13"/>
      <c r="AV337" s="11"/>
      <c r="AW337" s="13"/>
    </row>
    <row r="338" ht="12.75" customHeight="1">
      <c r="A338" s="13"/>
      <c r="B338" s="13"/>
      <c r="C338" s="11"/>
      <c r="D338" s="11"/>
      <c r="E338" s="99"/>
      <c r="F338" s="17"/>
      <c r="G338" s="13"/>
      <c r="H338" s="13"/>
      <c r="I338" s="13"/>
      <c r="J338" s="13"/>
      <c r="K338" s="8"/>
      <c r="L338" s="37"/>
      <c r="M338" s="13"/>
      <c r="N338" s="13"/>
      <c r="O338" s="13"/>
      <c r="P338" s="107"/>
      <c r="Q338" s="8"/>
      <c r="R338" s="8"/>
      <c r="S338" s="21"/>
      <c r="T338" s="11"/>
      <c r="U338" s="13"/>
      <c r="V338" s="8"/>
      <c r="W338" s="8"/>
      <c r="X338" s="8"/>
      <c r="Y338" s="8"/>
      <c r="Z338" s="21"/>
      <c r="AA338" s="21"/>
      <c r="AB338" s="21"/>
      <c r="AC338" s="21"/>
      <c r="AD338" s="102"/>
      <c r="AE338" s="102"/>
      <c r="AF338" s="8"/>
      <c r="AG338" s="8"/>
      <c r="AH338" s="8"/>
      <c r="AI338" s="21"/>
      <c r="AJ338" s="21"/>
      <c r="AK338" s="21"/>
      <c r="AL338" s="21"/>
      <c r="AM338" s="102"/>
      <c r="AN338" s="102"/>
      <c r="AO338" s="8"/>
      <c r="AP338" s="8"/>
      <c r="AQ338" s="8"/>
      <c r="AR338" s="17"/>
      <c r="AS338" s="17"/>
      <c r="AT338" s="13"/>
      <c r="AU338" s="13"/>
      <c r="AV338" s="11"/>
      <c r="AW338" s="13"/>
    </row>
    <row r="339" ht="12.75" customHeight="1">
      <c r="A339" s="13"/>
      <c r="B339" s="13"/>
      <c r="C339" s="11"/>
      <c r="D339" s="11"/>
      <c r="E339" s="99"/>
      <c r="F339" s="17"/>
      <c r="G339" s="13"/>
      <c r="H339" s="13"/>
      <c r="I339" s="13"/>
      <c r="J339" s="13"/>
      <c r="K339" s="8"/>
      <c r="L339" s="37"/>
      <c r="M339" s="13"/>
      <c r="N339" s="13"/>
      <c r="O339" s="13"/>
      <c r="P339" s="107"/>
      <c r="Q339" s="8"/>
      <c r="R339" s="8"/>
      <c r="S339" s="21"/>
      <c r="T339" s="11"/>
      <c r="U339" s="13"/>
      <c r="V339" s="8"/>
      <c r="W339" s="8"/>
      <c r="X339" s="8"/>
      <c r="Y339" s="8"/>
      <c r="Z339" s="21"/>
      <c r="AA339" s="21"/>
      <c r="AB339" s="21"/>
      <c r="AC339" s="21"/>
      <c r="AD339" s="102"/>
      <c r="AE339" s="102"/>
      <c r="AF339" s="8"/>
      <c r="AG339" s="8"/>
      <c r="AH339" s="8"/>
      <c r="AI339" s="21"/>
      <c r="AJ339" s="21"/>
      <c r="AK339" s="21"/>
      <c r="AL339" s="21"/>
      <c r="AM339" s="102"/>
      <c r="AN339" s="102"/>
      <c r="AO339" s="8"/>
      <c r="AP339" s="8"/>
      <c r="AQ339" s="8"/>
      <c r="AR339" s="17"/>
      <c r="AS339" s="17"/>
      <c r="AT339" s="13"/>
      <c r="AU339" s="13"/>
      <c r="AV339" s="11"/>
      <c r="AW339" s="13"/>
    </row>
    <row r="340" ht="12.75" customHeight="1">
      <c r="A340" s="13"/>
      <c r="B340" s="13"/>
      <c r="C340" s="11"/>
      <c r="D340" s="11"/>
      <c r="E340" s="99"/>
      <c r="F340" s="17"/>
      <c r="G340" s="13"/>
      <c r="H340" s="13"/>
      <c r="I340" s="13"/>
      <c r="J340" s="13"/>
      <c r="K340" s="8"/>
      <c r="L340" s="37"/>
      <c r="M340" s="13"/>
      <c r="N340" s="13"/>
      <c r="O340" s="13"/>
      <c r="P340" s="107"/>
      <c r="Q340" s="8"/>
      <c r="R340" s="8"/>
      <c r="S340" s="21"/>
      <c r="T340" s="11"/>
      <c r="U340" s="13"/>
      <c r="V340" s="8"/>
      <c r="W340" s="8"/>
      <c r="X340" s="8"/>
      <c r="Y340" s="8"/>
      <c r="Z340" s="21"/>
      <c r="AA340" s="21"/>
      <c r="AB340" s="21"/>
      <c r="AC340" s="21"/>
      <c r="AD340" s="102"/>
      <c r="AE340" s="102"/>
      <c r="AF340" s="8"/>
      <c r="AG340" s="8"/>
      <c r="AH340" s="8"/>
      <c r="AI340" s="21"/>
      <c r="AJ340" s="21"/>
      <c r="AK340" s="21"/>
      <c r="AL340" s="21"/>
      <c r="AM340" s="102"/>
      <c r="AN340" s="102"/>
      <c r="AO340" s="8"/>
      <c r="AP340" s="8"/>
      <c r="AQ340" s="8"/>
      <c r="AR340" s="17"/>
      <c r="AS340" s="17"/>
      <c r="AT340" s="13"/>
      <c r="AU340" s="13"/>
      <c r="AV340" s="11"/>
      <c r="AW340" s="13"/>
    </row>
    <row r="341" ht="12.75" customHeight="1">
      <c r="A341" s="13"/>
      <c r="B341" s="13"/>
      <c r="C341" s="11"/>
      <c r="D341" s="11"/>
      <c r="E341" s="99"/>
      <c r="F341" s="17"/>
      <c r="G341" s="13"/>
      <c r="H341" s="13"/>
      <c r="I341" s="13"/>
      <c r="J341" s="13"/>
      <c r="K341" s="8"/>
      <c r="L341" s="37"/>
      <c r="M341" s="13"/>
      <c r="N341" s="13"/>
      <c r="O341" s="13"/>
      <c r="P341" s="107"/>
      <c r="Q341" s="8"/>
      <c r="R341" s="8"/>
      <c r="S341" s="21"/>
      <c r="T341" s="11"/>
      <c r="U341" s="13"/>
      <c r="V341" s="8"/>
      <c r="W341" s="8"/>
      <c r="X341" s="8"/>
      <c r="Y341" s="8"/>
      <c r="Z341" s="21"/>
      <c r="AA341" s="21"/>
      <c r="AB341" s="21"/>
      <c r="AC341" s="21"/>
      <c r="AD341" s="102"/>
      <c r="AE341" s="102"/>
      <c r="AF341" s="8"/>
      <c r="AG341" s="8"/>
      <c r="AH341" s="8"/>
      <c r="AI341" s="21"/>
      <c r="AJ341" s="21"/>
      <c r="AK341" s="21"/>
      <c r="AL341" s="21"/>
      <c r="AM341" s="102"/>
      <c r="AN341" s="102"/>
      <c r="AO341" s="8"/>
      <c r="AP341" s="8"/>
      <c r="AQ341" s="8"/>
      <c r="AR341" s="17"/>
      <c r="AS341" s="17"/>
      <c r="AT341" s="13"/>
      <c r="AU341" s="13"/>
      <c r="AV341" s="11"/>
      <c r="AW341" s="13"/>
    </row>
    <row r="342" ht="12.75" customHeight="1">
      <c r="A342" s="13"/>
      <c r="B342" s="13"/>
      <c r="C342" s="11"/>
      <c r="D342" s="11"/>
      <c r="E342" s="99"/>
      <c r="F342" s="17"/>
      <c r="G342" s="13"/>
      <c r="H342" s="13"/>
      <c r="I342" s="13"/>
      <c r="J342" s="13"/>
      <c r="K342" s="8"/>
      <c r="L342" s="37"/>
      <c r="M342" s="13"/>
      <c r="N342" s="13"/>
      <c r="O342" s="13"/>
      <c r="P342" s="107"/>
      <c r="Q342" s="8"/>
      <c r="R342" s="8"/>
      <c r="S342" s="21"/>
      <c r="T342" s="11"/>
      <c r="U342" s="13"/>
      <c r="V342" s="8"/>
      <c r="W342" s="8"/>
      <c r="X342" s="8"/>
      <c r="Y342" s="8"/>
      <c r="Z342" s="21"/>
      <c r="AA342" s="21"/>
      <c r="AB342" s="21"/>
      <c r="AC342" s="21"/>
      <c r="AD342" s="102"/>
      <c r="AE342" s="102"/>
      <c r="AF342" s="8"/>
      <c r="AG342" s="8"/>
      <c r="AH342" s="8"/>
      <c r="AI342" s="21"/>
      <c r="AJ342" s="21"/>
      <c r="AK342" s="21"/>
      <c r="AL342" s="21"/>
      <c r="AM342" s="102"/>
      <c r="AN342" s="102"/>
      <c r="AO342" s="8"/>
      <c r="AP342" s="8"/>
      <c r="AQ342" s="8"/>
      <c r="AR342" s="17"/>
      <c r="AS342" s="17"/>
      <c r="AT342" s="13"/>
      <c r="AU342" s="13"/>
      <c r="AV342" s="11"/>
      <c r="AW342" s="13"/>
    </row>
    <row r="343" ht="12.75" customHeight="1">
      <c r="A343" s="13"/>
      <c r="B343" s="13"/>
      <c r="C343" s="11"/>
      <c r="D343" s="11"/>
      <c r="E343" s="99"/>
      <c r="F343" s="17"/>
      <c r="G343" s="13"/>
      <c r="H343" s="13"/>
      <c r="I343" s="13"/>
      <c r="J343" s="13"/>
      <c r="K343" s="8"/>
      <c r="L343" s="37"/>
      <c r="M343" s="13"/>
      <c r="N343" s="13"/>
      <c r="O343" s="13"/>
      <c r="P343" s="107"/>
      <c r="Q343" s="8"/>
      <c r="R343" s="8"/>
      <c r="S343" s="21"/>
      <c r="T343" s="11"/>
      <c r="U343" s="13"/>
      <c r="V343" s="8"/>
      <c r="W343" s="8"/>
      <c r="X343" s="8"/>
      <c r="Y343" s="8"/>
      <c r="Z343" s="21"/>
      <c r="AA343" s="21"/>
      <c r="AB343" s="21"/>
      <c r="AC343" s="21"/>
      <c r="AD343" s="102"/>
      <c r="AE343" s="102"/>
      <c r="AF343" s="8"/>
      <c r="AG343" s="8"/>
      <c r="AH343" s="8"/>
      <c r="AI343" s="21"/>
      <c r="AJ343" s="21"/>
      <c r="AK343" s="21"/>
      <c r="AL343" s="21"/>
      <c r="AM343" s="102"/>
      <c r="AN343" s="102"/>
      <c r="AO343" s="8"/>
      <c r="AP343" s="8"/>
      <c r="AQ343" s="8"/>
      <c r="AR343" s="17"/>
      <c r="AS343" s="17"/>
      <c r="AT343" s="13"/>
      <c r="AU343" s="13"/>
      <c r="AV343" s="11"/>
      <c r="AW343" s="13"/>
    </row>
    <row r="344" ht="12.75" customHeight="1">
      <c r="A344" s="13"/>
      <c r="B344" s="13"/>
      <c r="C344" s="11"/>
      <c r="D344" s="11"/>
      <c r="E344" s="99"/>
      <c r="F344" s="17"/>
      <c r="G344" s="13"/>
      <c r="H344" s="13"/>
      <c r="I344" s="13"/>
      <c r="J344" s="13"/>
      <c r="K344" s="8"/>
      <c r="L344" s="37"/>
      <c r="M344" s="13"/>
      <c r="N344" s="13"/>
      <c r="O344" s="13"/>
      <c r="P344" s="107"/>
      <c r="Q344" s="8"/>
      <c r="R344" s="8"/>
      <c r="S344" s="21"/>
      <c r="T344" s="11"/>
      <c r="U344" s="13"/>
      <c r="V344" s="8"/>
      <c r="W344" s="8"/>
      <c r="X344" s="8"/>
      <c r="Y344" s="8"/>
      <c r="Z344" s="21"/>
      <c r="AA344" s="21"/>
      <c r="AB344" s="21"/>
      <c r="AC344" s="21"/>
      <c r="AD344" s="102"/>
      <c r="AE344" s="102"/>
      <c r="AF344" s="8"/>
      <c r="AG344" s="8"/>
      <c r="AH344" s="8"/>
      <c r="AI344" s="21"/>
      <c r="AJ344" s="21"/>
      <c r="AK344" s="21"/>
      <c r="AL344" s="21"/>
      <c r="AM344" s="102"/>
      <c r="AN344" s="102"/>
      <c r="AO344" s="8"/>
      <c r="AP344" s="8"/>
      <c r="AQ344" s="8"/>
      <c r="AR344" s="17"/>
      <c r="AS344" s="17"/>
      <c r="AT344" s="13"/>
      <c r="AU344" s="13"/>
      <c r="AV344" s="11"/>
      <c r="AW344" s="13"/>
    </row>
    <row r="345" ht="12.75" customHeight="1">
      <c r="A345" s="13"/>
      <c r="B345" s="13"/>
      <c r="C345" s="11"/>
      <c r="D345" s="11"/>
      <c r="E345" s="99"/>
      <c r="F345" s="17"/>
      <c r="G345" s="13"/>
      <c r="H345" s="13"/>
      <c r="I345" s="13"/>
      <c r="J345" s="13"/>
      <c r="K345" s="8"/>
      <c r="L345" s="37"/>
      <c r="M345" s="13"/>
      <c r="N345" s="13"/>
      <c r="O345" s="13"/>
      <c r="P345" s="107"/>
      <c r="Q345" s="8"/>
      <c r="R345" s="8"/>
      <c r="S345" s="21"/>
      <c r="T345" s="11"/>
      <c r="U345" s="13"/>
      <c r="V345" s="8"/>
      <c r="W345" s="8"/>
      <c r="X345" s="8"/>
      <c r="Y345" s="8"/>
      <c r="Z345" s="21"/>
      <c r="AA345" s="21"/>
      <c r="AB345" s="21"/>
      <c r="AC345" s="21"/>
      <c r="AD345" s="102"/>
      <c r="AE345" s="102"/>
      <c r="AF345" s="8"/>
      <c r="AG345" s="8"/>
      <c r="AH345" s="8"/>
      <c r="AI345" s="21"/>
      <c r="AJ345" s="21"/>
      <c r="AK345" s="21"/>
      <c r="AL345" s="21"/>
      <c r="AM345" s="102"/>
      <c r="AN345" s="102"/>
      <c r="AO345" s="8"/>
      <c r="AP345" s="8"/>
      <c r="AQ345" s="8"/>
      <c r="AR345" s="17"/>
      <c r="AS345" s="17"/>
      <c r="AT345" s="13"/>
      <c r="AU345" s="13"/>
      <c r="AV345" s="11"/>
      <c r="AW345" s="13"/>
    </row>
    <row r="346" ht="12.75" customHeight="1">
      <c r="A346" s="13"/>
      <c r="B346" s="13"/>
      <c r="C346" s="11"/>
      <c r="D346" s="11"/>
      <c r="E346" s="99"/>
      <c r="F346" s="17"/>
      <c r="G346" s="13"/>
      <c r="H346" s="13"/>
      <c r="I346" s="13"/>
      <c r="J346" s="13"/>
      <c r="K346" s="8"/>
      <c r="L346" s="37"/>
      <c r="M346" s="13"/>
      <c r="N346" s="13"/>
      <c r="O346" s="13"/>
      <c r="P346" s="107"/>
      <c r="Q346" s="8"/>
      <c r="R346" s="8"/>
      <c r="S346" s="21"/>
      <c r="T346" s="11"/>
      <c r="U346" s="13"/>
      <c r="V346" s="8"/>
      <c r="W346" s="8"/>
      <c r="X346" s="8"/>
      <c r="Y346" s="8"/>
      <c r="Z346" s="21"/>
      <c r="AA346" s="21"/>
      <c r="AB346" s="21"/>
      <c r="AC346" s="21"/>
      <c r="AD346" s="102"/>
      <c r="AE346" s="102"/>
      <c r="AF346" s="8"/>
      <c r="AG346" s="8"/>
      <c r="AH346" s="8"/>
      <c r="AI346" s="21"/>
      <c r="AJ346" s="21"/>
      <c r="AK346" s="21"/>
      <c r="AL346" s="21"/>
      <c r="AM346" s="102"/>
      <c r="AN346" s="102"/>
      <c r="AO346" s="8"/>
      <c r="AP346" s="8"/>
      <c r="AQ346" s="8"/>
      <c r="AR346" s="17"/>
      <c r="AS346" s="17"/>
      <c r="AT346" s="13"/>
      <c r="AU346" s="13"/>
      <c r="AV346" s="11"/>
      <c r="AW346" s="13"/>
    </row>
    <row r="347" ht="12.75" customHeight="1">
      <c r="A347" s="13"/>
      <c r="B347" s="13"/>
      <c r="C347" s="11"/>
      <c r="D347" s="11"/>
      <c r="E347" s="99"/>
      <c r="F347" s="17"/>
      <c r="G347" s="13"/>
      <c r="H347" s="13"/>
      <c r="I347" s="13"/>
      <c r="J347" s="13"/>
      <c r="K347" s="8"/>
      <c r="L347" s="37"/>
      <c r="M347" s="13"/>
      <c r="N347" s="13"/>
      <c r="O347" s="13"/>
      <c r="P347" s="107"/>
      <c r="Q347" s="8"/>
      <c r="R347" s="8"/>
      <c r="S347" s="21"/>
      <c r="T347" s="11"/>
      <c r="U347" s="13"/>
      <c r="V347" s="8"/>
      <c r="W347" s="8"/>
      <c r="X347" s="8"/>
      <c r="Y347" s="8"/>
      <c r="Z347" s="21"/>
      <c r="AA347" s="21"/>
      <c r="AB347" s="21"/>
      <c r="AC347" s="21"/>
      <c r="AD347" s="102"/>
      <c r="AE347" s="102"/>
      <c r="AF347" s="8"/>
      <c r="AG347" s="8"/>
      <c r="AH347" s="8"/>
      <c r="AI347" s="21"/>
      <c r="AJ347" s="21"/>
      <c r="AK347" s="21"/>
      <c r="AL347" s="21"/>
      <c r="AM347" s="102"/>
      <c r="AN347" s="102"/>
      <c r="AO347" s="8"/>
      <c r="AP347" s="8"/>
      <c r="AQ347" s="8"/>
      <c r="AR347" s="17"/>
      <c r="AS347" s="17"/>
      <c r="AT347" s="13"/>
      <c r="AU347" s="13"/>
      <c r="AV347" s="11"/>
      <c r="AW347" s="13"/>
    </row>
    <row r="348" ht="12.75" customHeight="1">
      <c r="A348" s="13"/>
      <c r="B348" s="13"/>
      <c r="C348" s="11"/>
      <c r="D348" s="11"/>
      <c r="E348" s="99"/>
      <c r="F348" s="17"/>
      <c r="G348" s="13"/>
      <c r="H348" s="13"/>
      <c r="I348" s="13"/>
      <c r="J348" s="13"/>
      <c r="K348" s="8"/>
      <c r="L348" s="37"/>
      <c r="M348" s="13"/>
      <c r="N348" s="13"/>
      <c r="O348" s="13"/>
      <c r="P348" s="107"/>
      <c r="Q348" s="8"/>
      <c r="R348" s="8"/>
      <c r="S348" s="21"/>
      <c r="T348" s="11"/>
      <c r="U348" s="13"/>
      <c r="V348" s="8"/>
      <c r="W348" s="8"/>
      <c r="X348" s="8"/>
      <c r="Y348" s="8"/>
      <c r="Z348" s="21"/>
      <c r="AA348" s="21"/>
      <c r="AB348" s="21"/>
      <c r="AC348" s="21"/>
      <c r="AD348" s="102"/>
      <c r="AE348" s="102"/>
      <c r="AF348" s="8"/>
      <c r="AG348" s="8"/>
      <c r="AH348" s="8"/>
      <c r="AI348" s="21"/>
      <c r="AJ348" s="21"/>
      <c r="AK348" s="21"/>
      <c r="AL348" s="21"/>
      <c r="AM348" s="102"/>
      <c r="AN348" s="102"/>
      <c r="AO348" s="8"/>
      <c r="AP348" s="8"/>
      <c r="AQ348" s="8"/>
      <c r="AR348" s="17"/>
      <c r="AS348" s="17"/>
      <c r="AT348" s="13"/>
      <c r="AU348" s="13"/>
      <c r="AV348" s="11"/>
      <c r="AW348" s="13"/>
    </row>
    <row r="349" ht="12.75" customHeight="1">
      <c r="A349" s="13"/>
      <c r="B349" s="13"/>
      <c r="C349" s="11"/>
      <c r="D349" s="11"/>
      <c r="E349" s="99"/>
      <c r="F349" s="17"/>
      <c r="G349" s="13"/>
      <c r="H349" s="13"/>
      <c r="I349" s="13"/>
      <c r="J349" s="13"/>
      <c r="K349" s="8"/>
      <c r="L349" s="37"/>
      <c r="M349" s="13"/>
      <c r="N349" s="13"/>
      <c r="O349" s="13"/>
      <c r="P349" s="107"/>
      <c r="Q349" s="8"/>
      <c r="R349" s="8"/>
      <c r="S349" s="21"/>
      <c r="T349" s="11"/>
      <c r="U349" s="13"/>
      <c r="V349" s="8"/>
      <c r="W349" s="8"/>
      <c r="X349" s="8"/>
      <c r="Y349" s="8"/>
      <c r="Z349" s="21"/>
      <c r="AA349" s="21"/>
      <c r="AB349" s="21"/>
      <c r="AC349" s="21"/>
      <c r="AD349" s="102"/>
      <c r="AE349" s="102"/>
      <c r="AF349" s="8"/>
      <c r="AG349" s="8"/>
      <c r="AH349" s="8"/>
      <c r="AI349" s="21"/>
      <c r="AJ349" s="21"/>
      <c r="AK349" s="21"/>
      <c r="AL349" s="21"/>
      <c r="AM349" s="102"/>
      <c r="AN349" s="102"/>
      <c r="AO349" s="8"/>
      <c r="AP349" s="8"/>
      <c r="AQ349" s="8"/>
      <c r="AR349" s="17"/>
      <c r="AS349" s="17"/>
      <c r="AT349" s="13"/>
      <c r="AU349" s="13"/>
      <c r="AV349" s="11"/>
      <c r="AW349" s="13"/>
    </row>
    <row r="350" ht="12.75" customHeight="1">
      <c r="A350" s="13"/>
      <c r="B350" s="13"/>
      <c r="C350" s="11"/>
      <c r="D350" s="11"/>
      <c r="E350" s="99"/>
      <c r="F350" s="17"/>
      <c r="G350" s="13"/>
      <c r="H350" s="13"/>
      <c r="I350" s="13"/>
      <c r="J350" s="13"/>
      <c r="K350" s="8"/>
      <c r="L350" s="37"/>
      <c r="M350" s="13"/>
      <c r="N350" s="13"/>
      <c r="O350" s="13"/>
      <c r="P350" s="107"/>
      <c r="Q350" s="8"/>
      <c r="R350" s="8"/>
      <c r="S350" s="21"/>
      <c r="T350" s="11"/>
      <c r="U350" s="13"/>
      <c r="V350" s="8"/>
      <c r="W350" s="8"/>
      <c r="X350" s="8"/>
      <c r="Y350" s="8"/>
      <c r="Z350" s="21"/>
      <c r="AA350" s="21"/>
      <c r="AB350" s="21"/>
      <c r="AC350" s="21"/>
      <c r="AD350" s="102"/>
      <c r="AE350" s="102"/>
      <c r="AF350" s="8"/>
      <c r="AG350" s="8"/>
      <c r="AH350" s="8"/>
      <c r="AI350" s="21"/>
      <c r="AJ350" s="21"/>
      <c r="AK350" s="21"/>
      <c r="AL350" s="21"/>
      <c r="AM350" s="102"/>
      <c r="AN350" s="102"/>
      <c r="AO350" s="8"/>
      <c r="AP350" s="8"/>
      <c r="AQ350" s="8"/>
      <c r="AR350" s="17"/>
      <c r="AS350" s="17"/>
      <c r="AT350" s="13"/>
      <c r="AU350" s="13"/>
      <c r="AV350" s="11"/>
      <c r="AW350" s="13"/>
    </row>
    <row r="351" ht="12.75" customHeight="1">
      <c r="A351" s="13"/>
      <c r="B351" s="13"/>
      <c r="C351" s="11"/>
      <c r="D351" s="11"/>
      <c r="E351" s="99"/>
      <c r="F351" s="17"/>
      <c r="G351" s="13"/>
      <c r="H351" s="13"/>
      <c r="I351" s="13"/>
      <c r="J351" s="13"/>
      <c r="K351" s="8"/>
      <c r="L351" s="37"/>
      <c r="M351" s="13"/>
      <c r="N351" s="13"/>
      <c r="O351" s="13"/>
      <c r="P351" s="107"/>
      <c r="Q351" s="8"/>
      <c r="R351" s="8"/>
      <c r="S351" s="21"/>
      <c r="T351" s="11"/>
      <c r="U351" s="13"/>
      <c r="V351" s="8"/>
      <c r="W351" s="8"/>
      <c r="X351" s="8"/>
      <c r="Y351" s="8"/>
      <c r="Z351" s="21"/>
      <c r="AA351" s="21"/>
      <c r="AB351" s="21"/>
      <c r="AC351" s="21"/>
      <c r="AD351" s="102"/>
      <c r="AE351" s="102"/>
      <c r="AF351" s="8"/>
      <c r="AG351" s="8"/>
      <c r="AH351" s="8"/>
      <c r="AI351" s="21"/>
      <c r="AJ351" s="21"/>
      <c r="AK351" s="21"/>
      <c r="AL351" s="21"/>
      <c r="AM351" s="102"/>
      <c r="AN351" s="102"/>
      <c r="AO351" s="8"/>
      <c r="AP351" s="8"/>
      <c r="AQ351" s="8"/>
      <c r="AR351" s="17"/>
      <c r="AS351" s="17"/>
      <c r="AT351" s="13"/>
      <c r="AU351" s="13"/>
      <c r="AV351" s="11"/>
      <c r="AW351" s="13"/>
    </row>
    <row r="352" ht="12.75" customHeight="1">
      <c r="A352" s="13"/>
      <c r="B352" s="13"/>
      <c r="C352" s="11"/>
      <c r="D352" s="11"/>
      <c r="E352" s="99"/>
      <c r="F352" s="17"/>
      <c r="G352" s="13"/>
      <c r="H352" s="13"/>
      <c r="I352" s="13"/>
      <c r="J352" s="13"/>
      <c r="K352" s="8"/>
      <c r="L352" s="37"/>
      <c r="M352" s="13"/>
      <c r="N352" s="13"/>
      <c r="O352" s="13"/>
      <c r="P352" s="107"/>
      <c r="Q352" s="8"/>
      <c r="R352" s="8"/>
      <c r="S352" s="21"/>
      <c r="T352" s="11"/>
      <c r="U352" s="13"/>
      <c r="V352" s="8"/>
      <c r="W352" s="8"/>
      <c r="X352" s="8"/>
      <c r="Y352" s="8"/>
      <c r="Z352" s="21"/>
      <c r="AA352" s="21"/>
      <c r="AB352" s="21"/>
      <c r="AC352" s="21"/>
      <c r="AD352" s="102"/>
      <c r="AE352" s="102"/>
      <c r="AF352" s="8"/>
      <c r="AG352" s="8"/>
      <c r="AH352" s="8"/>
      <c r="AI352" s="21"/>
      <c r="AJ352" s="21"/>
      <c r="AK352" s="21"/>
      <c r="AL352" s="21"/>
      <c r="AM352" s="102"/>
      <c r="AN352" s="102"/>
      <c r="AO352" s="8"/>
      <c r="AP352" s="8"/>
      <c r="AQ352" s="8"/>
      <c r="AR352" s="17"/>
      <c r="AS352" s="17"/>
      <c r="AT352" s="13"/>
      <c r="AU352" s="13"/>
      <c r="AV352" s="11"/>
      <c r="AW352" s="13"/>
    </row>
    <row r="353" ht="12.75" customHeight="1">
      <c r="A353" s="13"/>
      <c r="B353" s="13"/>
      <c r="C353" s="11"/>
      <c r="D353" s="11"/>
      <c r="E353" s="99"/>
      <c r="F353" s="17"/>
      <c r="G353" s="13"/>
      <c r="H353" s="13"/>
      <c r="I353" s="13"/>
      <c r="J353" s="13"/>
      <c r="K353" s="8"/>
      <c r="L353" s="37"/>
      <c r="M353" s="13"/>
      <c r="N353" s="13"/>
      <c r="O353" s="13"/>
      <c r="P353" s="107"/>
      <c r="Q353" s="8"/>
      <c r="R353" s="8"/>
      <c r="S353" s="21"/>
      <c r="T353" s="11"/>
      <c r="U353" s="13"/>
      <c r="V353" s="8"/>
      <c r="W353" s="8"/>
      <c r="X353" s="8"/>
      <c r="Y353" s="8"/>
      <c r="Z353" s="21"/>
      <c r="AA353" s="21"/>
      <c r="AB353" s="21"/>
      <c r="AC353" s="21"/>
      <c r="AD353" s="102"/>
      <c r="AE353" s="102"/>
      <c r="AF353" s="8"/>
      <c r="AG353" s="8"/>
      <c r="AH353" s="8"/>
      <c r="AI353" s="21"/>
      <c r="AJ353" s="21"/>
      <c r="AK353" s="21"/>
      <c r="AL353" s="21"/>
      <c r="AM353" s="102"/>
      <c r="AN353" s="102"/>
      <c r="AO353" s="8"/>
      <c r="AP353" s="8"/>
      <c r="AQ353" s="8"/>
      <c r="AR353" s="17"/>
      <c r="AS353" s="17"/>
      <c r="AT353" s="13"/>
      <c r="AU353" s="13"/>
      <c r="AV353" s="11"/>
      <c r="AW353" s="13"/>
    </row>
    <row r="354" ht="12.75" customHeight="1">
      <c r="A354" s="13"/>
      <c r="B354" s="13"/>
      <c r="C354" s="11"/>
      <c r="D354" s="11"/>
      <c r="E354" s="99"/>
      <c r="F354" s="17"/>
      <c r="G354" s="13"/>
      <c r="H354" s="13"/>
      <c r="I354" s="13"/>
      <c r="J354" s="13"/>
      <c r="K354" s="8"/>
      <c r="L354" s="37"/>
      <c r="M354" s="13"/>
      <c r="N354" s="13"/>
      <c r="O354" s="13"/>
      <c r="P354" s="107"/>
      <c r="Q354" s="8"/>
      <c r="R354" s="8"/>
      <c r="S354" s="21"/>
      <c r="T354" s="11"/>
      <c r="U354" s="13"/>
      <c r="V354" s="8"/>
      <c r="W354" s="8"/>
      <c r="X354" s="8"/>
      <c r="Y354" s="8"/>
      <c r="Z354" s="21"/>
      <c r="AA354" s="21"/>
      <c r="AB354" s="21"/>
      <c r="AC354" s="21"/>
      <c r="AD354" s="102"/>
      <c r="AE354" s="102"/>
      <c r="AF354" s="8"/>
      <c r="AG354" s="8"/>
      <c r="AH354" s="8"/>
      <c r="AI354" s="21"/>
      <c r="AJ354" s="21"/>
      <c r="AK354" s="21"/>
      <c r="AL354" s="21"/>
      <c r="AM354" s="102"/>
      <c r="AN354" s="102"/>
      <c r="AO354" s="8"/>
      <c r="AP354" s="8"/>
      <c r="AQ354" s="8"/>
      <c r="AR354" s="17"/>
      <c r="AS354" s="17"/>
      <c r="AT354" s="13"/>
      <c r="AU354" s="13"/>
      <c r="AV354" s="11"/>
      <c r="AW354" s="13"/>
    </row>
    <row r="355" ht="12.75" customHeight="1">
      <c r="A355" s="13"/>
      <c r="B355" s="13"/>
      <c r="C355" s="11"/>
      <c r="D355" s="11"/>
      <c r="E355" s="99"/>
      <c r="F355" s="17"/>
      <c r="G355" s="13"/>
      <c r="H355" s="13"/>
      <c r="I355" s="13"/>
      <c r="J355" s="13"/>
      <c r="K355" s="8"/>
      <c r="L355" s="37"/>
      <c r="M355" s="13"/>
      <c r="N355" s="13"/>
      <c r="O355" s="13"/>
      <c r="P355" s="107"/>
      <c r="Q355" s="8"/>
      <c r="R355" s="8"/>
      <c r="S355" s="21"/>
      <c r="T355" s="11"/>
      <c r="U355" s="13"/>
      <c r="V355" s="8"/>
      <c r="W355" s="8"/>
      <c r="X355" s="8"/>
      <c r="Y355" s="8"/>
      <c r="Z355" s="21"/>
      <c r="AA355" s="21"/>
      <c r="AB355" s="21"/>
      <c r="AC355" s="21"/>
      <c r="AD355" s="102"/>
      <c r="AE355" s="102"/>
      <c r="AF355" s="8"/>
      <c r="AG355" s="8"/>
      <c r="AH355" s="8"/>
      <c r="AI355" s="21"/>
      <c r="AJ355" s="21"/>
      <c r="AK355" s="21"/>
      <c r="AL355" s="21"/>
      <c r="AM355" s="102"/>
      <c r="AN355" s="102"/>
      <c r="AO355" s="8"/>
      <c r="AP355" s="8"/>
      <c r="AQ355" s="8"/>
      <c r="AR355" s="17"/>
      <c r="AS355" s="17"/>
      <c r="AT355" s="13"/>
      <c r="AU355" s="13"/>
      <c r="AV355" s="11"/>
      <c r="AW355" s="13"/>
    </row>
    <row r="356" ht="12.75" customHeight="1">
      <c r="A356" s="13"/>
      <c r="B356" s="13"/>
      <c r="C356" s="11"/>
      <c r="D356" s="11"/>
      <c r="E356" s="99"/>
      <c r="F356" s="17"/>
      <c r="G356" s="13"/>
      <c r="H356" s="13"/>
      <c r="I356" s="13"/>
      <c r="J356" s="13"/>
      <c r="K356" s="8"/>
      <c r="L356" s="37"/>
      <c r="M356" s="13"/>
      <c r="N356" s="13"/>
      <c r="O356" s="13"/>
      <c r="P356" s="107"/>
      <c r="Q356" s="8"/>
      <c r="R356" s="8"/>
      <c r="S356" s="21"/>
      <c r="T356" s="11"/>
      <c r="U356" s="13"/>
      <c r="V356" s="8"/>
      <c r="W356" s="8"/>
      <c r="X356" s="8"/>
      <c r="Y356" s="8"/>
      <c r="Z356" s="21"/>
      <c r="AA356" s="21"/>
      <c r="AB356" s="21"/>
      <c r="AC356" s="21"/>
      <c r="AD356" s="102"/>
      <c r="AE356" s="102"/>
      <c r="AF356" s="8"/>
      <c r="AG356" s="8"/>
      <c r="AH356" s="8"/>
      <c r="AI356" s="21"/>
      <c r="AJ356" s="21"/>
      <c r="AK356" s="21"/>
      <c r="AL356" s="21"/>
      <c r="AM356" s="102"/>
      <c r="AN356" s="102"/>
      <c r="AO356" s="8"/>
      <c r="AP356" s="8"/>
      <c r="AQ356" s="8"/>
      <c r="AR356" s="17"/>
      <c r="AS356" s="17"/>
      <c r="AT356" s="13"/>
      <c r="AU356" s="13"/>
      <c r="AV356" s="11"/>
      <c r="AW356" s="13"/>
    </row>
    <row r="357" ht="12.75" customHeight="1">
      <c r="A357" s="13"/>
      <c r="B357" s="13"/>
      <c r="C357" s="11"/>
      <c r="D357" s="11"/>
      <c r="E357" s="99"/>
      <c r="F357" s="17"/>
      <c r="G357" s="13"/>
      <c r="H357" s="13"/>
      <c r="I357" s="13"/>
      <c r="J357" s="13"/>
      <c r="K357" s="8"/>
      <c r="L357" s="37"/>
      <c r="M357" s="13"/>
      <c r="N357" s="13"/>
      <c r="O357" s="13"/>
      <c r="P357" s="107"/>
      <c r="Q357" s="8"/>
      <c r="R357" s="8"/>
      <c r="S357" s="21"/>
      <c r="T357" s="11"/>
      <c r="U357" s="13"/>
      <c r="V357" s="8"/>
      <c r="W357" s="8"/>
      <c r="X357" s="8"/>
      <c r="Y357" s="8"/>
      <c r="Z357" s="21"/>
      <c r="AA357" s="21"/>
      <c r="AB357" s="21"/>
      <c r="AC357" s="21"/>
      <c r="AD357" s="102"/>
      <c r="AE357" s="102"/>
      <c r="AF357" s="8"/>
      <c r="AG357" s="8"/>
      <c r="AH357" s="8"/>
      <c r="AI357" s="21"/>
      <c r="AJ357" s="21"/>
      <c r="AK357" s="21"/>
      <c r="AL357" s="21"/>
      <c r="AM357" s="102"/>
      <c r="AN357" s="102"/>
      <c r="AO357" s="8"/>
      <c r="AP357" s="8"/>
      <c r="AQ357" s="8"/>
      <c r="AR357" s="17"/>
      <c r="AS357" s="17"/>
      <c r="AT357" s="13"/>
      <c r="AU357" s="13"/>
      <c r="AV357" s="11"/>
      <c r="AW357" s="13"/>
    </row>
    <row r="358" ht="12.75" customHeight="1">
      <c r="A358" s="13"/>
      <c r="B358" s="13"/>
      <c r="C358" s="11"/>
      <c r="D358" s="11"/>
      <c r="E358" s="99"/>
      <c r="F358" s="17"/>
      <c r="G358" s="13"/>
      <c r="H358" s="13"/>
      <c r="I358" s="13"/>
      <c r="J358" s="13"/>
      <c r="K358" s="8"/>
      <c r="L358" s="37"/>
      <c r="M358" s="13"/>
      <c r="N358" s="13"/>
      <c r="O358" s="13"/>
      <c r="P358" s="107"/>
      <c r="Q358" s="8"/>
      <c r="R358" s="8"/>
      <c r="S358" s="21"/>
      <c r="T358" s="11"/>
      <c r="U358" s="13"/>
      <c r="V358" s="8"/>
      <c r="W358" s="8"/>
      <c r="X358" s="8"/>
      <c r="Y358" s="8"/>
      <c r="Z358" s="21"/>
      <c r="AA358" s="21"/>
      <c r="AB358" s="21"/>
      <c r="AC358" s="21"/>
      <c r="AD358" s="102"/>
      <c r="AE358" s="102"/>
      <c r="AF358" s="8"/>
      <c r="AG358" s="8"/>
      <c r="AH358" s="8"/>
      <c r="AI358" s="21"/>
      <c r="AJ358" s="21"/>
      <c r="AK358" s="21"/>
      <c r="AL358" s="21"/>
      <c r="AM358" s="102"/>
      <c r="AN358" s="102"/>
      <c r="AO358" s="8"/>
      <c r="AP358" s="8"/>
      <c r="AQ358" s="8"/>
      <c r="AR358" s="17"/>
      <c r="AS358" s="17"/>
      <c r="AT358" s="13"/>
      <c r="AU358" s="13"/>
      <c r="AV358" s="11"/>
      <c r="AW358" s="13"/>
    </row>
    <row r="359" ht="12.75" customHeight="1">
      <c r="A359" s="13"/>
      <c r="B359" s="13"/>
      <c r="C359" s="11"/>
      <c r="D359" s="11"/>
      <c r="E359" s="99"/>
      <c r="F359" s="17"/>
      <c r="G359" s="13"/>
      <c r="H359" s="13"/>
      <c r="I359" s="13"/>
      <c r="J359" s="13"/>
      <c r="K359" s="8"/>
      <c r="L359" s="37"/>
      <c r="M359" s="13"/>
      <c r="N359" s="13"/>
      <c r="O359" s="13"/>
      <c r="P359" s="107"/>
      <c r="Q359" s="8"/>
      <c r="R359" s="8"/>
      <c r="S359" s="21"/>
      <c r="T359" s="11"/>
      <c r="U359" s="13"/>
      <c r="V359" s="8"/>
      <c r="W359" s="8"/>
      <c r="X359" s="8"/>
      <c r="Y359" s="8"/>
      <c r="Z359" s="21"/>
      <c r="AA359" s="21"/>
      <c r="AB359" s="21"/>
      <c r="AC359" s="21"/>
      <c r="AD359" s="102"/>
      <c r="AE359" s="102"/>
      <c r="AF359" s="8"/>
      <c r="AG359" s="8"/>
      <c r="AH359" s="8"/>
      <c r="AI359" s="21"/>
      <c r="AJ359" s="21"/>
      <c r="AK359" s="21"/>
      <c r="AL359" s="21"/>
      <c r="AM359" s="102"/>
      <c r="AN359" s="102"/>
      <c r="AO359" s="8"/>
      <c r="AP359" s="8"/>
      <c r="AQ359" s="8"/>
      <c r="AR359" s="17"/>
      <c r="AS359" s="17"/>
      <c r="AT359" s="13"/>
      <c r="AU359" s="13"/>
      <c r="AV359" s="11"/>
      <c r="AW359" s="13"/>
    </row>
    <row r="360" ht="12.75" customHeight="1">
      <c r="A360" s="13"/>
      <c r="B360" s="13"/>
      <c r="C360" s="11"/>
      <c r="D360" s="11"/>
      <c r="E360" s="99"/>
      <c r="F360" s="17"/>
      <c r="G360" s="13"/>
      <c r="H360" s="13"/>
      <c r="I360" s="13"/>
      <c r="J360" s="13"/>
      <c r="K360" s="8"/>
      <c r="L360" s="37"/>
      <c r="M360" s="13"/>
      <c r="N360" s="13"/>
      <c r="O360" s="13"/>
      <c r="P360" s="107"/>
      <c r="Q360" s="8"/>
      <c r="R360" s="8"/>
      <c r="S360" s="21"/>
      <c r="T360" s="11"/>
      <c r="U360" s="13"/>
      <c r="V360" s="8"/>
      <c r="W360" s="8"/>
      <c r="X360" s="8"/>
      <c r="Y360" s="8"/>
      <c r="Z360" s="21"/>
      <c r="AA360" s="21"/>
      <c r="AB360" s="21"/>
      <c r="AC360" s="21"/>
      <c r="AD360" s="102"/>
      <c r="AE360" s="102"/>
      <c r="AF360" s="8"/>
      <c r="AG360" s="8"/>
      <c r="AH360" s="8"/>
      <c r="AI360" s="21"/>
      <c r="AJ360" s="21"/>
      <c r="AK360" s="21"/>
      <c r="AL360" s="21"/>
      <c r="AM360" s="102"/>
      <c r="AN360" s="102"/>
      <c r="AO360" s="8"/>
      <c r="AP360" s="8"/>
      <c r="AQ360" s="8"/>
      <c r="AR360" s="17"/>
      <c r="AS360" s="17"/>
      <c r="AT360" s="13"/>
      <c r="AU360" s="13"/>
      <c r="AV360" s="11"/>
      <c r="AW360" s="13"/>
    </row>
    <row r="361" ht="12.75" customHeight="1">
      <c r="A361" s="13"/>
      <c r="B361" s="13"/>
      <c r="C361" s="11"/>
      <c r="D361" s="11"/>
      <c r="E361" s="99"/>
      <c r="F361" s="17"/>
      <c r="G361" s="13"/>
      <c r="H361" s="13"/>
      <c r="I361" s="13"/>
      <c r="J361" s="13"/>
      <c r="K361" s="8"/>
      <c r="L361" s="37"/>
      <c r="M361" s="13"/>
      <c r="N361" s="13"/>
      <c r="O361" s="13"/>
      <c r="P361" s="107"/>
      <c r="Q361" s="8"/>
      <c r="R361" s="8"/>
      <c r="S361" s="21"/>
      <c r="T361" s="11"/>
      <c r="U361" s="13"/>
      <c r="V361" s="8"/>
      <c r="W361" s="8"/>
      <c r="X361" s="8"/>
      <c r="Y361" s="8"/>
      <c r="Z361" s="21"/>
      <c r="AA361" s="21"/>
      <c r="AB361" s="21"/>
      <c r="AC361" s="21"/>
      <c r="AD361" s="102"/>
      <c r="AE361" s="102"/>
      <c r="AF361" s="8"/>
      <c r="AG361" s="8"/>
      <c r="AH361" s="8"/>
      <c r="AI361" s="21"/>
      <c r="AJ361" s="21"/>
      <c r="AK361" s="21"/>
      <c r="AL361" s="21"/>
      <c r="AM361" s="102"/>
      <c r="AN361" s="102"/>
      <c r="AO361" s="8"/>
      <c r="AP361" s="8"/>
      <c r="AQ361" s="8"/>
      <c r="AR361" s="17"/>
      <c r="AS361" s="17"/>
      <c r="AT361" s="13"/>
      <c r="AU361" s="13"/>
      <c r="AV361" s="11"/>
      <c r="AW361" s="13"/>
    </row>
    <row r="362" ht="12.75" customHeight="1">
      <c r="A362" s="13"/>
      <c r="B362" s="13"/>
      <c r="C362" s="11"/>
      <c r="D362" s="11"/>
      <c r="E362" s="99"/>
      <c r="F362" s="17"/>
      <c r="G362" s="13"/>
      <c r="H362" s="13"/>
      <c r="I362" s="13"/>
      <c r="J362" s="13"/>
      <c r="K362" s="8"/>
      <c r="L362" s="37"/>
      <c r="M362" s="13"/>
      <c r="N362" s="13"/>
      <c r="O362" s="13"/>
      <c r="P362" s="107"/>
      <c r="Q362" s="8"/>
      <c r="R362" s="8"/>
      <c r="S362" s="21"/>
      <c r="T362" s="11"/>
      <c r="U362" s="13"/>
      <c r="V362" s="8"/>
      <c r="W362" s="8"/>
      <c r="X362" s="8"/>
      <c r="Y362" s="8"/>
      <c r="Z362" s="21"/>
      <c r="AA362" s="21"/>
      <c r="AB362" s="21"/>
      <c r="AC362" s="21"/>
      <c r="AD362" s="102"/>
      <c r="AE362" s="102"/>
      <c r="AF362" s="8"/>
      <c r="AG362" s="8"/>
      <c r="AH362" s="8"/>
      <c r="AI362" s="21"/>
      <c r="AJ362" s="21"/>
      <c r="AK362" s="21"/>
      <c r="AL362" s="21"/>
      <c r="AM362" s="102"/>
      <c r="AN362" s="102"/>
      <c r="AO362" s="8"/>
      <c r="AP362" s="8"/>
      <c r="AQ362" s="8"/>
      <c r="AR362" s="17"/>
      <c r="AS362" s="17"/>
      <c r="AT362" s="13"/>
      <c r="AU362" s="13"/>
      <c r="AV362" s="11"/>
      <c r="AW362" s="13"/>
    </row>
    <row r="363" ht="12.75" customHeight="1">
      <c r="A363" s="13"/>
      <c r="B363" s="13"/>
      <c r="C363" s="11"/>
      <c r="D363" s="11"/>
      <c r="E363" s="99"/>
      <c r="F363" s="17"/>
      <c r="G363" s="13"/>
      <c r="H363" s="13"/>
      <c r="I363" s="13"/>
      <c r="J363" s="13"/>
      <c r="K363" s="8"/>
      <c r="L363" s="37"/>
      <c r="M363" s="13"/>
      <c r="N363" s="13"/>
      <c r="O363" s="13"/>
      <c r="P363" s="107"/>
      <c r="Q363" s="8"/>
      <c r="R363" s="8"/>
      <c r="S363" s="21"/>
      <c r="T363" s="11"/>
      <c r="U363" s="13"/>
      <c r="V363" s="8"/>
      <c r="W363" s="8"/>
      <c r="X363" s="8"/>
      <c r="Y363" s="8"/>
      <c r="Z363" s="21"/>
      <c r="AA363" s="21"/>
      <c r="AB363" s="21"/>
      <c r="AC363" s="21"/>
      <c r="AD363" s="102"/>
      <c r="AE363" s="102"/>
      <c r="AF363" s="8"/>
      <c r="AG363" s="8"/>
      <c r="AH363" s="8"/>
      <c r="AI363" s="21"/>
      <c r="AJ363" s="21"/>
      <c r="AK363" s="21"/>
      <c r="AL363" s="21"/>
      <c r="AM363" s="102"/>
      <c r="AN363" s="102"/>
      <c r="AO363" s="8"/>
      <c r="AP363" s="8"/>
      <c r="AQ363" s="8"/>
      <c r="AR363" s="17"/>
      <c r="AS363" s="17"/>
      <c r="AT363" s="13"/>
      <c r="AU363" s="13"/>
      <c r="AV363" s="11"/>
      <c r="AW363" s="13"/>
    </row>
    <row r="364" ht="12.75" customHeight="1">
      <c r="A364" s="13"/>
      <c r="B364" s="13"/>
      <c r="C364" s="11"/>
      <c r="D364" s="11"/>
      <c r="E364" s="99"/>
      <c r="F364" s="17"/>
      <c r="G364" s="13"/>
      <c r="H364" s="13"/>
      <c r="I364" s="13"/>
      <c r="J364" s="13"/>
      <c r="K364" s="8"/>
      <c r="L364" s="37"/>
      <c r="M364" s="13"/>
      <c r="N364" s="13"/>
      <c r="O364" s="13"/>
      <c r="P364" s="107"/>
      <c r="Q364" s="8"/>
      <c r="R364" s="8"/>
      <c r="S364" s="21"/>
      <c r="T364" s="11"/>
      <c r="U364" s="13"/>
      <c r="V364" s="8"/>
      <c r="W364" s="8"/>
      <c r="X364" s="8"/>
      <c r="Y364" s="8"/>
      <c r="Z364" s="21"/>
      <c r="AA364" s="21"/>
      <c r="AB364" s="21"/>
      <c r="AC364" s="21"/>
      <c r="AD364" s="102"/>
      <c r="AE364" s="102"/>
      <c r="AF364" s="8"/>
      <c r="AG364" s="8"/>
      <c r="AH364" s="8"/>
      <c r="AI364" s="21"/>
      <c r="AJ364" s="21"/>
      <c r="AK364" s="21"/>
      <c r="AL364" s="21"/>
      <c r="AM364" s="102"/>
      <c r="AN364" s="102"/>
      <c r="AO364" s="8"/>
      <c r="AP364" s="8"/>
      <c r="AQ364" s="8"/>
      <c r="AR364" s="17"/>
      <c r="AS364" s="17"/>
      <c r="AT364" s="13"/>
      <c r="AU364" s="13"/>
      <c r="AV364" s="11"/>
      <c r="AW364" s="13"/>
    </row>
    <row r="365" ht="12.75" customHeight="1">
      <c r="A365" s="13"/>
      <c r="B365" s="13"/>
      <c r="C365" s="11"/>
      <c r="D365" s="11"/>
      <c r="E365" s="99"/>
      <c r="F365" s="17"/>
      <c r="G365" s="13"/>
      <c r="H365" s="13"/>
      <c r="I365" s="13"/>
      <c r="J365" s="13"/>
      <c r="K365" s="8"/>
      <c r="L365" s="37"/>
      <c r="M365" s="13"/>
      <c r="N365" s="13"/>
      <c r="O365" s="13"/>
      <c r="P365" s="107"/>
      <c r="Q365" s="8"/>
      <c r="R365" s="8"/>
      <c r="S365" s="21"/>
      <c r="T365" s="11"/>
      <c r="U365" s="13"/>
      <c r="V365" s="8"/>
      <c r="W365" s="8"/>
      <c r="X365" s="8"/>
      <c r="Y365" s="8"/>
      <c r="Z365" s="21"/>
      <c r="AA365" s="21"/>
      <c r="AB365" s="21"/>
      <c r="AC365" s="21"/>
      <c r="AD365" s="102"/>
      <c r="AE365" s="102"/>
      <c r="AF365" s="8"/>
      <c r="AG365" s="8"/>
      <c r="AH365" s="8"/>
      <c r="AI365" s="21"/>
      <c r="AJ365" s="21"/>
      <c r="AK365" s="21"/>
      <c r="AL365" s="21"/>
      <c r="AM365" s="102"/>
      <c r="AN365" s="102"/>
      <c r="AO365" s="8"/>
      <c r="AP365" s="8"/>
      <c r="AQ365" s="8"/>
      <c r="AR365" s="17"/>
      <c r="AS365" s="17"/>
      <c r="AT365" s="13"/>
      <c r="AU365" s="13"/>
      <c r="AV365" s="11"/>
      <c r="AW365" s="13"/>
    </row>
    <row r="366" ht="12.75" customHeight="1">
      <c r="A366" s="13"/>
      <c r="B366" s="13"/>
      <c r="C366" s="11"/>
      <c r="D366" s="11"/>
      <c r="E366" s="99"/>
      <c r="F366" s="17"/>
      <c r="G366" s="13"/>
      <c r="H366" s="13"/>
      <c r="I366" s="13"/>
      <c r="J366" s="13"/>
      <c r="K366" s="8"/>
      <c r="L366" s="37"/>
      <c r="M366" s="13"/>
      <c r="N366" s="13"/>
      <c r="O366" s="13"/>
      <c r="P366" s="107"/>
      <c r="Q366" s="8"/>
      <c r="R366" s="8"/>
      <c r="S366" s="21"/>
      <c r="T366" s="11"/>
      <c r="U366" s="13"/>
      <c r="V366" s="8"/>
      <c r="W366" s="8"/>
      <c r="X366" s="8"/>
      <c r="Y366" s="8"/>
      <c r="Z366" s="21"/>
      <c r="AA366" s="21"/>
      <c r="AB366" s="21"/>
      <c r="AC366" s="21"/>
      <c r="AD366" s="102"/>
      <c r="AE366" s="102"/>
      <c r="AF366" s="8"/>
      <c r="AG366" s="8"/>
      <c r="AH366" s="8"/>
      <c r="AI366" s="21"/>
      <c r="AJ366" s="21"/>
      <c r="AK366" s="21"/>
      <c r="AL366" s="21"/>
      <c r="AM366" s="102"/>
      <c r="AN366" s="102"/>
      <c r="AO366" s="8"/>
      <c r="AP366" s="8"/>
      <c r="AQ366" s="8"/>
      <c r="AR366" s="17"/>
      <c r="AS366" s="17"/>
      <c r="AT366" s="13"/>
      <c r="AU366" s="13"/>
      <c r="AV366" s="11"/>
      <c r="AW366" s="13"/>
    </row>
    <row r="367" ht="12.75" customHeight="1">
      <c r="A367" s="13"/>
      <c r="B367" s="13"/>
      <c r="C367" s="11"/>
      <c r="D367" s="11"/>
      <c r="E367" s="99"/>
      <c r="F367" s="17"/>
      <c r="G367" s="13"/>
      <c r="H367" s="13"/>
      <c r="I367" s="13"/>
      <c r="J367" s="13"/>
      <c r="K367" s="8"/>
      <c r="L367" s="37"/>
      <c r="M367" s="13"/>
      <c r="N367" s="13"/>
      <c r="O367" s="13"/>
      <c r="P367" s="107"/>
      <c r="Q367" s="8"/>
      <c r="R367" s="8"/>
      <c r="S367" s="21"/>
      <c r="T367" s="11"/>
      <c r="U367" s="13"/>
      <c r="V367" s="8"/>
      <c r="W367" s="8"/>
      <c r="X367" s="8"/>
      <c r="Y367" s="8"/>
      <c r="Z367" s="21"/>
      <c r="AA367" s="21"/>
      <c r="AB367" s="21"/>
      <c r="AC367" s="21"/>
      <c r="AD367" s="102"/>
      <c r="AE367" s="102"/>
      <c r="AF367" s="8"/>
      <c r="AG367" s="8"/>
      <c r="AH367" s="8"/>
      <c r="AI367" s="21"/>
      <c r="AJ367" s="21"/>
      <c r="AK367" s="21"/>
      <c r="AL367" s="21"/>
      <c r="AM367" s="102"/>
      <c r="AN367" s="102"/>
      <c r="AO367" s="8"/>
      <c r="AP367" s="8"/>
      <c r="AQ367" s="8"/>
      <c r="AR367" s="17"/>
      <c r="AS367" s="17"/>
      <c r="AT367" s="13"/>
      <c r="AU367" s="13"/>
      <c r="AV367" s="11"/>
      <c r="AW367" s="13"/>
    </row>
    <row r="368" ht="12.75" customHeight="1">
      <c r="A368" s="13"/>
      <c r="B368" s="13"/>
      <c r="C368" s="11"/>
      <c r="D368" s="11"/>
      <c r="E368" s="99"/>
      <c r="F368" s="17"/>
      <c r="G368" s="13"/>
      <c r="H368" s="13"/>
      <c r="I368" s="13"/>
      <c r="J368" s="13"/>
      <c r="K368" s="8"/>
      <c r="L368" s="37"/>
      <c r="M368" s="13"/>
      <c r="N368" s="13"/>
      <c r="O368" s="13"/>
      <c r="P368" s="107"/>
      <c r="Q368" s="8"/>
      <c r="R368" s="8"/>
      <c r="S368" s="21"/>
      <c r="T368" s="11"/>
      <c r="U368" s="13"/>
      <c r="V368" s="8"/>
      <c r="W368" s="8"/>
      <c r="X368" s="8"/>
      <c r="Y368" s="8"/>
      <c r="Z368" s="21"/>
      <c r="AA368" s="21"/>
      <c r="AB368" s="21"/>
      <c r="AC368" s="21"/>
      <c r="AD368" s="102"/>
      <c r="AE368" s="102"/>
      <c r="AF368" s="8"/>
      <c r="AG368" s="8"/>
      <c r="AH368" s="8"/>
      <c r="AI368" s="21"/>
      <c r="AJ368" s="21"/>
      <c r="AK368" s="21"/>
      <c r="AL368" s="21"/>
      <c r="AM368" s="102"/>
      <c r="AN368" s="102"/>
      <c r="AO368" s="8"/>
      <c r="AP368" s="8"/>
      <c r="AQ368" s="8"/>
      <c r="AR368" s="17"/>
      <c r="AS368" s="17"/>
      <c r="AT368" s="13"/>
      <c r="AU368" s="13"/>
      <c r="AV368" s="11"/>
      <c r="AW368" s="13"/>
    </row>
    <row r="369" ht="12.75" customHeight="1">
      <c r="A369" s="13"/>
      <c r="B369" s="13"/>
      <c r="C369" s="11"/>
      <c r="D369" s="11"/>
      <c r="E369" s="99"/>
      <c r="F369" s="17"/>
      <c r="G369" s="13"/>
      <c r="H369" s="13"/>
      <c r="I369" s="13"/>
      <c r="J369" s="13"/>
      <c r="K369" s="8"/>
      <c r="L369" s="37"/>
      <c r="M369" s="13"/>
      <c r="N369" s="13"/>
      <c r="O369" s="13"/>
      <c r="P369" s="107"/>
      <c r="Q369" s="8"/>
      <c r="R369" s="8"/>
      <c r="S369" s="21"/>
      <c r="T369" s="11"/>
      <c r="U369" s="13"/>
      <c r="V369" s="8"/>
      <c r="W369" s="8"/>
      <c r="X369" s="8"/>
      <c r="Y369" s="8"/>
      <c r="Z369" s="21"/>
      <c r="AA369" s="21"/>
      <c r="AB369" s="21"/>
      <c r="AC369" s="21"/>
      <c r="AD369" s="102"/>
      <c r="AE369" s="102"/>
      <c r="AF369" s="8"/>
      <c r="AG369" s="8"/>
      <c r="AH369" s="8"/>
      <c r="AI369" s="21"/>
      <c r="AJ369" s="21"/>
      <c r="AK369" s="21"/>
      <c r="AL369" s="21"/>
      <c r="AM369" s="102"/>
      <c r="AN369" s="102"/>
      <c r="AO369" s="8"/>
      <c r="AP369" s="8"/>
      <c r="AQ369" s="8"/>
      <c r="AR369" s="17"/>
      <c r="AS369" s="17"/>
      <c r="AT369" s="13"/>
      <c r="AU369" s="13"/>
      <c r="AV369" s="11"/>
      <c r="AW369" s="13"/>
    </row>
    <row r="370" ht="12.75" customHeight="1">
      <c r="A370" s="13"/>
      <c r="B370" s="13"/>
      <c r="C370" s="11"/>
      <c r="D370" s="11"/>
      <c r="E370" s="99"/>
      <c r="F370" s="17"/>
      <c r="G370" s="13"/>
      <c r="H370" s="13"/>
      <c r="I370" s="13"/>
      <c r="J370" s="13"/>
      <c r="K370" s="8"/>
      <c r="L370" s="37"/>
      <c r="M370" s="13"/>
      <c r="N370" s="13"/>
      <c r="O370" s="13"/>
      <c r="P370" s="107"/>
      <c r="Q370" s="8"/>
      <c r="R370" s="8"/>
      <c r="S370" s="21"/>
      <c r="T370" s="11"/>
      <c r="U370" s="13"/>
      <c r="V370" s="8"/>
      <c r="W370" s="8"/>
      <c r="X370" s="8"/>
      <c r="Y370" s="8"/>
      <c r="Z370" s="21"/>
      <c r="AA370" s="21"/>
      <c r="AB370" s="21"/>
      <c r="AC370" s="21"/>
      <c r="AD370" s="102"/>
      <c r="AE370" s="102"/>
      <c r="AF370" s="8"/>
      <c r="AG370" s="8"/>
      <c r="AH370" s="8"/>
      <c r="AI370" s="21"/>
      <c r="AJ370" s="21"/>
      <c r="AK370" s="21"/>
      <c r="AL370" s="21"/>
      <c r="AM370" s="102"/>
      <c r="AN370" s="102"/>
      <c r="AO370" s="8"/>
      <c r="AP370" s="8"/>
      <c r="AQ370" s="8"/>
      <c r="AR370" s="17"/>
      <c r="AS370" s="17"/>
      <c r="AT370" s="13"/>
      <c r="AU370" s="13"/>
      <c r="AV370" s="11"/>
      <c r="AW370" s="13"/>
    </row>
    <row r="371" ht="12.75" customHeight="1">
      <c r="A371" s="13"/>
      <c r="B371" s="13"/>
      <c r="C371" s="11"/>
      <c r="D371" s="11"/>
      <c r="E371" s="99"/>
      <c r="F371" s="17"/>
      <c r="G371" s="13"/>
      <c r="H371" s="13"/>
      <c r="I371" s="13"/>
      <c r="J371" s="13"/>
      <c r="K371" s="8"/>
      <c r="L371" s="37"/>
      <c r="M371" s="13"/>
      <c r="N371" s="13"/>
      <c r="O371" s="13"/>
      <c r="P371" s="107"/>
      <c r="Q371" s="8"/>
      <c r="R371" s="8"/>
      <c r="S371" s="21"/>
      <c r="T371" s="11"/>
      <c r="U371" s="13"/>
      <c r="V371" s="8"/>
      <c r="W371" s="8"/>
      <c r="X371" s="8"/>
      <c r="Y371" s="8"/>
      <c r="Z371" s="21"/>
      <c r="AA371" s="21"/>
      <c r="AB371" s="21"/>
      <c r="AC371" s="21"/>
      <c r="AD371" s="102"/>
      <c r="AE371" s="102"/>
      <c r="AF371" s="8"/>
      <c r="AG371" s="8"/>
      <c r="AH371" s="8"/>
      <c r="AI371" s="21"/>
      <c r="AJ371" s="21"/>
      <c r="AK371" s="21"/>
      <c r="AL371" s="21"/>
      <c r="AM371" s="102"/>
      <c r="AN371" s="102"/>
      <c r="AO371" s="8"/>
      <c r="AP371" s="8"/>
      <c r="AQ371" s="8"/>
      <c r="AR371" s="17"/>
      <c r="AS371" s="17"/>
      <c r="AT371" s="13"/>
      <c r="AU371" s="13"/>
      <c r="AV371" s="11"/>
      <c r="AW371" s="13"/>
    </row>
    <row r="372" ht="12.75" customHeight="1">
      <c r="A372" s="13"/>
      <c r="B372" s="13"/>
      <c r="C372" s="11"/>
      <c r="D372" s="11"/>
      <c r="E372" s="99"/>
      <c r="F372" s="17"/>
      <c r="G372" s="13"/>
      <c r="H372" s="13"/>
      <c r="I372" s="13"/>
      <c r="J372" s="13"/>
      <c r="K372" s="8"/>
      <c r="L372" s="37"/>
      <c r="M372" s="13"/>
      <c r="N372" s="13"/>
      <c r="O372" s="13"/>
      <c r="P372" s="107"/>
      <c r="Q372" s="8"/>
      <c r="R372" s="8"/>
      <c r="S372" s="21"/>
      <c r="T372" s="11"/>
      <c r="U372" s="13"/>
      <c r="V372" s="8"/>
      <c r="W372" s="8"/>
      <c r="X372" s="8"/>
      <c r="Y372" s="8"/>
      <c r="Z372" s="21"/>
      <c r="AA372" s="21"/>
      <c r="AB372" s="21"/>
      <c r="AC372" s="21"/>
      <c r="AD372" s="102"/>
      <c r="AE372" s="102"/>
      <c r="AF372" s="8"/>
      <c r="AG372" s="8"/>
      <c r="AH372" s="8"/>
      <c r="AI372" s="21"/>
      <c r="AJ372" s="21"/>
      <c r="AK372" s="21"/>
      <c r="AL372" s="21"/>
      <c r="AM372" s="102"/>
      <c r="AN372" s="102"/>
      <c r="AO372" s="8"/>
      <c r="AP372" s="8"/>
      <c r="AQ372" s="8"/>
      <c r="AR372" s="17"/>
      <c r="AS372" s="17"/>
      <c r="AT372" s="13"/>
      <c r="AU372" s="13"/>
      <c r="AV372" s="11"/>
      <c r="AW372" s="13"/>
    </row>
    <row r="373" ht="12.75" customHeight="1">
      <c r="A373" s="13"/>
      <c r="B373" s="13"/>
      <c r="C373" s="11"/>
      <c r="D373" s="11"/>
      <c r="E373" s="99"/>
      <c r="F373" s="17"/>
      <c r="G373" s="13"/>
      <c r="H373" s="13"/>
      <c r="I373" s="13"/>
      <c r="J373" s="13"/>
      <c r="K373" s="8"/>
      <c r="L373" s="37"/>
      <c r="M373" s="13"/>
      <c r="N373" s="13"/>
      <c r="O373" s="13"/>
      <c r="P373" s="107"/>
      <c r="Q373" s="8"/>
      <c r="R373" s="8"/>
      <c r="S373" s="21"/>
      <c r="T373" s="11"/>
      <c r="U373" s="13"/>
      <c r="V373" s="8"/>
      <c r="W373" s="8"/>
      <c r="X373" s="8"/>
      <c r="Y373" s="8"/>
      <c r="Z373" s="21"/>
      <c r="AA373" s="21"/>
      <c r="AB373" s="21"/>
      <c r="AC373" s="21"/>
      <c r="AD373" s="102"/>
      <c r="AE373" s="102"/>
      <c r="AF373" s="8"/>
      <c r="AG373" s="8"/>
      <c r="AH373" s="8"/>
      <c r="AI373" s="21"/>
      <c r="AJ373" s="21"/>
      <c r="AK373" s="21"/>
      <c r="AL373" s="21"/>
      <c r="AM373" s="102"/>
      <c r="AN373" s="102"/>
      <c r="AO373" s="8"/>
      <c r="AP373" s="8"/>
      <c r="AQ373" s="8"/>
      <c r="AR373" s="17"/>
      <c r="AS373" s="17"/>
      <c r="AT373" s="13"/>
      <c r="AU373" s="13"/>
      <c r="AV373" s="11"/>
      <c r="AW373" s="13"/>
    </row>
    <row r="374" ht="12.75" customHeight="1">
      <c r="A374" s="13"/>
      <c r="B374" s="13"/>
      <c r="C374" s="11"/>
      <c r="D374" s="11"/>
      <c r="E374" s="99"/>
      <c r="F374" s="17"/>
      <c r="G374" s="13"/>
      <c r="H374" s="13"/>
      <c r="I374" s="13"/>
      <c r="J374" s="13"/>
      <c r="K374" s="8"/>
      <c r="L374" s="37"/>
      <c r="M374" s="13"/>
      <c r="N374" s="13"/>
      <c r="O374" s="13"/>
      <c r="P374" s="107"/>
      <c r="Q374" s="8"/>
      <c r="R374" s="8"/>
      <c r="S374" s="21"/>
      <c r="T374" s="11"/>
      <c r="U374" s="13"/>
      <c r="V374" s="8"/>
      <c r="W374" s="8"/>
      <c r="X374" s="8"/>
      <c r="Y374" s="8"/>
      <c r="Z374" s="21"/>
      <c r="AA374" s="21"/>
      <c r="AB374" s="21"/>
      <c r="AC374" s="21"/>
      <c r="AD374" s="102"/>
      <c r="AE374" s="102"/>
      <c r="AF374" s="8"/>
      <c r="AG374" s="8"/>
      <c r="AH374" s="8"/>
      <c r="AI374" s="21"/>
      <c r="AJ374" s="21"/>
      <c r="AK374" s="21"/>
      <c r="AL374" s="21"/>
      <c r="AM374" s="102"/>
      <c r="AN374" s="102"/>
      <c r="AO374" s="8"/>
      <c r="AP374" s="8"/>
      <c r="AQ374" s="8"/>
      <c r="AR374" s="17"/>
      <c r="AS374" s="17"/>
      <c r="AT374" s="13"/>
      <c r="AU374" s="13"/>
      <c r="AV374" s="11"/>
      <c r="AW374" s="13"/>
    </row>
    <row r="375" ht="12.75" customHeight="1">
      <c r="A375" s="13"/>
      <c r="B375" s="13"/>
      <c r="C375" s="11"/>
      <c r="D375" s="11"/>
      <c r="E375" s="99"/>
      <c r="F375" s="17"/>
      <c r="G375" s="13"/>
      <c r="H375" s="13"/>
      <c r="I375" s="13"/>
      <c r="J375" s="13"/>
      <c r="K375" s="8"/>
      <c r="L375" s="37"/>
      <c r="M375" s="13"/>
      <c r="N375" s="13"/>
      <c r="O375" s="13"/>
      <c r="P375" s="107"/>
      <c r="Q375" s="8"/>
      <c r="R375" s="8"/>
      <c r="S375" s="21"/>
      <c r="T375" s="11"/>
      <c r="U375" s="13"/>
      <c r="V375" s="8"/>
      <c r="W375" s="8"/>
      <c r="X375" s="8"/>
      <c r="Y375" s="8"/>
      <c r="Z375" s="21"/>
      <c r="AA375" s="21"/>
      <c r="AB375" s="21"/>
      <c r="AC375" s="21"/>
      <c r="AD375" s="102"/>
      <c r="AE375" s="102"/>
      <c r="AF375" s="8"/>
      <c r="AG375" s="8"/>
      <c r="AH375" s="8"/>
      <c r="AI375" s="21"/>
      <c r="AJ375" s="21"/>
      <c r="AK375" s="21"/>
      <c r="AL375" s="21"/>
      <c r="AM375" s="102"/>
      <c r="AN375" s="102"/>
      <c r="AO375" s="8"/>
      <c r="AP375" s="8"/>
      <c r="AQ375" s="8"/>
      <c r="AR375" s="17"/>
      <c r="AS375" s="17"/>
      <c r="AT375" s="13"/>
      <c r="AU375" s="13"/>
      <c r="AV375" s="11"/>
      <c r="AW375" s="13"/>
    </row>
    <row r="376" ht="12.75" customHeight="1">
      <c r="A376" s="13"/>
      <c r="B376" s="13"/>
      <c r="C376" s="11"/>
      <c r="D376" s="11"/>
      <c r="E376" s="99"/>
      <c r="F376" s="17"/>
      <c r="G376" s="13"/>
      <c r="H376" s="13"/>
      <c r="I376" s="13"/>
      <c r="J376" s="13"/>
      <c r="K376" s="8"/>
      <c r="L376" s="37"/>
      <c r="M376" s="13"/>
      <c r="N376" s="13"/>
      <c r="O376" s="13"/>
      <c r="P376" s="107"/>
      <c r="Q376" s="8"/>
      <c r="R376" s="8"/>
      <c r="S376" s="21"/>
      <c r="T376" s="11"/>
      <c r="U376" s="13"/>
      <c r="V376" s="8"/>
      <c r="W376" s="8"/>
      <c r="X376" s="8"/>
      <c r="Y376" s="8"/>
      <c r="Z376" s="21"/>
      <c r="AA376" s="21"/>
      <c r="AB376" s="21"/>
      <c r="AC376" s="21"/>
      <c r="AD376" s="102"/>
      <c r="AE376" s="102"/>
      <c r="AF376" s="8"/>
      <c r="AG376" s="8"/>
      <c r="AH376" s="8"/>
      <c r="AI376" s="21"/>
      <c r="AJ376" s="21"/>
      <c r="AK376" s="21"/>
      <c r="AL376" s="21"/>
      <c r="AM376" s="102"/>
      <c r="AN376" s="102"/>
      <c r="AO376" s="8"/>
      <c r="AP376" s="8"/>
      <c r="AQ376" s="8"/>
      <c r="AR376" s="17"/>
      <c r="AS376" s="17"/>
      <c r="AT376" s="13"/>
      <c r="AU376" s="13"/>
      <c r="AV376" s="11"/>
      <c r="AW376" s="13"/>
    </row>
    <row r="377" ht="12.75" customHeight="1">
      <c r="A377" s="13"/>
      <c r="B377" s="13"/>
      <c r="C377" s="11"/>
      <c r="D377" s="11"/>
      <c r="E377" s="99"/>
      <c r="F377" s="17"/>
      <c r="G377" s="13"/>
      <c r="H377" s="13"/>
      <c r="I377" s="13"/>
      <c r="J377" s="13"/>
      <c r="K377" s="8"/>
      <c r="L377" s="37"/>
      <c r="M377" s="13"/>
      <c r="N377" s="13"/>
      <c r="O377" s="13"/>
      <c r="P377" s="107"/>
      <c r="Q377" s="8"/>
      <c r="R377" s="8"/>
      <c r="S377" s="21"/>
      <c r="T377" s="11"/>
      <c r="U377" s="13"/>
      <c r="V377" s="8"/>
      <c r="W377" s="8"/>
      <c r="X377" s="8"/>
      <c r="Y377" s="8"/>
      <c r="Z377" s="21"/>
      <c r="AA377" s="21"/>
      <c r="AB377" s="21"/>
      <c r="AC377" s="21"/>
      <c r="AD377" s="102"/>
      <c r="AE377" s="102"/>
      <c r="AF377" s="8"/>
      <c r="AG377" s="8"/>
      <c r="AH377" s="8"/>
      <c r="AI377" s="21"/>
      <c r="AJ377" s="21"/>
      <c r="AK377" s="21"/>
      <c r="AL377" s="21"/>
      <c r="AM377" s="102"/>
      <c r="AN377" s="102"/>
      <c r="AO377" s="8"/>
      <c r="AP377" s="8"/>
      <c r="AQ377" s="8"/>
      <c r="AR377" s="17"/>
      <c r="AS377" s="17"/>
      <c r="AT377" s="13"/>
      <c r="AU377" s="13"/>
      <c r="AV377" s="11"/>
      <c r="AW377" s="13"/>
    </row>
    <row r="378" ht="12.75" customHeight="1">
      <c r="A378" s="13"/>
      <c r="B378" s="13"/>
      <c r="C378" s="11"/>
      <c r="D378" s="11"/>
      <c r="E378" s="99"/>
      <c r="F378" s="17"/>
      <c r="G378" s="13"/>
      <c r="H378" s="13"/>
      <c r="I378" s="13"/>
      <c r="J378" s="13"/>
      <c r="K378" s="8"/>
      <c r="L378" s="37"/>
      <c r="M378" s="13"/>
      <c r="N378" s="13"/>
      <c r="O378" s="13"/>
      <c r="P378" s="107"/>
      <c r="Q378" s="8"/>
      <c r="R378" s="8"/>
      <c r="S378" s="21"/>
      <c r="T378" s="11"/>
      <c r="U378" s="13"/>
      <c r="V378" s="8"/>
      <c r="W378" s="8"/>
      <c r="X378" s="8"/>
      <c r="Y378" s="8"/>
      <c r="Z378" s="21"/>
      <c r="AA378" s="21"/>
      <c r="AB378" s="21"/>
      <c r="AC378" s="21"/>
      <c r="AD378" s="102"/>
      <c r="AE378" s="102"/>
      <c r="AF378" s="8"/>
      <c r="AG378" s="8"/>
      <c r="AH378" s="8"/>
      <c r="AI378" s="21"/>
      <c r="AJ378" s="21"/>
      <c r="AK378" s="21"/>
      <c r="AL378" s="21"/>
      <c r="AM378" s="102"/>
      <c r="AN378" s="102"/>
      <c r="AO378" s="8"/>
      <c r="AP378" s="8"/>
      <c r="AQ378" s="8"/>
      <c r="AR378" s="17"/>
      <c r="AS378" s="17"/>
      <c r="AT378" s="13"/>
      <c r="AU378" s="13"/>
      <c r="AV378" s="11"/>
      <c r="AW378" s="13"/>
    </row>
    <row r="379" ht="12.75" customHeight="1">
      <c r="A379" s="13"/>
      <c r="B379" s="13"/>
      <c r="C379" s="11"/>
      <c r="D379" s="11"/>
      <c r="E379" s="99"/>
      <c r="F379" s="17"/>
      <c r="G379" s="13"/>
      <c r="H379" s="13"/>
      <c r="I379" s="13"/>
      <c r="J379" s="13"/>
      <c r="K379" s="8"/>
      <c r="L379" s="37"/>
      <c r="M379" s="13"/>
      <c r="N379" s="13"/>
      <c r="O379" s="13"/>
      <c r="P379" s="107"/>
      <c r="Q379" s="8"/>
      <c r="R379" s="8"/>
      <c r="S379" s="21"/>
      <c r="T379" s="11"/>
      <c r="U379" s="13"/>
      <c r="V379" s="8"/>
      <c r="W379" s="8"/>
      <c r="X379" s="8"/>
      <c r="Y379" s="8"/>
      <c r="Z379" s="21"/>
      <c r="AA379" s="21"/>
      <c r="AB379" s="21"/>
      <c r="AC379" s="21"/>
      <c r="AD379" s="102"/>
      <c r="AE379" s="102"/>
      <c r="AF379" s="8"/>
      <c r="AG379" s="8"/>
      <c r="AH379" s="8"/>
      <c r="AI379" s="21"/>
      <c r="AJ379" s="21"/>
      <c r="AK379" s="21"/>
      <c r="AL379" s="21"/>
      <c r="AM379" s="102"/>
      <c r="AN379" s="102"/>
      <c r="AO379" s="8"/>
      <c r="AP379" s="8"/>
      <c r="AQ379" s="8"/>
      <c r="AR379" s="17"/>
      <c r="AS379" s="17"/>
      <c r="AT379" s="13"/>
      <c r="AU379" s="13"/>
      <c r="AV379" s="11"/>
      <c r="AW379" s="13"/>
    </row>
    <row r="380" ht="12.75" customHeight="1">
      <c r="A380" s="13"/>
      <c r="B380" s="13"/>
      <c r="C380" s="11"/>
      <c r="D380" s="11"/>
      <c r="E380" s="99"/>
      <c r="F380" s="17"/>
      <c r="G380" s="13"/>
      <c r="H380" s="13"/>
      <c r="I380" s="13"/>
      <c r="J380" s="13"/>
      <c r="K380" s="8"/>
      <c r="L380" s="37"/>
      <c r="M380" s="13"/>
      <c r="N380" s="13"/>
      <c r="O380" s="13"/>
      <c r="P380" s="107"/>
      <c r="Q380" s="8"/>
      <c r="R380" s="8"/>
      <c r="S380" s="21"/>
      <c r="T380" s="11"/>
      <c r="U380" s="13"/>
      <c r="V380" s="8"/>
      <c r="W380" s="8"/>
      <c r="X380" s="8"/>
      <c r="Y380" s="8"/>
      <c r="Z380" s="21"/>
      <c r="AA380" s="21"/>
      <c r="AB380" s="21"/>
      <c r="AC380" s="21"/>
      <c r="AD380" s="102"/>
      <c r="AE380" s="102"/>
      <c r="AF380" s="8"/>
      <c r="AG380" s="8"/>
      <c r="AH380" s="8"/>
      <c r="AI380" s="21"/>
      <c r="AJ380" s="21"/>
      <c r="AK380" s="21"/>
      <c r="AL380" s="21"/>
      <c r="AM380" s="102"/>
      <c r="AN380" s="102"/>
      <c r="AO380" s="8"/>
      <c r="AP380" s="8"/>
      <c r="AQ380" s="8"/>
      <c r="AR380" s="17"/>
      <c r="AS380" s="17"/>
      <c r="AT380" s="13"/>
      <c r="AU380" s="13"/>
      <c r="AV380" s="11"/>
      <c r="AW380" s="13"/>
    </row>
    <row r="381" ht="12.75" customHeight="1">
      <c r="A381" s="13"/>
      <c r="B381" s="13"/>
      <c r="C381" s="11"/>
      <c r="D381" s="11"/>
      <c r="E381" s="99"/>
      <c r="F381" s="17"/>
      <c r="G381" s="13"/>
      <c r="H381" s="13"/>
      <c r="I381" s="13"/>
      <c r="J381" s="13"/>
      <c r="K381" s="8"/>
      <c r="L381" s="37"/>
      <c r="M381" s="13"/>
      <c r="N381" s="13"/>
      <c r="O381" s="13"/>
      <c r="P381" s="107"/>
      <c r="Q381" s="8"/>
      <c r="R381" s="8"/>
      <c r="S381" s="21"/>
      <c r="T381" s="11"/>
      <c r="U381" s="13"/>
      <c r="V381" s="8"/>
      <c r="W381" s="8"/>
      <c r="X381" s="8"/>
      <c r="Y381" s="8"/>
      <c r="Z381" s="21"/>
      <c r="AA381" s="21"/>
      <c r="AB381" s="21"/>
      <c r="AC381" s="21"/>
      <c r="AD381" s="102"/>
      <c r="AE381" s="102"/>
      <c r="AF381" s="8"/>
      <c r="AG381" s="8"/>
      <c r="AH381" s="8"/>
      <c r="AI381" s="21"/>
      <c r="AJ381" s="21"/>
      <c r="AK381" s="21"/>
      <c r="AL381" s="21"/>
      <c r="AM381" s="102"/>
      <c r="AN381" s="102"/>
      <c r="AO381" s="8"/>
      <c r="AP381" s="8"/>
      <c r="AQ381" s="8"/>
      <c r="AR381" s="17"/>
      <c r="AS381" s="17"/>
      <c r="AT381" s="13"/>
      <c r="AU381" s="13"/>
      <c r="AV381" s="11"/>
      <c r="AW381" s="13"/>
    </row>
    <row r="382" ht="12.75" customHeight="1">
      <c r="A382" s="13"/>
      <c r="B382" s="13"/>
      <c r="C382" s="11"/>
      <c r="D382" s="11"/>
      <c r="E382" s="99"/>
      <c r="F382" s="17"/>
      <c r="G382" s="13"/>
      <c r="H382" s="13"/>
      <c r="I382" s="13"/>
      <c r="J382" s="13"/>
      <c r="K382" s="8"/>
      <c r="L382" s="37"/>
      <c r="M382" s="13"/>
      <c r="N382" s="13"/>
      <c r="O382" s="13"/>
      <c r="P382" s="107"/>
      <c r="Q382" s="8"/>
      <c r="R382" s="8"/>
      <c r="S382" s="21"/>
      <c r="T382" s="11"/>
      <c r="U382" s="13"/>
      <c r="V382" s="8"/>
      <c r="W382" s="8"/>
      <c r="X382" s="8"/>
      <c r="Y382" s="8"/>
      <c r="Z382" s="21"/>
      <c r="AA382" s="21"/>
      <c r="AB382" s="21"/>
      <c r="AC382" s="21"/>
      <c r="AD382" s="102"/>
      <c r="AE382" s="102"/>
      <c r="AF382" s="8"/>
      <c r="AG382" s="8"/>
      <c r="AH382" s="8"/>
      <c r="AI382" s="21"/>
      <c r="AJ382" s="21"/>
      <c r="AK382" s="21"/>
      <c r="AL382" s="21"/>
      <c r="AM382" s="102"/>
      <c r="AN382" s="102"/>
      <c r="AO382" s="8"/>
      <c r="AP382" s="8"/>
      <c r="AQ382" s="8"/>
      <c r="AR382" s="17"/>
      <c r="AS382" s="17"/>
      <c r="AT382" s="13"/>
      <c r="AU382" s="13"/>
      <c r="AV382" s="11"/>
      <c r="AW382" s="13"/>
    </row>
    <row r="383" ht="12.75" customHeight="1">
      <c r="A383" s="13"/>
      <c r="B383" s="13"/>
      <c r="C383" s="11"/>
      <c r="D383" s="11"/>
      <c r="E383" s="99"/>
      <c r="F383" s="17"/>
      <c r="G383" s="13"/>
      <c r="H383" s="13"/>
      <c r="I383" s="13"/>
      <c r="J383" s="13"/>
      <c r="K383" s="8"/>
      <c r="L383" s="37"/>
      <c r="M383" s="13"/>
      <c r="N383" s="13"/>
      <c r="O383" s="13"/>
      <c r="P383" s="107"/>
      <c r="Q383" s="8"/>
      <c r="R383" s="8"/>
      <c r="S383" s="21"/>
      <c r="T383" s="11"/>
      <c r="U383" s="13"/>
      <c r="V383" s="8"/>
      <c r="W383" s="8"/>
      <c r="X383" s="8"/>
      <c r="Y383" s="8"/>
      <c r="Z383" s="21"/>
      <c r="AA383" s="21"/>
      <c r="AB383" s="21"/>
      <c r="AC383" s="21"/>
      <c r="AD383" s="102"/>
      <c r="AE383" s="102"/>
      <c r="AF383" s="8"/>
      <c r="AG383" s="8"/>
      <c r="AH383" s="8"/>
      <c r="AI383" s="21"/>
      <c r="AJ383" s="21"/>
      <c r="AK383" s="21"/>
      <c r="AL383" s="21"/>
      <c r="AM383" s="102"/>
      <c r="AN383" s="102"/>
      <c r="AO383" s="8"/>
      <c r="AP383" s="8"/>
      <c r="AQ383" s="8"/>
      <c r="AR383" s="17"/>
      <c r="AS383" s="17"/>
      <c r="AT383" s="13"/>
      <c r="AU383" s="13"/>
      <c r="AV383" s="11"/>
      <c r="AW383" s="13"/>
    </row>
    <row r="384" ht="12.75" customHeight="1">
      <c r="A384" s="13"/>
      <c r="B384" s="13"/>
      <c r="C384" s="11"/>
      <c r="D384" s="11"/>
      <c r="E384" s="99"/>
      <c r="F384" s="17"/>
      <c r="G384" s="13"/>
      <c r="H384" s="13"/>
      <c r="I384" s="13"/>
      <c r="J384" s="13"/>
      <c r="K384" s="8"/>
      <c r="L384" s="37"/>
      <c r="M384" s="13"/>
      <c r="N384" s="13"/>
      <c r="O384" s="13"/>
      <c r="P384" s="107"/>
      <c r="Q384" s="8"/>
      <c r="R384" s="8"/>
      <c r="S384" s="21"/>
      <c r="T384" s="11"/>
      <c r="U384" s="13"/>
      <c r="V384" s="8"/>
      <c r="W384" s="8"/>
      <c r="X384" s="8"/>
      <c r="Y384" s="8"/>
      <c r="Z384" s="21"/>
      <c r="AA384" s="21"/>
      <c r="AB384" s="21"/>
      <c r="AC384" s="21"/>
      <c r="AD384" s="102"/>
      <c r="AE384" s="102"/>
      <c r="AF384" s="8"/>
      <c r="AG384" s="8"/>
      <c r="AH384" s="8"/>
      <c r="AI384" s="21"/>
      <c r="AJ384" s="21"/>
      <c r="AK384" s="21"/>
      <c r="AL384" s="21"/>
      <c r="AM384" s="102"/>
      <c r="AN384" s="102"/>
      <c r="AO384" s="8"/>
      <c r="AP384" s="8"/>
      <c r="AQ384" s="8"/>
      <c r="AR384" s="17"/>
      <c r="AS384" s="17"/>
      <c r="AT384" s="13"/>
      <c r="AU384" s="13"/>
      <c r="AV384" s="11"/>
      <c r="AW384" s="13"/>
    </row>
    <row r="385" ht="12.75" customHeight="1">
      <c r="A385" s="13"/>
      <c r="B385" s="13"/>
      <c r="C385" s="11"/>
      <c r="D385" s="11"/>
      <c r="E385" s="99"/>
      <c r="F385" s="17"/>
      <c r="G385" s="13"/>
      <c r="H385" s="13"/>
      <c r="I385" s="13"/>
      <c r="J385" s="13"/>
      <c r="K385" s="8"/>
      <c r="L385" s="37"/>
      <c r="M385" s="13"/>
      <c r="N385" s="13"/>
      <c r="O385" s="13"/>
      <c r="P385" s="107"/>
      <c r="Q385" s="8"/>
      <c r="R385" s="8"/>
      <c r="S385" s="21"/>
      <c r="T385" s="11"/>
      <c r="U385" s="13"/>
      <c r="V385" s="8"/>
      <c r="W385" s="8"/>
      <c r="X385" s="8"/>
      <c r="Y385" s="8"/>
      <c r="Z385" s="21"/>
      <c r="AA385" s="21"/>
      <c r="AB385" s="21"/>
      <c r="AC385" s="21"/>
      <c r="AD385" s="102"/>
      <c r="AE385" s="102"/>
      <c r="AF385" s="8"/>
      <c r="AG385" s="8"/>
      <c r="AH385" s="8"/>
      <c r="AI385" s="21"/>
      <c r="AJ385" s="21"/>
      <c r="AK385" s="21"/>
      <c r="AL385" s="21"/>
      <c r="AM385" s="102"/>
      <c r="AN385" s="102"/>
      <c r="AO385" s="8"/>
      <c r="AP385" s="8"/>
      <c r="AQ385" s="8"/>
      <c r="AR385" s="17"/>
      <c r="AS385" s="17"/>
      <c r="AT385" s="13"/>
      <c r="AU385" s="13"/>
      <c r="AV385" s="11"/>
      <c r="AW385" s="13"/>
    </row>
    <row r="386" ht="12.75" customHeight="1">
      <c r="A386" s="13"/>
      <c r="B386" s="13"/>
      <c r="C386" s="11"/>
      <c r="D386" s="11"/>
      <c r="E386" s="99"/>
      <c r="F386" s="17"/>
      <c r="G386" s="13"/>
      <c r="H386" s="13"/>
      <c r="I386" s="13"/>
      <c r="J386" s="13"/>
      <c r="K386" s="8"/>
      <c r="L386" s="37"/>
      <c r="M386" s="13"/>
      <c r="N386" s="13"/>
      <c r="O386" s="13"/>
      <c r="P386" s="107"/>
      <c r="Q386" s="8"/>
      <c r="R386" s="8"/>
      <c r="S386" s="21"/>
      <c r="T386" s="11"/>
      <c r="U386" s="13"/>
      <c r="V386" s="8"/>
      <c r="W386" s="8"/>
      <c r="X386" s="8"/>
      <c r="Y386" s="8"/>
      <c r="Z386" s="21"/>
      <c r="AA386" s="21"/>
      <c r="AB386" s="21"/>
      <c r="AC386" s="21"/>
      <c r="AD386" s="102"/>
      <c r="AE386" s="102"/>
      <c r="AF386" s="8"/>
      <c r="AG386" s="8"/>
      <c r="AH386" s="8"/>
      <c r="AI386" s="21"/>
      <c r="AJ386" s="21"/>
      <c r="AK386" s="21"/>
      <c r="AL386" s="21"/>
      <c r="AM386" s="102"/>
      <c r="AN386" s="102"/>
      <c r="AO386" s="8"/>
      <c r="AP386" s="8"/>
      <c r="AQ386" s="8"/>
      <c r="AR386" s="17"/>
      <c r="AS386" s="17"/>
      <c r="AT386" s="13"/>
      <c r="AU386" s="13"/>
      <c r="AV386" s="11"/>
      <c r="AW386" s="13"/>
    </row>
    <row r="387" ht="12.75" customHeight="1">
      <c r="A387" s="13"/>
      <c r="B387" s="13"/>
      <c r="C387" s="11"/>
      <c r="D387" s="11"/>
      <c r="E387" s="99"/>
      <c r="F387" s="17"/>
      <c r="G387" s="13"/>
      <c r="H387" s="13"/>
      <c r="I387" s="13"/>
      <c r="J387" s="13"/>
      <c r="K387" s="8"/>
      <c r="L387" s="37"/>
      <c r="M387" s="13"/>
      <c r="N387" s="13"/>
      <c r="O387" s="13"/>
      <c r="P387" s="107"/>
      <c r="Q387" s="8"/>
      <c r="R387" s="8"/>
      <c r="S387" s="21"/>
      <c r="T387" s="11"/>
      <c r="U387" s="13"/>
      <c r="V387" s="8"/>
      <c r="W387" s="8"/>
      <c r="X387" s="8"/>
      <c r="Y387" s="8"/>
      <c r="Z387" s="21"/>
      <c r="AA387" s="21"/>
      <c r="AB387" s="21"/>
      <c r="AC387" s="21"/>
      <c r="AD387" s="102"/>
      <c r="AE387" s="102"/>
      <c r="AF387" s="8"/>
      <c r="AG387" s="8"/>
      <c r="AH387" s="8"/>
      <c r="AI387" s="21"/>
      <c r="AJ387" s="21"/>
      <c r="AK387" s="21"/>
      <c r="AL387" s="21"/>
      <c r="AM387" s="102"/>
      <c r="AN387" s="102"/>
      <c r="AO387" s="8"/>
      <c r="AP387" s="8"/>
      <c r="AQ387" s="8"/>
      <c r="AR387" s="17"/>
      <c r="AS387" s="17"/>
      <c r="AT387" s="13"/>
      <c r="AU387" s="13"/>
      <c r="AV387" s="11"/>
      <c r="AW387" s="13"/>
    </row>
    <row r="388" ht="12.75" customHeight="1">
      <c r="A388" s="13"/>
      <c r="B388" s="13"/>
      <c r="C388" s="11"/>
      <c r="D388" s="11"/>
      <c r="E388" s="99"/>
      <c r="F388" s="17"/>
      <c r="G388" s="13"/>
      <c r="H388" s="13"/>
      <c r="I388" s="13"/>
      <c r="J388" s="13"/>
      <c r="K388" s="8"/>
      <c r="L388" s="37"/>
      <c r="M388" s="13"/>
      <c r="N388" s="13"/>
      <c r="O388" s="13"/>
      <c r="P388" s="107"/>
      <c r="Q388" s="8"/>
      <c r="R388" s="8"/>
      <c r="S388" s="21"/>
      <c r="T388" s="11"/>
      <c r="U388" s="13"/>
      <c r="V388" s="8"/>
      <c r="W388" s="8"/>
      <c r="X388" s="8"/>
      <c r="Y388" s="8"/>
      <c r="Z388" s="21"/>
      <c r="AA388" s="21"/>
      <c r="AB388" s="21"/>
      <c r="AC388" s="21"/>
      <c r="AD388" s="102"/>
      <c r="AE388" s="102"/>
      <c r="AF388" s="8"/>
      <c r="AG388" s="8"/>
      <c r="AH388" s="8"/>
      <c r="AI388" s="21"/>
      <c r="AJ388" s="21"/>
      <c r="AK388" s="21"/>
      <c r="AL388" s="21"/>
      <c r="AM388" s="102"/>
      <c r="AN388" s="102"/>
      <c r="AO388" s="8"/>
      <c r="AP388" s="8"/>
      <c r="AQ388" s="8"/>
      <c r="AR388" s="17"/>
      <c r="AS388" s="17"/>
      <c r="AT388" s="13"/>
      <c r="AU388" s="13"/>
      <c r="AV388" s="11"/>
      <c r="AW388" s="13"/>
    </row>
    <row r="389" ht="12.75" customHeight="1">
      <c r="A389" s="13"/>
      <c r="B389" s="13"/>
      <c r="C389" s="11"/>
      <c r="D389" s="11"/>
      <c r="E389" s="99"/>
      <c r="F389" s="17"/>
      <c r="G389" s="13"/>
      <c r="H389" s="13"/>
      <c r="I389" s="13"/>
      <c r="J389" s="13"/>
      <c r="K389" s="8"/>
      <c r="L389" s="37"/>
      <c r="M389" s="13"/>
      <c r="N389" s="13"/>
      <c r="O389" s="13"/>
      <c r="P389" s="107"/>
      <c r="Q389" s="8"/>
      <c r="R389" s="8"/>
      <c r="S389" s="21"/>
      <c r="T389" s="11"/>
      <c r="U389" s="13"/>
      <c r="V389" s="8"/>
      <c r="W389" s="8"/>
      <c r="X389" s="8"/>
      <c r="Y389" s="8"/>
      <c r="Z389" s="21"/>
      <c r="AA389" s="21"/>
      <c r="AB389" s="21"/>
      <c r="AC389" s="21"/>
      <c r="AD389" s="102"/>
      <c r="AE389" s="102"/>
      <c r="AF389" s="8"/>
      <c r="AG389" s="8"/>
      <c r="AH389" s="8"/>
      <c r="AI389" s="21"/>
      <c r="AJ389" s="21"/>
      <c r="AK389" s="21"/>
      <c r="AL389" s="21"/>
      <c r="AM389" s="102"/>
      <c r="AN389" s="102"/>
      <c r="AO389" s="8"/>
      <c r="AP389" s="8"/>
      <c r="AQ389" s="8"/>
      <c r="AR389" s="17"/>
      <c r="AS389" s="17"/>
      <c r="AT389" s="13"/>
      <c r="AU389" s="13"/>
      <c r="AV389" s="11"/>
      <c r="AW389" s="13"/>
    </row>
    <row r="390" ht="12.75" customHeight="1">
      <c r="A390" s="13"/>
      <c r="B390" s="13"/>
      <c r="C390" s="11"/>
      <c r="D390" s="11"/>
      <c r="E390" s="99"/>
      <c r="F390" s="17"/>
      <c r="G390" s="13"/>
      <c r="H390" s="13"/>
      <c r="I390" s="13"/>
      <c r="J390" s="13"/>
      <c r="K390" s="8"/>
      <c r="L390" s="37"/>
      <c r="M390" s="13"/>
      <c r="N390" s="13"/>
      <c r="O390" s="13"/>
      <c r="P390" s="107"/>
      <c r="Q390" s="8"/>
      <c r="R390" s="8"/>
      <c r="S390" s="21"/>
      <c r="T390" s="11"/>
      <c r="U390" s="13"/>
      <c r="V390" s="8"/>
      <c r="W390" s="8"/>
      <c r="X390" s="8"/>
      <c r="Y390" s="8"/>
      <c r="Z390" s="21"/>
      <c r="AA390" s="21"/>
      <c r="AB390" s="21"/>
      <c r="AC390" s="21"/>
      <c r="AD390" s="102"/>
      <c r="AE390" s="102"/>
      <c r="AF390" s="8"/>
      <c r="AG390" s="8"/>
      <c r="AH390" s="8"/>
      <c r="AI390" s="21"/>
      <c r="AJ390" s="21"/>
      <c r="AK390" s="21"/>
      <c r="AL390" s="21"/>
      <c r="AM390" s="102"/>
      <c r="AN390" s="102"/>
      <c r="AO390" s="8"/>
      <c r="AP390" s="8"/>
      <c r="AQ390" s="8"/>
      <c r="AR390" s="17"/>
      <c r="AS390" s="17"/>
      <c r="AT390" s="13"/>
      <c r="AU390" s="13"/>
      <c r="AV390" s="11"/>
      <c r="AW390" s="13"/>
    </row>
    <row r="391" ht="12.75" customHeight="1">
      <c r="A391" s="13"/>
      <c r="B391" s="13"/>
      <c r="C391" s="11"/>
      <c r="D391" s="11"/>
      <c r="E391" s="99"/>
      <c r="F391" s="17"/>
      <c r="G391" s="13"/>
      <c r="H391" s="13"/>
      <c r="I391" s="13"/>
      <c r="J391" s="13"/>
      <c r="K391" s="8"/>
      <c r="L391" s="37"/>
      <c r="M391" s="13"/>
      <c r="N391" s="13"/>
      <c r="O391" s="13"/>
      <c r="P391" s="107"/>
      <c r="Q391" s="8"/>
      <c r="R391" s="8"/>
      <c r="S391" s="21"/>
      <c r="T391" s="11"/>
      <c r="U391" s="13"/>
      <c r="V391" s="8"/>
      <c r="W391" s="8"/>
      <c r="X391" s="8"/>
      <c r="Y391" s="8"/>
      <c r="Z391" s="21"/>
      <c r="AA391" s="21"/>
      <c r="AB391" s="21"/>
      <c r="AC391" s="21"/>
      <c r="AD391" s="102"/>
      <c r="AE391" s="102"/>
      <c r="AF391" s="8"/>
      <c r="AG391" s="8"/>
      <c r="AH391" s="8"/>
      <c r="AI391" s="21"/>
      <c r="AJ391" s="21"/>
      <c r="AK391" s="21"/>
      <c r="AL391" s="21"/>
      <c r="AM391" s="102"/>
      <c r="AN391" s="102"/>
      <c r="AO391" s="8"/>
      <c r="AP391" s="8"/>
      <c r="AQ391" s="8"/>
      <c r="AR391" s="17"/>
      <c r="AS391" s="17"/>
      <c r="AT391" s="13"/>
      <c r="AU391" s="13"/>
      <c r="AV391" s="11"/>
      <c r="AW391" s="13"/>
    </row>
    <row r="392" ht="12.75" customHeight="1">
      <c r="A392" s="13"/>
      <c r="B392" s="13"/>
      <c r="C392" s="11"/>
      <c r="D392" s="11"/>
      <c r="E392" s="99"/>
      <c r="F392" s="17"/>
      <c r="G392" s="13"/>
      <c r="H392" s="13"/>
      <c r="I392" s="13"/>
      <c r="J392" s="13"/>
      <c r="K392" s="8"/>
      <c r="L392" s="37"/>
      <c r="M392" s="13"/>
      <c r="N392" s="13"/>
      <c r="O392" s="13"/>
      <c r="P392" s="107"/>
      <c r="Q392" s="8"/>
      <c r="R392" s="8"/>
      <c r="S392" s="21"/>
      <c r="T392" s="11"/>
      <c r="U392" s="13"/>
      <c r="V392" s="8"/>
      <c r="W392" s="8"/>
      <c r="X392" s="8"/>
      <c r="Y392" s="8"/>
      <c r="Z392" s="21"/>
      <c r="AA392" s="21"/>
      <c r="AB392" s="21"/>
      <c r="AC392" s="21"/>
      <c r="AD392" s="102"/>
      <c r="AE392" s="102"/>
      <c r="AF392" s="8"/>
      <c r="AG392" s="8"/>
      <c r="AH392" s="8"/>
      <c r="AI392" s="21"/>
      <c r="AJ392" s="21"/>
      <c r="AK392" s="21"/>
      <c r="AL392" s="21"/>
      <c r="AM392" s="102"/>
      <c r="AN392" s="102"/>
      <c r="AO392" s="8"/>
      <c r="AP392" s="8"/>
      <c r="AQ392" s="8"/>
      <c r="AR392" s="17"/>
      <c r="AS392" s="17"/>
      <c r="AT392" s="13"/>
      <c r="AU392" s="13"/>
      <c r="AV392" s="11"/>
      <c r="AW392" s="13"/>
    </row>
    <row r="393" ht="12.75" customHeight="1">
      <c r="A393" s="13"/>
      <c r="B393" s="13"/>
      <c r="C393" s="11"/>
      <c r="D393" s="11"/>
      <c r="E393" s="99"/>
      <c r="F393" s="17"/>
      <c r="G393" s="13"/>
      <c r="H393" s="13"/>
      <c r="I393" s="13"/>
      <c r="J393" s="13"/>
      <c r="K393" s="8"/>
      <c r="L393" s="37"/>
      <c r="M393" s="13"/>
      <c r="N393" s="13"/>
      <c r="O393" s="13"/>
      <c r="P393" s="107"/>
      <c r="Q393" s="8"/>
      <c r="R393" s="8"/>
      <c r="S393" s="21"/>
      <c r="T393" s="11"/>
      <c r="U393" s="13"/>
      <c r="V393" s="8"/>
      <c r="W393" s="8"/>
      <c r="X393" s="8"/>
      <c r="Y393" s="8"/>
      <c r="Z393" s="21"/>
      <c r="AA393" s="21"/>
      <c r="AB393" s="21"/>
      <c r="AC393" s="21"/>
      <c r="AD393" s="102"/>
      <c r="AE393" s="102"/>
      <c r="AF393" s="8"/>
      <c r="AG393" s="8"/>
      <c r="AH393" s="8"/>
      <c r="AI393" s="21"/>
      <c r="AJ393" s="21"/>
      <c r="AK393" s="21"/>
      <c r="AL393" s="21"/>
      <c r="AM393" s="102"/>
      <c r="AN393" s="102"/>
      <c r="AO393" s="8"/>
      <c r="AP393" s="8"/>
      <c r="AQ393" s="8"/>
      <c r="AR393" s="17"/>
      <c r="AS393" s="17"/>
      <c r="AT393" s="13"/>
      <c r="AU393" s="13"/>
      <c r="AV393" s="11"/>
      <c r="AW393" s="13"/>
    </row>
    <row r="394" ht="12.75" customHeight="1">
      <c r="A394" s="13"/>
      <c r="B394" s="13"/>
      <c r="C394" s="11"/>
      <c r="D394" s="11"/>
      <c r="E394" s="99"/>
      <c r="F394" s="17"/>
      <c r="G394" s="13"/>
      <c r="H394" s="13"/>
      <c r="I394" s="13"/>
      <c r="J394" s="13"/>
      <c r="K394" s="8"/>
      <c r="L394" s="37"/>
      <c r="M394" s="13"/>
      <c r="N394" s="13"/>
      <c r="O394" s="13"/>
      <c r="P394" s="107"/>
      <c r="Q394" s="8"/>
      <c r="R394" s="8"/>
      <c r="S394" s="21"/>
      <c r="T394" s="11"/>
      <c r="U394" s="13"/>
      <c r="V394" s="8"/>
      <c r="W394" s="8"/>
      <c r="X394" s="8"/>
      <c r="Y394" s="8"/>
      <c r="Z394" s="21"/>
      <c r="AA394" s="21"/>
      <c r="AB394" s="21"/>
      <c r="AC394" s="21"/>
      <c r="AD394" s="102"/>
      <c r="AE394" s="102"/>
      <c r="AF394" s="8"/>
      <c r="AG394" s="8"/>
      <c r="AH394" s="8"/>
      <c r="AI394" s="21"/>
      <c r="AJ394" s="21"/>
      <c r="AK394" s="21"/>
      <c r="AL394" s="21"/>
      <c r="AM394" s="102"/>
      <c r="AN394" s="102"/>
      <c r="AO394" s="8"/>
      <c r="AP394" s="8"/>
      <c r="AQ394" s="8"/>
      <c r="AR394" s="17"/>
      <c r="AS394" s="17"/>
      <c r="AT394" s="13"/>
      <c r="AU394" s="13"/>
      <c r="AV394" s="11"/>
      <c r="AW394" s="13"/>
    </row>
    <row r="395" ht="12.75" customHeight="1">
      <c r="A395" s="13"/>
      <c r="B395" s="13"/>
      <c r="C395" s="11"/>
      <c r="D395" s="11"/>
      <c r="E395" s="99"/>
      <c r="F395" s="17"/>
      <c r="G395" s="13"/>
      <c r="H395" s="13"/>
      <c r="I395" s="13"/>
      <c r="J395" s="13"/>
      <c r="K395" s="8"/>
      <c r="L395" s="37"/>
      <c r="M395" s="13"/>
      <c r="N395" s="13"/>
      <c r="O395" s="13"/>
      <c r="P395" s="107"/>
      <c r="Q395" s="8"/>
      <c r="R395" s="8"/>
      <c r="S395" s="21"/>
      <c r="T395" s="11"/>
      <c r="U395" s="13"/>
      <c r="V395" s="8"/>
      <c r="W395" s="8"/>
      <c r="X395" s="8"/>
      <c r="Y395" s="8"/>
      <c r="Z395" s="21"/>
      <c r="AA395" s="21"/>
      <c r="AB395" s="21"/>
      <c r="AC395" s="21"/>
      <c r="AD395" s="102"/>
      <c r="AE395" s="102"/>
      <c r="AF395" s="8"/>
      <c r="AG395" s="8"/>
      <c r="AH395" s="8"/>
      <c r="AI395" s="21"/>
      <c r="AJ395" s="21"/>
      <c r="AK395" s="21"/>
      <c r="AL395" s="21"/>
      <c r="AM395" s="102"/>
      <c r="AN395" s="102"/>
      <c r="AO395" s="8"/>
      <c r="AP395" s="8"/>
      <c r="AQ395" s="8"/>
      <c r="AR395" s="17"/>
      <c r="AS395" s="17"/>
      <c r="AT395" s="13"/>
      <c r="AU395" s="13"/>
      <c r="AV395" s="11"/>
      <c r="AW395" s="13"/>
    </row>
    <row r="396" ht="12.75" customHeight="1">
      <c r="A396" s="13"/>
      <c r="B396" s="13"/>
      <c r="C396" s="11"/>
      <c r="D396" s="11"/>
      <c r="E396" s="99"/>
      <c r="F396" s="17"/>
      <c r="G396" s="13"/>
      <c r="H396" s="13"/>
      <c r="I396" s="13"/>
      <c r="J396" s="13"/>
      <c r="K396" s="8"/>
      <c r="L396" s="37"/>
      <c r="M396" s="13"/>
      <c r="N396" s="13"/>
      <c r="O396" s="13"/>
      <c r="P396" s="107"/>
      <c r="Q396" s="8"/>
      <c r="R396" s="8"/>
      <c r="S396" s="21"/>
      <c r="T396" s="11"/>
      <c r="U396" s="13"/>
      <c r="V396" s="8"/>
      <c r="W396" s="8"/>
      <c r="X396" s="8"/>
      <c r="Y396" s="8"/>
      <c r="Z396" s="21"/>
      <c r="AA396" s="21"/>
      <c r="AB396" s="21"/>
      <c r="AC396" s="21"/>
      <c r="AD396" s="102"/>
      <c r="AE396" s="102"/>
      <c r="AF396" s="8"/>
      <c r="AG396" s="8"/>
      <c r="AH396" s="8"/>
      <c r="AI396" s="21"/>
      <c r="AJ396" s="21"/>
      <c r="AK396" s="21"/>
      <c r="AL396" s="21"/>
      <c r="AM396" s="102"/>
      <c r="AN396" s="102"/>
      <c r="AO396" s="8"/>
      <c r="AP396" s="8"/>
      <c r="AQ396" s="8"/>
      <c r="AR396" s="17"/>
      <c r="AS396" s="17"/>
      <c r="AT396" s="13"/>
      <c r="AU396" s="13"/>
      <c r="AV396" s="11"/>
      <c r="AW396" s="13"/>
    </row>
    <row r="397" ht="12.75" customHeight="1">
      <c r="A397" s="13"/>
      <c r="B397" s="13"/>
      <c r="C397" s="11"/>
      <c r="D397" s="11"/>
      <c r="E397" s="99"/>
      <c r="F397" s="17"/>
      <c r="G397" s="13"/>
      <c r="H397" s="13"/>
      <c r="I397" s="13"/>
      <c r="J397" s="13"/>
      <c r="K397" s="8"/>
      <c r="L397" s="37"/>
      <c r="M397" s="13"/>
      <c r="N397" s="13"/>
      <c r="O397" s="13"/>
      <c r="P397" s="107"/>
      <c r="Q397" s="8"/>
      <c r="R397" s="8"/>
      <c r="S397" s="21"/>
      <c r="T397" s="11"/>
      <c r="U397" s="13"/>
      <c r="V397" s="8"/>
      <c r="W397" s="8"/>
      <c r="X397" s="8"/>
      <c r="Y397" s="8"/>
      <c r="Z397" s="21"/>
      <c r="AA397" s="21"/>
      <c r="AB397" s="21"/>
      <c r="AC397" s="21"/>
      <c r="AD397" s="102"/>
      <c r="AE397" s="102"/>
      <c r="AF397" s="8"/>
      <c r="AG397" s="8"/>
      <c r="AH397" s="8"/>
      <c r="AI397" s="21"/>
      <c r="AJ397" s="21"/>
      <c r="AK397" s="21"/>
      <c r="AL397" s="21"/>
      <c r="AM397" s="102"/>
      <c r="AN397" s="102"/>
      <c r="AO397" s="8"/>
      <c r="AP397" s="8"/>
      <c r="AQ397" s="8"/>
      <c r="AR397" s="17"/>
      <c r="AS397" s="17"/>
      <c r="AT397" s="13"/>
      <c r="AU397" s="13"/>
      <c r="AV397" s="11"/>
      <c r="AW397" s="13"/>
    </row>
    <row r="398" ht="12.75" customHeight="1">
      <c r="A398" s="13"/>
      <c r="B398" s="13"/>
      <c r="C398" s="11"/>
      <c r="D398" s="11"/>
      <c r="E398" s="99"/>
      <c r="F398" s="17"/>
      <c r="G398" s="13"/>
      <c r="H398" s="13"/>
      <c r="I398" s="13"/>
      <c r="J398" s="13"/>
      <c r="K398" s="8"/>
      <c r="L398" s="37"/>
      <c r="M398" s="13"/>
      <c r="N398" s="13"/>
      <c r="O398" s="13"/>
      <c r="P398" s="107"/>
      <c r="Q398" s="8"/>
      <c r="R398" s="8"/>
      <c r="S398" s="21"/>
      <c r="T398" s="11"/>
      <c r="U398" s="13"/>
      <c r="V398" s="8"/>
      <c r="W398" s="8"/>
      <c r="X398" s="8"/>
      <c r="Y398" s="8"/>
      <c r="Z398" s="21"/>
      <c r="AA398" s="21"/>
      <c r="AB398" s="21"/>
      <c r="AC398" s="21"/>
      <c r="AD398" s="102"/>
      <c r="AE398" s="102"/>
      <c r="AF398" s="8"/>
      <c r="AG398" s="8"/>
      <c r="AH398" s="8"/>
      <c r="AI398" s="21"/>
      <c r="AJ398" s="21"/>
      <c r="AK398" s="21"/>
      <c r="AL398" s="21"/>
      <c r="AM398" s="102"/>
      <c r="AN398" s="102"/>
      <c r="AO398" s="8"/>
      <c r="AP398" s="8"/>
      <c r="AQ398" s="8"/>
      <c r="AR398" s="17"/>
      <c r="AS398" s="17"/>
      <c r="AT398" s="13"/>
      <c r="AU398" s="13"/>
      <c r="AV398" s="11"/>
      <c r="AW398" s="13"/>
    </row>
    <row r="399" ht="12.75" customHeight="1">
      <c r="A399" s="13"/>
      <c r="B399" s="13"/>
      <c r="C399" s="11"/>
      <c r="D399" s="11"/>
      <c r="E399" s="99"/>
      <c r="F399" s="17"/>
      <c r="G399" s="13"/>
      <c r="H399" s="13"/>
      <c r="I399" s="13"/>
      <c r="J399" s="13"/>
      <c r="K399" s="8"/>
      <c r="L399" s="37"/>
      <c r="M399" s="13"/>
      <c r="N399" s="13"/>
      <c r="O399" s="13"/>
      <c r="P399" s="107"/>
      <c r="Q399" s="8"/>
      <c r="R399" s="8"/>
      <c r="S399" s="21"/>
      <c r="T399" s="11"/>
      <c r="U399" s="13"/>
      <c r="V399" s="8"/>
      <c r="W399" s="8"/>
      <c r="X399" s="8"/>
      <c r="Y399" s="8"/>
      <c r="Z399" s="21"/>
      <c r="AA399" s="21"/>
      <c r="AB399" s="21"/>
      <c r="AC399" s="21"/>
      <c r="AD399" s="102"/>
      <c r="AE399" s="102"/>
      <c r="AF399" s="8"/>
      <c r="AG399" s="8"/>
      <c r="AH399" s="8"/>
      <c r="AI399" s="21"/>
      <c r="AJ399" s="21"/>
      <c r="AK399" s="21"/>
      <c r="AL399" s="21"/>
      <c r="AM399" s="102"/>
      <c r="AN399" s="102"/>
      <c r="AO399" s="8"/>
      <c r="AP399" s="8"/>
      <c r="AQ399" s="8"/>
      <c r="AR399" s="17"/>
      <c r="AS399" s="17"/>
      <c r="AT399" s="13"/>
      <c r="AU399" s="13"/>
      <c r="AV399" s="11"/>
      <c r="AW399" s="13"/>
    </row>
    <row r="400" ht="12.75" customHeight="1">
      <c r="A400" s="13"/>
      <c r="B400" s="13"/>
      <c r="C400" s="11"/>
      <c r="D400" s="11"/>
      <c r="E400" s="99"/>
      <c r="F400" s="17"/>
      <c r="G400" s="13"/>
      <c r="H400" s="13"/>
      <c r="I400" s="13"/>
      <c r="J400" s="13"/>
      <c r="K400" s="8"/>
      <c r="L400" s="37"/>
      <c r="M400" s="13"/>
      <c r="N400" s="13"/>
      <c r="O400" s="13"/>
      <c r="P400" s="107"/>
      <c r="Q400" s="8"/>
      <c r="R400" s="8"/>
      <c r="S400" s="21"/>
      <c r="T400" s="11"/>
      <c r="U400" s="13"/>
      <c r="V400" s="8"/>
      <c r="W400" s="8"/>
      <c r="X400" s="8"/>
      <c r="Y400" s="8"/>
      <c r="Z400" s="21"/>
      <c r="AA400" s="21"/>
      <c r="AB400" s="21"/>
      <c r="AC400" s="21"/>
      <c r="AD400" s="102"/>
      <c r="AE400" s="102"/>
      <c r="AF400" s="8"/>
      <c r="AG400" s="8"/>
      <c r="AH400" s="8"/>
      <c r="AI400" s="21"/>
      <c r="AJ400" s="21"/>
      <c r="AK400" s="21"/>
      <c r="AL400" s="21"/>
      <c r="AM400" s="102"/>
      <c r="AN400" s="102"/>
      <c r="AO400" s="8"/>
      <c r="AP400" s="8"/>
      <c r="AQ400" s="8"/>
      <c r="AR400" s="17"/>
      <c r="AS400" s="17"/>
      <c r="AT400" s="13"/>
      <c r="AU400" s="13"/>
      <c r="AV400" s="11"/>
      <c r="AW400" s="13"/>
    </row>
    <row r="401" ht="12.75" customHeight="1">
      <c r="A401" s="13"/>
      <c r="B401" s="13"/>
      <c r="C401" s="11"/>
      <c r="D401" s="11"/>
      <c r="E401" s="99"/>
      <c r="F401" s="17"/>
      <c r="G401" s="13"/>
      <c r="H401" s="13"/>
      <c r="I401" s="13"/>
      <c r="J401" s="13"/>
      <c r="K401" s="8"/>
      <c r="L401" s="37"/>
      <c r="M401" s="13"/>
      <c r="N401" s="13"/>
      <c r="O401" s="13"/>
      <c r="P401" s="107"/>
      <c r="Q401" s="8"/>
      <c r="R401" s="8"/>
      <c r="S401" s="21"/>
      <c r="T401" s="11"/>
      <c r="U401" s="13"/>
      <c r="V401" s="8"/>
      <c r="W401" s="8"/>
      <c r="X401" s="8"/>
      <c r="Y401" s="8"/>
      <c r="Z401" s="21"/>
      <c r="AA401" s="21"/>
      <c r="AB401" s="21"/>
      <c r="AC401" s="21"/>
      <c r="AD401" s="102"/>
      <c r="AE401" s="102"/>
      <c r="AF401" s="8"/>
      <c r="AG401" s="8"/>
      <c r="AH401" s="8"/>
      <c r="AI401" s="21"/>
      <c r="AJ401" s="21"/>
      <c r="AK401" s="21"/>
      <c r="AL401" s="21"/>
      <c r="AM401" s="102"/>
      <c r="AN401" s="102"/>
      <c r="AO401" s="8"/>
      <c r="AP401" s="8"/>
      <c r="AQ401" s="8"/>
      <c r="AR401" s="17"/>
      <c r="AS401" s="17"/>
      <c r="AT401" s="13"/>
      <c r="AU401" s="13"/>
      <c r="AV401" s="11"/>
      <c r="AW401" s="13"/>
    </row>
    <row r="402" ht="12.75" customHeight="1">
      <c r="A402" s="13"/>
      <c r="B402" s="13"/>
      <c r="C402" s="11"/>
      <c r="D402" s="11"/>
      <c r="E402" s="99"/>
      <c r="F402" s="17"/>
      <c r="G402" s="13"/>
      <c r="H402" s="13"/>
      <c r="I402" s="13"/>
      <c r="J402" s="13"/>
      <c r="K402" s="8"/>
      <c r="L402" s="37"/>
      <c r="M402" s="13"/>
      <c r="N402" s="13"/>
      <c r="O402" s="13"/>
      <c r="P402" s="107"/>
      <c r="Q402" s="8"/>
      <c r="R402" s="8"/>
      <c r="S402" s="21"/>
      <c r="T402" s="11"/>
      <c r="U402" s="13"/>
      <c r="V402" s="8"/>
      <c r="W402" s="8"/>
      <c r="X402" s="8"/>
      <c r="Y402" s="8"/>
      <c r="Z402" s="21"/>
      <c r="AA402" s="21"/>
      <c r="AB402" s="21"/>
      <c r="AC402" s="21"/>
      <c r="AD402" s="102"/>
      <c r="AE402" s="102"/>
      <c r="AF402" s="8"/>
      <c r="AG402" s="8"/>
      <c r="AH402" s="8"/>
      <c r="AI402" s="21"/>
      <c r="AJ402" s="21"/>
      <c r="AK402" s="21"/>
      <c r="AL402" s="21"/>
      <c r="AM402" s="102"/>
      <c r="AN402" s="102"/>
      <c r="AO402" s="8"/>
      <c r="AP402" s="8"/>
      <c r="AQ402" s="8"/>
      <c r="AR402" s="17"/>
      <c r="AS402" s="17"/>
      <c r="AT402" s="13"/>
      <c r="AU402" s="13"/>
      <c r="AV402" s="11"/>
      <c r="AW402" s="13"/>
    </row>
    <row r="403" ht="12.75" customHeight="1">
      <c r="A403" s="13"/>
      <c r="B403" s="13"/>
      <c r="C403" s="11"/>
      <c r="D403" s="11"/>
      <c r="E403" s="99"/>
      <c r="F403" s="17"/>
      <c r="G403" s="13"/>
      <c r="H403" s="13"/>
      <c r="I403" s="13"/>
      <c r="J403" s="13"/>
      <c r="K403" s="8"/>
      <c r="L403" s="37"/>
      <c r="M403" s="13"/>
      <c r="N403" s="13"/>
      <c r="O403" s="13"/>
      <c r="P403" s="107"/>
      <c r="Q403" s="8"/>
      <c r="R403" s="8"/>
      <c r="S403" s="21"/>
      <c r="T403" s="11"/>
      <c r="U403" s="13"/>
      <c r="V403" s="8"/>
      <c r="W403" s="8"/>
      <c r="X403" s="8"/>
      <c r="Y403" s="8"/>
      <c r="Z403" s="21"/>
      <c r="AA403" s="21"/>
      <c r="AB403" s="21"/>
      <c r="AC403" s="21"/>
      <c r="AD403" s="102"/>
      <c r="AE403" s="102"/>
      <c r="AF403" s="8"/>
      <c r="AG403" s="8"/>
      <c r="AH403" s="8"/>
      <c r="AI403" s="21"/>
      <c r="AJ403" s="21"/>
      <c r="AK403" s="21"/>
      <c r="AL403" s="21"/>
      <c r="AM403" s="102"/>
      <c r="AN403" s="102"/>
      <c r="AO403" s="8"/>
      <c r="AP403" s="8"/>
      <c r="AQ403" s="8"/>
      <c r="AR403" s="17"/>
      <c r="AS403" s="17"/>
      <c r="AT403" s="13"/>
      <c r="AU403" s="13"/>
      <c r="AV403" s="11"/>
      <c r="AW403" s="13"/>
    </row>
    <row r="404" ht="12.75" customHeight="1">
      <c r="A404" s="13"/>
      <c r="B404" s="13"/>
      <c r="C404" s="11"/>
      <c r="D404" s="11"/>
      <c r="E404" s="99"/>
      <c r="F404" s="17"/>
      <c r="G404" s="13"/>
      <c r="H404" s="13"/>
      <c r="I404" s="13"/>
      <c r="J404" s="13"/>
      <c r="K404" s="8"/>
      <c r="L404" s="37"/>
      <c r="M404" s="13"/>
      <c r="N404" s="13"/>
      <c r="O404" s="13"/>
      <c r="P404" s="107"/>
      <c r="Q404" s="8"/>
      <c r="R404" s="8"/>
      <c r="S404" s="21"/>
      <c r="T404" s="11"/>
      <c r="U404" s="13"/>
      <c r="V404" s="8"/>
      <c r="W404" s="8"/>
      <c r="X404" s="8"/>
      <c r="Y404" s="8"/>
      <c r="Z404" s="21"/>
      <c r="AA404" s="21"/>
      <c r="AB404" s="21"/>
      <c r="AC404" s="21"/>
      <c r="AD404" s="102"/>
      <c r="AE404" s="102"/>
      <c r="AF404" s="8"/>
      <c r="AG404" s="8"/>
      <c r="AH404" s="8"/>
      <c r="AI404" s="21"/>
      <c r="AJ404" s="21"/>
      <c r="AK404" s="21"/>
      <c r="AL404" s="21"/>
      <c r="AM404" s="102"/>
      <c r="AN404" s="102"/>
      <c r="AO404" s="8"/>
      <c r="AP404" s="8"/>
      <c r="AQ404" s="8"/>
      <c r="AR404" s="17"/>
      <c r="AS404" s="17"/>
      <c r="AT404" s="13"/>
      <c r="AU404" s="13"/>
      <c r="AV404" s="11"/>
      <c r="AW404" s="13"/>
    </row>
    <row r="405" ht="12.75" customHeight="1">
      <c r="A405" s="13"/>
      <c r="B405" s="13"/>
      <c r="C405" s="11"/>
      <c r="D405" s="11"/>
      <c r="E405" s="99"/>
      <c r="F405" s="17"/>
      <c r="G405" s="13"/>
      <c r="H405" s="13"/>
      <c r="I405" s="13"/>
      <c r="J405" s="13"/>
      <c r="K405" s="8"/>
      <c r="L405" s="37"/>
      <c r="M405" s="13"/>
      <c r="N405" s="13"/>
      <c r="O405" s="13"/>
      <c r="P405" s="107"/>
      <c r="Q405" s="8"/>
      <c r="R405" s="8"/>
      <c r="S405" s="21"/>
      <c r="T405" s="11"/>
      <c r="U405" s="13"/>
      <c r="V405" s="8"/>
      <c r="W405" s="8"/>
      <c r="X405" s="8"/>
      <c r="Y405" s="8"/>
      <c r="Z405" s="21"/>
      <c r="AA405" s="21"/>
      <c r="AB405" s="21"/>
      <c r="AC405" s="21"/>
      <c r="AD405" s="102"/>
      <c r="AE405" s="102"/>
      <c r="AF405" s="8"/>
      <c r="AG405" s="8"/>
      <c r="AH405" s="8"/>
      <c r="AI405" s="21"/>
      <c r="AJ405" s="21"/>
      <c r="AK405" s="21"/>
      <c r="AL405" s="21"/>
      <c r="AM405" s="102"/>
      <c r="AN405" s="102"/>
      <c r="AO405" s="8"/>
      <c r="AP405" s="8"/>
      <c r="AQ405" s="8"/>
      <c r="AR405" s="17"/>
      <c r="AS405" s="17"/>
      <c r="AT405" s="13"/>
      <c r="AU405" s="13"/>
      <c r="AV405" s="11"/>
      <c r="AW405" s="13"/>
    </row>
    <row r="406" ht="12.75" customHeight="1">
      <c r="A406" s="13"/>
      <c r="B406" s="13"/>
      <c r="C406" s="11"/>
      <c r="D406" s="11"/>
      <c r="E406" s="99"/>
      <c r="F406" s="17"/>
      <c r="G406" s="13"/>
      <c r="H406" s="13"/>
      <c r="I406" s="13"/>
      <c r="J406" s="13"/>
      <c r="K406" s="8"/>
      <c r="L406" s="37"/>
      <c r="M406" s="13"/>
      <c r="N406" s="13"/>
      <c r="O406" s="13"/>
      <c r="P406" s="107"/>
      <c r="Q406" s="8"/>
      <c r="R406" s="8"/>
      <c r="S406" s="21"/>
      <c r="T406" s="11"/>
      <c r="U406" s="13"/>
      <c r="V406" s="8"/>
      <c r="W406" s="8"/>
      <c r="X406" s="8"/>
      <c r="Y406" s="8"/>
      <c r="Z406" s="21"/>
      <c r="AA406" s="21"/>
      <c r="AB406" s="21"/>
      <c r="AC406" s="21"/>
      <c r="AD406" s="102"/>
      <c r="AE406" s="102"/>
      <c r="AF406" s="8"/>
      <c r="AG406" s="8"/>
      <c r="AH406" s="8"/>
      <c r="AI406" s="21"/>
      <c r="AJ406" s="21"/>
      <c r="AK406" s="21"/>
      <c r="AL406" s="21"/>
      <c r="AM406" s="102"/>
      <c r="AN406" s="102"/>
      <c r="AO406" s="8"/>
      <c r="AP406" s="8"/>
      <c r="AQ406" s="8"/>
      <c r="AR406" s="17"/>
      <c r="AS406" s="17"/>
      <c r="AT406" s="13"/>
      <c r="AU406" s="13"/>
      <c r="AV406" s="11"/>
      <c r="AW406" s="13"/>
    </row>
    <row r="407" ht="12.75" customHeight="1">
      <c r="A407" s="13"/>
      <c r="B407" s="13"/>
      <c r="C407" s="11"/>
      <c r="D407" s="11"/>
      <c r="E407" s="99"/>
      <c r="F407" s="17"/>
      <c r="G407" s="13"/>
      <c r="H407" s="13"/>
      <c r="I407" s="13"/>
      <c r="J407" s="13"/>
      <c r="K407" s="8"/>
      <c r="L407" s="37"/>
      <c r="M407" s="13"/>
      <c r="N407" s="13"/>
      <c r="O407" s="13"/>
      <c r="P407" s="107"/>
      <c r="Q407" s="8"/>
      <c r="R407" s="8"/>
      <c r="S407" s="21"/>
      <c r="T407" s="11"/>
      <c r="U407" s="13"/>
      <c r="V407" s="8"/>
      <c r="W407" s="8"/>
      <c r="X407" s="8"/>
      <c r="Y407" s="8"/>
      <c r="Z407" s="21"/>
      <c r="AA407" s="21"/>
      <c r="AB407" s="21"/>
      <c r="AC407" s="21"/>
      <c r="AD407" s="102"/>
      <c r="AE407" s="102"/>
      <c r="AF407" s="8"/>
      <c r="AG407" s="8"/>
      <c r="AH407" s="8"/>
      <c r="AI407" s="21"/>
      <c r="AJ407" s="21"/>
      <c r="AK407" s="21"/>
      <c r="AL407" s="21"/>
      <c r="AM407" s="102"/>
      <c r="AN407" s="102"/>
      <c r="AO407" s="8"/>
      <c r="AP407" s="8"/>
      <c r="AQ407" s="8"/>
      <c r="AR407" s="17"/>
      <c r="AS407" s="17"/>
      <c r="AT407" s="13"/>
      <c r="AU407" s="13"/>
      <c r="AV407" s="11"/>
      <c r="AW407" s="13"/>
    </row>
    <row r="408" ht="12.75" customHeight="1">
      <c r="A408" s="13"/>
      <c r="B408" s="13"/>
      <c r="C408" s="11"/>
      <c r="D408" s="11"/>
      <c r="E408" s="99"/>
      <c r="F408" s="17"/>
      <c r="G408" s="13"/>
      <c r="H408" s="13"/>
      <c r="I408" s="13"/>
      <c r="J408" s="13"/>
      <c r="K408" s="8"/>
      <c r="L408" s="37"/>
      <c r="M408" s="13"/>
      <c r="N408" s="13"/>
      <c r="O408" s="13"/>
      <c r="P408" s="107"/>
      <c r="Q408" s="8"/>
      <c r="R408" s="8"/>
      <c r="S408" s="21"/>
      <c r="T408" s="11"/>
      <c r="U408" s="13"/>
      <c r="V408" s="8"/>
      <c r="W408" s="8"/>
      <c r="X408" s="8"/>
      <c r="Y408" s="8"/>
      <c r="Z408" s="21"/>
      <c r="AA408" s="21"/>
      <c r="AB408" s="21"/>
      <c r="AC408" s="21"/>
      <c r="AD408" s="102"/>
      <c r="AE408" s="102"/>
      <c r="AF408" s="8"/>
      <c r="AG408" s="8"/>
      <c r="AH408" s="8"/>
      <c r="AI408" s="21"/>
      <c r="AJ408" s="21"/>
      <c r="AK408" s="21"/>
      <c r="AL408" s="21"/>
      <c r="AM408" s="102"/>
      <c r="AN408" s="102"/>
      <c r="AO408" s="8"/>
      <c r="AP408" s="8"/>
      <c r="AQ408" s="8"/>
      <c r="AR408" s="17"/>
      <c r="AS408" s="17"/>
      <c r="AT408" s="13"/>
      <c r="AU408" s="13"/>
      <c r="AV408" s="11"/>
      <c r="AW408" s="13"/>
    </row>
    <row r="409" ht="12.75" customHeight="1">
      <c r="A409" s="13"/>
      <c r="B409" s="13"/>
      <c r="C409" s="11"/>
      <c r="D409" s="11"/>
      <c r="E409" s="99"/>
      <c r="F409" s="17"/>
      <c r="G409" s="13"/>
      <c r="H409" s="13"/>
      <c r="I409" s="13"/>
      <c r="J409" s="13"/>
      <c r="K409" s="8"/>
      <c r="L409" s="37"/>
      <c r="M409" s="13"/>
      <c r="N409" s="13"/>
      <c r="O409" s="13"/>
      <c r="P409" s="107"/>
      <c r="Q409" s="8"/>
      <c r="R409" s="8"/>
      <c r="S409" s="21"/>
      <c r="T409" s="11"/>
      <c r="U409" s="13"/>
      <c r="V409" s="8"/>
      <c r="W409" s="8"/>
      <c r="X409" s="8"/>
      <c r="Y409" s="8"/>
      <c r="Z409" s="21"/>
      <c r="AA409" s="21"/>
      <c r="AB409" s="21"/>
      <c r="AC409" s="21"/>
      <c r="AD409" s="102"/>
      <c r="AE409" s="102"/>
      <c r="AF409" s="8"/>
      <c r="AG409" s="8"/>
      <c r="AH409" s="8"/>
      <c r="AI409" s="21"/>
      <c r="AJ409" s="21"/>
      <c r="AK409" s="21"/>
      <c r="AL409" s="21"/>
      <c r="AM409" s="102"/>
      <c r="AN409" s="102"/>
      <c r="AO409" s="8"/>
      <c r="AP409" s="8"/>
      <c r="AQ409" s="8"/>
      <c r="AR409" s="17"/>
      <c r="AS409" s="17"/>
      <c r="AT409" s="13"/>
      <c r="AU409" s="13"/>
      <c r="AV409" s="11"/>
      <c r="AW409" s="13"/>
    </row>
    <row r="410" ht="12.75" customHeight="1">
      <c r="A410" s="13"/>
      <c r="B410" s="13"/>
      <c r="C410" s="11"/>
      <c r="D410" s="11"/>
      <c r="E410" s="99"/>
      <c r="F410" s="17"/>
      <c r="G410" s="13"/>
      <c r="H410" s="13"/>
      <c r="I410" s="13"/>
      <c r="J410" s="13"/>
      <c r="K410" s="8"/>
      <c r="L410" s="37"/>
      <c r="M410" s="13"/>
      <c r="N410" s="13"/>
      <c r="O410" s="13"/>
      <c r="P410" s="107"/>
      <c r="Q410" s="8"/>
      <c r="R410" s="8"/>
      <c r="S410" s="21"/>
      <c r="T410" s="11"/>
      <c r="U410" s="13"/>
      <c r="V410" s="8"/>
      <c r="W410" s="8"/>
      <c r="X410" s="8"/>
      <c r="Y410" s="8"/>
      <c r="Z410" s="21"/>
      <c r="AA410" s="21"/>
      <c r="AB410" s="21"/>
      <c r="AC410" s="21"/>
      <c r="AD410" s="102"/>
      <c r="AE410" s="102"/>
      <c r="AF410" s="8"/>
      <c r="AG410" s="8"/>
      <c r="AH410" s="8"/>
      <c r="AI410" s="21"/>
      <c r="AJ410" s="21"/>
      <c r="AK410" s="21"/>
      <c r="AL410" s="21"/>
      <c r="AM410" s="102"/>
      <c r="AN410" s="102"/>
      <c r="AO410" s="8"/>
      <c r="AP410" s="8"/>
      <c r="AQ410" s="8"/>
      <c r="AR410" s="17"/>
      <c r="AS410" s="17"/>
      <c r="AT410" s="13"/>
      <c r="AU410" s="13"/>
      <c r="AV410" s="11"/>
      <c r="AW410" s="13"/>
    </row>
    <row r="411" ht="12.75" customHeight="1">
      <c r="A411" s="13"/>
      <c r="B411" s="13"/>
      <c r="C411" s="11"/>
      <c r="D411" s="11"/>
      <c r="E411" s="99"/>
      <c r="F411" s="17"/>
      <c r="G411" s="13"/>
      <c r="H411" s="13"/>
      <c r="I411" s="13"/>
      <c r="J411" s="13"/>
      <c r="K411" s="8"/>
      <c r="L411" s="37"/>
      <c r="M411" s="13"/>
      <c r="N411" s="13"/>
      <c r="O411" s="13"/>
      <c r="P411" s="107"/>
      <c r="Q411" s="8"/>
      <c r="R411" s="8"/>
      <c r="S411" s="21"/>
      <c r="T411" s="11"/>
      <c r="U411" s="13"/>
      <c r="V411" s="8"/>
      <c r="W411" s="8"/>
      <c r="X411" s="8"/>
      <c r="Y411" s="8"/>
      <c r="Z411" s="21"/>
      <c r="AA411" s="21"/>
      <c r="AB411" s="21"/>
      <c r="AC411" s="21"/>
      <c r="AD411" s="102"/>
      <c r="AE411" s="102"/>
      <c r="AF411" s="8"/>
      <c r="AG411" s="8"/>
      <c r="AH411" s="8"/>
      <c r="AI411" s="21"/>
      <c r="AJ411" s="21"/>
      <c r="AK411" s="21"/>
      <c r="AL411" s="21"/>
      <c r="AM411" s="102"/>
      <c r="AN411" s="102"/>
      <c r="AO411" s="8"/>
      <c r="AP411" s="8"/>
      <c r="AQ411" s="8"/>
      <c r="AR411" s="17"/>
      <c r="AS411" s="17"/>
      <c r="AT411" s="13"/>
      <c r="AU411" s="13"/>
      <c r="AV411" s="11"/>
      <c r="AW411" s="13"/>
    </row>
    <row r="412" ht="12.75" customHeight="1">
      <c r="A412" s="13"/>
      <c r="B412" s="13"/>
      <c r="C412" s="11"/>
      <c r="D412" s="11"/>
      <c r="E412" s="99"/>
      <c r="F412" s="17"/>
      <c r="G412" s="13"/>
      <c r="H412" s="13"/>
      <c r="I412" s="13"/>
      <c r="J412" s="13"/>
      <c r="K412" s="8"/>
      <c r="L412" s="37"/>
      <c r="M412" s="13"/>
      <c r="N412" s="13"/>
      <c r="O412" s="13"/>
      <c r="P412" s="107"/>
      <c r="Q412" s="8"/>
      <c r="R412" s="8"/>
      <c r="S412" s="21"/>
      <c r="T412" s="11"/>
      <c r="U412" s="13"/>
      <c r="V412" s="8"/>
      <c r="W412" s="8"/>
      <c r="X412" s="8"/>
      <c r="Y412" s="8"/>
      <c r="Z412" s="21"/>
      <c r="AA412" s="21"/>
      <c r="AB412" s="21"/>
      <c r="AC412" s="21"/>
      <c r="AD412" s="102"/>
      <c r="AE412" s="102"/>
      <c r="AF412" s="8"/>
      <c r="AG412" s="8"/>
      <c r="AH412" s="8"/>
      <c r="AI412" s="21"/>
      <c r="AJ412" s="21"/>
      <c r="AK412" s="21"/>
      <c r="AL412" s="21"/>
      <c r="AM412" s="102"/>
      <c r="AN412" s="102"/>
      <c r="AO412" s="8"/>
      <c r="AP412" s="8"/>
      <c r="AQ412" s="8"/>
      <c r="AR412" s="17"/>
      <c r="AS412" s="17"/>
      <c r="AT412" s="13"/>
      <c r="AU412" s="13"/>
      <c r="AV412" s="11"/>
      <c r="AW412" s="13"/>
    </row>
    <row r="413" ht="12.75" customHeight="1">
      <c r="A413" s="13"/>
      <c r="B413" s="13"/>
      <c r="C413" s="11"/>
      <c r="D413" s="11"/>
      <c r="E413" s="99"/>
      <c r="F413" s="17"/>
      <c r="G413" s="13"/>
      <c r="H413" s="13"/>
      <c r="I413" s="13"/>
      <c r="J413" s="13"/>
      <c r="K413" s="8"/>
      <c r="L413" s="37"/>
      <c r="M413" s="13"/>
      <c r="N413" s="13"/>
      <c r="O413" s="13"/>
      <c r="P413" s="107"/>
      <c r="Q413" s="8"/>
      <c r="R413" s="8"/>
      <c r="S413" s="21"/>
      <c r="T413" s="11"/>
      <c r="U413" s="13"/>
      <c r="V413" s="8"/>
      <c r="W413" s="8"/>
      <c r="X413" s="8"/>
      <c r="Y413" s="8"/>
      <c r="Z413" s="21"/>
      <c r="AA413" s="21"/>
      <c r="AB413" s="21"/>
      <c r="AC413" s="21"/>
      <c r="AD413" s="102"/>
      <c r="AE413" s="102"/>
      <c r="AF413" s="8"/>
      <c r="AG413" s="8"/>
      <c r="AH413" s="8"/>
      <c r="AI413" s="21"/>
      <c r="AJ413" s="21"/>
      <c r="AK413" s="21"/>
      <c r="AL413" s="21"/>
      <c r="AM413" s="102"/>
      <c r="AN413" s="102"/>
      <c r="AO413" s="8"/>
      <c r="AP413" s="8"/>
      <c r="AQ413" s="8"/>
      <c r="AR413" s="17"/>
      <c r="AS413" s="17"/>
      <c r="AT413" s="13"/>
      <c r="AU413" s="13"/>
      <c r="AV413" s="11"/>
      <c r="AW413" s="13"/>
    </row>
    <row r="414" ht="12.75" customHeight="1">
      <c r="A414" s="13"/>
      <c r="B414" s="13"/>
      <c r="C414" s="11"/>
      <c r="D414" s="11"/>
      <c r="E414" s="99"/>
      <c r="F414" s="17"/>
      <c r="G414" s="13"/>
      <c r="H414" s="13"/>
      <c r="I414" s="13"/>
      <c r="J414" s="13"/>
      <c r="K414" s="8"/>
      <c r="L414" s="37"/>
      <c r="M414" s="13"/>
      <c r="N414" s="13"/>
      <c r="O414" s="13"/>
      <c r="P414" s="107"/>
      <c r="Q414" s="8"/>
      <c r="R414" s="8"/>
      <c r="S414" s="21"/>
      <c r="T414" s="11"/>
      <c r="U414" s="13"/>
      <c r="V414" s="8"/>
      <c r="W414" s="8"/>
      <c r="X414" s="8"/>
      <c r="Y414" s="8"/>
      <c r="Z414" s="21"/>
      <c r="AA414" s="21"/>
      <c r="AB414" s="21"/>
      <c r="AC414" s="21"/>
      <c r="AD414" s="102"/>
      <c r="AE414" s="102"/>
      <c r="AF414" s="8"/>
      <c r="AG414" s="8"/>
      <c r="AH414" s="8"/>
      <c r="AI414" s="21"/>
      <c r="AJ414" s="21"/>
      <c r="AK414" s="21"/>
      <c r="AL414" s="21"/>
      <c r="AM414" s="102"/>
      <c r="AN414" s="102"/>
      <c r="AO414" s="8"/>
      <c r="AP414" s="8"/>
      <c r="AQ414" s="8"/>
      <c r="AR414" s="17"/>
      <c r="AS414" s="17"/>
      <c r="AT414" s="13"/>
      <c r="AU414" s="13"/>
      <c r="AV414" s="11"/>
      <c r="AW414" s="13"/>
    </row>
    <row r="415" ht="12.75" customHeight="1">
      <c r="A415" s="13"/>
      <c r="B415" s="13"/>
      <c r="C415" s="11"/>
      <c r="D415" s="11"/>
      <c r="E415" s="99"/>
      <c r="F415" s="17"/>
      <c r="G415" s="13"/>
      <c r="H415" s="13"/>
      <c r="I415" s="13"/>
      <c r="J415" s="13"/>
      <c r="K415" s="8"/>
      <c r="L415" s="37"/>
      <c r="M415" s="13"/>
      <c r="N415" s="13"/>
      <c r="O415" s="13"/>
      <c r="P415" s="107"/>
      <c r="Q415" s="8"/>
      <c r="R415" s="8"/>
      <c r="S415" s="21"/>
      <c r="T415" s="11"/>
      <c r="U415" s="13"/>
      <c r="V415" s="8"/>
      <c r="W415" s="8"/>
      <c r="X415" s="8"/>
      <c r="Y415" s="8"/>
      <c r="Z415" s="21"/>
      <c r="AA415" s="21"/>
      <c r="AB415" s="21"/>
      <c r="AC415" s="21"/>
      <c r="AD415" s="102"/>
      <c r="AE415" s="102"/>
      <c r="AF415" s="8"/>
      <c r="AG415" s="8"/>
      <c r="AH415" s="8"/>
      <c r="AI415" s="21"/>
      <c r="AJ415" s="21"/>
      <c r="AK415" s="21"/>
      <c r="AL415" s="21"/>
      <c r="AM415" s="102"/>
      <c r="AN415" s="102"/>
      <c r="AO415" s="8"/>
      <c r="AP415" s="8"/>
      <c r="AQ415" s="8"/>
      <c r="AR415" s="17"/>
      <c r="AS415" s="17"/>
      <c r="AT415" s="13"/>
      <c r="AU415" s="13"/>
      <c r="AV415" s="11"/>
      <c r="AW415" s="13"/>
    </row>
    <row r="416" ht="12.75" customHeight="1">
      <c r="A416" s="13"/>
      <c r="B416" s="13"/>
      <c r="C416" s="11"/>
      <c r="D416" s="11"/>
      <c r="E416" s="99"/>
      <c r="F416" s="17"/>
      <c r="G416" s="13"/>
      <c r="H416" s="13"/>
      <c r="I416" s="13"/>
      <c r="J416" s="13"/>
      <c r="K416" s="8"/>
      <c r="L416" s="37"/>
      <c r="M416" s="13"/>
      <c r="N416" s="13"/>
      <c r="O416" s="13"/>
      <c r="P416" s="107"/>
      <c r="Q416" s="8"/>
      <c r="R416" s="8"/>
      <c r="S416" s="21"/>
      <c r="T416" s="11"/>
      <c r="U416" s="13"/>
      <c r="V416" s="8"/>
      <c r="W416" s="8"/>
      <c r="X416" s="8"/>
      <c r="Y416" s="8"/>
      <c r="Z416" s="21"/>
      <c r="AA416" s="21"/>
      <c r="AB416" s="21"/>
      <c r="AC416" s="21"/>
      <c r="AD416" s="102"/>
      <c r="AE416" s="102"/>
      <c r="AF416" s="8"/>
      <c r="AG416" s="8"/>
      <c r="AH416" s="8"/>
      <c r="AI416" s="21"/>
      <c r="AJ416" s="21"/>
      <c r="AK416" s="21"/>
      <c r="AL416" s="21"/>
      <c r="AM416" s="102"/>
      <c r="AN416" s="102"/>
      <c r="AO416" s="8"/>
      <c r="AP416" s="8"/>
      <c r="AQ416" s="8"/>
      <c r="AR416" s="17"/>
      <c r="AS416" s="17"/>
      <c r="AT416" s="13"/>
      <c r="AU416" s="13"/>
      <c r="AV416" s="11"/>
      <c r="AW416" s="13"/>
    </row>
    <row r="417" ht="12.75" customHeight="1">
      <c r="A417" s="13"/>
      <c r="B417" s="13"/>
      <c r="C417" s="11"/>
      <c r="D417" s="11"/>
      <c r="E417" s="99"/>
      <c r="F417" s="17"/>
      <c r="G417" s="13"/>
      <c r="H417" s="13"/>
      <c r="I417" s="13"/>
      <c r="J417" s="13"/>
      <c r="K417" s="8"/>
      <c r="L417" s="37"/>
      <c r="M417" s="13"/>
      <c r="N417" s="13"/>
      <c r="O417" s="13"/>
      <c r="P417" s="107"/>
      <c r="Q417" s="8"/>
      <c r="R417" s="8"/>
      <c r="S417" s="21"/>
      <c r="T417" s="11"/>
      <c r="U417" s="13"/>
      <c r="V417" s="8"/>
      <c r="W417" s="8"/>
      <c r="X417" s="8"/>
      <c r="Y417" s="8"/>
      <c r="Z417" s="21"/>
      <c r="AA417" s="21"/>
      <c r="AB417" s="21"/>
      <c r="AC417" s="21"/>
      <c r="AD417" s="102"/>
      <c r="AE417" s="102"/>
      <c r="AF417" s="8"/>
      <c r="AG417" s="8"/>
      <c r="AH417" s="8"/>
      <c r="AI417" s="21"/>
      <c r="AJ417" s="21"/>
      <c r="AK417" s="21"/>
      <c r="AL417" s="21"/>
      <c r="AM417" s="102"/>
      <c r="AN417" s="102"/>
      <c r="AO417" s="8"/>
      <c r="AP417" s="8"/>
      <c r="AQ417" s="8"/>
      <c r="AR417" s="17"/>
      <c r="AS417" s="17"/>
      <c r="AT417" s="13"/>
      <c r="AU417" s="13"/>
      <c r="AV417" s="11"/>
      <c r="AW417" s="13"/>
    </row>
    <row r="418" ht="12.75" customHeight="1">
      <c r="A418" s="13"/>
      <c r="B418" s="13"/>
      <c r="C418" s="11"/>
      <c r="D418" s="11"/>
      <c r="E418" s="99"/>
      <c r="F418" s="17"/>
      <c r="G418" s="13"/>
      <c r="H418" s="13"/>
      <c r="I418" s="13"/>
      <c r="J418" s="13"/>
      <c r="K418" s="8"/>
      <c r="L418" s="37"/>
      <c r="M418" s="13"/>
      <c r="N418" s="13"/>
      <c r="O418" s="13"/>
      <c r="P418" s="107"/>
      <c r="Q418" s="8"/>
      <c r="R418" s="8"/>
      <c r="S418" s="21"/>
      <c r="T418" s="11"/>
      <c r="U418" s="13"/>
      <c r="V418" s="8"/>
      <c r="W418" s="8"/>
      <c r="X418" s="8"/>
      <c r="Y418" s="8"/>
      <c r="Z418" s="21"/>
      <c r="AA418" s="21"/>
      <c r="AB418" s="21"/>
      <c r="AC418" s="21"/>
      <c r="AD418" s="102"/>
      <c r="AE418" s="102"/>
      <c r="AF418" s="8"/>
      <c r="AG418" s="8"/>
      <c r="AH418" s="8"/>
      <c r="AI418" s="21"/>
      <c r="AJ418" s="21"/>
      <c r="AK418" s="21"/>
      <c r="AL418" s="21"/>
      <c r="AM418" s="102"/>
      <c r="AN418" s="102"/>
      <c r="AO418" s="8"/>
      <c r="AP418" s="8"/>
      <c r="AQ418" s="8"/>
      <c r="AR418" s="17"/>
      <c r="AS418" s="17"/>
      <c r="AT418" s="13"/>
      <c r="AU418" s="13"/>
      <c r="AV418" s="11"/>
      <c r="AW418" s="13"/>
    </row>
    <row r="419" ht="12.75" customHeight="1">
      <c r="A419" s="13"/>
      <c r="B419" s="13"/>
      <c r="C419" s="11"/>
      <c r="D419" s="11"/>
      <c r="E419" s="99"/>
      <c r="F419" s="17"/>
      <c r="G419" s="13"/>
      <c r="H419" s="13"/>
      <c r="I419" s="13"/>
      <c r="J419" s="13"/>
      <c r="K419" s="8"/>
      <c r="L419" s="37"/>
      <c r="M419" s="13"/>
      <c r="N419" s="13"/>
      <c r="O419" s="13"/>
      <c r="P419" s="107"/>
      <c r="Q419" s="8"/>
      <c r="R419" s="8"/>
      <c r="S419" s="21"/>
      <c r="T419" s="11"/>
      <c r="U419" s="13"/>
      <c r="V419" s="8"/>
      <c r="W419" s="8"/>
      <c r="X419" s="8"/>
      <c r="Y419" s="8"/>
      <c r="Z419" s="21"/>
      <c r="AA419" s="21"/>
      <c r="AB419" s="21"/>
      <c r="AC419" s="21"/>
      <c r="AD419" s="102"/>
      <c r="AE419" s="102"/>
      <c r="AF419" s="8"/>
      <c r="AG419" s="8"/>
      <c r="AH419" s="8"/>
      <c r="AI419" s="21"/>
      <c r="AJ419" s="21"/>
      <c r="AK419" s="21"/>
      <c r="AL419" s="21"/>
      <c r="AM419" s="102"/>
      <c r="AN419" s="102"/>
      <c r="AO419" s="8"/>
      <c r="AP419" s="8"/>
      <c r="AQ419" s="8"/>
      <c r="AR419" s="17"/>
      <c r="AS419" s="17"/>
      <c r="AT419" s="13"/>
      <c r="AU419" s="13"/>
      <c r="AV419" s="11"/>
      <c r="AW419" s="13"/>
    </row>
    <row r="420" ht="12.75" customHeight="1">
      <c r="A420" s="13"/>
      <c r="B420" s="13"/>
      <c r="C420" s="11"/>
      <c r="D420" s="11"/>
      <c r="E420" s="99"/>
      <c r="F420" s="17"/>
      <c r="G420" s="13"/>
      <c r="H420" s="13"/>
      <c r="I420" s="13"/>
      <c r="J420" s="13"/>
      <c r="K420" s="8"/>
      <c r="L420" s="37"/>
      <c r="M420" s="13"/>
      <c r="N420" s="13"/>
      <c r="O420" s="13"/>
      <c r="P420" s="107"/>
      <c r="Q420" s="8"/>
      <c r="R420" s="8"/>
      <c r="S420" s="21"/>
      <c r="T420" s="11"/>
      <c r="U420" s="13"/>
      <c r="V420" s="8"/>
      <c r="W420" s="8"/>
      <c r="X420" s="8"/>
      <c r="Y420" s="8"/>
      <c r="Z420" s="21"/>
      <c r="AA420" s="21"/>
      <c r="AB420" s="21"/>
      <c r="AC420" s="21"/>
      <c r="AD420" s="102"/>
      <c r="AE420" s="102"/>
      <c r="AF420" s="8"/>
      <c r="AG420" s="8"/>
      <c r="AH420" s="8"/>
      <c r="AI420" s="21"/>
      <c r="AJ420" s="21"/>
      <c r="AK420" s="21"/>
      <c r="AL420" s="21"/>
      <c r="AM420" s="102"/>
      <c r="AN420" s="102"/>
      <c r="AO420" s="8"/>
      <c r="AP420" s="8"/>
      <c r="AQ420" s="8"/>
      <c r="AR420" s="17"/>
      <c r="AS420" s="17"/>
      <c r="AT420" s="13"/>
      <c r="AU420" s="13"/>
      <c r="AV420" s="11"/>
      <c r="AW420" s="13"/>
    </row>
    <row r="421" ht="12.75" customHeight="1">
      <c r="A421" s="13"/>
      <c r="B421" s="13"/>
      <c r="C421" s="11"/>
      <c r="D421" s="11"/>
      <c r="E421" s="99"/>
      <c r="F421" s="17"/>
      <c r="G421" s="13"/>
      <c r="H421" s="13"/>
      <c r="I421" s="13"/>
      <c r="J421" s="13"/>
      <c r="K421" s="8"/>
      <c r="L421" s="37"/>
      <c r="M421" s="13"/>
      <c r="N421" s="13"/>
      <c r="O421" s="13"/>
      <c r="P421" s="107"/>
      <c r="Q421" s="8"/>
      <c r="R421" s="8"/>
      <c r="S421" s="21"/>
      <c r="T421" s="11"/>
      <c r="U421" s="13"/>
      <c r="V421" s="8"/>
      <c r="W421" s="8"/>
      <c r="X421" s="8"/>
      <c r="Y421" s="8"/>
      <c r="Z421" s="21"/>
      <c r="AA421" s="21"/>
      <c r="AB421" s="21"/>
      <c r="AC421" s="21"/>
      <c r="AD421" s="102"/>
      <c r="AE421" s="102"/>
      <c r="AF421" s="8"/>
      <c r="AG421" s="8"/>
      <c r="AH421" s="8"/>
      <c r="AI421" s="21"/>
      <c r="AJ421" s="21"/>
      <c r="AK421" s="21"/>
      <c r="AL421" s="21"/>
      <c r="AM421" s="102"/>
      <c r="AN421" s="102"/>
      <c r="AO421" s="8"/>
      <c r="AP421" s="8"/>
      <c r="AQ421" s="8"/>
      <c r="AR421" s="17"/>
      <c r="AS421" s="17"/>
      <c r="AT421" s="13"/>
      <c r="AU421" s="13"/>
      <c r="AV421" s="11"/>
      <c r="AW421" s="13"/>
    </row>
    <row r="422" ht="12.75" customHeight="1">
      <c r="A422" s="13"/>
      <c r="B422" s="13"/>
      <c r="C422" s="11"/>
      <c r="D422" s="11"/>
      <c r="E422" s="99"/>
      <c r="F422" s="17"/>
      <c r="G422" s="13"/>
      <c r="H422" s="13"/>
      <c r="I422" s="13"/>
      <c r="J422" s="13"/>
      <c r="K422" s="8"/>
      <c r="L422" s="37"/>
      <c r="M422" s="13"/>
      <c r="N422" s="13"/>
      <c r="O422" s="13"/>
      <c r="P422" s="107"/>
      <c r="Q422" s="8"/>
      <c r="R422" s="8"/>
      <c r="S422" s="21"/>
      <c r="T422" s="11"/>
      <c r="U422" s="13"/>
      <c r="V422" s="8"/>
      <c r="W422" s="8"/>
      <c r="X422" s="8"/>
      <c r="Y422" s="8"/>
      <c r="Z422" s="21"/>
      <c r="AA422" s="21"/>
      <c r="AB422" s="21"/>
      <c r="AC422" s="21"/>
      <c r="AD422" s="102"/>
      <c r="AE422" s="102"/>
      <c r="AF422" s="8"/>
      <c r="AG422" s="8"/>
      <c r="AH422" s="8"/>
      <c r="AI422" s="21"/>
      <c r="AJ422" s="21"/>
      <c r="AK422" s="21"/>
      <c r="AL422" s="21"/>
      <c r="AM422" s="102"/>
      <c r="AN422" s="102"/>
      <c r="AO422" s="8"/>
      <c r="AP422" s="8"/>
      <c r="AQ422" s="8"/>
      <c r="AR422" s="17"/>
      <c r="AS422" s="17"/>
      <c r="AT422" s="13"/>
      <c r="AU422" s="13"/>
      <c r="AV422" s="11"/>
      <c r="AW422" s="13"/>
    </row>
    <row r="423" ht="12.75" customHeight="1">
      <c r="A423" s="13"/>
      <c r="B423" s="13"/>
      <c r="C423" s="11"/>
      <c r="D423" s="11"/>
      <c r="E423" s="99"/>
      <c r="F423" s="17"/>
      <c r="G423" s="13"/>
      <c r="H423" s="13"/>
      <c r="I423" s="13"/>
      <c r="J423" s="13"/>
      <c r="K423" s="8"/>
      <c r="L423" s="37"/>
      <c r="M423" s="13"/>
      <c r="N423" s="13"/>
      <c r="O423" s="13"/>
      <c r="P423" s="107"/>
      <c r="Q423" s="8"/>
      <c r="R423" s="8"/>
      <c r="S423" s="21"/>
      <c r="T423" s="11"/>
      <c r="U423" s="13"/>
      <c r="V423" s="8"/>
      <c r="W423" s="8"/>
      <c r="X423" s="8"/>
      <c r="Y423" s="8"/>
      <c r="Z423" s="21"/>
      <c r="AA423" s="21"/>
      <c r="AB423" s="21"/>
      <c r="AC423" s="21"/>
      <c r="AD423" s="102"/>
      <c r="AE423" s="102"/>
      <c r="AF423" s="8"/>
      <c r="AG423" s="8"/>
      <c r="AH423" s="8"/>
      <c r="AI423" s="21"/>
      <c r="AJ423" s="21"/>
      <c r="AK423" s="21"/>
      <c r="AL423" s="21"/>
      <c r="AM423" s="102"/>
      <c r="AN423" s="102"/>
      <c r="AO423" s="8"/>
      <c r="AP423" s="8"/>
      <c r="AQ423" s="8"/>
      <c r="AR423" s="17"/>
      <c r="AS423" s="17"/>
      <c r="AT423" s="13"/>
      <c r="AU423" s="13"/>
      <c r="AV423" s="11"/>
      <c r="AW423" s="13"/>
    </row>
    <row r="424" ht="12.75" customHeight="1">
      <c r="A424" s="13"/>
      <c r="B424" s="13"/>
      <c r="C424" s="11"/>
      <c r="D424" s="11"/>
      <c r="E424" s="99"/>
      <c r="F424" s="17"/>
      <c r="G424" s="13"/>
      <c r="H424" s="13"/>
      <c r="I424" s="13"/>
      <c r="J424" s="13"/>
      <c r="K424" s="8"/>
      <c r="L424" s="37"/>
      <c r="M424" s="13"/>
      <c r="N424" s="13"/>
      <c r="O424" s="13"/>
      <c r="P424" s="107"/>
      <c r="Q424" s="8"/>
      <c r="R424" s="8"/>
      <c r="S424" s="21"/>
      <c r="T424" s="11"/>
      <c r="U424" s="13"/>
      <c r="V424" s="8"/>
      <c r="W424" s="8"/>
      <c r="X424" s="8"/>
      <c r="Y424" s="8"/>
      <c r="Z424" s="21"/>
      <c r="AA424" s="21"/>
      <c r="AB424" s="21"/>
      <c r="AC424" s="21"/>
      <c r="AD424" s="102"/>
      <c r="AE424" s="102"/>
      <c r="AF424" s="8"/>
      <c r="AG424" s="8"/>
      <c r="AH424" s="8"/>
      <c r="AI424" s="21"/>
      <c r="AJ424" s="21"/>
      <c r="AK424" s="21"/>
      <c r="AL424" s="21"/>
      <c r="AM424" s="102"/>
      <c r="AN424" s="102"/>
      <c r="AO424" s="8"/>
      <c r="AP424" s="8"/>
      <c r="AQ424" s="8"/>
      <c r="AR424" s="17"/>
      <c r="AS424" s="17"/>
      <c r="AT424" s="13"/>
      <c r="AU424" s="13"/>
      <c r="AV424" s="11"/>
      <c r="AW424" s="13"/>
    </row>
    <row r="425" ht="12.75" customHeight="1">
      <c r="A425" s="13"/>
      <c r="B425" s="13"/>
      <c r="C425" s="11"/>
      <c r="D425" s="11"/>
      <c r="E425" s="99"/>
      <c r="F425" s="17"/>
      <c r="G425" s="13"/>
      <c r="H425" s="13"/>
      <c r="I425" s="13"/>
      <c r="J425" s="13"/>
      <c r="K425" s="8"/>
      <c r="L425" s="37"/>
      <c r="M425" s="13"/>
      <c r="N425" s="13"/>
      <c r="O425" s="13"/>
      <c r="P425" s="107"/>
      <c r="Q425" s="8"/>
      <c r="R425" s="8"/>
      <c r="S425" s="21"/>
      <c r="T425" s="11"/>
      <c r="U425" s="13"/>
      <c r="V425" s="8"/>
      <c r="W425" s="8"/>
      <c r="X425" s="8"/>
      <c r="Y425" s="8"/>
      <c r="Z425" s="21"/>
      <c r="AA425" s="21"/>
      <c r="AB425" s="21"/>
      <c r="AC425" s="21"/>
      <c r="AD425" s="102"/>
      <c r="AE425" s="102"/>
      <c r="AF425" s="8"/>
      <c r="AG425" s="8"/>
      <c r="AH425" s="8"/>
      <c r="AI425" s="21"/>
      <c r="AJ425" s="21"/>
      <c r="AK425" s="21"/>
      <c r="AL425" s="21"/>
      <c r="AM425" s="102"/>
      <c r="AN425" s="102"/>
      <c r="AO425" s="8"/>
      <c r="AP425" s="8"/>
      <c r="AQ425" s="8"/>
      <c r="AR425" s="17"/>
      <c r="AS425" s="17"/>
      <c r="AT425" s="13"/>
      <c r="AU425" s="13"/>
      <c r="AV425" s="11"/>
      <c r="AW425" s="13"/>
    </row>
    <row r="426" ht="12.75" customHeight="1">
      <c r="A426" s="13"/>
      <c r="B426" s="13"/>
      <c r="C426" s="11"/>
      <c r="D426" s="11"/>
      <c r="E426" s="99"/>
      <c r="F426" s="17"/>
      <c r="G426" s="13"/>
      <c r="H426" s="13"/>
      <c r="I426" s="13"/>
      <c r="J426" s="13"/>
      <c r="K426" s="8"/>
      <c r="L426" s="37"/>
      <c r="M426" s="13"/>
      <c r="N426" s="13"/>
      <c r="O426" s="13"/>
      <c r="P426" s="107"/>
      <c r="Q426" s="8"/>
      <c r="R426" s="8"/>
      <c r="S426" s="21"/>
      <c r="T426" s="11"/>
      <c r="U426" s="13"/>
      <c r="V426" s="8"/>
      <c r="W426" s="8"/>
      <c r="X426" s="8"/>
      <c r="Y426" s="8"/>
      <c r="Z426" s="21"/>
      <c r="AA426" s="21"/>
      <c r="AB426" s="21"/>
      <c r="AC426" s="21"/>
      <c r="AD426" s="102"/>
      <c r="AE426" s="102"/>
      <c r="AF426" s="8"/>
      <c r="AG426" s="8"/>
      <c r="AH426" s="8"/>
      <c r="AI426" s="21"/>
      <c r="AJ426" s="21"/>
      <c r="AK426" s="21"/>
      <c r="AL426" s="21"/>
      <c r="AM426" s="102"/>
      <c r="AN426" s="102"/>
      <c r="AO426" s="8"/>
      <c r="AP426" s="8"/>
      <c r="AQ426" s="8"/>
      <c r="AR426" s="17"/>
      <c r="AS426" s="17"/>
      <c r="AT426" s="13"/>
      <c r="AU426" s="13"/>
      <c r="AV426" s="11"/>
      <c r="AW426" s="13"/>
    </row>
    <row r="427" ht="12.75" customHeight="1">
      <c r="A427" s="13"/>
      <c r="B427" s="13"/>
      <c r="C427" s="11"/>
      <c r="D427" s="11"/>
      <c r="E427" s="99"/>
      <c r="F427" s="17"/>
      <c r="G427" s="13"/>
      <c r="H427" s="13"/>
      <c r="I427" s="13"/>
      <c r="J427" s="13"/>
      <c r="K427" s="8"/>
      <c r="L427" s="37"/>
      <c r="M427" s="13"/>
      <c r="N427" s="13"/>
      <c r="O427" s="13"/>
      <c r="P427" s="107"/>
      <c r="Q427" s="8"/>
      <c r="R427" s="8"/>
      <c r="S427" s="21"/>
      <c r="T427" s="11"/>
      <c r="U427" s="13"/>
      <c r="V427" s="8"/>
      <c r="W427" s="8"/>
      <c r="X427" s="8"/>
      <c r="Y427" s="8"/>
      <c r="Z427" s="21"/>
      <c r="AA427" s="21"/>
      <c r="AB427" s="21"/>
      <c r="AC427" s="21"/>
      <c r="AD427" s="102"/>
      <c r="AE427" s="102"/>
      <c r="AF427" s="8"/>
      <c r="AG427" s="8"/>
      <c r="AH427" s="8"/>
      <c r="AI427" s="21"/>
      <c r="AJ427" s="21"/>
      <c r="AK427" s="21"/>
      <c r="AL427" s="21"/>
      <c r="AM427" s="102"/>
      <c r="AN427" s="102"/>
      <c r="AO427" s="8"/>
      <c r="AP427" s="8"/>
      <c r="AQ427" s="8"/>
      <c r="AR427" s="17"/>
      <c r="AS427" s="17"/>
      <c r="AT427" s="13"/>
      <c r="AU427" s="13"/>
      <c r="AV427" s="11"/>
      <c r="AW427" s="13"/>
    </row>
    <row r="428" ht="12.75" customHeight="1">
      <c r="A428" s="13"/>
      <c r="B428" s="13"/>
      <c r="C428" s="11"/>
      <c r="D428" s="11"/>
      <c r="E428" s="99"/>
      <c r="F428" s="17"/>
      <c r="G428" s="13"/>
      <c r="H428" s="13"/>
      <c r="I428" s="13"/>
      <c r="J428" s="13"/>
      <c r="K428" s="8"/>
      <c r="L428" s="37"/>
      <c r="M428" s="13"/>
      <c r="N428" s="13"/>
      <c r="O428" s="13"/>
      <c r="P428" s="107"/>
      <c r="Q428" s="8"/>
      <c r="R428" s="8"/>
      <c r="S428" s="21"/>
      <c r="T428" s="11"/>
      <c r="U428" s="13"/>
      <c r="V428" s="8"/>
      <c r="W428" s="8"/>
      <c r="X428" s="8"/>
      <c r="Y428" s="8"/>
      <c r="Z428" s="21"/>
      <c r="AA428" s="21"/>
      <c r="AB428" s="21"/>
      <c r="AC428" s="21"/>
      <c r="AD428" s="102"/>
      <c r="AE428" s="102"/>
      <c r="AF428" s="8"/>
      <c r="AG428" s="8"/>
      <c r="AH428" s="8"/>
      <c r="AI428" s="21"/>
      <c r="AJ428" s="21"/>
      <c r="AK428" s="21"/>
      <c r="AL428" s="21"/>
      <c r="AM428" s="102"/>
      <c r="AN428" s="102"/>
      <c r="AO428" s="8"/>
      <c r="AP428" s="8"/>
      <c r="AQ428" s="8"/>
      <c r="AR428" s="17"/>
      <c r="AS428" s="17"/>
      <c r="AT428" s="13"/>
      <c r="AU428" s="13"/>
      <c r="AV428" s="11"/>
      <c r="AW428" s="13"/>
    </row>
    <row r="429" ht="12.75" customHeight="1">
      <c r="A429" s="13"/>
      <c r="B429" s="13"/>
      <c r="C429" s="11"/>
      <c r="D429" s="11"/>
      <c r="E429" s="99"/>
      <c r="F429" s="17"/>
      <c r="G429" s="13"/>
      <c r="H429" s="13"/>
      <c r="I429" s="13"/>
      <c r="J429" s="13"/>
      <c r="K429" s="8"/>
      <c r="L429" s="37"/>
      <c r="M429" s="13"/>
      <c r="N429" s="13"/>
      <c r="O429" s="13"/>
      <c r="P429" s="107"/>
      <c r="Q429" s="8"/>
      <c r="R429" s="8"/>
      <c r="S429" s="21"/>
      <c r="T429" s="11"/>
      <c r="U429" s="13"/>
      <c r="V429" s="8"/>
      <c r="W429" s="8"/>
      <c r="X429" s="8"/>
      <c r="Y429" s="8"/>
      <c r="Z429" s="21"/>
      <c r="AA429" s="21"/>
      <c r="AB429" s="21"/>
      <c r="AC429" s="21"/>
      <c r="AD429" s="102"/>
      <c r="AE429" s="102"/>
      <c r="AF429" s="8"/>
      <c r="AG429" s="8"/>
      <c r="AH429" s="8"/>
      <c r="AI429" s="21"/>
      <c r="AJ429" s="21"/>
      <c r="AK429" s="21"/>
      <c r="AL429" s="21"/>
      <c r="AM429" s="102"/>
      <c r="AN429" s="102"/>
      <c r="AO429" s="8"/>
      <c r="AP429" s="8"/>
      <c r="AQ429" s="8"/>
      <c r="AR429" s="17"/>
      <c r="AS429" s="17"/>
      <c r="AT429" s="13"/>
      <c r="AU429" s="13"/>
      <c r="AV429" s="11"/>
      <c r="AW429" s="13"/>
    </row>
    <row r="430" ht="12.75" customHeight="1">
      <c r="A430" s="13"/>
      <c r="B430" s="13"/>
      <c r="C430" s="11"/>
      <c r="D430" s="11"/>
      <c r="E430" s="99"/>
      <c r="F430" s="17"/>
      <c r="G430" s="13"/>
      <c r="H430" s="13"/>
      <c r="I430" s="13"/>
      <c r="J430" s="13"/>
      <c r="K430" s="8"/>
      <c r="L430" s="37"/>
      <c r="M430" s="13"/>
      <c r="N430" s="13"/>
      <c r="O430" s="13"/>
      <c r="P430" s="107"/>
      <c r="Q430" s="8"/>
      <c r="R430" s="8"/>
      <c r="S430" s="21"/>
      <c r="T430" s="11"/>
      <c r="U430" s="13"/>
      <c r="V430" s="8"/>
      <c r="W430" s="8"/>
      <c r="X430" s="8"/>
      <c r="Y430" s="8"/>
      <c r="Z430" s="21"/>
      <c r="AA430" s="21"/>
      <c r="AB430" s="21"/>
      <c r="AC430" s="21"/>
      <c r="AD430" s="102"/>
      <c r="AE430" s="102"/>
      <c r="AF430" s="8"/>
      <c r="AG430" s="8"/>
      <c r="AH430" s="8"/>
      <c r="AI430" s="21"/>
      <c r="AJ430" s="21"/>
      <c r="AK430" s="21"/>
      <c r="AL430" s="21"/>
      <c r="AM430" s="102"/>
      <c r="AN430" s="102"/>
      <c r="AO430" s="8"/>
      <c r="AP430" s="8"/>
      <c r="AQ430" s="8"/>
      <c r="AR430" s="17"/>
      <c r="AS430" s="17"/>
      <c r="AT430" s="13"/>
      <c r="AU430" s="13"/>
      <c r="AV430" s="11"/>
      <c r="AW430" s="13"/>
    </row>
    <row r="431" ht="12.75" customHeight="1">
      <c r="A431" s="13"/>
      <c r="B431" s="13"/>
      <c r="C431" s="11"/>
      <c r="D431" s="11"/>
      <c r="E431" s="99"/>
      <c r="F431" s="17"/>
      <c r="G431" s="13"/>
      <c r="H431" s="13"/>
      <c r="I431" s="13"/>
      <c r="J431" s="13"/>
      <c r="K431" s="8"/>
      <c r="L431" s="37"/>
      <c r="M431" s="13"/>
      <c r="N431" s="13"/>
      <c r="O431" s="13"/>
      <c r="P431" s="107"/>
      <c r="Q431" s="8"/>
      <c r="R431" s="8"/>
      <c r="S431" s="21"/>
      <c r="T431" s="11"/>
      <c r="U431" s="13"/>
      <c r="V431" s="8"/>
      <c r="W431" s="8"/>
      <c r="X431" s="8"/>
      <c r="Y431" s="8"/>
      <c r="Z431" s="21"/>
      <c r="AA431" s="21"/>
      <c r="AB431" s="21"/>
      <c r="AC431" s="21"/>
      <c r="AD431" s="102"/>
      <c r="AE431" s="102"/>
      <c r="AF431" s="8"/>
      <c r="AG431" s="8"/>
      <c r="AH431" s="8"/>
      <c r="AI431" s="21"/>
      <c r="AJ431" s="21"/>
      <c r="AK431" s="21"/>
      <c r="AL431" s="21"/>
      <c r="AM431" s="102"/>
      <c r="AN431" s="102"/>
      <c r="AO431" s="8"/>
      <c r="AP431" s="8"/>
      <c r="AQ431" s="8"/>
      <c r="AR431" s="17"/>
      <c r="AS431" s="17"/>
      <c r="AT431" s="13"/>
      <c r="AU431" s="13"/>
      <c r="AV431" s="11"/>
      <c r="AW431" s="13"/>
    </row>
    <row r="432" ht="12.75" customHeight="1">
      <c r="A432" s="13"/>
      <c r="B432" s="13"/>
      <c r="C432" s="11"/>
      <c r="D432" s="11"/>
      <c r="E432" s="99"/>
      <c r="F432" s="17"/>
      <c r="G432" s="13"/>
      <c r="H432" s="13"/>
      <c r="I432" s="13"/>
      <c r="J432" s="13"/>
      <c r="K432" s="8"/>
      <c r="L432" s="37"/>
      <c r="M432" s="13"/>
      <c r="N432" s="13"/>
      <c r="O432" s="13"/>
      <c r="P432" s="107"/>
      <c r="Q432" s="8"/>
      <c r="R432" s="8"/>
      <c r="S432" s="21"/>
      <c r="T432" s="11"/>
      <c r="U432" s="13"/>
      <c r="V432" s="8"/>
      <c r="W432" s="8"/>
      <c r="X432" s="8"/>
      <c r="Y432" s="8"/>
      <c r="Z432" s="21"/>
      <c r="AA432" s="21"/>
      <c r="AB432" s="21"/>
      <c r="AC432" s="21"/>
      <c r="AD432" s="102"/>
      <c r="AE432" s="102"/>
      <c r="AF432" s="8"/>
      <c r="AG432" s="8"/>
      <c r="AH432" s="8"/>
      <c r="AI432" s="21"/>
      <c r="AJ432" s="21"/>
      <c r="AK432" s="21"/>
      <c r="AL432" s="21"/>
      <c r="AM432" s="102"/>
      <c r="AN432" s="102"/>
      <c r="AO432" s="8"/>
      <c r="AP432" s="8"/>
      <c r="AQ432" s="8"/>
      <c r="AR432" s="17"/>
      <c r="AS432" s="17"/>
      <c r="AT432" s="13"/>
      <c r="AU432" s="13"/>
      <c r="AV432" s="11"/>
      <c r="AW432" s="13"/>
    </row>
    <row r="433" ht="12.75" customHeight="1">
      <c r="A433" s="13"/>
      <c r="B433" s="13"/>
      <c r="C433" s="11"/>
      <c r="D433" s="11"/>
      <c r="E433" s="99"/>
      <c r="F433" s="17"/>
      <c r="G433" s="13"/>
      <c r="H433" s="13"/>
      <c r="I433" s="13"/>
      <c r="J433" s="13"/>
      <c r="K433" s="8"/>
      <c r="L433" s="37"/>
      <c r="M433" s="13"/>
      <c r="N433" s="13"/>
      <c r="O433" s="13"/>
      <c r="P433" s="107"/>
      <c r="Q433" s="8"/>
      <c r="R433" s="8"/>
      <c r="S433" s="21"/>
      <c r="T433" s="11"/>
      <c r="U433" s="13"/>
      <c r="V433" s="8"/>
      <c r="W433" s="8"/>
      <c r="X433" s="8"/>
      <c r="Y433" s="8"/>
      <c r="Z433" s="21"/>
      <c r="AA433" s="21"/>
      <c r="AB433" s="21"/>
      <c r="AC433" s="21"/>
      <c r="AD433" s="102"/>
      <c r="AE433" s="102"/>
      <c r="AF433" s="8"/>
      <c r="AG433" s="8"/>
      <c r="AH433" s="8"/>
      <c r="AI433" s="21"/>
      <c r="AJ433" s="21"/>
      <c r="AK433" s="21"/>
      <c r="AL433" s="21"/>
      <c r="AM433" s="102"/>
      <c r="AN433" s="102"/>
      <c r="AO433" s="8"/>
      <c r="AP433" s="8"/>
      <c r="AQ433" s="8"/>
      <c r="AR433" s="17"/>
      <c r="AS433" s="17"/>
      <c r="AT433" s="13"/>
      <c r="AU433" s="13"/>
      <c r="AV433" s="11"/>
      <c r="AW433" s="13"/>
    </row>
    <row r="434" ht="12.75" customHeight="1">
      <c r="A434" s="13"/>
      <c r="B434" s="13"/>
      <c r="C434" s="11"/>
      <c r="D434" s="11"/>
      <c r="E434" s="99"/>
      <c r="F434" s="17"/>
      <c r="G434" s="13"/>
      <c r="H434" s="13"/>
      <c r="I434" s="13"/>
      <c r="J434" s="13"/>
      <c r="K434" s="8"/>
      <c r="L434" s="37"/>
      <c r="M434" s="13"/>
      <c r="N434" s="13"/>
      <c r="O434" s="13"/>
      <c r="P434" s="107"/>
      <c r="Q434" s="8"/>
      <c r="R434" s="8"/>
      <c r="S434" s="21"/>
      <c r="T434" s="11"/>
      <c r="U434" s="13"/>
      <c r="V434" s="8"/>
      <c r="W434" s="8"/>
      <c r="X434" s="8"/>
      <c r="Y434" s="8"/>
      <c r="Z434" s="21"/>
      <c r="AA434" s="21"/>
      <c r="AB434" s="21"/>
      <c r="AC434" s="21"/>
      <c r="AD434" s="102"/>
      <c r="AE434" s="102"/>
      <c r="AF434" s="8"/>
      <c r="AG434" s="8"/>
      <c r="AH434" s="8"/>
      <c r="AI434" s="21"/>
      <c r="AJ434" s="21"/>
      <c r="AK434" s="21"/>
      <c r="AL434" s="21"/>
      <c r="AM434" s="102"/>
      <c r="AN434" s="102"/>
      <c r="AO434" s="8"/>
      <c r="AP434" s="8"/>
      <c r="AQ434" s="8"/>
      <c r="AR434" s="17"/>
      <c r="AS434" s="17"/>
      <c r="AT434" s="13"/>
      <c r="AU434" s="13"/>
      <c r="AV434" s="11"/>
      <c r="AW434" s="13"/>
    </row>
    <row r="435" ht="12.75" customHeight="1">
      <c r="A435" s="13"/>
      <c r="B435" s="13"/>
      <c r="C435" s="11"/>
      <c r="D435" s="11"/>
      <c r="E435" s="99"/>
      <c r="F435" s="17"/>
      <c r="G435" s="13"/>
      <c r="H435" s="13"/>
      <c r="I435" s="13"/>
      <c r="J435" s="13"/>
      <c r="K435" s="8"/>
      <c r="L435" s="37"/>
      <c r="M435" s="13"/>
      <c r="N435" s="13"/>
      <c r="O435" s="13"/>
      <c r="P435" s="107"/>
      <c r="Q435" s="8"/>
      <c r="R435" s="8"/>
      <c r="S435" s="21"/>
      <c r="T435" s="11"/>
      <c r="U435" s="13"/>
      <c r="V435" s="8"/>
      <c r="W435" s="8"/>
      <c r="X435" s="8"/>
      <c r="Y435" s="8"/>
      <c r="Z435" s="21"/>
      <c r="AA435" s="21"/>
      <c r="AB435" s="21"/>
      <c r="AC435" s="21"/>
      <c r="AD435" s="102"/>
      <c r="AE435" s="102"/>
      <c r="AF435" s="8"/>
      <c r="AG435" s="8"/>
      <c r="AH435" s="8"/>
      <c r="AI435" s="21"/>
      <c r="AJ435" s="21"/>
      <c r="AK435" s="21"/>
      <c r="AL435" s="21"/>
      <c r="AM435" s="102"/>
      <c r="AN435" s="102"/>
      <c r="AO435" s="8"/>
      <c r="AP435" s="8"/>
      <c r="AQ435" s="8"/>
      <c r="AR435" s="17"/>
      <c r="AS435" s="17"/>
      <c r="AT435" s="13"/>
      <c r="AU435" s="13"/>
      <c r="AV435" s="11"/>
      <c r="AW435" s="13"/>
    </row>
    <row r="436" ht="12.75" customHeight="1">
      <c r="A436" s="13"/>
      <c r="B436" s="13"/>
      <c r="C436" s="11"/>
      <c r="D436" s="11"/>
      <c r="E436" s="99"/>
      <c r="F436" s="17"/>
      <c r="G436" s="13"/>
      <c r="H436" s="13"/>
      <c r="I436" s="13"/>
      <c r="J436" s="13"/>
      <c r="K436" s="8"/>
      <c r="L436" s="37"/>
      <c r="M436" s="13"/>
      <c r="N436" s="13"/>
      <c r="O436" s="13"/>
      <c r="P436" s="107"/>
      <c r="Q436" s="8"/>
      <c r="R436" s="8"/>
      <c r="S436" s="21"/>
      <c r="T436" s="11"/>
      <c r="U436" s="13"/>
      <c r="V436" s="8"/>
      <c r="W436" s="8"/>
      <c r="X436" s="8"/>
      <c r="Y436" s="8"/>
      <c r="Z436" s="21"/>
      <c r="AA436" s="21"/>
      <c r="AB436" s="21"/>
      <c r="AC436" s="21"/>
      <c r="AD436" s="102"/>
      <c r="AE436" s="102"/>
      <c r="AF436" s="8"/>
      <c r="AG436" s="8"/>
      <c r="AH436" s="8"/>
      <c r="AI436" s="21"/>
      <c r="AJ436" s="21"/>
      <c r="AK436" s="21"/>
      <c r="AL436" s="21"/>
      <c r="AM436" s="102"/>
      <c r="AN436" s="102"/>
      <c r="AO436" s="8"/>
      <c r="AP436" s="8"/>
      <c r="AQ436" s="8"/>
      <c r="AR436" s="17"/>
      <c r="AS436" s="17"/>
      <c r="AT436" s="13"/>
      <c r="AU436" s="13"/>
      <c r="AV436" s="11"/>
      <c r="AW436" s="13"/>
    </row>
    <row r="437" ht="12.75" customHeight="1">
      <c r="A437" s="13"/>
      <c r="B437" s="13"/>
      <c r="C437" s="11"/>
      <c r="D437" s="11"/>
      <c r="E437" s="99"/>
      <c r="F437" s="17"/>
      <c r="G437" s="13"/>
      <c r="H437" s="13"/>
      <c r="I437" s="13"/>
      <c r="J437" s="13"/>
      <c r="K437" s="8"/>
      <c r="L437" s="37"/>
      <c r="M437" s="13"/>
      <c r="N437" s="13"/>
      <c r="O437" s="13"/>
      <c r="P437" s="107"/>
      <c r="Q437" s="8"/>
      <c r="R437" s="8"/>
      <c r="S437" s="21"/>
      <c r="T437" s="11"/>
      <c r="U437" s="13"/>
      <c r="V437" s="8"/>
      <c r="W437" s="8"/>
      <c r="X437" s="8"/>
      <c r="Y437" s="8"/>
      <c r="Z437" s="21"/>
      <c r="AA437" s="21"/>
      <c r="AB437" s="21"/>
      <c r="AC437" s="21"/>
      <c r="AD437" s="102"/>
      <c r="AE437" s="102"/>
      <c r="AF437" s="8"/>
      <c r="AG437" s="8"/>
      <c r="AH437" s="8"/>
      <c r="AI437" s="21"/>
      <c r="AJ437" s="21"/>
      <c r="AK437" s="21"/>
      <c r="AL437" s="21"/>
      <c r="AM437" s="102"/>
      <c r="AN437" s="102"/>
      <c r="AO437" s="8"/>
      <c r="AP437" s="8"/>
      <c r="AQ437" s="8"/>
      <c r="AR437" s="17"/>
      <c r="AS437" s="17"/>
      <c r="AT437" s="13"/>
      <c r="AU437" s="13"/>
      <c r="AV437" s="11"/>
      <c r="AW437" s="13"/>
    </row>
    <row r="438" ht="12.75" customHeight="1">
      <c r="A438" s="13"/>
      <c r="B438" s="13"/>
      <c r="C438" s="11"/>
      <c r="D438" s="11"/>
      <c r="E438" s="99"/>
      <c r="F438" s="17"/>
      <c r="G438" s="13"/>
      <c r="H438" s="13"/>
      <c r="I438" s="13"/>
      <c r="J438" s="13"/>
      <c r="K438" s="8"/>
      <c r="L438" s="37"/>
      <c r="M438" s="13"/>
      <c r="N438" s="13"/>
      <c r="O438" s="13"/>
      <c r="P438" s="107"/>
      <c r="Q438" s="8"/>
      <c r="R438" s="8"/>
      <c r="S438" s="21"/>
      <c r="T438" s="11"/>
      <c r="U438" s="13"/>
      <c r="V438" s="8"/>
      <c r="W438" s="8"/>
      <c r="X438" s="8"/>
      <c r="Y438" s="8"/>
      <c r="Z438" s="21"/>
      <c r="AA438" s="21"/>
      <c r="AB438" s="21"/>
      <c r="AC438" s="21"/>
      <c r="AD438" s="102"/>
      <c r="AE438" s="102"/>
      <c r="AF438" s="8"/>
      <c r="AG438" s="8"/>
      <c r="AH438" s="8"/>
      <c r="AI438" s="21"/>
      <c r="AJ438" s="21"/>
      <c r="AK438" s="21"/>
      <c r="AL438" s="21"/>
      <c r="AM438" s="102"/>
      <c r="AN438" s="102"/>
      <c r="AO438" s="8"/>
      <c r="AP438" s="8"/>
      <c r="AQ438" s="8"/>
      <c r="AR438" s="17"/>
      <c r="AS438" s="17"/>
      <c r="AT438" s="13"/>
      <c r="AU438" s="13"/>
      <c r="AV438" s="11"/>
      <c r="AW438" s="13"/>
    </row>
    <row r="439" ht="12.75" customHeight="1">
      <c r="A439" s="13"/>
      <c r="B439" s="13"/>
      <c r="C439" s="11"/>
      <c r="D439" s="11"/>
      <c r="E439" s="99"/>
      <c r="F439" s="17"/>
      <c r="G439" s="13"/>
      <c r="H439" s="13"/>
      <c r="I439" s="13"/>
      <c r="J439" s="13"/>
      <c r="K439" s="8"/>
      <c r="L439" s="37"/>
      <c r="M439" s="13"/>
      <c r="N439" s="13"/>
      <c r="O439" s="13"/>
      <c r="P439" s="107"/>
      <c r="Q439" s="8"/>
      <c r="R439" s="8"/>
      <c r="S439" s="21"/>
      <c r="T439" s="11"/>
      <c r="U439" s="13"/>
      <c r="V439" s="8"/>
      <c r="W439" s="8"/>
      <c r="X439" s="8"/>
      <c r="Y439" s="8"/>
      <c r="Z439" s="21"/>
      <c r="AA439" s="21"/>
      <c r="AB439" s="21"/>
      <c r="AC439" s="21"/>
      <c r="AD439" s="102"/>
      <c r="AE439" s="102"/>
      <c r="AF439" s="8"/>
      <c r="AG439" s="8"/>
      <c r="AH439" s="8"/>
      <c r="AI439" s="21"/>
      <c r="AJ439" s="21"/>
      <c r="AK439" s="21"/>
      <c r="AL439" s="21"/>
      <c r="AM439" s="102"/>
      <c r="AN439" s="102"/>
      <c r="AO439" s="8"/>
      <c r="AP439" s="8"/>
      <c r="AQ439" s="8"/>
      <c r="AR439" s="17"/>
      <c r="AS439" s="17"/>
      <c r="AT439" s="13"/>
      <c r="AU439" s="13"/>
      <c r="AV439" s="11"/>
      <c r="AW439" s="13"/>
    </row>
    <row r="440" ht="12.75" customHeight="1">
      <c r="A440" s="13"/>
      <c r="B440" s="13"/>
      <c r="C440" s="11"/>
      <c r="D440" s="11"/>
      <c r="E440" s="99"/>
      <c r="F440" s="17"/>
      <c r="G440" s="13"/>
      <c r="H440" s="13"/>
      <c r="I440" s="13"/>
      <c r="J440" s="13"/>
      <c r="K440" s="8"/>
      <c r="L440" s="37"/>
      <c r="M440" s="13"/>
      <c r="N440" s="13"/>
      <c r="O440" s="13"/>
      <c r="P440" s="107"/>
      <c r="Q440" s="8"/>
      <c r="R440" s="8"/>
      <c r="S440" s="21"/>
      <c r="T440" s="11"/>
      <c r="U440" s="13"/>
      <c r="V440" s="8"/>
      <c r="W440" s="8"/>
      <c r="X440" s="8"/>
      <c r="Y440" s="8"/>
      <c r="Z440" s="21"/>
      <c r="AA440" s="21"/>
      <c r="AB440" s="21"/>
      <c r="AC440" s="21"/>
      <c r="AD440" s="102"/>
      <c r="AE440" s="102"/>
      <c r="AF440" s="8"/>
      <c r="AG440" s="8"/>
      <c r="AH440" s="8"/>
      <c r="AI440" s="21"/>
      <c r="AJ440" s="21"/>
      <c r="AK440" s="21"/>
      <c r="AL440" s="21"/>
      <c r="AM440" s="102"/>
      <c r="AN440" s="102"/>
      <c r="AO440" s="8"/>
      <c r="AP440" s="8"/>
      <c r="AQ440" s="8"/>
      <c r="AR440" s="17"/>
      <c r="AS440" s="17"/>
      <c r="AT440" s="13"/>
      <c r="AU440" s="13"/>
      <c r="AV440" s="11"/>
      <c r="AW440" s="13"/>
    </row>
    <row r="441" ht="12.75" customHeight="1">
      <c r="A441" s="13"/>
      <c r="B441" s="13"/>
      <c r="C441" s="11"/>
      <c r="D441" s="11"/>
      <c r="E441" s="99"/>
      <c r="F441" s="17"/>
      <c r="G441" s="13"/>
      <c r="H441" s="13"/>
      <c r="I441" s="13"/>
      <c r="J441" s="13"/>
      <c r="K441" s="8"/>
      <c r="L441" s="37"/>
      <c r="M441" s="13"/>
      <c r="N441" s="13"/>
      <c r="O441" s="13"/>
      <c r="P441" s="107"/>
      <c r="Q441" s="8"/>
      <c r="R441" s="8"/>
      <c r="S441" s="21"/>
      <c r="T441" s="11"/>
      <c r="U441" s="13"/>
      <c r="V441" s="8"/>
      <c r="W441" s="8"/>
      <c r="X441" s="8"/>
      <c r="Y441" s="8"/>
      <c r="Z441" s="21"/>
      <c r="AA441" s="21"/>
      <c r="AB441" s="21"/>
      <c r="AC441" s="21"/>
      <c r="AD441" s="102"/>
      <c r="AE441" s="102"/>
      <c r="AF441" s="8"/>
      <c r="AG441" s="8"/>
      <c r="AH441" s="8"/>
      <c r="AI441" s="21"/>
      <c r="AJ441" s="21"/>
      <c r="AK441" s="21"/>
      <c r="AL441" s="21"/>
      <c r="AM441" s="102"/>
      <c r="AN441" s="102"/>
      <c r="AO441" s="8"/>
      <c r="AP441" s="8"/>
      <c r="AQ441" s="8"/>
      <c r="AR441" s="17"/>
      <c r="AS441" s="17"/>
      <c r="AT441" s="13"/>
      <c r="AU441" s="13"/>
      <c r="AV441" s="11"/>
      <c r="AW441" s="13"/>
    </row>
    <row r="442" ht="12.75" customHeight="1">
      <c r="A442" s="13"/>
      <c r="B442" s="13"/>
      <c r="C442" s="11"/>
      <c r="D442" s="11"/>
      <c r="E442" s="99"/>
      <c r="F442" s="17"/>
      <c r="G442" s="13"/>
      <c r="H442" s="13"/>
      <c r="I442" s="13"/>
      <c r="J442" s="13"/>
      <c r="K442" s="8"/>
      <c r="L442" s="37"/>
      <c r="M442" s="13"/>
      <c r="N442" s="13"/>
      <c r="O442" s="13"/>
      <c r="P442" s="107"/>
      <c r="Q442" s="8"/>
      <c r="R442" s="8"/>
      <c r="S442" s="21"/>
      <c r="T442" s="11"/>
      <c r="U442" s="13"/>
      <c r="V442" s="8"/>
      <c r="W442" s="8"/>
      <c r="X442" s="8"/>
      <c r="Y442" s="8"/>
      <c r="Z442" s="21"/>
      <c r="AA442" s="21"/>
      <c r="AB442" s="21"/>
      <c r="AC442" s="21"/>
      <c r="AD442" s="102"/>
      <c r="AE442" s="102"/>
      <c r="AF442" s="8"/>
      <c r="AG442" s="8"/>
      <c r="AH442" s="8"/>
      <c r="AI442" s="21"/>
      <c r="AJ442" s="21"/>
      <c r="AK442" s="21"/>
      <c r="AL442" s="21"/>
      <c r="AM442" s="102"/>
      <c r="AN442" s="102"/>
      <c r="AO442" s="8"/>
      <c r="AP442" s="8"/>
      <c r="AQ442" s="8"/>
      <c r="AR442" s="17"/>
      <c r="AS442" s="17"/>
      <c r="AT442" s="13"/>
      <c r="AU442" s="13"/>
      <c r="AV442" s="11"/>
      <c r="AW442" s="13"/>
    </row>
    <row r="443" ht="12.75" customHeight="1">
      <c r="A443" s="13"/>
      <c r="B443" s="13"/>
      <c r="C443" s="11"/>
      <c r="D443" s="11"/>
      <c r="E443" s="99"/>
      <c r="F443" s="17"/>
      <c r="G443" s="13"/>
      <c r="H443" s="13"/>
      <c r="I443" s="13"/>
      <c r="J443" s="13"/>
      <c r="K443" s="8"/>
      <c r="L443" s="37"/>
      <c r="M443" s="13"/>
      <c r="N443" s="13"/>
      <c r="O443" s="13"/>
      <c r="P443" s="107"/>
      <c r="Q443" s="8"/>
      <c r="R443" s="8"/>
      <c r="S443" s="21"/>
      <c r="T443" s="11"/>
      <c r="U443" s="13"/>
      <c r="V443" s="8"/>
      <c r="W443" s="8"/>
      <c r="X443" s="8"/>
      <c r="Y443" s="8"/>
      <c r="Z443" s="21"/>
      <c r="AA443" s="21"/>
      <c r="AB443" s="21"/>
      <c r="AC443" s="21"/>
      <c r="AD443" s="102"/>
      <c r="AE443" s="102"/>
      <c r="AF443" s="8"/>
      <c r="AG443" s="8"/>
      <c r="AH443" s="8"/>
      <c r="AI443" s="21"/>
      <c r="AJ443" s="21"/>
      <c r="AK443" s="21"/>
      <c r="AL443" s="21"/>
      <c r="AM443" s="102"/>
      <c r="AN443" s="102"/>
      <c r="AO443" s="8"/>
      <c r="AP443" s="8"/>
      <c r="AQ443" s="8"/>
      <c r="AR443" s="17"/>
      <c r="AS443" s="17"/>
      <c r="AT443" s="13"/>
      <c r="AU443" s="13"/>
      <c r="AV443" s="11"/>
      <c r="AW443" s="13"/>
    </row>
    <row r="444" ht="12.75" customHeight="1">
      <c r="A444" s="13"/>
      <c r="B444" s="13"/>
      <c r="C444" s="11"/>
      <c r="D444" s="11"/>
      <c r="E444" s="99"/>
      <c r="F444" s="17"/>
      <c r="G444" s="13"/>
      <c r="H444" s="13"/>
      <c r="I444" s="13"/>
      <c r="J444" s="13"/>
      <c r="K444" s="8"/>
      <c r="L444" s="37"/>
      <c r="M444" s="13"/>
      <c r="N444" s="13"/>
      <c r="O444" s="13"/>
      <c r="P444" s="107"/>
      <c r="Q444" s="8"/>
      <c r="R444" s="8"/>
      <c r="S444" s="21"/>
      <c r="T444" s="11"/>
      <c r="U444" s="13"/>
      <c r="V444" s="8"/>
      <c r="W444" s="8"/>
      <c r="X444" s="8"/>
      <c r="Y444" s="8"/>
      <c r="Z444" s="21"/>
      <c r="AA444" s="21"/>
      <c r="AB444" s="21"/>
      <c r="AC444" s="21"/>
      <c r="AD444" s="102"/>
      <c r="AE444" s="102"/>
      <c r="AF444" s="8"/>
      <c r="AG444" s="8"/>
      <c r="AH444" s="8"/>
      <c r="AI444" s="21"/>
      <c r="AJ444" s="21"/>
      <c r="AK444" s="21"/>
      <c r="AL444" s="21"/>
      <c r="AM444" s="102"/>
      <c r="AN444" s="102"/>
      <c r="AO444" s="8"/>
      <c r="AP444" s="8"/>
      <c r="AQ444" s="8"/>
      <c r="AR444" s="17"/>
      <c r="AS444" s="17"/>
      <c r="AT444" s="13"/>
      <c r="AU444" s="13"/>
      <c r="AV444" s="11"/>
      <c r="AW444" s="13"/>
    </row>
    <row r="445" ht="12.75" customHeight="1">
      <c r="A445" s="13"/>
      <c r="B445" s="13"/>
      <c r="C445" s="11"/>
      <c r="D445" s="11"/>
      <c r="E445" s="99"/>
      <c r="F445" s="17"/>
      <c r="G445" s="13"/>
      <c r="H445" s="13"/>
      <c r="I445" s="13"/>
      <c r="J445" s="13"/>
      <c r="K445" s="8"/>
      <c r="L445" s="37"/>
      <c r="M445" s="13"/>
      <c r="N445" s="13"/>
      <c r="O445" s="13"/>
      <c r="P445" s="107"/>
      <c r="Q445" s="8"/>
      <c r="R445" s="8"/>
      <c r="S445" s="21"/>
      <c r="T445" s="11"/>
      <c r="U445" s="13"/>
      <c r="V445" s="8"/>
      <c r="W445" s="8"/>
      <c r="X445" s="8"/>
      <c r="Y445" s="8"/>
      <c r="Z445" s="21"/>
      <c r="AA445" s="21"/>
      <c r="AB445" s="21"/>
      <c r="AC445" s="21"/>
      <c r="AD445" s="102"/>
      <c r="AE445" s="102"/>
      <c r="AF445" s="8"/>
      <c r="AG445" s="8"/>
      <c r="AH445" s="8"/>
      <c r="AI445" s="21"/>
      <c r="AJ445" s="21"/>
      <c r="AK445" s="21"/>
      <c r="AL445" s="21"/>
      <c r="AM445" s="102"/>
      <c r="AN445" s="102"/>
      <c r="AO445" s="8"/>
      <c r="AP445" s="8"/>
      <c r="AQ445" s="8"/>
      <c r="AR445" s="17"/>
      <c r="AS445" s="17"/>
      <c r="AT445" s="13"/>
      <c r="AU445" s="13"/>
      <c r="AV445" s="11"/>
      <c r="AW445" s="13"/>
    </row>
    <row r="446" ht="12.75" customHeight="1">
      <c r="A446" s="13"/>
      <c r="B446" s="13"/>
      <c r="C446" s="11"/>
      <c r="D446" s="11"/>
      <c r="E446" s="99"/>
      <c r="F446" s="17"/>
      <c r="G446" s="13"/>
      <c r="H446" s="13"/>
      <c r="I446" s="13"/>
      <c r="J446" s="13"/>
      <c r="K446" s="8"/>
      <c r="L446" s="37"/>
      <c r="M446" s="13"/>
      <c r="N446" s="13"/>
      <c r="O446" s="13"/>
      <c r="P446" s="107"/>
      <c r="Q446" s="8"/>
      <c r="R446" s="8"/>
      <c r="S446" s="21"/>
      <c r="T446" s="11"/>
      <c r="U446" s="13"/>
      <c r="V446" s="8"/>
      <c r="W446" s="8"/>
      <c r="X446" s="8"/>
      <c r="Y446" s="8"/>
      <c r="Z446" s="21"/>
      <c r="AA446" s="21"/>
      <c r="AB446" s="21"/>
      <c r="AC446" s="21"/>
      <c r="AD446" s="102"/>
      <c r="AE446" s="102"/>
      <c r="AF446" s="8"/>
      <c r="AG446" s="8"/>
      <c r="AH446" s="8"/>
      <c r="AI446" s="21"/>
      <c r="AJ446" s="21"/>
      <c r="AK446" s="21"/>
      <c r="AL446" s="21"/>
      <c r="AM446" s="102"/>
      <c r="AN446" s="102"/>
      <c r="AO446" s="8"/>
      <c r="AP446" s="8"/>
      <c r="AQ446" s="8"/>
      <c r="AR446" s="17"/>
      <c r="AS446" s="17"/>
      <c r="AT446" s="13"/>
      <c r="AU446" s="13"/>
      <c r="AV446" s="11"/>
      <c r="AW446" s="13"/>
    </row>
    <row r="447" ht="12.75" customHeight="1">
      <c r="A447" s="13"/>
      <c r="B447" s="13"/>
      <c r="C447" s="11"/>
      <c r="D447" s="11"/>
      <c r="E447" s="99"/>
      <c r="F447" s="17"/>
      <c r="G447" s="13"/>
      <c r="H447" s="13"/>
      <c r="I447" s="13"/>
      <c r="J447" s="13"/>
      <c r="K447" s="8"/>
      <c r="L447" s="37"/>
      <c r="M447" s="13"/>
      <c r="N447" s="13"/>
      <c r="O447" s="13"/>
      <c r="P447" s="107"/>
      <c r="Q447" s="8"/>
      <c r="R447" s="8"/>
      <c r="S447" s="21"/>
      <c r="T447" s="11"/>
      <c r="U447" s="13"/>
      <c r="V447" s="8"/>
      <c r="W447" s="8"/>
      <c r="X447" s="8"/>
      <c r="Y447" s="8"/>
      <c r="Z447" s="21"/>
      <c r="AA447" s="21"/>
      <c r="AB447" s="21"/>
      <c r="AC447" s="21"/>
      <c r="AD447" s="102"/>
      <c r="AE447" s="102"/>
      <c r="AF447" s="8"/>
      <c r="AG447" s="8"/>
      <c r="AH447" s="8"/>
      <c r="AI447" s="21"/>
      <c r="AJ447" s="21"/>
      <c r="AK447" s="21"/>
      <c r="AL447" s="21"/>
      <c r="AM447" s="102"/>
      <c r="AN447" s="102"/>
      <c r="AO447" s="8"/>
      <c r="AP447" s="8"/>
      <c r="AQ447" s="8"/>
      <c r="AR447" s="17"/>
      <c r="AS447" s="17"/>
      <c r="AT447" s="13"/>
      <c r="AU447" s="13"/>
      <c r="AV447" s="11"/>
      <c r="AW447" s="13"/>
    </row>
    <row r="448" ht="12.75" customHeight="1">
      <c r="A448" s="13"/>
      <c r="B448" s="13"/>
      <c r="C448" s="11"/>
      <c r="D448" s="11"/>
      <c r="E448" s="99"/>
      <c r="F448" s="17"/>
      <c r="G448" s="13"/>
      <c r="H448" s="13"/>
      <c r="I448" s="13"/>
      <c r="J448" s="13"/>
      <c r="K448" s="8"/>
      <c r="L448" s="37"/>
      <c r="M448" s="13"/>
      <c r="N448" s="13"/>
      <c r="O448" s="13"/>
      <c r="P448" s="107"/>
      <c r="Q448" s="8"/>
      <c r="R448" s="8"/>
      <c r="S448" s="21"/>
      <c r="T448" s="11"/>
      <c r="U448" s="13"/>
      <c r="V448" s="8"/>
      <c r="W448" s="8"/>
      <c r="X448" s="8"/>
      <c r="Y448" s="8"/>
      <c r="Z448" s="21"/>
      <c r="AA448" s="21"/>
      <c r="AB448" s="21"/>
      <c r="AC448" s="21"/>
      <c r="AD448" s="102"/>
      <c r="AE448" s="102"/>
      <c r="AF448" s="8"/>
      <c r="AG448" s="8"/>
      <c r="AH448" s="8"/>
      <c r="AI448" s="21"/>
      <c r="AJ448" s="21"/>
      <c r="AK448" s="21"/>
      <c r="AL448" s="21"/>
      <c r="AM448" s="102"/>
      <c r="AN448" s="102"/>
      <c r="AO448" s="8"/>
      <c r="AP448" s="8"/>
      <c r="AQ448" s="8"/>
      <c r="AR448" s="17"/>
      <c r="AS448" s="17"/>
      <c r="AT448" s="13"/>
      <c r="AU448" s="13"/>
      <c r="AV448" s="11"/>
      <c r="AW448" s="13"/>
    </row>
    <row r="449" ht="12.75" customHeight="1">
      <c r="A449" s="13"/>
      <c r="B449" s="13"/>
      <c r="C449" s="11"/>
      <c r="D449" s="11"/>
      <c r="E449" s="99"/>
      <c r="F449" s="17"/>
      <c r="G449" s="13"/>
      <c r="H449" s="13"/>
      <c r="I449" s="13"/>
      <c r="J449" s="13"/>
      <c r="K449" s="8"/>
      <c r="L449" s="37"/>
      <c r="M449" s="13"/>
      <c r="N449" s="13"/>
      <c r="O449" s="13"/>
      <c r="P449" s="107"/>
      <c r="Q449" s="8"/>
      <c r="R449" s="8"/>
      <c r="S449" s="21"/>
      <c r="T449" s="11"/>
      <c r="U449" s="13"/>
      <c r="V449" s="8"/>
      <c r="W449" s="8"/>
      <c r="X449" s="8"/>
      <c r="Y449" s="8"/>
      <c r="Z449" s="21"/>
      <c r="AA449" s="21"/>
      <c r="AB449" s="21"/>
      <c r="AC449" s="21"/>
      <c r="AD449" s="102"/>
      <c r="AE449" s="102"/>
      <c r="AF449" s="8"/>
      <c r="AG449" s="8"/>
      <c r="AH449" s="8"/>
      <c r="AI449" s="21"/>
      <c r="AJ449" s="21"/>
      <c r="AK449" s="21"/>
      <c r="AL449" s="21"/>
      <c r="AM449" s="102"/>
      <c r="AN449" s="102"/>
      <c r="AO449" s="8"/>
      <c r="AP449" s="8"/>
      <c r="AQ449" s="8"/>
      <c r="AR449" s="17"/>
      <c r="AS449" s="17"/>
      <c r="AT449" s="13"/>
      <c r="AU449" s="13"/>
      <c r="AV449" s="11"/>
      <c r="AW449" s="13"/>
    </row>
    <row r="450" ht="12.75" customHeight="1">
      <c r="A450" s="13"/>
      <c r="B450" s="13"/>
      <c r="C450" s="11"/>
      <c r="D450" s="11"/>
      <c r="E450" s="99"/>
      <c r="F450" s="17"/>
      <c r="G450" s="13"/>
      <c r="H450" s="13"/>
      <c r="I450" s="13"/>
      <c r="J450" s="13"/>
      <c r="K450" s="8"/>
      <c r="L450" s="37"/>
      <c r="M450" s="13"/>
      <c r="N450" s="13"/>
      <c r="O450" s="13"/>
      <c r="P450" s="107"/>
      <c r="Q450" s="8"/>
      <c r="R450" s="8"/>
      <c r="S450" s="21"/>
      <c r="T450" s="11"/>
      <c r="U450" s="13"/>
      <c r="V450" s="8"/>
      <c r="W450" s="8"/>
      <c r="X450" s="8"/>
      <c r="Y450" s="8"/>
      <c r="Z450" s="21"/>
      <c r="AA450" s="21"/>
      <c r="AB450" s="21"/>
      <c r="AC450" s="21"/>
      <c r="AD450" s="102"/>
      <c r="AE450" s="102"/>
      <c r="AF450" s="8"/>
      <c r="AG450" s="8"/>
      <c r="AH450" s="8"/>
      <c r="AI450" s="21"/>
      <c r="AJ450" s="21"/>
      <c r="AK450" s="21"/>
      <c r="AL450" s="21"/>
      <c r="AM450" s="102"/>
      <c r="AN450" s="102"/>
      <c r="AO450" s="8"/>
      <c r="AP450" s="8"/>
      <c r="AQ450" s="8"/>
      <c r="AR450" s="17"/>
      <c r="AS450" s="17"/>
      <c r="AT450" s="13"/>
      <c r="AU450" s="13"/>
      <c r="AV450" s="11"/>
      <c r="AW450" s="13"/>
    </row>
    <row r="451" ht="12.75" customHeight="1">
      <c r="A451" s="13"/>
      <c r="B451" s="13"/>
      <c r="C451" s="11"/>
      <c r="D451" s="11"/>
      <c r="E451" s="99"/>
      <c r="F451" s="17"/>
      <c r="G451" s="13"/>
      <c r="H451" s="13"/>
      <c r="I451" s="13"/>
      <c r="J451" s="13"/>
      <c r="K451" s="8"/>
      <c r="L451" s="37"/>
      <c r="M451" s="13"/>
      <c r="N451" s="13"/>
      <c r="O451" s="13"/>
      <c r="P451" s="107"/>
      <c r="Q451" s="8"/>
      <c r="R451" s="8"/>
      <c r="S451" s="21"/>
      <c r="T451" s="11"/>
      <c r="U451" s="13"/>
      <c r="V451" s="8"/>
      <c r="W451" s="8"/>
      <c r="X451" s="8"/>
      <c r="Y451" s="8"/>
      <c r="Z451" s="21"/>
      <c r="AA451" s="21"/>
      <c r="AB451" s="21"/>
      <c r="AC451" s="21"/>
      <c r="AD451" s="102"/>
      <c r="AE451" s="102"/>
      <c r="AF451" s="8"/>
      <c r="AG451" s="8"/>
      <c r="AH451" s="8"/>
      <c r="AI451" s="21"/>
      <c r="AJ451" s="21"/>
      <c r="AK451" s="21"/>
      <c r="AL451" s="21"/>
      <c r="AM451" s="102"/>
      <c r="AN451" s="102"/>
      <c r="AO451" s="8"/>
      <c r="AP451" s="8"/>
      <c r="AQ451" s="8"/>
      <c r="AR451" s="17"/>
      <c r="AS451" s="17"/>
      <c r="AT451" s="13"/>
      <c r="AU451" s="13"/>
      <c r="AV451" s="11"/>
      <c r="AW451" s="13"/>
    </row>
    <row r="452" ht="12.75" customHeight="1">
      <c r="A452" s="13"/>
      <c r="B452" s="13"/>
      <c r="C452" s="11"/>
      <c r="D452" s="11"/>
      <c r="E452" s="99"/>
      <c r="F452" s="17"/>
      <c r="G452" s="13"/>
      <c r="H452" s="13"/>
      <c r="I452" s="13"/>
      <c r="J452" s="13"/>
      <c r="K452" s="8"/>
      <c r="L452" s="37"/>
      <c r="M452" s="13"/>
      <c r="N452" s="13"/>
      <c r="O452" s="13"/>
      <c r="P452" s="107"/>
      <c r="Q452" s="8"/>
      <c r="R452" s="8"/>
      <c r="S452" s="21"/>
      <c r="T452" s="11"/>
      <c r="U452" s="13"/>
      <c r="V452" s="8"/>
      <c r="W452" s="8"/>
      <c r="X452" s="8"/>
      <c r="Y452" s="8"/>
      <c r="Z452" s="21"/>
      <c r="AA452" s="21"/>
      <c r="AB452" s="21"/>
      <c r="AC452" s="21"/>
      <c r="AD452" s="102"/>
      <c r="AE452" s="102"/>
      <c r="AF452" s="8"/>
      <c r="AG452" s="8"/>
      <c r="AH452" s="8"/>
      <c r="AI452" s="21"/>
      <c r="AJ452" s="21"/>
      <c r="AK452" s="21"/>
      <c r="AL452" s="21"/>
      <c r="AM452" s="102"/>
      <c r="AN452" s="102"/>
      <c r="AO452" s="8"/>
      <c r="AP452" s="8"/>
      <c r="AQ452" s="8"/>
      <c r="AR452" s="17"/>
      <c r="AS452" s="17"/>
      <c r="AT452" s="13"/>
      <c r="AU452" s="13"/>
      <c r="AV452" s="11"/>
      <c r="AW452" s="13"/>
    </row>
    <row r="453" ht="12.75" customHeight="1">
      <c r="A453" s="13"/>
      <c r="B453" s="13"/>
      <c r="C453" s="11"/>
      <c r="D453" s="11"/>
      <c r="E453" s="99"/>
      <c r="F453" s="17"/>
      <c r="G453" s="13"/>
      <c r="H453" s="13"/>
      <c r="I453" s="13"/>
      <c r="J453" s="13"/>
      <c r="K453" s="8"/>
      <c r="L453" s="37"/>
      <c r="M453" s="13"/>
      <c r="N453" s="13"/>
      <c r="O453" s="13"/>
      <c r="P453" s="107"/>
      <c r="Q453" s="8"/>
      <c r="R453" s="8"/>
      <c r="S453" s="21"/>
      <c r="T453" s="11"/>
      <c r="U453" s="13"/>
      <c r="V453" s="8"/>
      <c r="W453" s="8"/>
      <c r="X453" s="8"/>
      <c r="Y453" s="8"/>
      <c r="Z453" s="21"/>
      <c r="AA453" s="21"/>
      <c r="AB453" s="21"/>
      <c r="AC453" s="21"/>
      <c r="AD453" s="102"/>
      <c r="AE453" s="102"/>
      <c r="AF453" s="8"/>
      <c r="AG453" s="8"/>
      <c r="AH453" s="8"/>
      <c r="AI453" s="21"/>
      <c r="AJ453" s="21"/>
      <c r="AK453" s="21"/>
      <c r="AL453" s="21"/>
      <c r="AM453" s="102"/>
      <c r="AN453" s="102"/>
      <c r="AO453" s="8"/>
      <c r="AP453" s="8"/>
      <c r="AQ453" s="8"/>
      <c r="AR453" s="17"/>
      <c r="AS453" s="17"/>
      <c r="AT453" s="13"/>
      <c r="AU453" s="13"/>
      <c r="AV453" s="11"/>
      <c r="AW453" s="13"/>
    </row>
    <row r="454" ht="12.75" customHeight="1">
      <c r="A454" s="13"/>
      <c r="B454" s="13"/>
      <c r="C454" s="11"/>
      <c r="D454" s="11"/>
      <c r="E454" s="99"/>
      <c r="F454" s="17"/>
      <c r="G454" s="13"/>
      <c r="H454" s="13"/>
      <c r="I454" s="13"/>
      <c r="J454" s="13"/>
      <c r="K454" s="8"/>
      <c r="L454" s="37"/>
      <c r="M454" s="13"/>
      <c r="N454" s="13"/>
      <c r="O454" s="13"/>
      <c r="P454" s="107"/>
      <c r="Q454" s="8"/>
      <c r="R454" s="8"/>
      <c r="S454" s="21"/>
      <c r="T454" s="11"/>
      <c r="U454" s="13"/>
      <c r="V454" s="8"/>
      <c r="W454" s="8"/>
      <c r="X454" s="8"/>
      <c r="Y454" s="8"/>
      <c r="Z454" s="21"/>
      <c r="AA454" s="21"/>
      <c r="AB454" s="21"/>
      <c r="AC454" s="21"/>
      <c r="AD454" s="102"/>
      <c r="AE454" s="102"/>
      <c r="AF454" s="8"/>
      <c r="AG454" s="8"/>
      <c r="AH454" s="8"/>
      <c r="AI454" s="21"/>
      <c r="AJ454" s="21"/>
      <c r="AK454" s="21"/>
      <c r="AL454" s="21"/>
      <c r="AM454" s="102"/>
      <c r="AN454" s="102"/>
      <c r="AO454" s="8"/>
      <c r="AP454" s="8"/>
      <c r="AQ454" s="8"/>
      <c r="AR454" s="17"/>
      <c r="AS454" s="17"/>
      <c r="AT454" s="13"/>
      <c r="AU454" s="13"/>
      <c r="AV454" s="11"/>
      <c r="AW454" s="13"/>
    </row>
    <row r="455" ht="12.75" customHeight="1">
      <c r="A455" s="13"/>
      <c r="B455" s="13"/>
      <c r="C455" s="11"/>
      <c r="D455" s="11"/>
      <c r="E455" s="99"/>
      <c r="F455" s="17"/>
      <c r="G455" s="13"/>
      <c r="H455" s="13"/>
      <c r="I455" s="13"/>
      <c r="J455" s="13"/>
      <c r="K455" s="8"/>
      <c r="L455" s="37"/>
      <c r="M455" s="13"/>
      <c r="N455" s="13"/>
      <c r="O455" s="13"/>
      <c r="P455" s="107"/>
      <c r="Q455" s="8"/>
      <c r="R455" s="8"/>
      <c r="S455" s="21"/>
      <c r="T455" s="11"/>
      <c r="U455" s="13"/>
      <c r="V455" s="8"/>
      <c r="W455" s="8"/>
      <c r="X455" s="8"/>
      <c r="Y455" s="8"/>
      <c r="Z455" s="21"/>
      <c r="AA455" s="21"/>
      <c r="AB455" s="21"/>
      <c r="AC455" s="21"/>
      <c r="AD455" s="102"/>
      <c r="AE455" s="102"/>
      <c r="AF455" s="8"/>
      <c r="AG455" s="8"/>
      <c r="AH455" s="8"/>
      <c r="AI455" s="21"/>
      <c r="AJ455" s="21"/>
      <c r="AK455" s="21"/>
      <c r="AL455" s="21"/>
      <c r="AM455" s="102"/>
      <c r="AN455" s="102"/>
      <c r="AO455" s="8"/>
      <c r="AP455" s="8"/>
      <c r="AQ455" s="8"/>
      <c r="AR455" s="17"/>
      <c r="AS455" s="17"/>
      <c r="AT455" s="13"/>
      <c r="AU455" s="13"/>
      <c r="AV455" s="11"/>
      <c r="AW455" s="13"/>
    </row>
    <row r="456" ht="12.75" customHeight="1">
      <c r="A456" s="13"/>
      <c r="B456" s="13"/>
      <c r="C456" s="11"/>
      <c r="D456" s="11"/>
      <c r="E456" s="99"/>
      <c r="F456" s="17"/>
      <c r="G456" s="13"/>
      <c r="H456" s="13"/>
      <c r="I456" s="13"/>
      <c r="J456" s="13"/>
      <c r="K456" s="8"/>
      <c r="L456" s="37"/>
      <c r="M456" s="13"/>
      <c r="N456" s="13"/>
      <c r="O456" s="13"/>
      <c r="P456" s="107"/>
      <c r="Q456" s="8"/>
      <c r="R456" s="8"/>
      <c r="S456" s="21"/>
      <c r="T456" s="11"/>
      <c r="U456" s="13"/>
      <c r="V456" s="8"/>
      <c r="W456" s="8"/>
      <c r="X456" s="8"/>
      <c r="Y456" s="8"/>
      <c r="Z456" s="21"/>
      <c r="AA456" s="21"/>
      <c r="AB456" s="21"/>
      <c r="AC456" s="21"/>
      <c r="AD456" s="102"/>
      <c r="AE456" s="102"/>
      <c r="AF456" s="8"/>
      <c r="AG456" s="8"/>
      <c r="AH456" s="8"/>
      <c r="AI456" s="21"/>
      <c r="AJ456" s="21"/>
      <c r="AK456" s="21"/>
      <c r="AL456" s="21"/>
      <c r="AM456" s="102"/>
      <c r="AN456" s="102"/>
      <c r="AO456" s="8"/>
      <c r="AP456" s="8"/>
      <c r="AQ456" s="8"/>
      <c r="AR456" s="17"/>
      <c r="AS456" s="17"/>
      <c r="AT456" s="13"/>
      <c r="AU456" s="13"/>
      <c r="AV456" s="11"/>
      <c r="AW456" s="13"/>
    </row>
    <row r="457" ht="12.75" customHeight="1">
      <c r="A457" s="13"/>
      <c r="B457" s="13"/>
      <c r="C457" s="11"/>
      <c r="D457" s="11"/>
      <c r="E457" s="99"/>
      <c r="F457" s="17"/>
      <c r="G457" s="13"/>
      <c r="H457" s="13"/>
      <c r="I457" s="13"/>
      <c r="J457" s="13"/>
      <c r="K457" s="8"/>
      <c r="L457" s="37"/>
      <c r="M457" s="13"/>
      <c r="N457" s="13"/>
      <c r="O457" s="13"/>
      <c r="P457" s="107"/>
      <c r="Q457" s="8"/>
      <c r="R457" s="8"/>
      <c r="S457" s="21"/>
      <c r="T457" s="11"/>
      <c r="U457" s="13"/>
      <c r="V457" s="8"/>
      <c r="W457" s="8"/>
      <c r="X457" s="8"/>
      <c r="Y457" s="8"/>
      <c r="Z457" s="21"/>
      <c r="AA457" s="21"/>
      <c r="AB457" s="21"/>
      <c r="AC457" s="21"/>
      <c r="AD457" s="102"/>
      <c r="AE457" s="102"/>
      <c r="AF457" s="8"/>
      <c r="AG457" s="8"/>
      <c r="AH457" s="8"/>
      <c r="AI457" s="21"/>
      <c r="AJ457" s="21"/>
      <c r="AK457" s="21"/>
      <c r="AL457" s="21"/>
      <c r="AM457" s="102"/>
      <c r="AN457" s="102"/>
      <c r="AO457" s="8"/>
      <c r="AP457" s="8"/>
      <c r="AQ457" s="8"/>
      <c r="AR457" s="17"/>
      <c r="AS457" s="17"/>
      <c r="AT457" s="13"/>
      <c r="AU457" s="13"/>
      <c r="AV457" s="11"/>
      <c r="AW457" s="13"/>
    </row>
    <row r="458" ht="12.75" customHeight="1">
      <c r="A458" s="13"/>
      <c r="B458" s="13"/>
      <c r="C458" s="11"/>
      <c r="D458" s="11"/>
      <c r="E458" s="99"/>
      <c r="F458" s="17"/>
      <c r="G458" s="13"/>
      <c r="H458" s="13"/>
      <c r="I458" s="13"/>
      <c r="J458" s="13"/>
      <c r="K458" s="8"/>
      <c r="L458" s="37"/>
      <c r="M458" s="13"/>
      <c r="N458" s="13"/>
      <c r="O458" s="13"/>
      <c r="P458" s="107"/>
      <c r="Q458" s="8"/>
      <c r="R458" s="8"/>
      <c r="S458" s="21"/>
      <c r="T458" s="11"/>
      <c r="U458" s="13"/>
      <c r="V458" s="8"/>
      <c r="W458" s="8"/>
      <c r="X458" s="8"/>
      <c r="Y458" s="8"/>
      <c r="Z458" s="21"/>
      <c r="AA458" s="21"/>
      <c r="AB458" s="21"/>
      <c r="AC458" s="21"/>
      <c r="AD458" s="102"/>
      <c r="AE458" s="102"/>
      <c r="AF458" s="8"/>
      <c r="AG458" s="8"/>
      <c r="AH458" s="8"/>
      <c r="AI458" s="21"/>
      <c r="AJ458" s="21"/>
      <c r="AK458" s="21"/>
      <c r="AL458" s="21"/>
      <c r="AM458" s="102"/>
      <c r="AN458" s="102"/>
      <c r="AO458" s="8"/>
      <c r="AP458" s="8"/>
      <c r="AQ458" s="8"/>
      <c r="AR458" s="17"/>
      <c r="AS458" s="17"/>
      <c r="AT458" s="13"/>
      <c r="AU458" s="13"/>
      <c r="AV458" s="11"/>
      <c r="AW458" s="13"/>
    </row>
    <row r="459" ht="12.75" customHeight="1">
      <c r="A459" s="13"/>
      <c r="B459" s="13"/>
      <c r="C459" s="11"/>
      <c r="D459" s="11"/>
      <c r="E459" s="99"/>
      <c r="F459" s="17"/>
      <c r="G459" s="13"/>
      <c r="H459" s="13"/>
      <c r="I459" s="13"/>
      <c r="J459" s="13"/>
      <c r="K459" s="8"/>
      <c r="L459" s="37"/>
      <c r="M459" s="13"/>
      <c r="N459" s="13"/>
      <c r="O459" s="13"/>
      <c r="P459" s="107"/>
      <c r="Q459" s="8"/>
      <c r="R459" s="8"/>
      <c r="S459" s="21"/>
      <c r="T459" s="11"/>
      <c r="U459" s="13"/>
      <c r="V459" s="8"/>
      <c r="W459" s="8"/>
      <c r="X459" s="8"/>
      <c r="Y459" s="8"/>
      <c r="Z459" s="21"/>
      <c r="AA459" s="21"/>
      <c r="AB459" s="21"/>
      <c r="AC459" s="21"/>
      <c r="AD459" s="102"/>
      <c r="AE459" s="102"/>
      <c r="AF459" s="8"/>
      <c r="AG459" s="8"/>
      <c r="AH459" s="8"/>
      <c r="AI459" s="21"/>
      <c r="AJ459" s="21"/>
      <c r="AK459" s="21"/>
      <c r="AL459" s="21"/>
      <c r="AM459" s="102"/>
      <c r="AN459" s="102"/>
      <c r="AO459" s="8"/>
      <c r="AP459" s="8"/>
      <c r="AQ459" s="8"/>
      <c r="AR459" s="17"/>
      <c r="AS459" s="17"/>
      <c r="AT459" s="13"/>
      <c r="AU459" s="13"/>
      <c r="AV459" s="11"/>
      <c r="AW459" s="13"/>
    </row>
    <row r="460" ht="12.75" customHeight="1">
      <c r="A460" s="13"/>
      <c r="B460" s="13"/>
      <c r="C460" s="11"/>
      <c r="D460" s="11"/>
      <c r="E460" s="99"/>
      <c r="F460" s="17"/>
      <c r="G460" s="13"/>
      <c r="H460" s="13"/>
      <c r="I460" s="13"/>
      <c r="J460" s="13"/>
      <c r="K460" s="8"/>
      <c r="L460" s="37"/>
      <c r="M460" s="13"/>
      <c r="N460" s="13"/>
      <c r="O460" s="13"/>
      <c r="P460" s="107"/>
      <c r="Q460" s="8"/>
      <c r="R460" s="8"/>
      <c r="S460" s="21"/>
      <c r="T460" s="11"/>
      <c r="U460" s="13"/>
      <c r="V460" s="8"/>
      <c r="W460" s="8"/>
      <c r="X460" s="8"/>
      <c r="Y460" s="8"/>
      <c r="Z460" s="21"/>
      <c r="AA460" s="21"/>
      <c r="AB460" s="21"/>
      <c r="AC460" s="21"/>
      <c r="AD460" s="102"/>
      <c r="AE460" s="102"/>
      <c r="AF460" s="8"/>
      <c r="AG460" s="8"/>
      <c r="AH460" s="8"/>
      <c r="AI460" s="21"/>
      <c r="AJ460" s="21"/>
      <c r="AK460" s="21"/>
      <c r="AL460" s="21"/>
      <c r="AM460" s="102"/>
      <c r="AN460" s="102"/>
      <c r="AO460" s="8"/>
      <c r="AP460" s="8"/>
      <c r="AQ460" s="8"/>
      <c r="AR460" s="17"/>
      <c r="AS460" s="17"/>
      <c r="AT460" s="13"/>
      <c r="AU460" s="13"/>
      <c r="AV460" s="11"/>
      <c r="AW460" s="13"/>
    </row>
    <row r="461" ht="12.75" customHeight="1">
      <c r="A461" s="13"/>
      <c r="B461" s="13"/>
      <c r="C461" s="11"/>
      <c r="D461" s="11"/>
      <c r="E461" s="99"/>
      <c r="F461" s="17"/>
      <c r="G461" s="13"/>
      <c r="H461" s="13"/>
      <c r="I461" s="13"/>
      <c r="J461" s="13"/>
      <c r="K461" s="8"/>
      <c r="L461" s="37"/>
      <c r="M461" s="13"/>
      <c r="N461" s="13"/>
      <c r="O461" s="13"/>
      <c r="P461" s="107"/>
      <c r="Q461" s="8"/>
      <c r="R461" s="8"/>
      <c r="S461" s="21"/>
      <c r="T461" s="11"/>
      <c r="U461" s="13"/>
      <c r="V461" s="8"/>
      <c r="W461" s="8"/>
      <c r="X461" s="8"/>
      <c r="Y461" s="8"/>
      <c r="Z461" s="21"/>
      <c r="AA461" s="21"/>
      <c r="AB461" s="21"/>
      <c r="AC461" s="21"/>
      <c r="AD461" s="102"/>
      <c r="AE461" s="102"/>
      <c r="AF461" s="8"/>
      <c r="AG461" s="8"/>
      <c r="AH461" s="8"/>
      <c r="AI461" s="21"/>
      <c r="AJ461" s="21"/>
      <c r="AK461" s="21"/>
      <c r="AL461" s="21"/>
      <c r="AM461" s="102"/>
      <c r="AN461" s="102"/>
      <c r="AO461" s="8"/>
      <c r="AP461" s="8"/>
      <c r="AQ461" s="8"/>
      <c r="AR461" s="17"/>
      <c r="AS461" s="17"/>
      <c r="AT461" s="13"/>
      <c r="AU461" s="13"/>
      <c r="AV461" s="11"/>
      <c r="AW461" s="13"/>
    </row>
    <row r="462" ht="12.75" customHeight="1">
      <c r="A462" s="13"/>
      <c r="B462" s="13"/>
      <c r="C462" s="11"/>
      <c r="D462" s="11"/>
      <c r="E462" s="99"/>
      <c r="F462" s="17"/>
      <c r="G462" s="13"/>
      <c r="H462" s="13"/>
      <c r="I462" s="13"/>
      <c r="J462" s="13"/>
      <c r="K462" s="8"/>
      <c r="L462" s="37"/>
      <c r="M462" s="13"/>
      <c r="N462" s="13"/>
      <c r="O462" s="13"/>
      <c r="P462" s="107"/>
      <c r="Q462" s="8"/>
      <c r="R462" s="8"/>
      <c r="S462" s="21"/>
      <c r="T462" s="11"/>
      <c r="U462" s="13"/>
      <c r="V462" s="8"/>
      <c r="W462" s="8"/>
      <c r="X462" s="8"/>
      <c r="Y462" s="8"/>
      <c r="Z462" s="21"/>
      <c r="AA462" s="21"/>
      <c r="AB462" s="21"/>
      <c r="AC462" s="21"/>
      <c r="AD462" s="102"/>
      <c r="AE462" s="102"/>
      <c r="AF462" s="8"/>
      <c r="AG462" s="8"/>
      <c r="AH462" s="8"/>
      <c r="AI462" s="21"/>
      <c r="AJ462" s="21"/>
      <c r="AK462" s="21"/>
      <c r="AL462" s="21"/>
      <c r="AM462" s="102"/>
      <c r="AN462" s="102"/>
      <c r="AO462" s="8"/>
      <c r="AP462" s="8"/>
      <c r="AQ462" s="8"/>
      <c r="AR462" s="17"/>
      <c r="AS462" s="17"/>
      <c r="AT462" s="13"/>
      <c r="AU462" s="13"/>
      <c r="AV462" s="11"/>
      <c r="AW462" s="13"/>
    </row>
    <row r="463" ht="12.75" customHeight="1">
      <c r="A463" s="13"/>
      <c r="B463" s="13"/>
      <c r="C463" s="11"/>
      <c r="D463" s="11"/>
      <c r="E463" s="99"/>
      <c r="F463" s="17"/>
      <c r="G463" s="13"/>
      <c r="H463" s="13"/>
      <c r="I463" s="13"/>
      <c r="J463" s="13"/>
      <c r="K463" s="8"/>
      <c r="L463" s="37"/>
      <c r="M463" s="13"/>
      <c r="N463" s="13"/>
      <c r="O463" s="13"/>
      <c r="P463" s="107"/>
      <c r="Q463" s="8"/>
      <c r="R463" s="8"/>
      <c r="S463" s="21"/>
      <c r="T463" s="11"/>
      <c r="U463" s="13"/>
      <c r="V463" s="8"/>
      <c r="W463" s="8"/>
      <c r="X463" s="8"/>
      <c r="Y463" s="8"/>
      <c r="Z463" s="21"/>
      <c r="AA463" s="21"/>
      <c r="AB463" s="21"/>
      <c r="AC463" s="21"/>
      <c r="AD463" s="102"/>
      <c r="AE463" s="102"/>
      <c r="AF463" s="8"/>
      <c r="AG463" s="8"/>
      <c r="AH463" s="8"/>
      <c r="AI463" s="21"/>
      <c r="AJ463" s="21"/>
      <c r="AK463" s="21"/>
      <c r="AL463" s="21"/>
      <c r="AM463" s="102"/>
      <c r="AN463" s="102"/>
      <c r="AO463" s="8"/>
      <c r="AP463" s="8"/>
      <c r="AQ463" s="8"/>
      <c r="AR463" s="17"/>
      <c r="AS463" s="17"/>
      <c r="AT463" s="13"/>
      <c r="AU463" s="13"/>
      <c r="AV463" s="11"/>
      <c r="AW463" s="13"/>
    </row>
    <row r="464" ht="12.75" customHeight="1">
      <c r="A464" s="13"/>
      <c r="B464" s="13"/>
      <c r="C464" s="11"/>
      <c r="D464" s="11"/>
      <c r="E464" s="99"/>
      <c r="F464" s="17"/>
      <c r="G464" s="13"/>
      <c r="H464" s="13"/>
      <c r="I464" s="13"/>
      <c r="J464" s="13"/>
      <c r="K464" s="8"/>
      <c r="L464" s="37"/>
      <c r="M464" s="13"/>
      <c r="N464" s="13"/>
      <c r="O464" s="13"/>
      <c r="P464" s="107"/>
      <c r="Q464" s="8"/>
      <c r="R464" s="8"/>
      <c r="S464" s="21"/>
      <c r="T464" s="11"/>
      <c r="U464" s="13"/>
      <c r="V464" s="8"/>
      <c r="W464" s="8"/>
      <c r="X464" s="8"/>
      <c r="Y464" s="8"/>
      <c r="Z464" s="21"/>
      <c r="AA464" s="21"/>
      <c r="AB464" s="21"/>
      <c r="AC464" s="21"/>
      <c r="AD464" s="102"/>
      <c r="AE464" s="102"/>
      <c r="AF464" s="8"/>
      <c r="AG464" s="8"/>
      <c r="AH464" s="8"/>
      <c r="AI464" s="21"/>
      <c r="AJ464" s="21"/>
      <c r="AK464" s="21"/>
      <c r="AL464" s="21"/>
      <c r="AM464" s="102"/>
      <c r="AN464" s="102"/>
      <c r="AO464" s="8"/>
      <c r="AP464" s="8"/>
      <c r="AQ464" s="8"/>
      <c r="AR464" s="17"/>
      <c r="AS464" s="17"/>
      <c r="AT464" s="13"/>
      <c r="AU464" s="13"/>
      <c r="AV464" s="11"/>
      <c r="AW464" s="13"/>
    </row>
    <row r="465" ht="12.75" customHeight="1">
      <c r="A465" s="13"/>
      <c r="B465" s="13"/>
      <c r="C465" s="11"/>
      <c r="D465" s="11"/>
      <c r="E465" s="99"/>
      <c r="F465" s="17"/>
      <c r="G465" s="13"/>
      <c r="H465" s="13"/>
      <c r="I465" s="13"/>
      <c r="J465" s="13"/>
      <c r="K465" s="8"/>
      <c r="L465" s="37"/>
      <c r="M465" s="13"/>
      <c r="N465" s="13"/>
      <c r="O465" s="13"/>
      <c r="P465" s="107"/>
      <c r="Q465" s="8"/>
      <c r="R465" s="8"/>
      <c r="S465" s="21"/>
      <c r="T465" s="11"/>
      <c r="U465" s="13"/>
      <c r="V465" s="8"/>
      <c r="W465" s="8"/>
      <c r="X465" s="8"/>
      <c r="Y465" s="8"/>
      <c r="Z465" s="21"/>
      <c r="AA465" s="21"/>
      <c r="AB465" s="21"/>
      <c r="AC465" s="21"/>
      <c r="AD465" s="102"/>
      <c r="AE465" s="102"/>
      <c r="AF465" s="8"/>
      <c r="AG465" s="8"/>
      <c r="AH465" s="8"/>
      <c r="AI465" s="21"/>
      <c r="AJ465" s="21"/>
      <c r="AK465" s="21"/>
      <c r="AL465" s="21"/>
      <c r="AM465" s="102"/>
      <c r="AN465" s="102"/>
      <c r="AO465" s="8"/>
      <c r="AP465" s="8"/>
      <c r="AQ465" s="8"/>
      <c r="AR465" s="17"/>
      <c r="AS465" s="17"/>
      <c r="AT465" s="13"/>
      <c r="AU465" s="13"/>
      <c r="AV465" s="11"/>
      <c r="AW465" s="13"/>
    </row>
    <row r="466" ht="12.75" customHeight="1">
      <c r="A466" s="13"/>
      <c r="B466" s="13"/>
      <c r="C466" s="11"/>
      <c r="D466" s="11"/>
      <c r="E466" s="99"/>
      <c r="F466" s="17"/>
      <c r="G466" s="13"/>
      <c r="H466" s="13"/>
      <c r="I466" s="13"/>
      <c r="J466" s="13"/>
      <c r="K466" s="8"/>
      <c r="L466" s="37"/>
      <c r="M466" s="13"/>
      <c r="N466" s="13"/>
      <c r="O466" s="13"/>
      <c r="P466" s="107"/>
      <c r="Q466" s="8"/>
      <c r="R466" s="8"/>
      <c r="S466" s="21"/>
      <c r="T466" s="11"/>
      <c r="U466" s="13"/>
      <c r="V466" s="8"/>
      <c r="W466" s="8"/>
      <c r="X466" s="8"/>
      <c r="Y466" s="8"/>
      <c r="Z466" s="21"/>
      <c r="AA466" s="21"/>
      <c r="AB466" s="21"/>
      <c r="AC466" s="21"/>
      <c r="AD466" s="102"/>
      <c r="AE466" s="102"/>
      <c r="AF466" s="8"/>
      <c r="AG466" s="8"/>
      <c r="AH466" s="8"/>
      <c r="AI466" s="21"/>
      <c r="AJ466" s="21"/>
      <c r="AK466" s="21"/>
      <c r="AL466" s="21"/>
      <c r="AM466" s="102"/>
      <c r="AN466" s="102"/>
      <c r="AO466" s="8"/>
      <c r="AP466" s="8"/>
      <c r="AQ466" s="8"/>
      <c r="AR466" s="17"/>
      <c r="AS466" s="17"/>
      <c r="AT466" s="13"/>
      <c r="AU466" s="13"/>
      <c r="AV466" s="11"/>
      <c r="AW466" s="13"/>
    </row>
    <row r="467" ht="12.75" customHeight="1">
      <c r="A467" s="13"/>
      <c r="B467" s="13"/>
      <c r="C467" s="11"/>
      <c r="D467" s="11"/>
      <c r="E467" s="99"/>
      <c r="F467" s="17"/>
      <c r="G467" s="13"/>
      <c r="H467" s="13"/>
      <c r="I467" s="13"/>
      <c r="J467" s="13"/>
      <c r="K467" s="8"/>
      <c r="L467" s="37"/>
      <c r="M467" s="13"/>
      <c r="N467" s="13"/>
      <c r="O467" s="13"/>
      <c r="P467" s="107"/>
      <c r="Q467" s="8"/>
      <c r="R467" s="8"/>
      <c r="S467" s="21"/>
      <c r="T467" s="11"/>
      <c r="U467" s="13"/>
      <c r="V467" s="8"/>
      <c r="W467" s="8"/>
      <c r="X467" s="8"/>
      <c r="Y467" s="8"/>
      <c r="Z467" s="21"/>
      <c r="AA467" s="21"/>
      <c r="AB467" s="21"/>
      <c r="AC467" s="21"/>
      <c r="AD467" s="102"/>
      <c r="AE467" s="102"/>
      <c r="AF467" s="8"/>
      <c r="AG467" s="8"/>
      <c r="AH467" s="8"/>
      <c r="AI467" s="21"/>
      <c r="AJ467" s="21"/>
      <c r="AK467" s="21"/>
      <c r="AL467" s="21"/>
      <c r="AM467" s="102"/>
      <c r="AN467" s="102"/>
      <c r="AO467" s="8"/>
      <c r="AP467" s="8"/>
      <c r="AQ467" s="8"/>
      <c r="AR467" s="17"/>
      <c r="AS467" s="17"/>
      <c r="AT467" s="13"/>
      <c r="AU467" s="13"/>
      <c r="AV467" s="11"/>
      <c r="AW467" s="13"/>
    </row>
    <row r="468" ht="12.75" customHeight="1">
      <c r="A468" s="13"/>
      <c r="B468" s="13"/>
      <c r="C468" s="11"/>
      <c r="D468" s="11"/>
      <c r="E468" s="99"/>
      <c r="F468" s="17"/>
      <c r="G468" s="13"/>
      <c r="H468" s="13"/>
      <c r="I468" s="13"/>
      <c r="J468" s="13"/>
      <c r="K468" s="8"/>
      <c r="L468" s="37"/>
      <c r="M468" s="13"/>
      <c r="N468" s="13"/>
      <c r="O468" s="13"/>
      <c r="P468" s="107"/>
      <c r="Q468" s="8"/>
      <c r="R468" s="8"/>
      <c r="S468" s="21"/>
      <c r="T468" s="11"/>
      <c r="U468" s="13"/>
      <c r="V468" s="8"/>
      <c r="W468" s="8"/>
      <c r="X468" s="8"/>
      <c r="Y468" s="8"/>
      <c r="Z468" s="21"/>
      <c r="AA468" s="21"/>
      <c r="AB468" s="21"/>
      <c r="AC468" s="21"/>
      <c r="AD468" s="102"/>
      <c r="AE468" s="102"/>
      <c r="AF468" s="8"/>
      <c r="AG468" s="8"/>
      <c r="AH468" s="8"/>
      <c r="AI468" s="21"/>
      <c r="AJ468" s="21"/>
      <c r="AK468" s="21"/>
      <c r="AL468" s="21"/>
      <c r="AM468" s="102"/>
      <c r="AN468" s="102"/>
      <c r="AO468" s="8"/>
      <c r="AP468" s="8"/>
      <c r="AQ468" s="8"/>
      <c r="AR468" s="17"/>
      <c r="AS468" s="17"/>
      <c r="AT468" s="13"/>
      <c r="AU468" s="13"/>
      <c r="AV468" s="11"/>
      <c r="AW468" s="13"/>
    </row>
    <row r="469" ht="12.75" customHeight="1">
      <c r="A469" s="13"/>
      <c r="B469" s="13"/>
      <c r="C469" s="11"/>
      <c r="D469" s="11"/>
      <c r="E469" s="99"/>
      <c r="F469" s="17"/>
      <c r="G469" s="13"/>
      <c r="H469" s="13"/>
      <c r="I469" s="13"/>
      <c r="J469" s="13"/>
      <c r="K469" s="8"/>
      <c r="L469" s="37"/>
      <c r="M469" s="13"/>
      <c r="N469" s="13"/>
      <c r="O469" s="13"/>
      <c r="P469" s="107"/>
      <c r="Q469" s="8"/>
      <c r="R469" s="8"/>
      <c r="S469" s="21"/>
      <c r="T469" s="11"/>
      <c r="U469" s="13"/>
      <c r="V469" s="8"/>
      <c r="W469" s="8"/>
      <c r="X469" s="8"/>
      <c r="Y469" s="8"/>
      <c r="Z469" s="21"/>
      <c r="AA469" s="21"/>
      <c r="AB469" s="21"/>
      <c r="AC469" s="21"/>
      <c r="AD469" s="102"/>
      <c r="AE469" s="102"/>
      <c r="AF469" s="8"/>
      <c r="AG469" s="8"/>
      <c r="AH469" s="8"/>
      <c r="AI469" s="21"/>
      <c r="AJ469" s="21"/>
      <c r="AK469" s="21"/>
      <c r="AL469" s="21"/>
      <c r="AM469" s="102"/>
      <c r="AN469" s="102"/>
      <c r="AO469" s="8"/>
      <c r="AP469" s="8"/>
      <c r="AQ469" s="8"/>
      <c r="AR469" s="17"/>
      <c r="AS469" s="17"/>
      <c r="AT469" s="13"/>
      <c r="AU469" s="13"/>
      <c r="AV469" s="11"/>
      <c r="AW469" s="13"/>
    </row>
    <row r="470" ht="12.75" customHeight="1">
      <c r="A470" s="13"/>
      <c r="B470" s="13"/>
      <c r="C470" s="11"/>
      <c r="D470" s="11"/>
      <c r="E470" s="99"/>
      <c r="F470" s="17"/>
      <c r="G470" s="13"/>
      <c r="H470" s="13"/>
      <c r="I470" s="13"/>
      <c r="J470" s="13"/>
      <c r="K470" s="8"/>
      <c r="L470" s="37"/>
      <c r="M470" s="13"/>
      <c r="N470" s="13"/>
      <c r="O470" s="13"/>
      <c r="P470" s="107"/>
      <c r="Q470" s="8"/>
      <c r="R470" s="8"/>
      <c r="S470" s="21"/>
      <c r="T470" s="11"/>
      <c r="U470" s="13"/>
      <c r="V470" s="8"/>
      <c r="W470" s="8"/>
      <c r="X470" s="8"/>
      <c r="Y470" s="8"/>
      <c r="Z470" s="21"/>
      <c r="AA470" s="21"/>
      <c r="AB470" s="21"/>
      <c r="AC470" s="21"/>
      <c r="AD470" s="102"/>
      <c r="AE470" s="102"/>
      <c r="AF470" s="8"/>
      <c r="AG470" s="8"/>
      <c r="AH470" s="8"/>
      <c r="AI470" s="21"/>
      <c r="AJ470" s="21"/>
      <c r="AK470" s="21"/>
      <c r="AL470" s="21"/>
      <c r="AM470" s="102"/>
      <c r="AN470" s="102"/>
      <c r="AO470" s="8"/>
      <c r="AP470" s="8"/>
      <c r="AQ470" s="8"/>
      <c r="AR470" s="17"/>
      <c r="AS470" s="17"/>
      <c r="AT470" s="13"/>
      <c r="AU470" s="13"/>
      <c r="AV470" s="11"/>
      <c r="AW470" s="13"/>
    </row>
    <row r="471" ht="12.75" customHeight="1">
      <c r="A471" s="13"/>
      <c r="B471" s="13"/>
      <c r="C471" s="11"/>
      <c r="D471" s="11"/>
      <c r="E471" s="99"/>
      <c r="F471" s="17"/>
      <c r="G471" s="13"/>
      <c r="H471" s="13"/>
      <c r="I471" s="13"/>
      <c r="J471" s="13"/>
      <c r="K471" s="8"/>
      <c r="L471" s="37"/>
      <c r="M471" s="13"/>
      <c r="N471" s="13"/>
      <c r="O471" s="13"/>
      <c r="P471" s="107"/>
      <c r="Q471" s="8"/>
      <c r="R471" s="8"/>
      <c r="S471" s="21"/>
      <c r="T471" s="11"/>
      <c r="U471" s="13"/>
      <c r="V471" s="8"/>
      <c r="W471" s="8"/>
      <c r="X471" s="8"/>
      <c r="Y471" s="8"/>
      <c r="Z471" s="21"/>
      <c r="AA471" s="21"/>
      <c r="AB471" s="21"/>
      <c r="AC471" s="21"/>
      <c r="AD471" s="102"/>
      <c r="AE471" s="102"/>
      <c r="AF471" s="8"/>
      <c r="AG471" s="8"/>
      <c r="AH471" s="8"/>
      <c r="AI471" s="21"/>
      <c r="AJ471" s="21"/>
      <c r="AK471" s="21"/>
      <c r="AL471" s="21"/>
      <c r="AM471" s="102"/>
      <c r="AN471" s="102"/>
      <c r="AO471" s="8"/>
      <c r="AP471" s="8"/>
      <c r="AQ471" s="8"/>
      <c r="AR471" s="17"/>
      <c r="AS471" s="17"/>
      <c r="AT471" s="13"/>
      <c r="AU471" s="13"/>
      <c r="AV471" s="11"/>
      <c r="AW471" s="13"/>
    </row>
    <row r="472" ht="12.75" customHeight="1">
      <c r="A472" s="13"/>
      <c r="B472" s="13"/>
      <c r="C472" s="11"/>
      <c r="D472" s="11"/>
      <c r="E472" s="99"/>
      <c r="F472" s="17"/>
      <c r="G472" s="13"/>
      <c r="H472" s="13"/>
      <c r="I472" s="13"/>
      <c r="J472" s="13"/>
      <c r="K472" s="8"/>
      <c r="L472" s="37"/>
      <c r="M472" s="13"/>
      <c r="N472" s="13"/>
      <c r="O472" s="13"/>
      <c r="P472" s="107"/>
      <c r="Q472" s="8"/>
      <c r="R472" s="8"/>
      <c r="S472" s="21"/>
      <c r="T472" s="11"/>
      <c r="U472" s="13"/>
      <c r="V472" s="8"/>
      <c r="W472" s="8"/>
      <c r="X472" s="8"/>
      <c r="Y472" s="8"/>
      <c r="Z472" s="21"/>
      <c r="AA472" s="21"/>
      <c r="AB472" s="21"/>
      <c r="AC472" s="21"/>
      <c r="AD472" s="102"/>
      <c r="AE472" s="102"/>
      <c r="AF472" s="8"/>
      <c r="AG472" s="8"/>
      <c r="AH472" s="8"/>
      <c r="AI472" s="21"/>
      <c r="AJ472" s="21"/>
      <c r="AK472" s="21"/>
      <c r="AL472" s="21"/>
      <c r="AM472" s="102"/>
      <c r="AN472" s="102"/>
      <c r="AO472" s="8"/>
      <c r="AP472" s="8"/>
      <c r="AQ472" s="8"/>
      <c r="AR472" s="17"/>
      <c r="AS472" s="17"/>
      <c r="AT472" s="13"/>
      <c r="AU472" s="13"/>
      <c r="AV472" s="11"/>
      <c r="AW472" s="13"/>
    </row>
    <row r="473" ht="12.75" customHeight="1">
      <c r="A473" s="13"/>
      <c r="B473" s="13"/>
      <c r="C473" s="11"/>
      <c r="D473" s="11"/>
      <c r="E473" s="99"/>
      <c r="F473" s="17"/>
      <c r="G473" s="13"/>
      <c r="H473" s="13"/>
      <c r="I473" s="13"/>
      <c r="J473" s="13"/>
      <c r="K473" s="8"/>
      <c r="L473" s="37"/>
      <c r="M473" s="13"/>
      <c r="N473" s="13"/>
      <c r="O473" s="13"/>
      <c r="P473" s="107"/>
      <c r="Q473" s="8"/>
      <c r="R473" s="8"/>
      <c r="S473" s="21"/>
      <c r="T473" s="11"/>
      <c r="U473" s="13"/>
      <c r="V473" s="8"/>
      <c r="W473" s="8"/>
      <c r="X473" s="8"/>
      <c r="Y473" s="8"/>
      <c r="Z473" s="21"/>
      <c r="AA473" s="21"/>
      <c r="AB473" s="21"/>
      <c r="AC473" s="21"/>
      <c r="AD473" s="102"/>
      <c r="AE473" s="102"/>
      <c r="AF473" s="8"/>
      <c r="AG473" s="8"/>
      <c r="AH473" s="8"/>
      <c r="AI473" s="21"/>
      <c r="AJ473" s="21"/>
      <c r="AK473" s="21"/>
      <c r="AL473" s="21"/>
      <c r="AM473" s="102"/>
      <c r="AN473" s="102"/>
      <c r="AO473" s="8"/>
      <c r="AP473" s="8"/>
      <c r="AQ473" s="8"/>
      <c r="AR473" s="17"/>
      <c r="AS473" s="17"/>
      <c r="AT473" s="13"/>
      <c r="AU473" s="13"/>
      <c r="AV473" s="11"/>
      <c r="AW473" s="13"/>
    </row>
    <row r="474" ht="12.75" customHeight="1">
      <c r="A474" s="13"/>
      <c r="B474" s="13"/>
      <c r="C474" s="11"/>
      <c r="D474" s="11"/>
      <c r="E474" s="99"/>
      <c r="F474" s="17"/>
      <c r="G474" s="13"/>
      <c r="H474" s="13"/>
      <c r="I474" s="13"/>
      <c r="J474" s="13"/>
      <c r="K474" s="8"/>
      <c r="L474" s="37"/>
      <c r="M474" s="13"/>
      <c r="N474" s="13"/>
      <c r="O474" s="13"/>
      <c r="P474" s="107"/>
      <c r="Q474" s="8"/>
      <c r="R474" s="8"/>
      <c r="S474" s="21"/>
      <c r="T474" s="11"/>
      <c r="U474" s="13"/>
      <c r="V474" s="8"/>
      <c r="W474" s="8"/>
      <c r="X474" s="8"/>
      <c r="Y474" s="8"/>
      <c r="Z474" s="21"/>
      <c r="AA474" s="21"/>
      <c r="AB474" s="21"/>
      <c r="AC474" s="21"/>
      <c r="AD474" s="102"/>
      <c r="AE474" s="102"/>
      <c r="AF474" s="8"/>
      <c r="AG474" s="8"/>
      <c r="AH474" s="8"/>
      <c r="AI474" s="21"/>
      <c r="AJ474" s="21"/>
      <c r="AK474" s="21"/>
      <c r="AL474" s="21"/>
      <c r="AM474" s="102"/>
      <c r="AN474" s="102"/>
      <c r="AO474" s="8"/>
      <c r="AP474" s="8"/>
      <c r="AQ474" s="8"/>
      <c r="AR474" s="17"/>
      <c r="AS474" s="17"/>
      <c r="AT474" s="13"/>
      <c r="AU474" s="13"/>
      <c r="AV474" s="11"/>
      <c r="AW474" s="13"/>
    </row>
    <row r="475" ht="12.75" customHeight="1">
      <c r="A475" s="13"/>
      <c r="B475" s="13"/>
      <c r="C475" s="11"/>
      <c r="D475" s="11"/>
      <c r="E475" s="99"/>
      <c r="F475" s="17"/>
      <c r="G475" s="13"/>
      <c r="H475" s="13"/>
      <c r="I475" s="13"/>
      <c r="J475" s="13"/>
      <c r="K475" s="8"/>
      <c r="L475" s="37"/>
      <c r="M475" s="13"/>
      <c r="N475" s="13"/>
      <c r="O475" s="13"/>
      <c r="P475" s="107"/>
      <c r="Q475" s="8"/>
      <c r="R475" s="8"/>
      <c r="S475" s="21"/>
      <c r="T475" s="11"/>
      <c r="U475" s="13"/>
      <c r="V475" s="8"/>
      <c r="W475" s="8"/>
      <c r="X475" s="8"/>
      <c r="Y475" s="8"/>
      <c r="Z475" s="21"/>
      <c r="AA475" s="21"/>
      <c r="AB475" s="21"/>
      <c r="AC475" s="21"/>
      <c r="AD475" s="102"/>
      <c r="AE475" s="102"/>
      <c r="AF475" s="8"/>
      <c r="AG475" s="8"/>
      <c r="AH475" s="8"/>
      <c r="AI475" s="21"/>
      <c r="AJ475" s="21"/>
      <c r="AK475" s="21"/>
      <c r="AL475" s="21"/>
      <c r="AM475" s="102"/>
      <c r="AN475" s="102"/>
      <c r="AO475" s="8"/>
      <c r="AP475" s="8"/>
      <c r="AQ475" s="8"/>
      <c r="AR475" s="17"/>
      <c r="AS475" s="17"/>
      <c r="AT475" s="13"/>
      <c r="AU475" s="13"/>
      <c r="AV475" s="11"/>
      <c r="AW475" s="13"/>
    </row>
    <row r="476" ht="12.75" customHeight="1">
      <c r="A476" s="13"/>
      <c r="B476" s="13"/>
      <c r="C476" s="11"/>
      <c r="D476" s="11"/>
      <c r="E476" s="99"/>
      <c r="F476" s="17"/>
      <c r="G476" s="13"/>
      <c r="H476" s="13"/>
      <c r="I476" s="13"/>
      <c r="J476" s="13"/>
      <c r="K476" s="8"/>
      <c r="L476" s="37"/>
      <c r="M476" s="13"/>
      <c r="N476" s="13"/>
      <c r="O476" s="13"/>
      <c r="P476" s="107"/>
      <c r="Q476" s="8"/>
      <c r="R476" s="8"/>
      <c r="S476" s="21"/>
      <c r="T476" s="11"/>
      <c r="U476" s="13"/>
      <c r="V476" s="8"/>
      <c r="W476" s="8"/>
      <c r="X476" s="8"/>
      <c r="Y476" s="8"/>
      <c r="Z476" s="21"/>
      <c r="AA476" s="21"/>
      <c r="AB476" s="21"/>
      <c r="AC476" s="21"/>
      <c r="AD476" s="102"/>
      <c r="AE476" s="102"/>
      <c r="AF476" s="8"/>
      <c r="AG476" s="8"/>
      <c r="AH476" s="8"/>
      <c r="AI476" s="21"/>
      <c r="AJ476" s="21"/>
      <c r="AK476" s="21"/>
      <c r="AL476" s="21"/>
      <c r="AM476" s="102"/>
      <c r="AN476" s="102"/>
      <c r="AO476" s="8"/>
      <c r="AP476" s="8"/>
      <c r="AQ476" s="8"/>
      <c r="AR476" s="17"/>
      <c r="AS476" s="17"/>
      <c r="AT476" s="13"/>
      <c r="AU476" s="13"/>
      <c r="AV476" s="11"/>
      <c r="AW476" s="13"/>
    </row>
    <row r="477" ht="12.75" customHeight="1">
      <c r="A477" s="13"/>
      <c r="B477" s="13"/>
      <c r="C477" s="11"/>
      <c r="D477" s="11"/>
      <c r="E477" s="99"/>
      <c r="F477" s="17"/>
      <c r="G477" s="13"/>
      <c r="H477" s="13"/>
      <c r="I477" s="13"/>
      <c r="J477" s="13"/>
      <c r="K477" s="8"/>
      <c r="L477" s="37"/>
      <c r="M477" s="13"/>
      <c r="N477" s="13"/>
      <c r="O477" s="13"/>
      <c r="P477" s="107"/>
      <c r="Q477" s="8"/>
      <c r="R477" s="8"/>
      <c r="S477" s="21"/>
      <c r="T477" s="11"/>
      <c r="U477" s="13"/>
      <c r="V477" s="8"/>
      <c r="W477" s="8"/>
      <c r="X477" s="8"/>
      <c r="Y477" s="8"/>
      <c r="Z477" s="21"/>
      <c r="AA477" s="21"/>
      <c r="AB477" s="21"/>
      <c r="AC477" s="21"/>
      <c r="AD477" s="102"/>
      <c r="AE477" s="102"/>
      <c r="AF477" s="8"/>
      <c r="AG477" s="8"/>
      <c r="AH477" s="8"/>
      <c r="AI477" s="21"/>
      <c r="AJ477" s="21"/>
      <c r="AK477" s="21"/>
      <c r="AL477" s="21"/>
      <c r="AM477" s="102"/>
      <c r="AN477" s="102"/>
      <c r="AO477" s="8"/>
      <c r="AP477" s="8"/>
      <c r="AQ477" s="8"/>
      <c r="AR477" s="17"/>
      <c r="AS477" s="17"/>
      <c r="AT477" s="13"/>
      <c r="AU477" s="13"/>
      <c r="AV477" s="11"/>
      <c r="AW477" s="13"/>
    </row>
    <row r="478" ht="12.75" customHeight="1">
      <c r="A478" s="13"/>
      <c r="B478" s="13"/>
      <c r="C478" s="11"/>
      <c r="D478" s="11"/>
      <c r="E478" s="99"/>
      <c r="F478" s="17"/>
      <c r="G478" s="13"/>
      <c r="H478" s="13"/>
      <c r="I478" s="13"/>
      <c r="J478" s="13"/>
      <c r="K478" s="8"/>
      <c r="L478" s="37"/>
      <c r="M478" s="13"/>
      <c r="N478" s="13"/>
      <c r="O478" s="13"/>
      <c r="P478" s="107"/>
      <c r="Q478" s="8"/>
      <c r="R478" s="8"/>
      <c r="S478" s="21"/>
      <c r="T478" s="11"/>
      <c r="U478" s="13"/>
      <c r="V478" s="8"/>
      <c r="W478" s="8"/>
      <c r="X478" s="8"/>
      <c r="Y478" s="8"/>
      <c r="Z478" s="21"/>
      <c r="AA478" s="21"/>
      <c r="AB478" s="21"/>
      <c r="AC478" s="21"/>
      <c r="AD478" s="102"/>
      <c r="AE478" s="102"/>
      <c r="AF478" s="8"/>
      <c r="AG478" s="8"/>
      <c r="AH478" s="8"/>
      <c r="AI478" s="21"/>
      <c r="AJ478" s="21"/>
      <c r="AK478" s="21"/>
      <c r="AL478" s="21"/>
      <c r="AM478" s="102"/>
      <c r="AN478" s="102"/>
      <c r="AO478" s="8"/>
      <c r="AP478" s="8"/>
      <c r="AQ478" s="8"/>
      <c r="AR478" s="17"/>
      <c r="AS478" s="17"/>
      <c r="AT478" s="13"/>
      <c r="AU478" s="13"/>
      <c r="AV478" s="11"/>
      <c r="AW478" s="13"/>
    </row>
    <row r="479" ht="12.75" customHeight="1">
      <c r="A479" s="13"/>
      <c r="B479" s="13"/>
      <c r="C479" s="11"/>
      <c r="D479" s="11"/>
      <c r="E479" s="99"/>
      <c r="F479" s="17"/>
      <c r="G479" s="13"/>
      <c r="H479" s="13"/>
      <c r="I479" s="13"/>
      <c r="J479" s="13"/>
      <c r="K479" s="8"/>
      <c r="L479" s="37"/>
      <c r="M479" s="13"/>
      <c r="N479" s="13"/>
      <c r="O479" s="13"/>
      <c r="P479" s="107"/>
      <c r="Q479" s="8"/>
      <c r="R479" s="8"/>
      <c r="S479" s="21"/>
      <c r="T479" s="11"/>
      <c r="U479" s="13"/>
      <c r="V479" s="8"/>
      <c r="W479" s="8"/>
      <c r="X479" s="8"/>
      <c r="Y479" s="8"/>
      <c r="Z479" s="21"/>
      <c r="AA479" s="21"/>
      <c r="AB479" s="21"/>
      <c r="AC479" s="21"/>
      <c r="AD479" s="102"/>
      <c r="AE479" s="102"/>
      <c r="AF479" s="8"/>
      <c r="AG479" s="8"/>
      <c r="AH479" s="8"/>
      <c r="AI479" s="21"/>
      <c r="AJ479" s="21"/>
      <c r="AK479" s="21"/>
      <c r="AL479" s="21"/>
      <c r="AM479" s="102"/>
      <c r="AN479" s="102"/>
      <c r="AO479" s="8"/>
      <c r="AP479" s="8"/>
      <c r="AQ479" s="8"/>
      <c r="AR479" s="17"/>
      <c r="AS479" s="17"/>
      <c r="AT479" s="13"/>
      <c r="AU479" s="13"/>
      <c r="AV479" s="11"/>
      <c r="AW479" s="13"/>
    </row>
    <row r="480" ht="12.75" customHeight="1">
      <c r="A480" s="13"/>
      <c r="B480" s="13"/>
      <c r="C480" s="11"/>
      <c r="D480" s="11"/>
      <c r="E480" s="99"/>
      <c r="F480" s="17"/>
      <c r="G480" s="13"/>
      <c r="H480" s="13"/>
      <c r="I480" s="13"/>
      <c r="J480" s="13"/>
      <c r="K480" s="8"/>
      <c r="L480" s="37"/>
      <c r="M480" s="13"/>
      <c r="N480" s="13"/>
      <c r="O480" s="13"/>
      <c r="P480" s="107"/>
      <c r="Q480" s="8"/>
      <c r="R480" s="8"/>
      <c r="S480" s="21"/>
      <c r="T480" s="11"/>
      <c r="U480" s="13"/>
      <c r="V480" s="8"/>
      <c r="W480" s="8"/>
      <c r="X480" s="8"/>
      <c r="Y480" s="8"/>
      <c r="Z480" s="21"/>
      <c r="AA480" s="21"/>
      <c r="AB480" s="21"/>
      <c r="AC480" s="21"/>
      <c r="AD480" s="102"/>
      <c r="AE480" s="102"/>
      <c r="AF480" s="8"/>
      <c r="AG480" s="8"/>
      <c r="AH480" s="8"/>
      <c r="AI480" s="21"/>
      <c r="AJ480" s="21"/>
      <c r="AK480" s="21"/>
      <c r="AL480" s="21"/>
      <c r="AM480" s="102"/>
      <c r="AN480" s="102"/>
      <c r="AO480" s="8"/>
      <c r="AP480" s="8"/>
      <c r="AQ480" s="8"/>
      <c r="AR480" s="17"/>
      <c r="AS480" s="17"/>
      <c r="AT480" s="13"/>
      <c r="AU480" s="13"/>
      <c r="AV480" s="11"/>
      <c r="AW480" s="13"/>
    </row>
    <row r="481" ht="12.75" customHeight="1">
      <c r="A481" s="13"/>
      <c r="B481" s="13"/>
      <c r="C481" s="11"/>
      <c r="D481" s="11"/>
      <c r="E481" s="99"/>
      <c r="F481" s="17"/>
      <c r="G481" s="13"/>
      <c r="H481" s="13"/>
      <c r="I481" s="13"/>
      <c r="J481" s="13"/>
      <c r="K481" s="8"/>
      <c r="L481" s="37"/>
      <c r="M481" s="13"/>
      <c r="N481" s="13"/>
      <c r="O481" s="13"/>
      <c r="P481" s="107"/>
      <c r="Q481" s="8"/>
      <c r="R481" s="8"/>
      <c r="S481" s="21"/>
      <c r="T481" s="11"/>
      <c r="U481" s="13"/>
      <c r="V481" s="8"/>
      <c r="W481" s="8"/>
      <c r="X481" s="8"/>
      <c r="Y481" s="8"/>
      <c r="Z481" s="21"/>
      <c r="AA481" s="21"/>
      <c r="AB481" s="21"/>
      <c r="AC481" s="21"/>
      <c r="AD481" s="102"/>
      <c r="AE481" s="102"/>
      <c r="AF481" s="8"/>
      <c r="AG481" s="8"/>
      <c r="AH481" s="8"/>
      <c r="AI481" s="21"/>
      <c r="AJ481" s="21"/>
      <c r="AK481" s="21"/>
      <c r="AL481" s="21"/>
      <c r="AM481" s="102"/>
      <c r="AN481" s="102"/>
      <c r="AO481" s="8"/>
      <c r="AP481" s="8"/>
      <c r="AQ481" s="8"/>
      <c r="AR481" s="17"/>
      <c r="AS481" s="17"/>
      <c r="AT481" s="13"/>
      <c r="AU481" s="13"/>
      <c r="AV481" s="11"/>
      <c r="AW481" s="13"/>
    </row>
    <row r="482" ht="12.75" customHeight="1">
      <c r="A482" s="13"/>
      <c r="B482" s="13"/>
      <c r="C482" s="11"/>
      <c r="D482" s="11"/>
      <c r="E482" s="99"/>
      <c r="F482" s="17"/>
      <c r="G482" s="13"/>
      <c r="H482" s="13"/>
      <c r="I482" s="13"/>
      <c r="J482" s="13"/>
      <c r="K482" s="8"/>
      <c r="L482" s="37"/>
      <c r="M482" s="13"/>
      <c r="N482" s="13"/>
      <c r="O482" s="13"/>
      <c r="P482" s="107"/>
      <c r="Q482" s="8"/>
      <c r="R482" s="8"/>
      <c r="S482" s="21"/>
      <c r="T482" s="11"/>
      <c r="U482" s="13"/>
      <c r="V482" s="8"/>
      <c r="W482" s="8"/>
      <c r="X482" s="8"/>
      <c r="Y482" s="8"/>
      <c r="Z482" s="21"/>
      <c r="AA482" s="21"/>
      <c r="AB482" s="21"/>
      <c r="AC482" s="21"/>
      <c r="AD482" s="102"/>
      <c r="AE482" s="102"/>
      <c r="AF482" s="8"/>
      <c r="AG482" s="8"/>
      <c r="AH482" s="8"/>
      <c r="AI482" s="21"/>
      <c r="AJ482" s="21"/>
      <c r="AK482" s="21"/>
      <c r="AL482" s="21"/>
      <c r="AM482" s="102"/>
      <c r="AN482" s="102"/>
      <c r="AO482" s="8"/>
      <c r="AP482" s="8"/>
      <c r="AQ482" s="8"/>
      <c r="AR482" s="17"/>
      <c r="AS482" s="17"/>
      <c r="AT482" s="13"/>
      <c r="AU482" s="13"/>
      <c r="AV482" s="11"/>
      <c r="AW482" s="13"/>
    </row>
    <row r="483" ht="12.75" customHeight="1">
      <c r="A483" s="13"/>
      <c r="B483" s="13"/>
      <c r="C483" s="11"/>
      <c r="D483" s="11"/>
      <c r="E483" s="99"/>
      <c r="F483" s="17"/>
      <c r="G483" s="13"/>
      <c r="H483" s="13"/>
      <c r="I483" s="13"/>
      <c r="J483" s="13"/>
      <c r="K483" s="8"/>
      <c r="L483" s="37"/>
      <c r="M483" s="13"/>
      <c r="N483" s="13"/>
      <c r="O483" s="13"/>
      <c r="P483" s="107"/>
      <c r="Q483" s="8"/>
      <c r="R483" s="8"/>
      <c r="S483" s="21"/>
      <c r="T483" s="11"/>
      <c r="U483" s="13"/>
      <c r="V483" s="8"/>
      <c r="W483" s="8"/>
      <c r="X483" s="8"/>
      <c r="Y483" s="8"/>
      <c r="Z483" s="21"/>
      <c r="AA483" s="21"/>
      <c r="AB483" s="21"/>
      <c r="AC483" s="21"/>
      <c r="AD483" s="102"/>
      <c r="AE483" s="102"/>
      <c r="AF483" s="8"/>
      <c r="AG483" s="8"/>
      <c r="AH483" s="8"/>
      <c r="AI483" s="21"/>
      <c r="AJ483" s="21"/>
      <c r="AK483" s="21"/>
      <c r="AL483" s="21"/>
      <c r="AM483" s="102"/>
      <c r="AN483" s="102"/>
      <c r="AO483" s="8"/>
      <c r="AP483" s="8"/>
      <c r="AQ483" s="8"/>
      <c r="AR483" s="17"/>
      <c r="AS483" s="17"/>
      <c r="AT483" s="13"/>
      <c r="AU483" s="13"/>
      <c r="AV483" s="11"/>
      <c r="AW483" s="13"/>
    </row>
    <row r="484" ht="12.75" customHeight="1">
      <c r="A484" s="13"/>
      <c r="B484" s="13"/>
      <c r="C484" s="11"/>
      <c r="D484" s="11"/>
      <c r="E484" s="99"/>
      <c r="F484" s="17"/>
      <c r="G484" s="13"/>
      <c r="H484" s="13"/>
      <c r="I484" s="13"/>
      <c r="J484" s="13"/>
      <c r="K484" s="8"/>
      <c r="L484" s="37"/>
      <c r="M484" s="13"/>
      <c r="N484" s="13"/>
      <c r="O484" s="13"/>
      <c r="P484" s="107"/>
      <c r="Q484" s="8"/>
      <c r="R484" s="8"/>
      <c r="S484" s="21"/>
      <c r="T484" s="11"/>
      <c r="U484" s="13"/>
      <c r="V484" s="8"/>
      <c r="W484" s="8"/>
      <c r="X484" s="8"/>
      <c r="Y484" s="8"/>
      <c r="Z484" s="21"/>
      <c r="AA484" s="21"/>
      <c r="AB484" s="21"/>
      <c r="AC484" s="21"/>
      <c r="AD484" s="102"/>
      <c r="AE484" s="102"/>
      <c r="AF484" s="8"/>
      <c r="AG484" s="8"/>
      <c r="AH484" s="8"/>
      <c r="AI484" s="21"/>
      <c r="AJ484" s="21"/>
      <c r="AK484" s="21"/>
      <c r="AL484" s="21"/>
      <c r="AM484" s="102"/>
      <c r="AN484" s="102"/>
      <c r="AO484" s="8"/>
      <c r="AP484" s="8"/>
      <c r="AQ484" s="8"/>
      <c r="AR484" s="17"/>
      <c r="AS484" s="17"/>
      <c r="AT484" s="13"/>
      <c r="AU484" s="13"/>
      <c r="AV484" s="11"/>
      <c r="AW484" s="13"/>
    </row>
    <row r="485" ht="12.75" customHeight="1">
      <c r="A485" s="13"/>
      <c r="B485" s="13"/>
      <c r="C485" s="11"/>
      <c r="D485" s="11"/>
      <c r="E485" s="99"/>
      <c r="F485" s="17"/>
      <c r="G485" s="13"/>
      <c r="H485" s="13"/>
      <c r="I485" s="13"/>
      <c r="J485" s="13"/>
      <c r="K485" s="8"/>
      <c r="L485" s="37"/>
      <c r="M485" s="13"/>
      <c r="N485" s="13"/>
      <c r="O485" s="13"/>
      <c r="P485" s="107"/>
      <c r="Q485" s="8"/>
      <c r="R485" s="8"/>
      <c r="S485" s="21"/>
      <c r="T485" s="11"/>
      <c r="U485" s="13"/>
      <c r="V485" s="8"/>
      <c r="W485" s="8"/>
      <c r="X485" s="8"/>
      <c r="Y485" s="8"/>
      <c r="Z485" s="21"/>
      <c r="AA485" s="21"/>
      <c r="AB485" s="21"/>
      <c r="AC485" s="21"/>
      <c r="AD485" s="102"/>
      <c r="AE485" s="102"/>
      <c r="AF485" s="8"/>
      <c r="AG485" s="8"/>
      <c r="AH485" s="8"/>
      <c r="AI485" s="21"/>
      <c r="AJ485" s="21"/>
      <c r="AK485" s="21"/>
      <c r="AL485" s="21"/>
      <c r="AM485" s="102"/>
      <c r="AN485" s="102"/>
      <c r="AO485" s="8"/>
      <c r="AP485" s="8"/>
      <c r="AQ485" s="8"/>
      <c r="AR485" s="17"/>
      <c r="AS485" s="17"/>
      <c r="AT485" s="13"/>
      <c r="AU485" s="13"/>
      <c r="AV485" s="11"/>
      <c r="AW485" s="13"/>
    </row>
    <row r="486" ht="12.75" customHeight="1">
      <c r="A486" s="13"/>
      <c r="B486" s="13"/>
      <c r="C486" s="11"/>
      <c r="D486" s="11"/>
      <c r="E486" s="99"/>
      <c r="F486" s="17"/>
      <c r="G486" s="13"/>
      <c r="H486" s="13"/>
      <c r="I486" s="13"/>
      <c r="J486" s="13"/>
      <c r="K486" s="8"/>
      <c r="L486" s="37"/>
      <c r="M486" s="13"/>
      <c r="N486" s="13"/>
      <c r="O486" s="13"/>
      <c r="P486" s="107"/>
      <c r="Q486" s="8"/>
      <c r="R486" s="8"/>
      <c r="S486" s="21"/>
      <c r="T486" s="11"/>
      <c r="U486" s="13"/>
      <c r="V486" s="8"/>
      <c r="W486" s="8"/>
      <c r="X486" s="8"/>
      <c r="Y486" s="8"/>
      <c r="Z486" s="21"/>
      <c r="AA486" s="21"/>
      <c r="AB486" s="21"/>
      <c r="AC486" s="21"/>
      <c r="AD486" s="102"/>
      <c r="AE486" s="102"/>
      <c r="AF486" s="8"/>
      <c r="AG486" s="8"/>
      <c r="AH486" s="8"/>
      <c r="AI486" s="21"/>
      <c r="AJ486" s="21"/>
      <c r="AK486" s="21"/>
      <c r="AL486" s="21"/>
      <c r="AM486" s="102"/>
      <c r="AN486" s="102"/>
      <c r="AO486" s="8"/>
      <c r="AP486" s="8"/>
      <c r="AQ486" s="8"/>
      <c r="AR486" s="17"/>
      <c r="AS486" s="17"/>
      <c r="AT486" s="13"/>
      <c r="AU486" s="13"/>
      <c r="AV486" s="11"/>
      <c r="AW486" s="13"/>
    </row>
    <row r="487" ht="12.75" customHeight="1">
      <c r="A487" s="13"/>
      <c r="B487" s="13"/>
      <c r="C487" s="11"/>
      <c r="D487" s="11"/>
      <c r="E487" s="99"/>
      <c r="F487" s="17"/>
      <c r="G487" s="13"/>
      <c r="H487" s="13"/>
      <c r="I487" s="13"/>
      <c r="J487" s="13"/>
      <c r="K487" s="8"/>
      <c r="L487" s="37"/>
      <c r="M487" s="13"/>
      <c r="N487" s="13"/>
      <c r="O487" s="13"/>
      <c r="P487" s="107"/>
      <c r="Q487" s="8"/>
      <c r="R487" s="8"/>
      <c r="S487" s="21"/>
      <c r="T487" s="11"/>
      <c r="U487" s="13"/>
      <c r="V487" s="8"/>
      <c r="W487" s="8"/>
      <c r="X487" s="8"/>
      <c r="Y487" s="8"/>
      <c r="Z487" s="21"/>
      <c r="AA487" s="21"/>
      <c r="AB487" s="21"/>
      <c r="AC487" s="21"/>
      <c r="AD487" s="102"/>
      <c r="AE487" s="102"/>
      <c r="AF487" s="8"/>
      <c r="AG487" s="8"/>
      <c r="AH487" s="8"/>
      <c r="AI487" s="21"/>
      <c r="AJ487" s="21"/>
      <c r="AK487" s="21"/>
      <c r="AL487" s="21"/>
      <c r="AM487" s="102"/>
      <c r="AN487" s="102"/>
      <c r="AO487" s="8"/>
      <c r="AP487" s="8"/>
      <c r="AQ487" s="8"/>
      <c r="AR487" s="17"/>
      <c r="AS487" s="17"/>
      <c r="AT487" s="13"/>
      <c r="AU487" s="13"/>
      <c r="AV487" s="11"/>
      <c r="AW487" s="13"/>
    </row>
    <row r="488" ht="12.75" customHeight="1">
      <c r="A488" s="13"/>
      <c r="B488" s="13"/>
      <c r="C488" s="11"/>
      <c r="D488" s="11"/>
      <c r="E488" s="99"/>
      <c r="F488" s="17"/>
      <c r="G488" s="13"/>
      <c r="H488" s="13"/>
      <c r="I488" s="13"/>
      <c r="J488" s="13"/>
      <c r="K488" s="8"/>
      <c r="L488" s="37"/>
      <c r="M488" s="13"/>
      <c r="N488" s="13"/>
      <c r="O488" s="13"/>
      <c r="P488" s="107"/>
      <c r="Q488" s="8"/>
      <c r="R488" s="8"/>
      <c r="S488" s="21"/>
      <c r="T488" s="11"/>
      <c r="U488" s="13"/>
      <c r="V488" s="8"/>
      <c r="W488" s="8"/>
      <c r="X488" s="8"/>
      <c r="Y488" s="8"/>
      <c r="Z488" s="21"/>
      <c r="AA488" s="21"/>
      <c r="AB488" s="21"/>
      <c r="AC488" s="21"/>
      <c r="AD488" s="102"/>
      <c r="AE488" s="102"/>
      <c r="AF488" s="8"/>
      <c r="AG488" s="8"/>
      <c r="AH488" s="8"/>
      <c r="AI488" s="21"/>
      <c r="AJ488" s="21"/>
      <c r="AK488" s="21"/>
      <c r="AL488" s="21"/>
      <c r="AM488" s="102"/>
      <c r="AN488" s="102"/>
      <c r="AO488" s="8"/>
      <c r="AP488" s="8"/>
      <c r="AQ488" s="8"/>
      <c r="AR488" s="17"/>
      <c r="AS488" s="17"/>
      <c r="AT488" s="13"/>
      <c r="AU488" s="13"/>
      <c r="AV488" s="11"/>
      <c r="AW488" s="13"/>
    </row>
    <row r="489" ht="12.75" customHeight="1">
      <c r="A489" s="13"/>
      <c r="B489" s="13"/>
      <c r="C489" s="11"/>
      <c r="D489" s="11"/>
      <c r="E489" s="99"/>
      <c r="F489" s="17"/>
      <c r="G489" s="13"/>
      <c r="H489" s="13"/>
      <c r="I489" s="13"/>
      <c r="J489" s="13"/>
      <c r="K489" s="8"/>
      <c r="L489" s="37"/>
      <c r="M489" s="13"/>
      <c r="N489" s="13"/>
      <c r="O489" s="13"/>
      <c r="P489" s="107"/>
      <c r="Q489" s="8"/>
      <c r="R489" s="8"/>
      <c r="S489" s="21"/>
      <c r="T489" s="11"/>
      <c r="U489" s="13"/>
      <c r="V489" s="8"/>
      <c r="W489" s="8"/>
      <c r="X489" s="8"/>
      <c r="Y489" s="8"/>
      <c r="Z489" s="21"/>
      <c r="AA489" s="21"/>
      <c r="AB489" s="21"/>
      <c r="AC489" s="21"/>
      <c r="AD489" s="102"/>
      <c r="AE489" s="102"/>
      <c r="AF489" s="8"/>
      <c r="AG489" s="8"/>
      <c r="AH489" s="8"/>
      <c r="AI489" s="21"/>
      <c r="AJ489" s="21"/>
      <c r="AK489" s="21"/>
      <c r="AL489" s="21"/>
      <c r="AM489" s="102"/>
      <c r="AN489" s="102"/>
      <c r="AO489" s="8"/>
      <c r="AP489" s="8"/>
      <c r="AQ489" s="8"/>
      <c r="AR489" s="17"/>
      <c r="AS489" s="17"/>
      <c r="AT489" s="13"/>
      <c r="AU489" s="13"/>
      <c r="AV489" s="11"/>
      <c r="AW489" s="13"/>
    </row>
    <row r="490" ht="12.75" customHeight="1">
      <c r="A490" s="13"/>
      <c r="B490" s="13"/>
      <c r="C490" s="11"/>
      <c r="D490" s="11"/>
      <c r="E490" s="99"/>
      <c r="F490" s="17"/>
      <c r="G490" s="13"/>
      <c r="H490" s="13"/>
      <c r="I490" s="13"/>
      <c r="J490" s="13"/>
      <c r="K490" s="8"/>
      <c r="L490" s="37"/>
      <c r="M490" s="13"/>
      <c r="N490" s="13"/>
      <c r="O490" s="13"/>
      <c r="P490" s="107"/>
      <c r="Q490" s="8"/>
      <c r="R490" s="8"/>
      <c r="S490" s="21"/>
      <c r="T490" s="11"/>
      <c r="U490" s="13"/>
      <c r="V490" s="8"/>
      <c r="W490" s="8"/>
      <c r="X490" s="8"/>
      <c r="Y490" s="8"/>
      <c r="Z490" s="21"/>
      <c r="AA490" s="21"/>
      <c r="AB490" s="21"/>
      <c r="AC490" s="21"/>
      <c r="AD490" s="102"/>
      <c r="AE490" s="102"/>
      <c r="AF490" s="8"/>
      <c r="AG490" s="8"/>
      <c r="AH490" s="8"/>
      <c r="AI490" s="21"/>
      <c r="AJ490" s="21"/>
      <c r="AK490" s="21"/>
      <c r="AL490" s="21"/>
      <c r="AM490" s="102"/>
      <c r="AN490" s="102"/>
      <c r="AO490" s="8"/>
      <c r="AP490" s="8"/>
      <c r="AQ490" s="8"/>
      <c r="AR490" s="17"/>
      <c r="AS490" s="17"/>
      <c r="AT490" s="13"/>
      <c r="AU490" s="13"/>
      <c r="AV490" s="11"/>
      <c r="AW490" s="13"/>
    </row>
    <row r="491" ht="12.75" customHeight="1">
      <c r="A491" s="13"/>
      <c r="B491" s="13"/>
      <c r="C491" s="11"/>
      <c r="D491" s="11"/>
      <c r="E491" s="99"/>
      <c r="F491" s="17"/>
      <c r="G491" s="13"/>
      <c r="H491" s="13"/>
      <c r="I491" s="13"/>
      <c r="J491" s="13"/>
      <c r="K491" s="8"/>
      <c r="L491" s="37"/>
      <c r="M491" s="13"/>
      <c r="N491" s="13"/>
      <c r="O491" s="13"/>
      <c r="P491" s="107"/>
      <c r="Q491" s="8"/>
      <c r="R491" s="8"/>
      <c r="S491" s="21"/>
      <c r="T491" s="11"/>
      <c r="U491" s="13"/>
      <c r="V491" s="8"/>
      <c r="W491" s="8"/>
      <c r="X491" s="8"/>
      <c r="Y491" s="8"/>
      <c r="Z491" s="21"/>
      <c r="AA491" s="21"/>
      <c r="AB491" s="21"/>
      <c r="AC491" s="21"/>
      <c r="AD491" s="102"/>
      <c r="AE491" s="102"/>
      <c r="AF491" s="8"/>
      <c r="AG491" s="8"/>
      <c r="AH491" s="8"/>
      <c r="AI491" s="21"/>
      <c r="AJ491" s="21"/>
      <c r="AK491" s="21"/>
      <c r="AL491" s="21"/>
      <c r="AM491" s="102"/>
      <c r="AN491" s="102"/>
      <c r="AO491" s="8"/>
      <c r="AP491" s="8"/>
      <c r="AQ491" s="8"/>
      <c r="AR491" s="17"/>
      <c r="AS491" s="17"/>
      <c r="AT491" s="13"/>
      <c r="AU491" s="13"/>
      <c r="AV491" s="11"/>
      <c r="AW491" s="13"/>
    </row>
    <row r="492" ht="12.75" customHeight="1">
      <c r="A492" s="13"/>
      <c r="B492" s="13"/>
      <c r="C492" s="11"/>
      <c r="D492" s="11"/>
      <c r="E492" s="99"/>
      <c r="F492" s="17"/>
      <c r="G492" s="13"/>
      <c r="H492" s="13"/>
      <c r="I492" s="13"/>
      <c r="J492" s="13"/>
      <c r="K492" s="8"/>
      <c r="L492" s="37"/>
      <c r="M492" s="13"/>
      <c r="N492" s="13"/>
      <c r="O492" s="13"/>
      <c r="P492" s="107"/>
      <c r="Q492" s="8"/>
      <c r="R492" s="8"/>
      <c r="S492" s="21"/>
      <c r="T492" s="11"/>
      <c r="U492" s="13"/>
      <c r="V492" s="8"/>
      <c r="W492" s="8"/>
      <c r="X492" s="8"/>
      <c r="Y492" s="8"/>
      <c r="Z492" s="21"/>
      <c r="AA492" s="21"/>
      <c r="AB492" s="21"/>
      <c r="AC492" s="21"/>
      <c r="AD492" s="102"/>
      <c r="AE492" s="102"/>
      <c r="AF492" s="8"/>
      <c r="AG492" s="8"/>
      <c r="AH492" s="8"/>
      <c r="AI492" s="21"/>
      <c r="AJ492" s="21"/>
      <c r="AK492" s="21"/>
      <c r="AL492" s="21"/>
      <c r="AM492" s="102"/>
      <c r="AN492" s="102"/>
      <c r="AO492" s="8"/>
      <c r="AP492" s="8"/>
      <c r="AQ492" s="8"/>
      <c r="AR492" s="17"/>
      <c r="AS492" s="17"/>
      <c r="AT492" s="13"/>
      <c r="AU492" s="13"/>
      <c r="AV492" s="11"/>
      <c r="AW492" s="13"/>
    </row>
    <row r="493" ht="12.75" customHeight="1">
      <c r="A493" s="13"/>
      <c r="B493" s="13"/>
      <c r="C493" s="11"/>
      <c r="D493" s="11"/>
      <c r="E493" s="99"/>
      <c r="F493" s="17"/>
      <c r="G493" s="13"/>
      <c r="H493" s="13"/>
      <c r="I493" s="13"/>
      <c r="J493" s="13"/>
      <c r="K493" s="8"/>
      <c r="L493" s="37"/>
      <c r="M493" s="13"/>
      <c r="N493" s="13"/>
      <c r="O493" s="13"/>
      <c r="P493" s="107"/>
      <c r="Q493" s="8"/>
      <c r="R493" s="8"/>
      <c r="S493" s="21"/>
      <c r="T493" s="11"/>
      <c r="U493" s="13"/>
      <c r="V493" s="8"/>
      <c r="W493" s="8"/>
      <c r="X493" s="8"/>
      <c r="Y493" s="8"/>
      <c r="Z493" s="21"/>
      <c r="AA493" s="21"/>
      <c r="AB493" s="21"/>
      <c r="AC493" s="21"/>
      <c r="AD493" s="102"/>
      <c r="AE493" s="102"/>
      <c r="AF493" s="8"/>
      <c r="AG493" s="8"/>
      <c r="AH493" s="8"/>
      <c r="AI493" s="21"/>
      <c r="AJ493" s="21"/>
      <c r="AK493" s="21"/>
      <c r="AL493" s="21"/>
      <c r="AM493" s="102"/>
      <c r="AN493" s="102"/>
      <c r="AO493" s="8"/>
      <c r="AP493" s="8"/>
      <c r="AQ493" s="8"/>
      <c r="AR493" s="17"/>
      <c r="AS493" s="17"/>
      <c r="AT493" s="13"/>
      <c r="AU493" s="13"/>
      <c r="AV493" s="11"/>
      <c r="AW493" s="13"/>
    </row>
    <row r="494" ht="12.75" customHeight="1">
      <c r="A494" s="13"/>
      <c r="B494" s="13"/>
      <c r="C494" s="11"/>
      <c r="D494" s="11"/>
      <c r="E494" s="99"/>
      <c r="F494" s="17"/>
      <c r="G494" s="13"/>
      <c r="H494" s="13"/>
      <c r="I494" s="13"/>
      <c r="J494" s="13"/>
      <c r="K494" s="8"/>
      <c r="L494" s="37"/>
      <c r="M494" s="13"/>
      <c r="N494" s="13"/>
      <c r="O494" s="13"/>
      <c r="P494" s="107"/>
      <c r="Q494" s="8"/>
      <c r="R494" s="8"/>
      <c r="S494" s="21"/>
      <c r="T494" s="11"/>
      <c r="U494" s="13"/>
      <c r="V494" s="8"/>
      <c r="W494" s="8"/>
      <c r="X494" s="8"/>
      <c r="Y494" s="8"/>
      <c r="Z494" s="21"/>
      <c r="AA494" s="21"/>
      <c r="AB494" s="21"/>
      <c r="AC494" s="21"/>
      <c r="AD494" s="102"/>
      <c r="AE494" s="102"/>
      <c r="AF494" s="8"/>
      <c r="AG494" s="8"/>
      <c r="AH494" s="8"/>
      <c r="AI494" s="21"/>
      <c r="AJ494" s="21"/>
      <c r="AK494" s="21"/>
      <c r="AL494" s="21"/>
      <c r="AM494" s="102"/>
      <c r="AN494" s="102"/>
      <c r="AO494" s="8"/>
      <c r="AP494" s="8"/>
      <c r="AQ494" s="8"/>
      <c r="AR494" s="17"/>
      <c r="AS494" s="17"/>
      <c r="AT494" s="13"/>
      <c r="AU494" s="13"/>
      <c r="AV494" s="11"/>
      <c r="AW494" s="13"/>
    </row>
    <row r="495" ht="12.75" customHeight="1">
      <c r="A495" s="13"/>
      <c r="B495" s="13"/>
      <c r="C495" s="11"/>
      <c r="D495" s="11"/>
      <c r="E495" s="99"/>
      <c r="F495" s="17"/>
      <c r="G495" s="13"/>
      <c r="H495" s="13"/>
      <c r="I495" s="13"/>
      <c r="J495" s="13"/>
      <c r="K495" s="8"/>
      <c r="L495" s="37"/>
      <c r="M495" s="13"/>
      <c r="N495" s="13"/>
      <c r="O495" s="13"/>
      <c r="P495" s="107"/>
      <c r="Q495" s="8"/>
      <c r="R495" s="8"/>
      <c r="S495" s="21"/>
      <c r="T495" s="11"/>
      <c r="U495" s="13"/>
      <c r="V495" s="8"/>
      <c r="W495" s="8"/>
      <c r="X495" s="8"/>
      <c r="Y495" s="8"/>
      <c r="Z495" s="21"/>
      <c r="AA495" s="21"/>
      <c r="AB495" s="21"/>
      <c r="AC495" s="21"/>
      <c r="AD495" s="102"/>
      <c r="AE495" s="102"/>
      <c r="AF495" s="8"/>
      <c r="AG495" s="8"/>
      <c r="AH495" s="8"/>
      <c r="AI495" s="21"/>
      <c r="AJ495" s="21"/>
      <c r="AK495" s="21"/>
      <c r="AL495" s="21"/>
      <c r="AM495" s="102"/>
      <c r="AN495" s="102"/>
      <c r="AO495" s="8"/>
      <c r="AP495" s="8"/>
      <c r="AQ495" s="8"/>
      <c r="AR495" s="17"/>
      <c r="AS495" s="17"/>
      <c r="AT495" s="13"/>
      <c r="AU495" s="13"/>
      <c r="AV495" s="11"/>
      <c r="AW495" s="13"/>
    </row>
    <row r="496" ht="12.75" customHeight="1">
      <c r="A496" s="13"/>
      <c r="B496" s="13"/>
      <c r="C496" s="11"/>
      <c r="D496" s="11"/>
      <c r="E496" s="99"/>
      <c r="F496" s="17"/>
      <c r="G496" s="13"/>
      <c r="H496" s="13"/>
      <c r="I496" s="13"/>
      <c r="J496" s="13"/>
      <c r="K496" s="8"/>
      <c r="L496" s="37"/>
      <c r="M496" s="13"/>
      <c r="N496" s="13"/>
      <c r="O496" s="13"/>
      <c r="P496" s="107"/>
      <c r="Q496" s="8"/>
      <c r="R496" s="8"/>
      <c r="S496" s="21"/>
      <c r="T496" s="11"/>
      <c r="U496" s="13"/>
      <c r="V496" s="8"/>
      <c r="W496" s="8"/>
      <c r="X496" s="8"/>
      <c r="Y496" s="8"/>
      <c r="Z496" s="21"/>
      <c r="AA496" s="21"/>
      <c r="AB496" s="21"/>
      <c r="AC496" s="21"/>
      <c r="AD496" s="102"/>
      <c r="AE496" s="102"/>
      <c r="AF496" s="8"/>
      <c r="AG496" s="8"/>
      <c r="AH496" s="8"/>
      <c r="AI496" s="21"/>
      <c r="AJ496" s="21"/>
      <c r="AK496" s="21"/>
      <c r="AL496" s="21"/>
      <c r="AM496" s="102"/>
      <c r="AN496" s="102"/>
      <c r="AO496" s="8"/>
      <c r="AP496" s="8"/>
      <c r="AQ496" s="8"/>
      <c r="AR496" s="17"/>
      <c r="AS496" s="17"/>
      <c r="AT496" s="13"/>
      <c r="AU496" s="13"/>
      <c r="AV496" s="11"/>
      <c r="AW496" s="13"/>
    </row>
    <row r="497" ht="12.75" customHeight="1">
      <c r="A497" s="13"/>
      <c r="B497" s="13"/>
      <c r="C497" s="11"/>
      <c r="D497" s="11"/>
      <c r="E497" s="99"/>
      <c r="F497" s="17"/>
      <c r="G497" s="13"/>
      <c r="H497" s="13"/>
      <c r="I497" s="13"/>
      <c r="J497" s="13"/>
      <c r="K497" s="8"/>
      <c r="L497" s="37"/>
      <c r="M497" s="13"/>
      <c r="N497" s="13"/>
      <c r="O497" s="13"/>
      <c r="P497" s="107"/>
      <c r="Q497" s="8"/>
      <c r="R497" s="8"/>
      <c r="S497" s="21"/>
      <c r="T497" s="11"/>
      <c r="U497" s="13"/>
      <c r="V497" s="8"/>
      <c r="W497" s="8"/>
      <c r="X497" s="8"/>
      <c r="Y497" s="8"/>
      <c r="Z497" s="21"/>
      <c r="AA497" s="21"/>
      <c r="AB497" s="21"/>
      <c r="AC497" s="21"/>
      <c r="AD497" s="102"/>
      <c r="AE497" s="102"/>
      <c r="AF497" s="8"/>
      <c r="AG497" s="8"/>
      <c r="AH497" s="8"/>
      <c r="AI497" s="21"/>
      <c r="AJ497" s="21"/>
      <c r="AK497" s="21"/>
      <c r="AL497" s="21"/>
      <c r="AM497" s="102"/>
      <c r="AN497" s="102"/>
      <c r="AO497" s="8"/>
      <c r="AP497" s="8"/>
      <c r="AQ497" s="8"/>
      <c r="AR497" s="17"/>
      <c r="AS497" s="17"/>
      <c r="AT497" s="13"/>
      <c r="AU497" s="13"/>
      <c r="AV497" s="11"/>
      <c r="AW497" s="13"/>
    </row>
    <row r="498" ht="12.75" customHeight="1">
      <c r="A498" s="13"/>
      <c r="B498" s="13"/>
      <c r="C498" s="11"/>
      <c r="D498" s="11"/>
      <c r="E498" s="99"/>
      <c r="F498" s="17"/>
      <c r="G498" s="13"/>
      <c r="H498" s="13"/>
      <c r="I498" s="13"/>
      <c r="J498" s="13"/>
      <c r="K498" s="8"/>
      <c r="L498" s="37"/>
      <c r="M498" s="13"/>
      <c r="N498" s="13"/>
      <c r="O498" s="13"/>
      <c r="P498" s="107"/>
      <c r="Q498" s="8"/>
      <c r="R498" s="8"/>
      <c r="S498" s="21"/>
      <c r="T498" s="11"/>
      <c r="U498" s="13"/>
      <c r="V498" s="8"/>
      <c r="W498" s="8"/>
      <c r="X498" s="8"/>
      <c r="Y498" s="8"/>
      <c r="Z498" s="21"/>
      <c r="AA498" s="21"/>
      <c r="AB498" s="21"/>
      <c r="AC498" s="21"/>
      <c r="AD498" s="102"/>
      <c r="AE498" s="102"/>
      <c r="AF498" s="8"/>
      <c r="AG498" s="8"/>
      <c r="AH498" s="8"/>
      <c r="AI498" s="21"/>
      <c r="AJ498" s="21"/>
      <c r="AK498" s="21"/>
      <c r="AL498" s="21"/>
      <c r="AM498" s="102"/>
      <c r="AN498" s="102"/>
      <c r="AO498" s="8"/>
      <c r="AP498" s="8"/>
      <c r="AQ498" s="8"/>
      <c r="AR498" s="17"/>
      <c r="AS498" s="17"/>
      <c r="AT498" s="13"/>
      <c r="AU498" s="13"/>
      <c r="AV498" s="11"/>
      <c r="AW498" s="13"/>
    </row>
    <row r="499" ht="12.75" customHeight="1">
      <c r="A499" s="13"/>
      <c r="B499" s="13"/>
      <c r="C499" s="11"/>
      <c r="D499" s="11"/>
      <c r="E499" s="99"/>
      <c r="F499" s="17"/>
      <c r="G499" s="13"/>
      <c r="H499" s="13"/>
      <c r="I499" s="13"/>
      <c r="J499" s="13"/>
      <c r="K499" s="8"/>
      <c r="L499" s="37"/>
      <c r="M499" s="13"/>
      <c r="N499" s="13"/>
      <c r="O499" s="13"/>
      <c r="P499" s="107"/>
      <c r="Q499" s="8"/>
      <c r="R499" s="8"/>
      <c r="S499" s="21"/>
      <c r="T499" s="11"/>
      <c r="U499" s="13"/>
      <c r="V499" s="8"/>
      <c r="W499" s="8"/>
      <c r="X499" s="8"/>
      <c r="Y499" s="8"/>
      <c r="Z499" s="21"/>
      <c r="AA499" s="21"/>
      <c r="AB499" s="21"/>
      <c r="AC499" s="21"/>
      <c r="AD499" s="102"/>
      <c r="AE499" s="102"/>
      <c r="AF499" s="8"/>
      <c r="AG499" s="8"/>
      <c r="AH499" s="8"/>
      <c r="AI499" s="21"/>
      <c r="AJ499" s="21"/>
      <c r="AK499" s="21"/>
      <c r="AL499" s="21"/>
      <c r="AM499" s="102"/>
      <c r="AN499" s="102"/>
      <c r="AO499" s="8"/>
      <c r="AP499" s="8"/>
      <c r="AQ499" s="8"/>
      <c r="AR499" s="17"/>
      <c r="AS499" s="17"/>
      <c r="AT499" s="13"/>
      <c r="AU499" s="13"/>
      <c r="AV499" s="11"/>
      <c r="AW499" s="13"/>
    </row>
    <row r="500" ht="12.75" customHeight="1">
      <c r="A500" s="13"/>
      <c r="B500" s="13"/>
      <c r="C500" s="11"/>
      <c r="D500" s="11"/>
      <c r="E500" s="99"/>
      <c r="F500" s="17"/>
      <c r="G500" s="13"/>
      <c r="H500" s="13"/>
      <c r="I500" s="13"/>
      <c r="J500" s="13"/>
      <c r="K500" s="8"/>
      <c r="L500" s="37"/>
      <c r="M500" s="13"/>
      <c r="N500" s="13"/>
      <c r="O500" s="13"/>
      <c r="P500" s="107"/>
      <c r="Q500" s="8"/>
      <c r="R500" s="8"/>
      <c r="S500" s="21"/>
      <c r="T500" s="11"/>
      <c r="U500" s="13"/>
      <c r="V500" s="8"/>
      <c r="W500" s="8"/>
      <c r="X500" s="8"/>
      <c r="Y500" s="8"/>
      <c r="Z500" s="21"/>
      <c r="AA500" s="21"/>
      <c r="AB500" s="21"/>
      <c r="AC500" s="21"/>
      <c r="AD500" s="102"/>
      <c r="AE500" s="102"/>
      <c r="AF500" s="8"/>
      <c r="AG500" s="8"/>
      <c r="AH500" s="8"/>
      <c r="AI500" s="21"/>
      <c r="AJ500" s="21"/>
      <c r="AK500" s="21"/>
      <c r="AL500" s="21"/>
      <c r="AM500" s="102"/>
      <c r="AN500" s="102"/>
      <c r="AO500" s="8"/>
      <c r="AP500" s="8"/>
      <c r="AQ500" s="8"/>
      <c r="AR500" s="17"/>
      <c r="AS500" s="17"/>
      <c r="AT500" s="13"/>
      <c r="AU500" s="13"/>
      <c r="AV500" s="11"/>
      <c r="AW500" s="13"/>
    </row>
    <row r="501" ht="12.75" customHeight="1">
      <c r="A501" s="13"/>
      <c r="B501" s="13"/>
      <c r="C501" s="11"/>
      <c r="D501" s="11"/>
      <c r="E501" s="99"/>
      <c r="F501" s="17"/>
      <c r="G501" s="13"/>
      <c r="H501" s="13"/>
      <c r="I501" s="13"/>
      <c r="J501" s="13"/>
      <c r="K501" s="8"/>
      <c r="L501" s="37"/>
      <c r="M501" s="13"/>
      <c r="N501" s="13"/>
      <c r="O501" s="13"/>
      <c r="P501" s="107"/>
      <c r="Q501" s="8"/>
      <c r="R501" s="8"/>
      <c r="S501" s="21"/>
      <c r="T501" s="11"/>
      <c r="U501" s="13"/>
      <c r="V501" s="8"/>
      <c r="W501" s="8"/>
      <c r="X501" s="8"/>
      <c r="Y501" s="8"/>
      <c r="Z501" s="21"/>
      <c r="AA501" s="21"/>
      <c r="AB501" s="21"/>
      <c r="AC501" s="21"/>
      <c r="AD501" s="102"/>
      <c r="AE501" s="102"/>
      <c r="AF501" s="8"/>
      <c r="AG501" s="8"/>
      <c r="AH501" s="8"/>
      <c r="AI501" s="21"/>
      <c r="AJ501" s="21"/>
      <c r="AK501" s="21"/>
      <c r="AL501" s="21"/>
      <c r="AM501" s="102"/>
      <c r="AN501" s="102"/>
      <c r="AO501" s="8"/>
      <c r="AP501" s="8"/>
      <c r="AQ501" s="8"/>
      <c r="AR501" s="17"/>
      <c r="AS501" s="17"/>
      <c r="AT501" s="13"/>
      <c r="AU501" s="13"/>
      <c r="AV501" s="11"/>
      <c r="AW501" s="13"/>
    </row>
    <row r="502" ht="12.75" customHeight="1">
      <c r="A502" s="13"/>
      <c r="B502" s="13"/>
      <c r="C502" s="11"/>
      <c r="D502" s="11"/>
      <c r="E502" s="99"/>
      <c r="F502" s="17"/>
      <c r="G502" s="13"/>
      <c r="H502" s="13"/>
      <c r="I502" s="13"/>
      <c r="J502" s="13"/>
      <c r="K502" s="8"/>
      <c r="L502" s="37"/>
      <c r="M502" s="13"/>
      <c r="N502" s="13"/>
      <c r="O502" s="13"/>
      <c r="P502" s="107"/>
      <c r="Q502" s="8"/>
      <c r="R502" s="8"/>
      <c r="S502" s="21"/>
      <c r="T502" s="11"/>
      <c r="U502" s="13"/>
      <c r="V502" s="8"/>
      <c r="W502" s="8"/>
      <c r="X502" s="8"/>
      <c r="Y502" s="8"/>
      <c r="Z502" s="21"/>
      <c r="AA502" s="21"/>
      <c r="AB502" s="21"/>
      <c r="AC502" s="21"/>
      <c r="AD502" s="102"/>
      <c r="AE502" s="102"/>
      <c r="AF502" s="8"/>
      <c r="AG502" s="8"/>
      <c r="AH502" s="8"/>
      <c r="AI502" s="21"/>
      <c r="AJ502" s="21"/>
      <c r="AK502" s="21"/>
      <c r="AL502" s="21"/>
      <c r="AM502" s="102"/>
      <c r="AN502" s="102"/>
      <c r="AO502" s="8"/>
      <c r="AP502" s="8"/>
      <c r="AQ502" s="8"/>
      <c r="AR502" s="17"/>
      <c r="AS502" s="17"/>
      <c r="AT502" s="13"/>
      <c r="AU502" s="13"/>
      <c r="AV502" s="11"/>
      <c r="AW502" s="13"/>
    </row>
    <row r="503" ht="12.75" customHeight="1">
      <c r="A503" s="13"/>
      <c r="B503" s="13"/>
      <c r="C503" s="11"/>
      <c r="D503" s="11"/>
      <c r="E503" s="99"/>
      <c r="F503" s="17"/>
      <c r="G503" s="13"/>
      <c r="H503" s="13"/>
      <c r="I503" s="13"/>
      <c r="J503" s="13"/>
      <c r="K503" s="8"/>
      <c r="L503" s="37"/>
      <c r="M503" s="13"/>
      <c r="N503" s="13"/>
      <c r="O503" s="13"/>
      <c r="P503" s="107"/>
      <c r="Q503" s="8"/>
      <c r="R503" s="8"/>
      <c r="S503" s="21"/>
      <c r="T503" s="11"/>
      <c r="U503" s="13"/>
      <c r="V503" s="8"/>
      <c r="W503" s="8"/>
      <c r="X503" s="8"/>
      <c r="Y503" s="8"/>
      <c r="Z503" s="21"/>
      <c r="AA503" s="21"/>
      <c r="AB503" s="21"/>
      <c r="AC503" s="21"/>
      <c r="AD503" s="102"/>
      <c r="AE503" s="102"/>
      <c r="AF503" s="8"/>
      <c r="AG503" s="8"/>
      <c r="AH503" s="8"/>
      <c r="AI503" s="21"/>
      <c r="AJ503" s="21"/>
      <c r="AK503" s="21"/>
      <c r="AL503" s="21"/>
      <c r="AM503" s="102"/>
      <c r="AN503" s="102"/>
      <c r="AO503" s="8"/>
      <c r="AP503" s="8"/>
      <c r="AQ503" s="8"/>
      <c r="AR503" s="17"/>
      <c r="AS503" s="17"/>
      <c r="AT503" s="13"/>
      <c r="AU503" s="13"/>
      <c r="AV503" s="11"/>
      <c r="AW503" s="13"/>
    </row>
    <row r="504" ht="12.75" customHeight="1">
      <c r="A504" s="13"/>
      <c r="B504" s="13"/>
      <c r="C504" s="11"/>
      <c r="D504" s="11"/>
      <c r="E504" s="99"/>
      <c r="F504" s="17"/>
      <c r="G504" s="13"/>
      <c r="H504" s="13"/>
      <c r="I504" s="13"/>
      <c r="J504" s="13"/>
      <c r="K504" s="8"/>
      <c r="L504" s="37"/>
      <c r="M504" s="13"/>
      <c r="N504" s="13"/>
      <c r="O504" s="13"/>
      <c r="P504" s="107"/>
      <c r="Q504" s="8"/>
      <c r="R504" s="8"/>
      <c r="S504" s="21"/>
      <c r="T504" s="11"/>
      <c r="U504" s="13"/>
      <c r="V504" s="8"/>
      <c r="W504" s="8"/>
      <c r="X504" s="8"/>
      <c r="Y504" s="8"/>
      <c r="Z504" s="21"/>
      <c r="AA504" s="21"/>
      <c r="AB504" s="21"/>
      <c r="AC504" s="21"/>
      <c r="AD504" s="102"/>
      <c r="AE504" s="102"/>
      <c r="AF504" s="8"/>
      <c r="AG504" s="8"/>
      <c r="AH504" s="8"/>
      <c r="AI504" s="21"/>
      <c r="AJ504" s="21"/>
      <c r="AK504" s="21"/>
      <c r="AL504" s="21"/>
      <c r="AM504" s="102"/>
      <c r="AN504" s="102"/>
      <c r="AO504" s="8"/>
      <c r="AP504" s="8"/>
      <c r="AQ504" s="8"/>
      <c r="AR504" s="17"/>
      <c r="AS504" s="17"/>
      <c r="AT504" s="13"/>
      <c r="AU504" s="13"/>
      <c r="AV504" s="11"/>
      <c r="AW504" s="13"/>
    </row>
    <row r="505" ht="12.75" customHeight="1">
      <c r="A505" s="13"/>
      <c r="B505" s="13"/>
      <c r="C505" s="11"/>
      <c r="D505" s="11"/>
      <c r="E505" s="99"/>
      <c r="F505" s="17"/>
      <c r="G505" s="13"/>
      <c r="H505" s="13"/>
      <c r="I505" s="13"/>
      <c r="J505" s="13"/>
      <c r="K505" s="8"/>
      <c r="L505" s="37"/>
      <c r="M505" s="13"/>
      <c r="N505" s="13"/>
      <c r="O505" s="13"/>
      <c r="P505" s="107"/>
      <c r="Q505" s="8"/>
      <c r="R505" s="8"/>
      <c r="S505" s="21"/>
      <c r="T505" s="11"/>
      <c r="U505" s="13"/>
      <c r="V505" s="8"/>
      <c r="W505" s="8"/>
      <c r="X505" s="8"/>
      <c r="Y505" s="8"/>
      <c r="Z505" s="21"/>
      <c r="AA505" s="21"/>
      <c r="AB505" s="21"/>
      <c r="AC505" s="21"/>
      <c r="AD505" s="102"/>
      <c r="AE505" s="102"/>
      <c r="AF505" s="8"/>
      <c r="AG505" s="8"/>
      <c r="AH505" s="8"/>
      <c r="AI505" s="21"/>
      <c r="AJ505" s="21"/>
      <c r="AK505" s="21"/>
      <c r="AL505" s="21"/>
      <c r="AM505" s="102"/>
      <c r="AN505" s="102"/>
      <c r="AO505" s="8"/>
      <c r="AP505" s="8"/>
      <c r="AQ505" s="8"/>
      <c r="AR505" s="17"/>
      <c r="AS505" s="17"/>
      <c r="AT505" s="13"/>
      <c r="AU505" s="13"/>
      <c r="AV505" s="11"/>
      <c r="AW505" s="13"/>
    </row>
    <row r="506" ht="12.75" customHeight="1">
      <c r="A506" s="13"/>
      <c r="B506" s="13"/>
      <c r="C506" s="11"/>
      <c r="D506" s="11"/>
      <c r="E506" s="99"/>
      <c r="F506" s="17"/>
      <c r="G506" s="13"/>
      <c r="H506" s="13"/>
      <c r="I506" s="13"/>
      <c r="J506" s="13"/>
      <c r="K506" s="8"/>
      <c r="L506" s="37"/>
      <c r="M506" s="13"/>
      <c r="N506" s="13"/>
      <c r="O506" s="13"/>
      <c r="P506" s="107"/>
      <c r="Q506" s="8"/>
      <c r="R506" s="8"/>
      <c r="S506" s="21"/>
      <c r="T506" s="11"/>
      <c r="U506" s="13"/>
      <c r="V506" s="8"/>
      <c r="W506" s="8"/>
      <c r="X506" s="8"/>
      <c r="Y506" s="8"/>
      <c r="Z506" s="21"/>
      <c r="AA506" s="21"/>
      <c r="AB506" s="21"/>
      <c r="AC506" s="21"/>
      <c r="AD506" s="102"/>
      <c r="AE506" s="102"/>
      <c r="AF506" s="8"/>
      <c r="AG506" s="8"/>
      <c r="AH506" s="8"/>
      <c r="AI506" s="21"/>
      <c r="AJ506" s="21"/>
      <c r="AK506" s="21"/>
      <c r="AL506" s="21"/>
      <c r="AM506" s="102"/>
      <c r="AN506" s="102"/>
      <c r="AO506" s="8"/>
      <c r="AP506" s="8"/>
      <c r="AQ506" s="8"/>
      <c r="AR506" s="17"/>
      <c r="AS506" s="17"/>
      <c r="AT506" s="13"/>
      <c r="AU506" s="13"/>
      <c r="AV506" s="11"/>
      <c r="AW506" s="13"/>
    </row>
    <row r="507" ht="12.75" customHeight="1">
      <c r="A507" s="13"/>
      <c r="B507" s="13"/>
      <c r="C507" s="11"/>
      <c r="D507" s="11"/>
      <c r="E507" s="99"/>
      <c r="F507" s="17"/>
      <c r="G507" s="13"/>
      <c r="H507" s="13"/>
      <c r="I507" s="13"/>
      <c r="J507" s="13"/>
      <c r="K507" s="8"/>
      <c r="L507" s="37"/>
      <c r="M507" s="13"/>
      <c r="N507" s="13"/>
      <c r="O507" s="13"/>
      <c r="P507" s="107"/>
      <c r="Q507" s="8"/>
      <c r="R507" s="8"/>
      <c r="S507" s="21"/>
      <c r="T507" s="11"/>
      <c r="U507" s="13"/>
      <c r="V507" s="8"/>
      <c r="W507" s="8"/>
      <c r="X507" s="8"/>
      <c r="Y507" s="8"/>
      <c r="Z507" s="21"/>
      <c r="AA507" s="21"/>
      <c r="AB507" s="21"/>
      <c r="AC507" s="21"/>
      <c r="AD507" s="102"/>
      <c r="AE507" s="102"/>
      <c r="AF507" s="8"/>
      <c r="AG507" s="8"/>
      <c r="AH507" s="8"/>
      <c r="AI507" s="21"/>
      <c r="AJ507" s="21"/>
      <c r="AK507" s="21"/>
      <c r="AL507" s="21"/>
      <c r="AM507" s="102"/>
      <c r="AN507" s="102"/>
      <c r="AO507" s="8"/>
      <c r="AP507" s="8"/>
      <c r="AQ507" s="8"/>
      <c r="AR507" s="17"/>
      <c r="AS507" s="17"/>
      <c r="AT507" s="13"/>
      <c r="AU507" s="13"/>
      <c r="AV507" s="11"/>
      <c r="AW507" s="13"/>
    </row>
    <row r="508" ht="12.75" customHeight="1">
      <c r="A508" s="13"/>
      <c r="B508" s="13"/>
      <c r="C508" s="11"/>
      <c r="D508" s="11"/>
      <c r="E508" s="99"/>
      <c r="F508" s="17"/>
      <c r="G508" s="13"/>
      <c r="H508" s="13"/>
      <c r="I508" s="13"/>
      <c r="J508" s="13"/>
      <c r="K508" s="8"/>
      <c r="L508" s="37"/>
      <c r="M508" s="13"/>
      <c r="N508" s="13"/>
      <c r="O508" s="13"/>
      <c r="P508" s="107"/>
      <c r="Q508" s="8"/>
      <c r="R508" s="8"/>
      <c r="S508" s="21"/>
      <c r="T508" s="11"/>
      <c r="U508" s="13"/>
      <c r="V508" s="8"/>
      <c r="W508" s="8"/>
      <c r="X508" s="8"/>
      <c r="Y508" s="8"/>
      <c r="Z508" s="21"/>
      <c r="AA508" s="21"/>
      <c r="AB508" s="21"/>
      <c r="AC508" s="21"/>
      <c r="AD508" s="102"/>
      <c r="AE508" s="102"/>
      <c r="AF508" s="8"/>
      <c r="AG508" s="8"/>
      <c r="AH508" s="8"/>
      <c r="AI508" s="21"/>
      <c r="AJ508" s="21"/>
      <c r="AK508" s="21"/>
      <c r="AL508" s="21"/>
      <c r="AM508" s="102"/>
      <c r="AN508" s="102"/>
      <c r="AO508" s="8"/>
      <c r="AP508" s="8"/>
      <c r="AQ508" s="8"/>
      <c r="AR508" s="17"/>
      <c r="AS508" s="17"/>
      <c r="AT508" s="13"/>
      <c r="AU508" s="13"/>
      <c r="AV508" s="11"/>
      <c r="AW508" s="13"/>
    </row>
    <row r="509" ht="12.75" customHeight="1">
      <c r="A509" s="13"/>
      <c r="B509" s="13"/>
      <c r="C509" s="11"/>
      <c r="D509" s="11"/>
      <c r="E509" s="99"/>
      <c r="F509" s="17"/>
      <c r="G509" s="13"/>
      <c r="H509" s="13"/>
      <c r="I509" s="13"/>
      <c r="J509" s="13"/>
      <c r="K509" s="8"/>
      <c r="L509" s="37"/>
      <c r="M509" s="13"/>
      <c r="N509" s="13"/>
      <c r="O509" s="13"/>
      <c r="P509" s="107"/>
      <c r="Q509" s="8"/>
      <c r="R509" s="8"/>
      <c r="S509" s="21"/>
      <c r="T509" s="11"/>
      <c r="U509" s="13"/>
      <c r="V509" s="8"/>
      <c r="W509" s="8"/>
      <c r="X509" s="8"/>
      <c r="Y509" s="8"/>
      <c r="Z509" s="21"/>
      <c r="AA509" s="21"/>
      <c r="AB509" s="21"/>
      <c r="AC509" s="21"/>
      <c r="AD509" s="102"/>
      <c r="AE509" s="102"/>
      <c r="AF509" s="8"/>
      <c r="AG509" s="8"/>
      <c r="AH509" s="8"/>
      <c r="AI509" s="21"/>
      <c r="AJ509" s="21"/>
      <c r="AK509" s="21"/>
      <c r="AL509" s="21"/>
      <c r="AM509" s="102"/>
      <c r="AN509" s="102"/>
      <c r="AO509" s="8"/>
      <c r="AP509" s="8"/>
      <c r="AQ509" s="8"/>
      <c r="AR509" s="17"/>
      <c r="AS509" s="17"/>
      <c r="AT509" s="13"/>
      <c r="AU509" s="13"/>
      <c r="AV509" s="11"/>
      <c r="AW509" s="13"/>
    </row>
    <row r="510" ht="12.75" customHeight="1">
      <c r="A510" s="13"/>
      <c r="B510" s="13"/>
      <c r="C510" s="11"/>
      <c r="D510" s="11"/>
      <c r="E510" s="99"/>
      <c r="F510" s="17"/>
      <c r="G510" s="13"/>
      <c r="H510" s="13"/>
      <c r="I510" s="13"/>
      <c r="J510" s="13"/>
      <c r="K510" s="8"/>
      <c r="L510" s="37"/>
      <c r="M510" s="13"/>
      <c r="N510" s="13"/>
      <c r="O510" s="13"/>
      <c r="P510" s="107"/>
      <c r="Q510" s="8"/>
      <c r="R510" s="8"/>
      <c r="S510" s="21"/>
      <c r="T510" s="11"/>
      <c r="U510" s="13"/>
      <c r="V510" s="8"/>
      <c r="W510" s="8"/>
      <c r="X510" s="8"/>
      <c r="Y510" s="8"/>
      <c r="Z510" s="21"/>
      <c r="AA510" s="21"/>
      <c r="AB510" s="21"/>
      <c r="AC510" s="21"/>
      <c r="AD510" s="102"/>
      <c r="AE510" s="102"/>
      <c r="AF510" s="8"/>
      <c r="AG510" s="8"/>
      <c r="AH510" s="8"/>
      <c r="AI510" s="21"/>
      <c r="AJ510" s="21"/>
      <c r="AK510" s="21"/>
      <c r="AL510" s="21"/>
      <c r="AM510" s="102"/>
      <c r="AN510" s="102"/>
      <c r="AO510" s="8"/>
      <c r="AP510" s="8"/>
      <c r="AQ510" s="8"/>
      <c r="AR510" s="17"/>
      <c r="AS510" s="17"/>
      <c r="AT510" s="13"/>
      <c r="AU510" s="13"/>
      <c r="AV510" s="11"/>
      <c r="AW510" s="13"/>
    </row>
    <row r="511" ht="12.75" customHeight="1">
      <c r="A511" s="13"/>
      <c r="B511" s="13"/>
      <c r="C511" s="11"/>
      <c r="D511" s="11"/>
      <c r="E511" s="99"/>
      <c r="F511" s="17"/>
      <c r="G511" s="13"/>
      <c r="H511" s="13"/>
      <c r="I511" s="13"/>
      <c r="J511" s="13"/>
      <c r="K511" s="8"/>
      <c r="L511" s="37"/>
      <c r="M511" s="13"/>
      <c r="N511" s="13"/>
      <c r="O511" s="13"/>
      <c r="P511" s="107"/>
      <c r="Q511" s="8"/>
      <c r="R511" s="8"/>
      <c r="S511" s="21"/>
      <c r="T511" s="11"/>
      <c r="U511" s="13"/>
      <c r="V511" s="8"/>
      <c r="W511" s="8"/>
      <c r="X511" s="8"/>
      <c r="Y511" s="8"/>
      <c r="Z511" s="21"/>
      <c r="AA511" s="21"/>
      <c r="AB511" s="21"/>
      <c r="AC511" s="21"/>
      <c r="AD511" s="102"/>
      <c r="AE511" s="102"/>
      <c r="AF511" s="8"/>
      <c r="AG511" s="8"/>
      <c r="AH511" s="8"/>
      <c r="AI511" s="21"/>
      <c r="AJ511" s="21"/>
      <c r="AK511" s="21"/>
      <c r="AL511" s="21"/>
      <c r="AM511" s="102"/>
      <c r="AN511" s="102"/>
      <c r="AO511" s="8"/>
      <c r="AP511" s="8"/>
      <c r="AQ511" s="8"/>
      <c r="AR511" s="17"/>
      <c r="AS511" s="17"/>
      <c r="AT511" s="13"/>
      <c r="AU511" s="13"/>
      <c r="AV511" s="11"/>
      <c r="AW511" s="13"/>
    </row>
    <row r="512" ht="12.75" customHeight="1">
      <c r="A512" s="13"/>
      <c r="B512" s="13"/>
      <c r="C512" s="11"/>
      <c r="D512" s="11"/>
      <c r="E512" s="99"/>
      <c r="F512" s="17"/>
      <c r="G512" s="13"/>
      <c r="H512" s="13"/>
      <c r="I512" s="13"/>
      <c r="J512" s="13"/>
      <c r="K512" s="8"/>
      <c r="L512" s="37"/>
      <c r="M512" s="13"/>
      <c r="N512" s="13"/>
      <c r="O512" s="13"/>
      <c r="P512" s="107"/>
      <c r="Q512" s="8"/>
      <c r="R512" s="8"/>
      <c r="S512" s="21"/>
      <c r="T512" s="11"/>
      <c r="U512" s="13"/>
      <c r="V512" s="8"/>
      <c r="W512" s="8"/>
      <c r="X512" s="8"/>
      <c r="Y512" s="8"/>
      <c r="Z512" s="21"/>
      <c r="AA512" s="21"/>
      <c r="AB512" s="21"/>
      <c r="AC512" s="21"/>
      <c r="AD512" s="102"/>
      <c r="AE512" s="102"/>
      <c r="AF512" s="8"/>
      <c r="AG512" s="8"/>
      <c r="AH512" s="8"/>
      <c r="AI512" s="21"/>
      <c r="AJ512" s="21"/>
      <c r="AK512" s="21"/>
      <c r="AL512" s="21"/>
      <c r="AM512" s="102"/>
      <c r="AN512" s="102"/>
      <c r="AO512" s="8"/>
      <c r="AP512" s="8"/>
      <c r="AQ512" s="8"/>
      <c r="AR512" s="17"/>
      <c r="AS512" s="17"/>
      <c r="AT512" s="13"/>
      <c r="AU512" s="13"/>
      <c r="AV512" s="11"/>
      <c r="AW512" s="13"/>
    </row>
    <row r="513" ht="12.75" customHeight="1">
      <c r="A513" s="13"/>
      <c r="B513" s="13"/>
      <c r="C513" s="11"/>
      <c r="D513" s="11"/>
      <c r="E513" s="99"/>
      <c r="F513" s="17"/>
      <c r="G513" s="13"/>
      <c r="H513" s="13"/>
      <c r="I513" s="13"/>
      <c r="J513" s="13"/>
      <c r="K513" s="8"/>
      <c r="L513" s="37"/>
      <c r="M513" s="13"/>
      <c r="N513" s="13"/>
      <c r="O513" s="13"/>
      <c r="P513" s="107"/>
      <c r="Q513" s="8"/>
      <c r="R513" s="8"/>
      <c r="S513" s="21"/>
      <c r="T513" s="11"/>
      <c r="U513" s="13"/>
      <c r="V513" s="8"/>
      <c r="W513" s="8"/>
      <c r="X513" s="8"/>
      <c r="Y513" s="8"/>
      <c r="Z513" s="21"/>
      <c r="AA513" s="21"/>
      <c r="AB513" s="21"/>
      <c r="AC513" s="21"/>
      <c r="AD513" s="102"/>
      <c r="AE513" s="102"/>
      <c r="AF513" s="8"/>
      <c r="AG513" s="8"/>
      <c r="AH513" s="8"/>
      <c r="AI513" s="21"/>
      <c r="AJ513" s="21"/>
      <c r="AK513" s="21"/>
      <c r="AL513" s="21"/>
      <c r="AM513" s="102"/>
      <c r="AN513" s="102"/>
      <c r="AO513" s="8"/>
      <c r="AP513" s="8"/>
      <c r="AQ513" s="8"/>
      <c r="AR513" s="17"/>
      <c r="AS513" s="17"/>
      <c r="AT513" s="13"/>
      <c r="AU513" s="13"/>
      <c r="AV513" s="11"/>
      <c r="AW513" s="13"/>
    </row>
    <row r="514" ht="12.75" customHeight="1">
      <c r="A514" s="13"/>
      <c r="B514" s="13"/>
      <c r="C514" s="11"/>
      <c r="D514" s="11"/>
      <c r="E514" s="99"/>
      <c r="F514" s="17"/>
      <c r="G514" s="13"/>
      <c r="H514" s="13"/>
      <c r="I514" s="13"/>
      <c r="J514" s="13"/>
      <c r="K514" s="8"/>
      <c r="L514" s="37"/>
      <c r="M514" s="13"/>
      <c r="N514" s="13"/>
      <c r="O514" s="13"/>
      <c r="P514" s="107"/>
      <c r="Q514" s="8"/>
      <c r="R514" s="8"/>
      <c r="S514" s="21"/>
      <c r="T514" s="11"/>
      <c r="U514" s="13"/>
      <c r="V514" s="8"/>
      <c r="W514" s="8"/>
      <c r="X514" s="8"/>
      <c r="Y514" s="8"/>
      <c r="Z514" s="21"/>
      <c r="AA514" s="21"/>
      <c r="AB514" s="21"/>
      <c r="AC514" s="21"/>
      <c r="AD514" s="102"/>
      <c r="AE514" s="102"/>
      <c r="AF514" s="8"/>
      <c r="AG514" s="8"/>
      <c r="AH514" s="8"/>
      <c r="AI514" s="21"/>
      <c r="AJ514" s="21"/>
      <c r="AK514" s="21"/>
      <c r="AL514" s="21"/>
      <c r="AM514" s="102"/>
      <c r="AN514" s="102"/>
      <c r="AO514" s="8"/>
      <c r="AP514" s="8"/>
      <c r="AQ514" s="8"/>
      <c r="AR514" s="17"/>
      <c r="AS514" s="17"/>
      <c r="AT514" s="13"/>
      <c r="AU514" s="13"/>
      <c r="AV514" s="11"/>
      <c r="AW514" s="13"/>
    </row>
    <row r="515" ht="12.75" customHeight="1">
      <c r="A515" s="13"/>
      <c r="B515" s="13"/>
      <c r="C515" s="11"/>
      <c r="D515" s="11"/>
      <c r="E515" s="99"/>
      <c r="F515" s="17"/>
      <c r="G515" s="13"/>
      <c r="H515" s="13"/>
      <c r="I515" s="13"/>
      <c r="J515" s="13"/>
      <c r="K515" s="8"/>
      <c r="L515" s="37"/>
      <c r="M515" s="13"/>
      <c r="N515" s="13"/>
      <c r="O515" s="13"/>
      <c r="P515" s="107"/>
      <c r="Q515" s="8"/>
      <c r="R515" s="8"/>
      <c r="S515" s="21"/>
      <c r="T515" s="11"/>
      <c r="U515" s="13"/>
      <c r="V515" s="8"/>
      <c r="W515" s="8"/>
      <c r="X515" s="8"/>
      <c r="Y515" s="8"/>
      <c r="Z515" s="21"/>
      <c r="AA515" s="21"/>
      <c r="AB515" s="21"/>
      <c r="AC515" s="21"/>
      <c r="AD515" s="102"/>
      <c r="AE515" s="102"/>
      <c r="AF515" s="8"/>
      <c r="AG515" s="8"/>
      <c r="AH515" s="8"/>
      <c r="AI515" s="21"/>
      <c r="AJ515" s="21"/>
      <c r="AK515" s="21"/>
      <c r="AL515" s="21"/>
      <c r="AM515" s="102"/>
      <c r="AN515" s="102"/>
      <c r="AO515" s="8"/>
      <c r="AP515" s="8"/>
      <c r="AQ515" s="8"/>
      <c r="AR515" s="17"/>
      <c r="AS515" s="17"/>
      <c r="AT515" s="13"/>
      <c r="AU515" s="13"/>
      <c r="AV515" s="11"/>
      <c r="AW515" s="13"/>
    </row>
    <row r="516" ht="12.75" customHeight="1">
      <c r="A516" s="13"/>
      <c r="B516" s="13"/>
      <c r="C516" s="11"/>
      <c r="D516" s="11"/>
      <c r="E516" s="99"/>
      <c r="F516" s="17"/>
      <c r="G516" s="13"/>
      <c r="H516" s="13"/>
      <c r="I516" s="13"/>
      <c r="J516" s="13"/>
      <c r="K516" s="8"/>
      <c r="L516" s="37"/>
      <c r="M516" s="13"/>
      <c r="N516" s="13"/>
      <c r="O516" s="13"/>
      <c r="P516" s="107"/>
      <c r="Q516" s="8"/>
      <c r="R516" s="8"/>
      <c r="S516" s="21"/>
      <c r="T516" s="11"/>
      <c r="U516" s="13"/>
      <c r="V516" s="8"/>
      <c r="W516" s="8"/>
      <c r="X516" s="8"/>
      <c r="Y516" s="8"/>
      <c r="Z516" s="21"/>
      <c r="AA516" s="21"/>
      <c r="AB516" s="21"/>
      <c r="AC516" s="21"/>
      <c r="AD516" s="102"/>
      <c r="AE516" s="102"/>
      <c r="AF516" s="8"/>
      <c r="AG516" s="8"/>
      <c r="AH516" s="8"/>
      <c r="AI516" s="21"/>
      <c r="AJ516" s="21"/>
      <c r="AK516" s="21"/>
      <c r="AL516" s="21"/>
      <c r="AM516" s="102"/>
      <c r="AN516" s="102"/>
      <c r="AO516" s="8"/>
      <c r="AP516" s="8"/>
      <c r="AQ516" s="8"/>
      <c r="AR516" s="17"/>
      <c r="AS516" s="17"/>
      <c r="AT516" s="13"/>
      <c r="AU516" s="13"/>
      <c r="AV516" s="11"/>
      <c r="AW516" s="13"/>
    </row>
    <row r="517" ht="12.75" customHeight="1">
      <c r="A517" s="13"/>
      <c r="B517" s="13"/>
      <c r="C517" s="11"/>
      <c r="D517" s="11"/>
      <c r="E517" s="99"/>
      <c r="F517" s="17"/>
      <c r="G517" s="13"/>
      <c r="H517" s="13"/>
      <c r="I517" s="13"/>
      <c r="J517" s="13"/>
      <c r="K517" s="8"/>
      <c r="L517" s="37"/>
      <c r="M517" s="13"/>
      <c r="N517" s="13"/>
      <c r="O517" s="13"/>
      <c r="P517" s="107"/>
      <c r="Q517" s="8"/>
      <c r="R517" s="8"/>
      <c r="S517" s="21"/>
      <c r="T517" s="11"/>
      <c r="U517" s="13"/>
      <c r="V517" s="8"/>
      <c r="W517" s="8"/>
      <c r="X517" s="8"/>
      <c r="Y517" s="8"/>
      <c r="Z517" s="21"/>
      <c r="AA517" s="21"/>
      <c r="AB517" s="21"/>
      <c r="AC517" s="21"/>
      <c r="AD517" s="102"/>
      <c r="AE517" s="102"/>
      <c r="AF517" s="8"/>
      <c r="AG517" s="8"/>
      <c r="AH517" s="8"/>
      <c r="AI517" s="21"/>
      <c r="AJ517" s="21"/>
      <c r="AK517" s="21"/>
      <c r="AL517" s="21"/>
      <c r="AM517" s="102"/>
      <c r="AN517" s="102"/>
      <c r="AO517" s="8"/>
      <c r="AP517" s="8"/>
      <c r="AQ517" s="8"/>
      <c r="AR517" s="17"/>
      <c r="AS517" s="17"/>
      <c r="AT517" s="13"/>
      <c r="AU517" s="13"/>
      <c r="AV517" s="11"/>
      <c r="AW517" s="13"/>
    </row>
    <row r="518" ht="12.75" customHeight="1">
      <c r="A518" s="13"/>
      <c r="B518" s="13"/>
      <c r="C518" s="11"/>
      <c r="D518" s="11"/>
      <c r="E518" s="99"/>
      <c r="F518" s="17"/>
      <c r="G518" s="13"/>
      <c r="H518" s="13"/>
      <c r="I518" s="13"/>
      <c r="J518" s="13"/>
      <c r="K518" s="8"/>
      <c r="L518" s="37"/>
      <c r="M518" s="13"/>
      <c r="N518" s="13"/>
      <c r="O518" s="13"/>
      <c r="P518" s="107"/>
      <c r="Q518" s="8"/>
      <c r="R518" s="8"/>
      <c r="S518" s="21"/>
      <c r="T518" s="11"/>
      <c r="U518" s="13"/>
      <c r="V518" s="8"/>
      <c r="W518" s="8"/>
      <c r="X518" s="8"/>
      <c r="Y518" s="8"/>
      <c r="Z518" s="21"/>
      <c r="AA518" s="21"/>
      <c r="AB518" s="21"/>
      <c r="AC518" s="21"/>
      <c r="AD518" s="102"/>
      <c r="AE518" s="102"/>
      <c r="AF518" s="8"/>
      <c r="AG518" s="8"/>
      <c r="AH518" s="8"/>
      <c r="AI518" s="21"/>
      <c r="AJ518" s="21"/>
      <c r="AK518" s="21"/>
      <c r="AL518" s="21"/>
      <c r="AM518" s="102"/>
      <c r="AN518" s="102"/>
      <c r="AO518" s="8"/>
      <c r="AP518" s="8"/>
      <c r="AQ518" s="8"/>
      <c r="AR518" s="17"/>
      <c r="AS518" s="17"/>
      <c r="AT518" s="13"/>
      <c r="AU518" s="13"/>
      <c r="AV518" s="11"/>
      <c r="AW518" s="13"/>
    </row>
    <row r="519" ht="12.75" customHeight="1">
      <c r="A519" s="13"/>
      <c r="B519" s="13"/>
      <c r="C519" s="11"/>
      <c r="D519" s="11"/>
      <c r="E519" s="99"/>
      <c r="F519" s="17"/>
      <c r="G519" s="13"/>
      <c r="H519" s="13"/>
      <c r="I519" s="13"/>
      <c r="J519" s="13"/>
      <c r="K519" s="8"/>
      <c r="L519" s="37"/>
      <c r="M519" s="13"/>
      <c r="N519" s="13"/>
      <c r="O519" s="13"/>
      <c r="P519" s="107"/>
      <c r="Q519" s="8"/>
      <c r="R519" s="8"/>
      <c r="S519" s="21"/>
      <c r="T519" s="11"/>
      <c r="U519" s="13"/>
      <c r="V519" s="8"/>
      <c r="W519" s="8"/>
      <c r="X519" s="8"/>
      <c r="Y519" s="8"/>
      <c r="Z519" s="21"/>
      <c r="AA519" s="21"/>
      <c r="AB519" s="21"/>
      <c r="AC519" s="21"/>
      <c r="AD519" s="102"/>
      <c r="AE519" s="102"/>
      <c r="AF519" s="8"/>
      <c r="AG519" s="8"/>
      <c r="AH519" s="8"/>
      <c r="AI519" s="21"/>
      <c r="AJ519" s="21"/>
      <c r="AK519" s="21"/>
      <c r="AL519" s="21"/>
      <c r="AM519" s="102"/>
      <c r="AN519" s="102"/>
      <c r="AO519" s="8"/>
      <c r="AP519" s="8"/>
      <c r="AQ519" s="8"/>
      <c r="AR519" s="17"/>
      <c r="AS519" s="17"/>
      <c r="AT519" s="13"/>
      <c r="AU519" s="13"/>
      <c r="AV519" s="11"/>
      <c r="AW519" s="13"/>
    </row>
    <row r="520" ht="12.75" customHeight="1">
      <c r="A520" s="13"/>
      <c r="B520" s="13"/>
      <c r="C520" s="11"/>
      <c r="D520" s="11"/>
      <c r="E520" s="99"/>
      <c r="F520" s="17"/>
      <c r="G520" s="13"/>
      <c r="H520" s="13"/>
      <c r="I520" s="13"/>
      <c r="J520" s="13"/>
      <c r="K520" s="8"/>
      <c r="L520" s="37"/>
      <c r="M520" s="13"/>
      <c r="N520" s="13"/>
      <c r="O520" s="13"/>
      <c r="P520" s="107"/>
      <c r="Q520" s="8"/>
      <c r="R520" s="8"/>
      <c r="S520" s="21"/>
      <c r="T520" s="11"/>
      <c r="U520" s="13"/>
      <c r="V520" s="8"/>
      <c r="W520" s="8"/>
      <c r="X520" s="8"/>
      <c r="Y520" s="8"/>
      <c r="Z520" s="21"/>
      <c r="AA520" s="21"/>
      <c r="AB520" s="21"/>
      <c r="AC520" s="21"/>
      <c r="AD520" s="102"/>
      <c r="AE520" s="102"/>
      <c r="AF520" s="8"/>
      <c r="AG520" s="8"/>
      <c r="AH520" s="8"/>
      <c r="AI520" s="21"/>
      <c r="AJ520" s="21"/>
      <c r="AK520" s="21"/>
      <c r="AL520" s="21"/>
      <c r="AM520" s="102"/>
      <c r="AN520" s="102"/>
      <c r="AO520" s="8"/>
      <c r="AP520" s="8"/>
      <c r="AQ520" s="8"/>
      <c r="AR520" s="17"/>
      <c r="AS520" s="17"/>
      <c r="AT520" s="13"/>
      <c r="AU520" s="13"/>
      <c r="AV520" s="11"/>
      <c r="AW520" s="13"/>
    </row>
    <row r="521" ht="12.75" customHeight="1">
      <c r="A521" s="13"/>
      <c r="B521" s="13"/>
      <c r="C521" s="11"/>
      <c r="D521" s="11"/>
      <c r="E521" s="99"/>
      <c r="F521" s="17"/>
      <c r="G521" s="13"/>
      <c r="H521" s="13"/>
      <c r="I521" s="13"/>
      <c r="J521" s="13"/>
      <c r="K521" s="8"/>
      <c r="L521" s="37"/>
      <c r="M521" s="13"/>
      <c r="N521" s="13"/>
      <c r="O521" s="13"/>
      <c r="P521" s="107"/>
      <c r="Q521" s="8"/>
      <c r="R521" s="8"/>
      <c r="S521" s="21"/>
      <c r="T521" s="11"/>
      <c r="U521" s="13"/>
      <c r="V521" s="8"/>
      <c r="W521" s="8"/>
      <c r="X521" s="8"/>
      <c r="Y521" s="8"/>
      <c r="Z521" s="21"/>
      <c r="AA521" s="21"/>
      <c r="AB521" s="21"/>
      <c r="AC521" s="21"/>
      <c r="AD521" s="102"/>
      <c r="AE521" s="102"/>
      <c r="AF521" s="8"/>
      <c r="AG521" s="8"/>
      <c r="AH521" s="8"/>
      <c r="AI521" s="21"/>
      <c r="AJ521" s="21"/>
      <c r="AK521" s="21"/>
      <c r="AL521" s="21"/>
      <c r="AM521" s="102"/>
      <c r="AN521" s="102"/>
      <c r="AO521" s="8"/>
      <c r="AP521" s="8"/>
      <c r="AQ521" s="8"/>
      <c r="AR521" s="17"/>
      <c r="AS521" s="17"/>
      <c r="AT521" s="13"/>
      <c r="AU521" s="13"/>
      <c r="AV521" s="11"/>
      <c r="AW521" s="13"/>
    </row>
    <row r="522" ht="12.75" customHeight="1">
      <c r="A522" s="13"/>
      <c r="B522" s="13"/>
      <c r="C522" s="11"/>
      <c r="D522" s="11"/>
      <c r="E522" s="99"/>
      <c r="F522" s="17"/>
      <c r="G522" s="13"/>
      <c r="H522" s="13"/>
      <c r="I522" s="13"/>
      <c r="J522" s="13"/>
      <c r="K522" s="8"/>
      <c r="L522" s="37"/>
      <c r="M522" s="13"/>
      <c r="N522" s="13"/>
      <c r="O522" s="13"/>
      <c r="P522" s="107"/>
      <c r="Q522" s="8"/>
      <c r="R522" s="8"/>
      <c r="S522" s="21"/>
      <c r="T522" s="11"/>
      <c r="U522" s="13"/>
      <c r="V522" s="8"/>
      <c r="W522" s="8"/>
      <c r="X522" s="8"/>
      <c r="Y522" s="8"/>
      <c r="Z522" s="21"/>
      <c r="AA522" s="21"/>
      <c r="AB522" s="21"/>
      <c r="AC522" s="21"/>
      <c r="AD522" s="102"/>
      <c r="AE522" s="102"/>
      <c r="AF522" s="8"/>
      <c r="AG522" s="8"/>
      <c r="AH522" s="8"/>
      <c r="AI522" s="21"/>
      <c r="AJ522" s="21"/>
      <c r="AK522" s="21"/>
      <c r="AL522" s="21"/>
      <c r="AM522" s="102"/>
      <c r="AN522" s="102"/>
      <c r="AO522" s="8"/>
      <c r="AP522" s="8"/>
      <c r="AQ522" s="8"/>
      <c r="AR522" s="17"/>
      <c r="AS522" s="17"/>
      <c r="AT522" s="13"/>
      <c r="AU522" s="13"/>
      <c r="AV522" s="11"/>
      <c r="AW522" s="13"/>
    </row>
    <row r="523" ht="12.75" customHeight="1">
      <c r="A523" s="13"/>
      <c r="B523" s="13"/>
      <c r="C523" s="11"/>
      <c r="D523" s="11"/>
      <c r="E523" s="99"/>
      <c r="F523" s="17"/>
      <c r="G523" s="13"/>
      <c r="H523" s="13"/>
      <c r="I523" s="13"/>
      <c r="J523" s="13"/>
      <c r="K523" s="8"/>
      <c r="L523" s="37"/>
      <c r="M523" s="13"/>
      <c r="N523" s="13"/>
      <c r="O523" s="13"/>
      <c r="P523" s="107"/>
      <c r="Q523" s="8"/>
      <c r="R523" s="8"/>
      <c r="S523" s="21"/>
      <c r="T523" s="11"/>
      <c r="U523" s="13"/>
      <c r="V523" s="8"/>
      <c r="W523" s="8"/>
      <c r="X523" s="8"/>
      <c r="Y523" s="8"/>
      <c r="Z523" s="21"/>
      <c r="AA523" s="21"/>
      <c r="AB523" s="21"/>
      <c r="AC523" s="21"/>
      <c r="AD523" s="102"/>
      <c r="AE523" s="102"/>
      <c r="AF523" s="8"/>
      <c r="AG523" s="8"/>
      <c r="AH523" s="8"/>
      <c r="AI523" s="21"/>
      <c r="AJ523" s="21"/>
      <c r="AK523" s="21"/>
      <c r="AL523" s="21"/>
      <c r="AM523" s="102"/>
      <c r="AN523" s="102"/>
      <c r="AO523" s="8"/>
      <c r="AP523" s="8"/>
      <c r="AQ523" s="8"/>
      <c r="AR523" s="17"/>
      <c r="AS523" s="17"/>
      <c r="AT523" s="13"/>
      <c r="AU523" s="13"/>
      <c r="AV523" s="11"/>
      <c r="AW523" s="13"/>
    </row>
    <row r="524" ht="12.75" customHeight="1">
      <c r="A524" s="13"/>
      <c r="B524" s="13"/>
      <c r="C524" s="11"/>
      <c r="D524" s="11"/>
      <c r="E524" s="99"/>
      <c r="F524" s="17"/>
      <c r="G524" s="13"/>
      <c r="H524" s="13"/>
      <c r="I524" s="13"/>
      <c r="J524" s="13"/>
      <c r="K524" s="8"/>
      <c r="L524" s="37"/>
      <c r="M524" s="13"/>
      <c r="N524" s="13"/>
      <c r="O524" s="13"/>
      <c r="P524" s="107"/>
      <c r="Q524" s="8"/>
      <c r="R524" s="8"/>
      <c r="S524" s="21"/>
      <c r="T524" s="11"/>
      <c r="U524" s="13"/>
      <c r="V524" s="8"/>
      <c r="W524" s="8"/>
      <c r="X524" s="8"/>
      <c r="Y524" s="8"/>
      <c r="Z524" s="21"/>
      <c r="AA524" s="21"/>
      <c r="AB524" s="21"/>
      <c r="AC524" s="21"/>
      <c r="AD524" s="102"/>
      <c r="AE524" s="102"/>
      <c r="AF524" s="8"/>
      <c r="AG524" s="8"/>
      <c r="AH524" s="8"/>
      <c r="AI524" s="21"/>
      <c r="AJ524" s="21"/>
      <c r="AK524" s="21"/>
      <c r="AL524" s="21"/>
      <c r="AM524" s="102"/>
      <c r="AN524" s="102"/>
      <c r="AO524" s="8"/>
      <c r="AP524" s="8"/>
      <c r="AQ524" s="8"/>
      <c r="AR524" s="17"/>
      <c r="AS524" s="17"/>
      <c r="AT524" s="13"/>
      <c r="AU524" s="13"/>
      <c r="AV524" s="11"/>
      <c r="AW524" s="13"/>
    </row>
    <row r="525" ht="12.75" customHeight="1">
      <c r="A525" s="13"/>
      <c r="B525" s="13"/>
      <c r="C525" s="11"/>
      <c r="D525" s="11"/>
      <c r="E525" s="99"/>
      <c r="F525" s="17"/>
      <c r="G525" s="13"/>
      <c r="H525" s="13"/>
      <c r="I525" s="13"/>
      <c r="J525" s="13"/>
      <c r="K525" s="8"/>
      <c r="L525" s="37"/>
      <c r="M525" s="13"/>
      <c r="N525" s="13"/>
      <c r="O525" s="13"/>
      <c r="P525" s="107"/>
      <c r="Q525" s="8"/>
      <c r="R525" s="8"/>
      <c r="S525" s="21"/>
      <c r="T525" s="11"/>
      <c r="U525" s="13"/>
      <c r="V525" s="8"/>
      <c r="W525" s="8"/>
      <c r="X525" s="8"/>
      <c r="Y525" s="8"/>
      <c r="Z525" s="21"/>
      <c r="AA525" s="21"/>
      <c r="AB525" s="21"/>
      <c r="AC525" s="21"/>
      <c r="AD525" s="102"/>
      <c r="AE525" s="102"/>
      <c r="AF525" s="8"/>
      <c r="AG525" s="8"/>
      <c r="AH525" s="8"/>
      <c r="AI525" s="21"/>
      <c r="AJ525" s="21"/>
      <c r="AK525" s="21"/>
      <c r="AL525" s="21"/>
      <c r="AM525" s="102"/>
      <c r="AN525" s="102"/>
      <c r="AO525" s="8"/>
      <c r="AP525" s="8"/>
      <c r="AQ525" s="8"/>
      <c r="AR525" s="17"/>
      <c r="AS525" s="17"/>
      <c r="AT525" s="13"/>
      <c r="AU525" s="13"/>
      <c r="AV525" s="11"/>
      <c r="AW525" s="13"/>
    </row>
    <row r="526" ht="12.75" customHeight="1">
      <c r="A526" s="13"/>
      <c r="B526" s="13"/>
      <c r="C526" s="11"/>
      <c r="D526" s="11"/>
      <c r="E526" s="99"/>
      <c r="F526" s="17"/>
      <c r="G526" s="13"/>
      <c r="H526" s="13"/>
      <c r="I526" s="13"/>
      <c r="J526" s="13"/>
      <c r="K526" s="8"/>
      <c r="L526" s="37"/>
      <c r="M526" s="13"/>
      <c r="N526" s="13"/>
      <c r="O526" s="13"/>
      <c r="P526" s="107"/>
      <c r="Q526" s="8"/>
      <c r="R526" s="8"/>
      <c r="S526" s="21"/>
      <c r="T526" s="11"/>
      <c r="U526" s="13"/>
      <c r="V526" s="8"/>
      <c r="W526" s="8"/>
      <c r="X526" s="8"/>
      <c r="Y526" s="8"/>
      <c r="Z526" s="21"/>
      <c r="AA526" s="21"/>
      <c r="AB526" s="21"/>
      <c r="AC526" s="21"/>
      <c r="AD526" s="102"/>
      <c r="AE526" s="102"/>
      <c r="AF526" s="8"/>
      <c r="AG526" s="8"/>
      <c r="AH526" s="8"/>
      <c r="AI526" s="21"/>
      <c r="AJ526" s="21"/>
      <c r="AK526" s="21"/>
      <c r="AL526" s="21"/>
      <c r="AM526" s="102"/>
      <c r="AN526" s="102"/>
      <c r="AO526" s="8"/>
      <c r="AP526" s="8"/>
      <c r="AQ526" s="8"/>
      <c r="AR526" s="17"/>
      <c r="AS526" s="17"/>
      <c r="AT526" s="13"/>
      <c r="AU526" s="13"/>
      <c r="AV526" s="11"/>
      <c r="AW526" s="13"/>
    </row>
    <row r="527" ht="12.75" customHeight="1">
      <c r="A527" s="13"/>
      <c r="B527" s="13"/>
      <c r="C527" s="11"/>
      <c r="D527" s="11"/>
      <c r="E527" s="99"/>
      <c r="F527" s="17"/>
      <c r="G527" s="13"/>
      <c r="H527" s="13"/>
      <c r="I527" s="13"/>
      <c r="J527" s="13"/>
      <c r="K527" s="8"/>
      <c r="L527" s="37"/>
      <c r="M527" s="13"/>
      <c r="N527" s="13"/>
      <c r="O527" s="13"/>
      <c r="P527" s="107"/>
      <c r="Q527" s="8"/>
      <c r="R527" s="8"/>
      <c r="S527" s="21"/>
      <c r="T527" s="11"/>
      <c r="U527" s="13"/>
      <c r="V527" s="8"/>
      <c r="W527" s="8"/>
      <c r="X527" s="8"/>
      <c r="Y527" s="8"/>
      <c r="Z527" s="21"/>
      <c r="AA527" s="21"/>
      <c r="AB527" s="21"/>
      <c r="AC527" s="21"/>
      <c r="AD527" s="102"/>
      <c r="AE527" s="102"/>
      <c r="AF527" s="8"/>
      <c r="AG527" s="8"/>
      <c r="AH527" s="8"/>
      <c r="AI527" s="21"/>
      <c r="AJ527" s="21"/>
      <c r="AK527" s="21"/>
      <c r="AL527" s="21"/>
      <c r="AM527" s="102"/>
      <c r="AN527" s="102"/>
      <c r="AO527" s="8"/>
      <c r="AP527" s="8"/>
      <c r="AQ527" s="8"/>
      <c r="AR527" s="17"/>
      <c r="AS527" s="17"/>
      <c r="AT527" s="13"/>
      <c r="AU527" s="13"/>
      <c r="AV527" s="11"/>
      <c r="AW527" s="13"/>
    </row>
    <row r="528" ht="12.75" customHeight="1">
      <c r="A528" s="13"/>
      <c r="B528" s="13"/>
      <c r="C528" s="11"/>
      <c r="D528" s="11"/>
      <c r="E528" s="99"/>
      <c r="F528" s="17"/>
      <c r="G528" s="13"/>
      <c r="H528" s="13"/>
      <c r="I528" s="13"/>
      <c r="J528" s="13"/>
      <c r="K528" s="8"/>
      <c r="L528" s="37"/>
      <c r="M528" s="13"/>
      <c r="N528" s="13"/>
      <c r="O528" s="13"/>
      <c r="P528" s="107"/>
      <c r="Q528" s="8"/>
      <c r="R528" s="8"/>
      <c r="S528" s="21"/>
      <c r="T528" s="11"/>
      <c r="U528" s="13"/>
      <c r="V528" s="8"/>
      <c r="W528" s="8"/>
      <c r="X528" s="8"/>
      <c r="Y528" s="8"/>
      <c r="Z528" s="21"/>
      <c r="AA528" s="21"/>
      <c r="AB528" s="21"/>
      <c r="AC528" s="21"/>
      <c r="AD528" s="102"/>
      <c r="AE528" s="102"/>
      <c r="AF528" s="8"/>
      <c r="AG528" s="8"/>
      <c r="AH528" s="8"/>
      <c r="AI528" s="21"/>
      <c r="AJ528" s="21"/>
      <c r="AK528" s="21"/>
      <c r="AL528" s="21"/>
      <c r="AM528" s="102"/>
      <c r="AN528" s="102"/>
      <c r="AO528" s="8"/>
      <c r="AP528" s="8"/>
      <c r="AQ528" s="8"/>
      <c r="AR528" s="17"/>
      <c r="AS528" s="17"/>
      <c r="AT528" s="13"/>
      <c r="AU528" s="13"/>
      <c r="AV528" s="11"/>
      <c r="AW528" s="13"/>
    </row>
    <row r="529" ht="12.75" customHeight="1">
      <c r="A529" s="13"/>
      <c r="B529" s="13"/>
      <c r="C529" s="11"/>
      <c r="D529" s="11"/>
      <c r="E529" s="99"/>
      <c r="F529" s="17"/>
      <c r="G529" s="13"/>
      <c r="H529" s="13"/>
      <c r="I529" s="13"/>
      <c r="J529" s="13"/>
      <c r="K529" s="8"/>
      <c r="L529" s="37"/>
      <c r="M529" s="13"/>
      <c r="N529" s="13"/>
      <c r="O529" s="13"/>
      <c r="P529" s="107"/>
      <c r="Q529" s="8"/>
      <c r="R529" s="8"/>
      <c r="S529" s="21"/>
      <c r="T529" s="11"/>
      <c r="U529" s="13"/>
      <c r="V529" s="8"/>
      <c r="W529" s="8"/>
      <c r="X529" s="8"/>
      <c r="Y529" s="8"/>
      <c r="Z529" s="21"/>
      <c r="AA529" s="21"/>
      <c r="AB529" s="21"/>
      <c r="AC529" s="21"/>
      <c r="AD529" s="102"/>
      <c r="AE529" s="102"/>
      <c r="AF529" s="8"/>
      <c r="AG529" s="8"/>
      <c r="AH529" s="8"/>
      <c r="AI529" s="21"/>
      <c r="AJ529" s="21"/>
      <c r="AK529" s="21"/>
      <c r="AL529" s="21"/>
      <c r="AM529" s="102"/>
      <c r="AN529" s="102"/>
      <c r="AO529" s="8"/>
      <c r="AP529" s="8"/>
      <c r="AQ529" s="8"/>
      <c r="AR529" s="17"/>
      <c r="AS529" s="17"/>
      <c r="AT529" s="13"/>
      <c r="AU529" s="13"/>
      <c r="AV529" s="11"/>
      <c r="AW529" s="13"/>
    </row>
    <row r="530" ht="12.75" customHeight="1">
      <c r="A530" s="13"/>
      <c r="B530" s="13"/>
      <c r="C530" s="11"/>
      <c r="D530" s="11"/>
      <c r="E530" s="99"/>
      <c r="F530" s="17"/>
      <c r="G530" s="13"/>
      <c r="H530" s="13"/>
      <c r="I530" s="13"/>
      <c r="J530" s="13"/>
      <c r="K530" s="8"/>
      <c r="L530" s="37"/>
      <c r="M530" s="13"/>
      <c r="N530" s="13"/>
      <c r="O530" s="13"/>
      <c r="P530" s="107"/>
      <c r="Q530" s="8"/>
      <c r="R530" s="8"/>
      <c r="S530" s="21"/>
      <c r="T530" s="11"/>
      <c r="U530" s="13"/>
      <c r="V530" s="8"/>
      <c r="W530" s="8"/>
      <c r="X530" s="8"/>
      <c r="Y530" s="8"/>
      <c r="Z530" s="21"/>
      <c r="AA530" s="21"/>
      <c r="AB530" s="21"/>
      <c r="AC530" s="21"/>
      <c r="AD530" s="102"/>
      <c r="AE530" s="102"/>
      <c r="AF530" s="8"/>
      <c r="AG530" s="8"/>
      <c r="AH530" s="8"/>
      <c r="AI530" s="21"/>
      <c r="AJ530" s="21"/>
      <c r="AK530" s="21"/>
      <c r="AL530" s="21"/>
      <c r="AM530" s="102"/>
      <c r="AN530" s="102"/>
      <c r="AO530" s="8"/>
      <c r="AP530" s="8"/>
      <c r="AQ530" s="8"/>
      <c r="AR530" s="17"/>
      <c r="AS530" s="17"/>
      <c r="AT530" s="13"/>
      <c r="AU530" s="13"/>
      <c r="AV530" s="11"/>
      <c r="AW530" s="13"/>
    </row>
    <row r="531" ht="12.75" customHeight="1">
      <c r="A531" s="13"/>
      <c r="B531" s="13"/>
      <c r="C531" s="11"/>
      <c r="D531" s="11"/>
      <c r="E531" s="99"/>
      <c r="F531" s="17"/>
      <c r="G531" s="13"/>
      <c r="H531" s="13"/>
      <c r="I531" s="13"/>
      <c r="J531" s="13"/>
      <c r="K531" s="8"/>
      <c r="L531" s="37"/>
      <c r="M531" s="13"/>
      <c r="N531" s="13"/>
      <c r="O531" s="13"/>
      <c r="P531" s="107"/>
      <c r="Q531" s="8"/>
      <c r="R531" s="8"/>
      <c r="S531" s="21"/>
      <c r="T531" s="11"/>
      <c r="U531" s="13"/>
      <c r="V531" s="8"/>
      <c r="W531" s="8"/>
      <c r="X531" s="8"/>
      <c r="Y531" s="8"/>
      <c r="Z531" s="21"/>
      <c r="AA531" s="21"/>
      <c r="AB531" s="21"/>
      <c r="AC531" s="21"/>
      <c r="AD531" s="102"/>
      <c r="AE531" s="102"/>
      <c r="AF531" s="8"/>
      <c r="AG531" s="8"/>
      <c r="AH531" s="8"/>
      <c r="AI531" s="21"/>
      <c r="AJ531" s="21"/>
      <c r="AK531" s="21"/>
      <c r="AL531" s="21"/>
      <c r="AM531" s="102"/>
      <c r="AN531" s="102"/>
      <c r="AO531" s="8"/>
      <c r="AP531" s="8"/>
      <c r="AQ531" s="8"/>
      <c r="AR531" s="17"/>
      <c r="AS531" s="17"/>
      <c r="AT531" s="13"/>
      <c r="AU531" s="13"/>
      <c r="AV531" s="11"/>
      <c r="AW531" s="13"/>
    </row>
    <row r="532" ht="12.75" customHeight="1">
      <c r="A532" s="13"/>
      <c r="B532" s="13"/>
      <c r="C532" s="11"/>
      <c r="D532" s="11"/>
      <c r="E532" s="99"/>
      <c r="F532" s="17"/>
      <c r="G532" s="13"/>
      <c r="H532" s="13"/>
      <c r="I532" s="13"/>
      <c r="J532" s="13"/>
      <c r="K532" s="8"/>
      <c r="L532" s="37"/>
      <c r="M532" s="13"/>
      <c r="N532" s="13"/>
      <c r="O532" s="13"/>
      <c r="P532" s="107"/>
      <c r="Q532" s="8"/>
      <c r="R532" s="8"/>
      <c r="S532" s="21"/>
      <c r="T532" s="11"/>
      <c r="U532" s="13"/>
      <c r="V532" s="8"/>
      <c r="W532" s="8"/>
      <c r="X532" s="8"/>
      <c r="Y532" s="8"/>
      <c r="Z532" s="21"/>
      <c r="AA532" s="21"/>
      <c r="AB532" s="21"/>
      <c r="AC532" s="21"/>
      <c r="AD532" s="102"/>
      <c r="AE532" s="102"/>
      <c r="AF532" s="8"/>
      <c r="AG532" s="8"/>
      <c r="AH532" s="8"/>
      <c r="AI532" s="21"/>
      <c r="AJ532" s="21"/>
      <c r="AK532" s="21"/>
      <c r="AL532" s="21"/>
      <c r="AM532" s="102"/>
      <c r="AN532" s="102"/>
      <c r="AO532" s="8"/>
      <c r="AP532" s="8"/>
      <c r="AQ532" s="8"/>
      <c r="AR532" s="17"/>
      <c r="AS532" s="17"/>
      <c r="AT532" s="13"/>
      <c r="AU532" s="13"/>
      <c r="AV532" s="11"/>
      <c r="AW532" s="13"/>
    </row>
    <row r="533" ht="12.75" customHeight="1">
      <c r="A533" s="13"/>
      <c r="B533" s="13"/>
      <c r="C533" s="11"/>
      <c r="D533" s="11"/>
      <c r="E533" s="99"/>
      <c r="F533" s="17"/>
      <c r="G533" s="13"/>
      <c r="H533" s="13"/>
      <c r="I533" s="13"/>
      <c r="J533" s="13"/>
      <c r="K533" s="8"/>
      <c r="L533" s="37"/>
      <c r="M533" s="13"/>
      <c r="N533" s="13"/>
      <c r="O533" s="13"/>
      <c r="P533" s="107"/>
      <c r="Q533" s="8"/>
      <c r="R533" s="8"/>
      <c r="S533" s="21"/>
      <c r="T533" s="11"/>
      <c r="U533" s="13"/>
      <c r="V533" s="8"/>
      <c r="W533" s="8"/>
      <c r="X533" s="8"/>
      <c r="Y533" s="8"/>
      <c r="Z533" s="21"/>
      <c r="AA533" s="21"/>
      <c r="AB533" s="21"/>
      <c r="AC533" s="21"/>
      <c r="AD533" s="102"/>
      <c r="AE533" s="102"/>
      <c r="AF533" s="8"/>
      <c r="AG533" s="8"/>
      <c r="AH533" s="8"/>
      <c r="AI533" s="21"/>
      <c r="AJ533" s="21"/>
      <c r="AK533" s="21"/>
      <c r="AL533" s="21"/>
      <c r="AM533" s="102"/>
      <c r="AN533" s="102"/>
      <c r="AO533" s="8"/>
      <c r="AP533" s="8"/>
      <c r="AQ533" s="8"/>
      <c r="AR533" s="17"/>
      <c r="AS533" s="17"/>
      <c r="AT533" s="13"/>
      <c r="AU533" s="13"/>
      <c r="AV533" s="11"/>
      <c r="AW533" s="13"/>
    </row>
    <row r="534" ht="12.75" customHeight="1">
      <c r="A534" s="13"/>
      <c r="B534" s="13"/>
      <c r="C534" s="11"/>
      <c r="D534" s="11"/>
      <c r="E534" s="99"/>
      <c r="F534" s="17"/>
      <c r="G534" s="13"/>
      <c r="H534" s="13"/>
      <c r="I534" s="13"/>
      <c r="J534" s="13"/>
      <c r="K534" s="8"/>
      <c r="L534" s="37"/>
      <c r="M534" s="13"/>
      <c r="N534" s="13"/>
      <c r="O534" s="13"/>
      <c r="P534" s="107"/>
      <c r="Q534" s="8"/>
      <c r="R534" s="8"/>
      <c r="S534" s="21"/>
      <c r="T534" s="11"/>
      <c r="U534" s="13"/>
      <c r="V534" s="8"/>
      <c r="W534" s="8"/>
      <c r="X534" s="8"/>
      <c r="Y534" s="8"/>
      <c r="Z534" s="21"/>
      <c r="AA534" s="21"/>
      <c r="AB534" s="21"/>
      <c r="AC534" s="21"/>
      <c r="AD534" s="102"/>
      <c r="AE534" s="102"/>
      <c r="AF534" s="8"/>
      <c r="AG534" s="8"/>
      <c r="AH534" s="8"/>
      <c r="AI534" s="21"/>
      <c r="AJ534" s="21"/>
      <c r="AK534" s="21"/>
      <c r="AL534" s="21"/>
      <c r="AM534" s="102"/>
      <c r="AN534" s="102"/>
      <c r="AO534" s="8"/>
      <c r="AP534" s="8"/>
      <c r="AQ534" s="8"/>
      <c r="AR534" s="17"/>
      <c r="AS534" s="17"/>
      <c r="AT534" s="13"/>
      <c r="AU534" s="13"/>
      <c r="AV534" s="11"/>
      <c r="AW534" s="13"/>
    </row>
    <row r="535" ht="12.75" customHeight="1">
      <c r="A535" s="13"/>
      <c r="B535" s="13"/>
      <c r="C535" s="11"/>
      <c r="D535" s="11"/>
      <c r="E535" s="99"/>
      <c r="F535" s="17"/>
      <c r="G535" s="13"/>
      <c r="H535" s="13"/>
      <c r="I535" s="13"/>
      <c r="J535" s="13"/>
      <c r="K535" s="8"/>
      <c r="L535" s="37"/>
      <c r="M535" s="13"/>
      <c r="N535" s="13"/>
      <c r="O535" s="13"/>
      <c r="P535" s="107"/>
      <c r="Q535" s="8"/>
      <c r="R535" s="8"/>
      <c r="S535" s="21"/>
      <c r="T535" s="11"/>
      <c r="U535" s="13"/>
      <c r="V535" s="8"/>
      <c r="W535" s="8"/>
      <c r="X535" s="8"/>
      <c r="Y535" s="8"/>
      <c r="Z535" s="21"/>
      <c r="AA535" s="21"/>
      <c r="AB535" s="21"/>
      <c r="AC535" s="21"/>
      <c r="AD535" s="102"/>
      <c r="AE535" s="102"/>
      <c r="AF535" s="8"/>
      <c r="AG535" s="8"/>
      <c r="AH535" s="8"/>
      <c r="AI535" s="21"/>
      <c r="AJ535" s="21"/>
      <c r="AK535" s="21"/>
      <c r="AL535" s="21"/>
      <c r="AM535" s="102"/>
      <c r="AN535" s="102"/>
      <c r="AO535" s="8"/>
      <c r="AP535" s="8"/>
      <c r="AQ535" s="8"/>
      <c r="AR535" s="17"/>
      <c r="AS535" s="17"/>
      <c r="AT535" s="13"/>
      <c r="AU535" s="13"/>
      <c r="AV535" s="11"/>
      <c r="AW535" s="13"/>
    </row>
    <row r="536" ht="12.75" customHeight="1">
      <c r="A536" s="13"/>
      <c r="B536" s="13"/>
      <c r="C536" s="11"/>
      <c r="D536" s="11"/>
      <c r="E536" s="99"/>
      <c r="F536" s="17"/>
      <c r="G536" s="13"/>
      <c r="H536" s="13"/>
      <c r="I536" s="13"/>
      <c r="J536" s="13"/>
      <c r="K536" s="8"/>
      <c r="L536" s="37"/>
      <c r="M536" s="13"/>
      <c r="N536" s="13"/>
      <c r="O536" s="13"/>
      <c r="P536" s="107"/>
      <c r="Q536" s="8"/>
      <c r="R536" s="8"/>
      <c r="S536" s="21"/>
      <c r="T536" s="11"/>
      <c r="U536" s="13"/>
      <c r="V536" s="8"/>
      <c r="W536" s="8"/>
      <c r="X536" s="8"/>
      <c r="Y536" s="8"/>
      <c r="Z536" s="21"/>
      <c r="AA536" s="21"/>
      <c r="AB536" s="21"/>
      <c r="AC536" s="21"/>
      <c r="AD536" s="102"/>
      <c r="AE536" s="102"/>
      <c r="AF536" s="8"/>
      <c r="AG536" s="8"/>
      <c r="AH536" s="8"/>
      <c r="AI536" s="21"/>
      <c r="AJ536" s="21"/>
      <c r="AK536" s="21"/>
      <c r="AL536" s="21"/>
      <c r="AM536" s="102"/>
      <c r="AN536" s="102"/>
      <c r="AO536" s="8"/>
      <c r="AP536" s="8"/>
      <c r="AQ536" s="8"/>
      <c r="AR536" s="17"/>
      <c r="AS536" s="17"/>
      <c r="AT536" s="13"/>
      <c r="AU536" s="13"/>
      <c r="AV536" s="11"/>
      <c r="AW536" s="13"/>
    </row>
    <row r="537" ht="12.75" customHeight="1">
      <c r="A537" s="13"/>
      <c r="B537" s="13"/>
      <c r="C537" s="11"/>
      <c r="D537" s="11"/>
      <c r="E537" s="99"/>
      <c r="F537" s="17"/>
      <c r="G537" s="13"/>
      <c r="H537" s="13"/>
      <c r="I537" s="13"/>
      <c r="J537" s="13"/>
      <c r="K537" s="8"/>
      <c r="L537" s="37"/>
      <c r="M537" s="13"/>
      <c r="N537" s="13"/>
      <c r="O537" s="13"/>
      <c r="P537" s="107"/>
      <c r="Q537" s="8"/>
      <c r="R537" s="8"/>
      <c r="S537" s="21"/>
      <c r="T537" s="11"/>
      <c r="U537" s="13"/>
      <c r="V537" s="8"/>
      <c r="W537" s="8"/>
      <c r="X537" s="8"/>
      <c r="Y537" s="8"/>
      <c r="Z537" s="21"/>
      <c r="AA537" s="21"/>
      <c r="AB537" s="21"/>
      <c r="AC537" s="21"/>
      <c r="AD537" s="102"/>
      <c r="AE537" s="102"/>
      <c r="AF537" s="8"/>
      <c r="AG537" s="8"/>
      <c r="AH537" s="8"/>
      <c r="AI537" s="21"/>
      <c r="AJ537" s="21"/>
      <c r="AK537" s="21"/>
      <c r="AL537" s="21"/>
      <c r="AM537" s="102"/>
      <c r="AN537" s="102"/>
      <c r="AO537" s="8"/>
      <c r="AP537" s="8"/>
      <c r="AQ537" s="8"/>
      <c r="AR537" s="17"/>
      <c r="AS537" s="17"/>
      <c r="AT537" s="13"/>
      <c r="AU537" s="13"/>
      <c r="AV537" s="11"/>
      <c r="AW537" s="13"/>
    </row>
    <row r="538" ht="12.75" customHeight="1">
      <c r="A538" s="13"/>
      <c r="B538" s="13"/>
      <c r="C538" s="11"/>
      <c r="D538" s="11"/>
      <c r="E538" s="99"/>
      <c r="F538" s="17"/>
      <c r="G538" s="13"/>
      <c r="H538" s="13"/>
      <c r="I538" s="13"/>
      <c r="J538" s="13"/>
      <c r="K538" s="8"/>
      <c r="L538" s="37"/>
      <c r="M538" s="13"/>
      <c r="N538" s="13"/>
      <c r="O538" s="13"/>
      <c r="P538" s="107"/>
      <c r="Q538" s="8"/>
      <c r="R538" s="8"/>
      <c r="S538" s="21"/>
      <c r="T538" s="11"/>
      <c r="U538" s="13"/>
      <c r="V538" s="8"/>
      <c r="W538" s="8"/>
      <c r="X538" s="8"/>
      <c r="Y538" s="8"/>
      <c r="Z538" s="21"/>
      <c r="AA538" s="21"/>
      <c r="AB538" s="21"/>
      <c r="AC538" s="21"/>
      <c r="AD538" s="102"/>
      <c r="AE538" s="102"/>
      <c r="AF538" s="8"/>
      <c r="AG538" s="8"/>
      <c r="AH538" s="8"/>
      <c r="AI538" s="21"/>
      <c r="AJ538" s="21"/>
      <c r="AK538" s="21"/>
      <c r="AL538" s="21"/>
      <c r="AM538" s="102"/>
      <c r="AN538" s="102"/>
      <c r="AO538" s="8"/>
      <c r="AP538" s="8"/>
      <c r="AQ538" s="8"/>
      <c r="AR538" s="17"/>
      <c r="AS538" s="17"/>
      <c r="AT538" s="13"/>
      <c r="AU538" s="13"/>
      <c r="AV538" s="11"/>
      <c r="AW538" s="13"/>
    </row>
    <row r="539" ht="12.75" customHeight="1">
      <c r="A539" s="13"/>
      <c r="B539" s="13"/>
      <c r="C539" s="11"/>
      <c r="D539" s="11"/>
      <c r="E539" s="99"/>
      <c r="F539" s="17"/>
      <c r="G539" s="13"/>
      <c r="H539" s="13"/>
      <c r="I539" s="13"/>
      <c r="J539" s="13"/>
      <c r="K539" s="8"/>
      <c r="L539" s="37"/>
      <c r="M539" s="13"/>
      <c r="N539" s="13"/>
      <c r="O539" s="13"/>
      <c r="P539" s="107"/>
      <c r="Q539" s="8"/>
      <c r="R539" s="8"/>
      <c r="S539" s="21"/>
      <c r="T539" s="11"/>
      <c r="U539" s="13"/>
      <c r="V539" s="8"/>
      <c r="W539" s="8"/>
      <c r="X539" s="8"/>
      <c r="Y539" s="8"/>
      <c r="Z539" s="21"/>
      <c r="AA539" s="21"/>
      <c r="AB539" s="21"/>
      <c r="AC539" s="21"/>
      <c r="AD539" s="102"/>
      <c r="AE539" s="102"/>
      <c r="AF539" s="8"/>
      <c r="AG539" s="8"/>
      <c r="AH539" s="8"/>
      <c r="AI539" s="21"/>
      <c r="AJ539" s="21"/>
      <c r="AK539" s="21"/>
      <c r="AL539" s="21"/>
      <c r="AM539" s="102"/>
      <c r="AN539" s="102"/>
      <c r="AO539" s="8"/>
      <c r="AP539" s="8"/>
      <c r="AQ539" s="8"/>
      <c r="AR539" s="17"/>
      <c r="AS539" s="17"/>
      <c r="AT539" s="13"/>
      <c r="AU539" s="13"/>
      <c r="AV539" s="11"/>
      <c r="AW539" s="13"/>
    </row>
    <row r="540" ht="12.75" customHeight="1">
      <c r="A540" s="13"/>
      <c r="B540" s="13"/>
      <c r="C540" s="11"/>
      <c r="D540" s="11"/>
      <c r="E540" s="99"/>
      <c r="F540" s="17"/>
      <c r="G540" s="13"/>
      <c r="H540" s="13"/>
      <c r="I540" s="13"/>
      <c r="J540" s="13"/>
      <c r="K540" s="8"/>
      <c r="L540" s="37"/>
      <c r="M540" s="13"/>
      <c r="N540" s="13"/>
      <c r="O540" s="13"/>
      <c r="P540" s="107"/>
      <c r="Q540" s="8"/>
      <c r="R540" s="8"/>
      <c r="S540" s="21"/>
      <c r="T540" s="11"/>
      <c r="U540" s="13"/>
      <c r="V540" s="8"/>
      <c r="W540" s="8"/>
      <c r="X540" s="8"/>
      <c r="Y540" s="8"/>
      <c r="Z540" s="21"/>
      <c r="AA540" s="21"/>
      <c r="AB540" s="21"/>
      <c r="AC540" s="21"/>
      <c r="AD540" s="102"/>
      <c r="AE540" s="102"/>
      <c r="AF540" s="8"/>
      <c r="AG540" s="8"/>
      <c r="AH540" s="8"/>
      <c r="AI540" s="21"/>
      <c r="AJ540" s="21"/>
      <c r="AK540" s="21"/>
      <c r="AL540" s="21"/>
      <c r="AM540" s="102"/>
      <c r="AN540" s="102"/>
      <c r="AO540" s="8"/>
      <c r="AP540" s="8"/>
      <c r="AQ540" s="8"/>
      <c r="AR540" s="17"/>
      <c r="AS540" s="17"/>
      <c r="AT540" s="13"/>
      <c r="AU540" s="13"/>
      <c r="AV540" s="11"/>
      <c r="AW540" s="13"/>
    </row>
    <row r="541" ht="12.75" customHeight="1">
      <c r="A541" s="13"/>
      <c r="B541" s="13"/>
      <c r="C541" s="11"/>
      <c r="D541" s="11"/>
      <c r="E541" s="99"/>
      <c r="F541" s="17"/>
      <c r="G541" s="13"/>
      <c r="H541" s="13"/>
      <c r="I541" s="13"/>
      <c r="J541" s="13"/>
      <c r="K541" s="8"/>
      <c r="L541" s="37"/>
      <c r="M541" s="13"/>
      <c r="N541" s="13"/>
      <c r="O541" s="13"/>
      <c r="P541" s="107"/>
      <c r="Q541" s="8"/>
      <c r="R541" s="8"/>
      <c r="S541" s="21"/>
      <c r="T541" s="11"/>
      <c r="U541" s="13"/>
      <c r="V541" s="8"/>
      <c r="W541" s="8"/>
      <c r="X541" s="8"/>
      <c r="Y541" s="8"/>
      <c r="Z541" s="21"/>
      <c r="AA541" s="21"/>
      <c r="AB541" s="21"/>
      <c r="AC541" s="21"/>
      <c r="AD541" s="102"/>
      <c r="AE541" s="102"/>
      <c r="AF541" s="8"/>
      <c r="AG541" s="8"/>
      <c r="AH541" s="8"/>
      <c r="AI541" s="21"/>
      <c r="AJ541" s="21"/>
      <c r="AK541" s="21"/>
      <c r="AL541" s="21"/>
      <c r="AM541" s="102"/>
      <c r="AN541" s="102"/>
      <c r="AO541" s="8"/>
      <c r="AP541" s="8"/>
      <c r="AQ541" s="8"/>
      <c r="AR541" s="17"/>
      <c r="AS541" s="17"/>
      <c r="AT541" s="13"/>
      <c r="AU541" s="13"/>
      <c r="AV541" s="11"/>
      <c r="AW541" s="13"/>
    </row>
    <row r="542" ht="12.75" customHeight="1">
      <c r="A542" s="13"/>
      <c r="B542" s="13"/>
      <c r="C542" s="11"/>
      <c r="D542" s="11"/>
      <c r="E542" s="99"/>
      <c r="F542" s="17"/>
      <c r="G542" s="13"/>
      <c r="H542" s="13"/>
      <c r="I542" s="13"/>
      <c r="J542" s="13"/>
      <c r="K542" s="8"/>
      <c r="L542" s="37"/>
      <c r="M542" s="13"/>
      <c r="N542" s="13"/>
      <c r="O542" s="13"/>
      <c r="P542" s="107"/>
      <c r="Q542" s="8"/>
      <c r="R542" s="8"/>
      <c r="S542" s="21"/>
      <c r="T542" s="11"/>
      <c r="U542" s="13"/>
      <c r="V542" s="8"/>
      <c r="W542" s="8"/>
      <c r="X542" s="8"/>
      <c r="Y542" s="8"/>
      <c r="Z542" s="21"/>
      <c r="AA542" s="21"/>
      <c r="AB542" s="21"/>
      <c r="AC542" s="21"/>
      <c r="AD542" s="102"/>
      <c r="AE542" s="102"/>
      <c r="AF542" s="8"/>
      <c r="AG542" s="8"/>
      <c r="AH542" s="8"/>
      <c r="AI542" s="21"/>
      <c r="AJ542" s="21"/>
      <c r="AK542" s="21"/>
      <c r="AL542" s="21"/>
      <c r="AM542" s="102"/>
      <c r="AN542" s="102"/>
      <c r="AO542" s="8"/>
      <c r="AP542" s="8"/>
      <c r="AQ542" s="8"/>
      <c r="AR542" s="17"/>
      <c r="AS542" s="17"/>
      <c r="AT542" s="13"/>
      <c r="AU542" s="13"/>
      <c r="AV542" s="11"/>
      <c r="AW542" s="13"/>
    </row>
    <row r="543" ht="12.75" customHeight="1">
      <c r="A543" s="13"/>
      <c r="B543" s="13"/>
      <c r="C543" s="11"/>
      <c r="D543" s="11"/>
      <c r="E543" s="99"/>
      <c r="F543" s="17"/>
      <c r="G543" s="13"/>
      <c r="H543" s="13"/>
      <c r="I543" s="13"/>
      <c r="J543" s="13"/>
      <c r="K543" s="8"/>
      <c r="L543" s="37"/>
      <c r="M543" s="13"/>
      <c r="N543" s="13"/>
      <c r="O543" s="13"/>
      <c r="P543" s="107"/>
      <c r="Q543" s="8"/>
      <c r="R543" s="8"/>
      <c r="S543" s="21"/>
      <c r="T543" s="11"/>
      <c r="U543" s="13"/>
      <c r="V543" s="8"/>
      <c r="W543" s="8"/>
      <c r="X543" s="8"/>
      <c r="Y543" s="8"/>
      <c r="Z543" s="21"/>
      <c r="AA543" s="21"/>
      <c r="AB543" s="21"/>
      <c r="AC543" s="21"/>
      <c r="AD543" s="102"/>
      <c r="AE543" s="102"/>
      <c r="AF543" s="8"/>
      <c r="AG543" s="8"/>
      <c r="AH543" s="8"/>
      <c r="AI543" s="21"/>
      <c r="AJ543" s="21"/>
      <c r="AK543" s="21"/>
      <c r="AL543" s="21"/>
      <c r="AM543" s="102"/>
      <c r="AN543" s="102"/>
      <c r="AO543" s="8"/>
      <c r="AP543" s="8"/>
      <c r="AQ543" s="8"/>
      <c r="AR543" s="17"/>
      <c r="AS543" s="17"/>
      <c r="AT543" s="13"/>
      <c r="AU543" s="13"/>
      <c r="AV543" s="11"/>
      <c r="AW543" s="13"/>
    </row>
    <row r="544" ht="12.75" customHeight="1">
      <c r="A544" s="13"/>
      <c r="B544" s="13"/>
      <c r="C544" s="11"/>
      <c r="D544" s="11"/>
      <c r="E544" s="99"/>
      <c r="F544" s="17"/>
      <c r="G544" s="13"/>
      <c r="H544" s="13"/>
      <c r="I544" s="13"/>
      <c r="J544" s="13"/>
      <c r="K544" s="8"/>
      <c r="L544" s="37"/>
      <c r="M544" s="13"/>
      <c r="N544" s="13"/>
      <c r="O544" s="13"/>
      <c r="P544" s="107"/>
      <c r="Q544" s="8"/>
      <c r="R544" s="8"/>
      <c r="S544" s="21"/>
      <c r="T544" s="11"/>
      <c r="U544" s="13"/>
      <c r="V544" s="8"/>
      <c r="W544" s="8"/>
      <c r="X544" s="8"/>
      <c r="Y544" s="8"/>
      <c r="Z544" s="21"/>
      <c r="AA544" s="21"/>
      <c r="AB544" s="21"/>
      <c r="AC544" s="21"/>
      <c r="AD544" s="102"/>
      <c r="AE544" s="102"/>
      <c r="AF544" s="8"/>
      <c r="AG544" s="8"/>
      <c r="AH544" s="8"/>
      <c r="AI544" s="21"/>
      <c r="AJ544" s="21"/>
      <c r="AK544" s="21"/>
      <c r="AL544" s="21"/>
      <c r="AM544" s="102"/>
      <c r="AN544" s="102"/>
      <c r="AO544" s="8"/>
      <c r="AP544" s="8"/>
      <c r="AQ544" s="8"/>
      <c r="AR544" s="17"/>
      <c r="AS544" s="17"/>
      <c r="AT544" s="13"/>
      <c r="AU544" s="13"/>
      <c r="AV544" s="11"/>
      <c r="AW544" s="13"/>
    </row>
    <row r="545" ht="12.75" customHeight="1">
      <c r="A545" s="13"/>
      <c r="B545" s="13"/>
      <c r="C545" s="11"/>
      <c r="D545" s="11"/>
      <c r="E545" s="99"/>
      <c r="F545" s="17"/>
      <c r="G545" s="13"/>
      <c r="H545" s="13"/>
      <c r="I545" s="13"/>
      <c r="J545" s="13"/>
      <c r="K545" s="8"/>
      <c r="L545" s="37"/>
      <c r="M545" s="13"/>
      <c r="N545" s="13"/>
      <c r="O545" s="13"/>
      <c r="P545" s="107"/>
      <c r="Q545" s="8"/>
      <c r="R545" s="8"/>
      <c r="S545" s="21"/>
      <c r="T545" s="11"/>
      <c r="U545" s="13"/>
      <c r="V545" s="8"/>
      <c r="W545" s="8"/>
      <c r="X545" s="8"/>
      <c r="Y545" s="8"/>
      <c r="Z545" s="21"/>
      <c r="AA545" s="21"/>
      <c r="AB545" s="21"/>
      <c r="AC545" s="21"/>
      <c r="AD545" s="102"/>
      <c r="AE545" s="102"/>
      <c r="AF545" s="8"/>
      <c r="AG545" s="8"/>
      <c r="AH545" s="8"/>
      <c r="AI545" s="21"/>
      <c r="AJ545" s="21"/>
      <c r="AK545" s="21"/>
      <c r="AL545" s="21"/>
      <c r="AM545" s="102"/>
      <c r="AN545" s="102"/>
      <c r="AO545" s="8"/>
      <c r="AP545" s="8"/>
      <c r="AQ545" s="8"/>
      <c r="AR545" s="17"/>
      <c r="AS545" s="17"/>
      <c r="AT545" s="13"/>
      <c r="AU545" s="13"/>
      <c r="AV545" s="11"/>
      <c r="AW545" s="13"/>
    </row>
    <row r="546" ht="12.75" customHeight="1">
      <c r="A546" s="13"/>
      <c r="B546" s="13"/>
      <c r="C546" s="11"/>
      <c r="D546" s="11"/>
      <c r="E546" s="99"/>
      <c r="F546" s="17"/>
      <c r="G546" s="13"/>
      <c r="H546" s="13"/>
      <c r="I546" s="13"/>
      <c r="J546" s="13"/>
      <c r="K546" s="8"/>
      <c r="L546" s="37"/>
      <c r="M546" s="13"/>
      <c r="N546" s="13"/>
      <c r="O546" s="13"/>
      <c r="P546" s="107"/>
      <c r="Q546" s="8"/>
      <c r="R546" s="8"/>
      <c r="S546" s="21"/>
      <c r="T546" s="11"/>
      <c r="U546" s="13"/>
      <c r="V546" s="8"/>
      <c r="W546" s="8"/>
      <c r="X546" s="8"/>
      <c r="Y546" s="8"/>
      <c r="Z546" s="21"/>
      <c r="AA546" s="21"/>
      <c r="AB546" s="21"/>
      <c r="AC546" s="21"/>
      <c r="AD546" s="102"/>
      <c r="AE546" s="102"/>
      <c r="AF546" s="8"/>
      <c r="AG546" s="8"/>
      <c r="AH546" s="8"/>
      <c r="AI546" s="21"/>
      <c r="AJ546" s="21"/>
      <c r="AK546" s="21"/>
      <c r="AL546" s="21"/>
      <c r="AM546" s="102"/>
      <c r="AN546" s="102"/>
      <c r="AO546" s="8"/>
      <c r="AP546" s="8"/>
      <c r="AQ546" s="8"/>
      <c r="AR546" s="17"/>
      <c r="AS546" s="17"/>
      <c r="AT546" s="13"/>
      <c r="AU546" s="13"/>
      <c r="AV546" s="11"/>
      <c r="AW546" s="13"/>
    </row>
    <row r="547" ht="12.75" customHeight="1">
      <c r="A547" s="13"/>
      <c r="B547" s="13"/>
      <c r="C547" s="11"/>
      <c r="D547" s="11"/>
      <c r="E547" s="99"/>
      <c r="F547" s="17"/>
      <c r="G547" s="13"/>
      <c r="H547" s="13"/>
      <c r="I547" s="13"/>
      <c r="J547" s="13"/>
      <c r="K547" s="8"/>
      <c r="L547" s="37"/>
      <c r="M547" s="13"/>
      <c r="N547" s="13"/>
      <c r="O547" s="13"/>
      <c r="P547" s="107"/>
      <c r="Q547" s="8"/>
      <c r="R547" s="8"/>
      <c r="S547" s="21"/>
      <c r="T547" s="11"/>
      <c r="U547" s="13"/>
      <c r="V547" s="8"/>
      <c r="W547" s="8"/>
      <c r="X547" s="8"/>
      <c r="Y547" s="8"/>
      <c r="Z547" s="21"/>
      <c r="AA547" s="21"/>
      <c r="AB547" s="21"/>
      <c r="AC547" s="21"/>
      <c r="AD547" s="102"/>
      <c r="AE547" s="102"/>
      <c r="AF547" s="8"/>
      <c r="AG547" s="8"/>
      <c r="AH547" s="8"/>
      <c r="AI547" s="21"/>
      <c r="AJ547" s="21"/>
      <c r="AK547" s="21"/>
      <c r="AL547" s="21"/>
      <c r="AM547" s="102"/>
      <c r="AN547" s="102"/>
      <c r="AO547" s="8"/>
      <c r="AP547" s="8"/>
      <c r="AQ547" s="8"/>
      <c r="AR547" s="17"/>
      <c r="AS547" s="17"/>
      <c r="AT547" s="13"/>
      <c r="AU547" s="13"/>
      <c r="AV547" s="11"/>
      <c r="AW547" s="13"/>
    </row>
    <row r="548" ht="12.75" customHeight="1">
      <c r="A548" s="13"/>
      <c r="B548" s="13"/>
      <c r="C548" s="11"/>
      <c r="D548" s="11"/>
      <c r="E548" s="99"/>
      <c r="F548" s="17"/>
      <c r="G548" s="13"/>
      <c r="H548" s="13"/>
      <c r="I548" s="13"/>
      <c r="J548" s="13"/>
      <c r="K548" s="8"/>
      <c r="L548" s="37"/>
      <c r="M548" s="13"/>
      <c r="N548" s="13"/>
      <c r="O548" s="13"/>
      <c r="P548" s="107"/>
      <c r="Q548" s="8"/>
      <c r="R548" s="8"/>
      <c r="S548" s="21"/>
      <c r="T548" s="11"/>
      <c r="U548" s="13"/>
      <c r="V548" s="8"/>
      <c r="W548" s="8"/>
      <c r="X548" s="8"/>
      <c r="Y548" s="8"/>
      <c r="Z548" s="21"/>
      <c r="AA548" s="21"/>
      <c r="AB548" s="21"/>
      <c r="AC548" s="21"/>
      <c r="AD548" s="102"/>
      <c r="AE548" s="102"/>
      <c r="AF548" s="8"/>
      <c r="AG548" s="8"/>
      <c r="AH548" s="8"/>
      <c r="AI548" s="21"/>
      <c r="AJ548" s="21"/>
      <c r="AK548" s="21"/>
      <c r="AL548" s="21"/>
      <c r="AM548" s="102"/>
      <c r="AN548" s="102"/>
      <c r="AO548" s="8"/>
      <c r="AP548" s="8"/>
      <c r="AQ548" s="8"/>
      <c r="AR548" s="17"/>
      <c r="AS548" s="17"/>
      <c r="AT548" s="13"/>
      <c r="AU548" s="13"/>
      <c r="AV548" s="11"/>
      <c r="AW548" s="13"/>
    </row>
    <row r="549" ht="12.75" customHeight="1">
      <c r="A549" s="13"/>
      <c r="B549" s="13"/>
      <c r="C549" s="11"/>
      <c r="D549" s="11"/>
      <c r="E549" s="99"/>
      <c r="F549" s="17"/>
      <c r="G549" s="13"/>
      <c r="H549" s="13"/>
      <c r="I549" s="13"/>
      <c r="J549" s="13"/>
      <c r="K549" s="8"/>
      <c r="L549" s="37"/>
      <c r="M549" s="13"/>
      <c r="N549" s="13"/>
      <c r="O549" s="13"/>
      <c r="P549" s="107"/>
      <c r="Q549" s="8"/>
      <c r="R549" s="8"/>
      <c r="S549" s="21"/>
      <c r="T549" s="11"/>
      <c r="U549" s="13"/>
      <c r="V549" s="8"/>
      <c r="W549" s="8"/>
      <c r="X549" s="8"/>
      <c r="Y549" s="8"/>
      <c r="Z549" s="21"/>
      <c r="AA549" s="21"/>
      <c r="AB549" s="21"/>
      <c r="AC549" s="21"/>
      <c r="AD549" s="102"/>
      <c r="AE549" s="102"/>
      <c r="AF549" s="8"/>
      <c r="AG549" s="8"/>
      <c r="AH549" s="8"/>
      <c r="AI549" s="21"/>
      <c r="AJ549" s="21"/>
      <c r="AK549" s="21"/>
      <c r="AL549" s="21"/>
      <c r="AM549" s="102"/>
      <c r="AN549" s="102"/>
      <c r="AO549" s="8"/>
      <c r="AP549" s="8"/>
      <c r="AQ549" s="8"/>
      <c r="AR549" s="17"/>
      <c r="AS549" s="17"/>
      <c r="AT549" s="13"/>
      <c r="AU549" s="13"/>
      <c r="AV549" s="11"/>
      <c r="AW549" s="13"/>
    </row>
    <row r="550" ht="12.75" customHeight="1">
      <c r="A550" s="13"/>
      <c r="B550" s="13"/>
      <c r="C550" s="11"/>
      <c r="D550" s="11"/>
      <c r="E550" s="99"/>
      <c r="F550" s="17"/>
      <c r="G550" s="13"/>
      <c r="H550" s="13"/>
      <c r="I550" s="13"/>
      <c r="J550" s="13"/>
      <c r="K550" s="8"/>
      <c r="L550" s="37"/>
      <c r="M550" s="13"/>
      <c r="N550" s="13"/>
      <c r="O550" s="13"/>
      <c r="P550" s="107"/>
      <c r="Q550" s="8"/>
      <c r="R550" s="8"/>
      <c r="S550" s="21"/>
      <c r="T550" s="11"/>
      <c r="U550" s="13"/>
      <c r="V550" s="8"/>
      <c r="W550" s="8"/>
      <c r="X550" s="8"/>
      <c r="Y550" s="8"/>
      <c r="Z550" s="21"/>
      <c r="AA550" s="21"/>
      <c r="AB550" s="21"/>
      <c r="AC550" s="21"/>
      <c r="AD550" s="102"/>
      <c r="AE550" s="102"/>
      <c r="AF550" s="8"/>
      <c r="AG550" s="8"/>
      <c r="AH550" s="8"/>
      <c r="AI550" s="21"/>
      <c r="AJ550" s="21"/>
      <c r="AK550" s="21"/>
      <c r="AL550" s="21"/>
      <c r="AM550" s="102"/>
      <c r="AN550" s="102"/>
      <c r="AO550" s="8"/>
      <c r="AP550" s="8"/>
      <c r="AQ550" s="8"/>
      <c r="AR550" s="17"/>
      <c r="AS550" s="17"/>
      <c r="AT550" s="13"/>
      <c r="AU550" s="13"/>
      <c r="AV550" s="11"/>
      <c r="AW550" s="13"/>
    </row>
    <row r="551" ht="12.75" customHeight="1">
      <c r="A551" s="13"/>
      <c r="B551" s="13"/>
      <c r="C551" s="11"/>
      <c r="D551" s="11"/>
      <c r="E551" s="99"/>
      <c r="F551" s="17"/>
      <c r="G551" s="13"/>
      <c r="H551" s="13"/>
      <c r="I551" s="13"/>
      <c r="J551" s="13"/>
      <c r="K551" s="8"/>
      <c r="L551" s="37"/>
      <c r="M551" s="13"/>
      <c r="N551" s="13"/>
      <c r="O551" s="13"/>
      <c r="P551" s="107"/>
      <c r="Q551" s="8"/>
      <c r="R551" s="8"/>
      <c r="S551" s="21"/>
      <c r="T551" s="11"/>
      <c r="U551" s="13"/>
      <c r="V551" s="8"/>
      <c r="W551" s="8"/>
      <c r="X551" s="8"/>
      <c r="Y551" s="8"/>
      <c r="Z551" s="21"/>
      <c r="AA551" s="21"/>
      <c r="AB551" s="21"/>
      <c r="AC551" s="21"/>
      <c r="AD551" s="102"/>
      <c r="AE551" s="102"/>
      <c r="AF551" s="8"/>
      <c r="AG551" s="8"/>
      <c r="AH551" s="8"/>
      <c r="AI551" s="21"/>
      <c r="AJ551" s="21"/>
      <c r="AK551" s="21"/>
      <c r="AL551" s="21"/>
      <c r="AM551" s="102"/>
      <c r="AN551" s="102"/>
      <c r="AO551" s="8"/>
      <c r="AP551" s="8"/>
      <c r="AQ551" s="8"/>
      <c r="AR551" s="17"/>
      <c r="AS551" s="17"/>
      <c r="AT551" s="13"/>
      <c r="AU551" s="13"/>
      <c r="AV551" s="11"/>
      <c r="AW551" s="13"/>
    </row>
    <row r="552" ht="12.75" customHeight="1">
      <c r="A552" s="13"/>
      <c r="B552" s="13"/>
      <c r="C552" s="11"/>
      <c r="D552" s="11"/>
      <c r="E552" s="99"/>
      <c r="F552" s="17"/>
      <c r="G552" s="13"/>
      <c r="H552" s="13"/>
      <c r="I552" s="13"/>
      <c r="J552" s="13"/>
      <c r="K552" s="8"/>
      <c r="L552" s="37"/>
      <c r="M552" s="13"/>
      <c r="N552" s="13"/>
      <c r="O552" s="13"/>
      <c r="P552" s="107"/>
      <c r="Q552" s="8"/>
      <c r="R552" s="8"/>
      <c r="S552" s="21"/>
      <c r="T552" s="11"/>
      <c r="U552" s="13"/>
      <c r="V552" s="8"/>
      <c r="W552" s="8"/>
      <c r="X552" s="8"/>
      <c r="Y552" s="8"/>
      <c r="Z552" s="21"/>
      <c r="AA552" s="21"/>
      <c r="AB552" s="21"/>
      <c r="AC552" s="21"/>
      <c r="AD552" s="102"/>
      <c r="AE552" s="102"/>
      <c r="AF552" s="8"/>
      <c r="AG552" s="8"/>
      <c r="AH552" s="8"/>
      <c r="AI552" s="21"/>
      <c r="AJ552" s="21"/>
      <c r="AK552" s="21"/>
      <c r="AL552" s="21"/>
      <c r="AM552" s="102"/>
      <c r="AN552" s="102"/>
      <c r="AO552" s="8"/>
      <c r="AP552" s="8"/>
      <c r="AQ552" s="8"/>
      <c r="AR552" s="17"/>
      <c r="AS552" s="17"/>
      <c r="AT552" s="13"/>
      <c r="AU552" s="13"/>
      <c r="AV552" s="11"/>
      <c r="AW552" s="13"/>
    </row>
    <row r="553" ht="12.75" customHeight="1">
      <c r="A553" s="13"/>
      <c r="B553" s="13"/>
      <c r="C553" s="11"/>
      <c r="D553" s="11"/>
      <c r="E553" s="99"/>
      <c r="F553" s="17"/>
      <c r="G553" s="13"/>
      <c r="H553" s="13"/>
      <c r="I553" s="13"/>
      <c r="J553" s="13"/>
      <c r="K553" s="8"/>
      <c r="L553" s="37"/>
      <c r="M553" s="13"/>
      <c r="N553" s="13"/>
      <c r="O553" s="13"/>
      <c r="P553" s="107"/>
      <c r="Q553" s="8"/>
      <c r="R553" s="8"/>
      <c r="S553" s="21"/>
      <c r="T553" s="11"/>
      <c r="U553" s="13"/>
      <c r="V553" s="8"/>
      <c r="W553" s="8"/>
      <c r="X553" s="8"/>
      <c r="Y553" s="8"/>
      <c r="Z553" s="21"/>
      <c r="AA553" s="21"/>
      <c r="AB553" s="21"/>
      <c r="AC553" s="21"/>
      <c r="AD553" s="102"/>
      <c r="AE553" s="102"/>
      <c r="AF553" s="8"/>
      <c r="AG553" s="8"/>
      <c r="AH553" s="8"/>
      <c r="AI553" s="21"/>
      <c r="AJ553" s="21"/>
      <c r="AK553" s="21"/>
      <c r="AL553" s="21"/>
      <c r="AM553" s="102"/>
      <c r="AN553" s="102"/>
      <c r="AO553" s="8"/>
      <c r="AP553" s="8"/>
      <c r="AQ553" s="8"/>
      <c r="AR553" s="17"/>
      <c r="AS553" s="17"/>
      <c r="AT553" s="13"/>
      <c r="AU553" s="13"/>
      <c r="AV553" s="11"/>
      <c r="AW553" s="13"/>
    </row>
    <row r="554" ht="12.75" customHeight="1">
      <c r="A554" s="13"/>
      <c r="B554" s="13"/>
      <c r="C554" s="11"/>
      <c r="D554" s="11"/>
      <c r="E554" s="99"/>
      <c r="F554" s="17"/>
      <c r="G554" s="13"/>
      <c r="H554" s="13"/>
      <c r="I554" s="13"/>
      <c r="J554" s="13"/>
      <c r="K554" s="8"/>
      <c r="L554" s="37"/>
      <c r="M554" s="13"/>
      <c r="N554" s="13"/>
      <c r="O554" s="13"/>
      <c r="P554" s="107"/>
      <c r="Q554" s="8"/>
      <c r="R554" s="8"/>
      <c r="S554" s="21"/>
      <c r="T554" s="11"/>
      <c r="U554" s="13"/>
      <c r="V554" s="8"/>
      <c r="W554" s="8"/>
      <c r="X554" s="8"/>
      <c r="Y554" s="8"/>
      <c r="Z554" s="21"/>
      <c r="AA554" s="21"/>
      <c r="AB554" s="21"/>
      <c r="AC554" s="21"/>
      <c r="AD554" s="102"/>
      <c r="AE554" s="102"/>
      <c r="AF554" s="8"/>
      <c r="AG554" s="8"/>
      <c r="AH554" s="8"/>
      <c r="AI554" s="21"/>
      <c r="AJ554" s="21"/>
      <c r="AK554" s="21"/>
      <c r="AL554" s="21"/>
      <c r="AM554" s="102"/>
      <c r="AN554" s="102"/>
      <c r="AO554" s="8"/>
      <c r="AP554" s="8"/>
      <c r="AQ554" s="8"/>
      <c r="AR554" s="17"/>
      <c r="AS554" s="17"/>
      <c r="AT554" s="13"/>
      <c r="AU554" s="13"/>
      <c r="AV554" s="11"/>
      <c r="AW554" s="13"/>
    </row>
    <row r="555" ht="12.75" customHeight="1">
      <c r="A555" s="13"/>
      <c r="B555" s="13"/>
      <c r="C555" s="11"/>
      <c r="D555" s="11"/>
      <c r="E555" s="99"/>
      <c r="F555" s="17"/>
      <c r="G555" s="13"/>
      <c r="H555" s="13"/>
      <c r="I555" s="13"/>
      <c r="J555" s="13"/>
      <c r="K555" s="8"/>
      <c r="L555" s="37"/>
      <c r="M555" s="13"/>
      <c r="N555" s="13"/>
      <c r="O555" s="13"/>
      <c r="P555" s="107"/>
      <c r="Q555" s="8"/>
      <c r="R555" s="8"/>
      <c r="S555" s="21"/>
      <c r="T555" s="11"/>
      <c r="U555" s="13"/>
      <c r="V555" s="8"/>
      <c r="W555" s="8"/>
      <c r="X555" s="8"/>
      <c r="Y555" s="8"/>
      <c r="Z555" s="21"/>
      <c r="AA555" s="21"/>
      <c r="AB555" s="21"/>
      <c r="AC555" s="21"/>
      <c r="AD555" s="102"/>
      <c r="AE555" s="102"/>
      <c r="AF555" s="8"/>
      <c r="AG555" s="8"/>
      <c r="AH555" s="8"/>
      <c r="AI555" s="21"/>
      <c r="AJ555" s="21"/>
      <c r="AK555" s="21"/>
      <c r="AL555" s="21"/>
      <c r="AM555" s="102"/>
      <c r="AN555" s="102"/>
      <c r="AO555" s="8"/>
      <c r="AP555" s="8"/>
      <c r="AQ555" s="8"/>
      <c r="AR555" s="17"/>
      <c r="AS555" s="17"/>
      <c r="AT555" s="13"/>
      <c r="AU555" s="13"/>
      <c r="AV555" s="11"/>
      <c r="AW555" s="13"/>
    </row>
    <row r="556" ht="12.75" customHeight="1">
      <c r="A556" s="13"/>
      <c r="B556" s="13"/>
      <c r="C556" s="11"/>
      <c r="D556" s="11"/>
      <c r="E556" s="99"/>
      <c r="F556" s="17"/>
      <c r="G556" s="13"/>
      <c r="H556" s="13"/>
      <c r="I556" s="13"/>
      <c r="J556" s="13"/>
      <c r="K556" s="8"/>
      <c r="L556" s="37"/>
      <c r="M556" s="13"/>
      <c r="N556" s="13"/>
      <c r="O556" s="13"/>
      <c r="P556" s="107"/>
      <c r="Q556" s="8"/>
      <c r="R556" s="8"/>
      <c r="S556" s="21"/>
      <c r="T556" s="11"/>
      <c r="U556" s="13"/>
      <c r="V556" s="8"/>
      <c r="W556" s="8"/>
      <c r="X556" s="8"/>
      <c r="Y556" s="8"/>
      <c r="Z556" s="21"/>
      <c r="AA556" s="21"/>
      <c r="AB556" s="21"/>
      <c r="AC556" s="21"/>
      <c r="AD556" s="102"/>
      <c r="AE556" s="102"/>
      <c r="AF556" s="8"/>
      <c r="AG556" s="8"/>
      <c r="AH556" s="8"/>
      <c r="AI556" s="21"/>
      <c r="AJ556" s="21"/>
      <c r="AK556" s="21"/>
      <c r="AL556" s="21"/>
      <c r="AM556" s="102"/>
      <c r="AN556" s="102"/>
      <c r="AO556" s="8"/>
      <c r="AP556" s="8"/>
      <c r="AQ556" s="8"/>
      <c r="AR556" s="17"/>
      <c r="AS556" s="17"/>
      <c r="AT556" s="13"/>
      <c r="AU556" s="13"/>
      <c r="AV556" s="11"/>
      <c r="AW556" s="13"/>
    </row>
    <row r="557" ht="12.75" customHeight="1">
      <c r="A557" s="13"/>
      <c r="B557" s="13"/>
      <c r="C557" s="11"/>
      <c r="D557" s="11"/>
      <c r="E557" s="99"/>
      <c r="F557" s="17"/>
      <c r="G557" s="13"/>
      <c r="H557" s="13"/>
      <c r="I557" s="13"/>
      <c r="J557" s="13"/>
      <c r="K557" s="8"/>
      <c r="L557" s="37"/>
      <c r="M557" s="13"/>
      <c r="N557" s="13"/>
      <c r="O557" s="13"/>
      <c r="P557" s="107"/>
      <c r="Q557" s="8"/>
      <c r="R557" s="8"/>
      <c r="S557" s="21"/>
      <c r="T557" s="11"/>
      <c r="U557" s="13"/>
      <c r="V557" s="8"/>
      <c r="W557" s="8"/>
      <c r="X557" s="8"/>
      <c r="Y557" s="8"/>
      <c r="Z557" s="21"/>
      <c r="AA557" s="21"/>
      <c r="AB557" s="21"/>
      <c r="AC557" s="21"/>
      <c r="AD557" s="102"/>
      <c r="AE557" s="102"/>
      <c r="AF557" s="8"/>
      <c r="AG557" s="8"/>
      <c r="AH557" s="8"/>
      <c r="AI557" s="21"/>
      <c r="AJ557" s="21"/>
      <c r="AK557" s="21"/>
      <c r="AL557" s="21"/>
      <c r="AM557" s="102"/>
      <c r="AN557" s="102"/>
      <c r="AO557" s="8"/>
      <c r="AP557" s="8"/>
      <c r="AQ557" s="8"/>
      <c r="AR557" s="17"/>
      <c r="AS557" s="17"/>
      <c r="AT557" s="13"/>
      <c r="AU557" s="13"/>
      <c r="AV557" s="11"/>
      <c r="AW557" s="13"/>
    </row>
    <row r="558" ht="12.75" customHeight="1">
      <c r="A558" s="13"/>
      <c r="B558" s="13"/>
      <c r="C558" s="11"/>
      <c r="D558" s="11"/>
      <c r="E558" s="99"/>
      <c r="F558" s="17"/>
      <c r="G558" s="13"/>
      <c r="H558" s="13"/>
      <c r="I558" s="13"/>
      <c r="J558" s="13"/>
      <c r="K558" s="8"/>
      <c r="L558" s="37"/>
      <c r="M558" s="13"/>
      <c r="N558" s="13"/>
      <c r="O558" s="13"/>
      <c r="P558" s="107"/>
      <c r="Q558" s="8"/>
      <c r="R558" s="8"/>
      <c r="S558" s="21"/>
      <c r="T558" s="11"/>
      <c r="U558" s="13"/>
      <c r="V558" s="8"/>
      <c r="W558" s="8"/>
      <c r="X558" s="8"/>
      <c r="Y558" s="8"/>
      <c r="Z558" s="21"/>
      <c r="AA558" s="21"/>
      <c r="AB558" s="21"/>
      <c r="AC558" s="21"/>
      <c r="AD558" s="102"/>
      <c r="AE558" s="102"/>
      <c r="AF558" s="8"/>
      <c r="AG558" s="8"/>
      <c r="AH558" s="8"/>
      <c r="AI558" s="21"/>
      <c r="AJ558" s="21"/>
      <c r="AK558" s="21"/>
      <c r="AL558" s="21"/>
      <c r="AM558" s="102"/>
      <c r="AN558" s="102"/>
      <c r="AO558" s="8"/>
      <c r="AP558" s="8"/>
      <c r="AQ558" s="8"/>
      <c r="AR558" s="17"/>
      <c r="AS558" s="17"/>
      <c r="AT558" s="13"/>
      <c r="AU558" s="13"/>
      <c r="AV558" s="11"/>
      <c r="AW558" s="13"/>
    </row>
    <row r="559" ht="12.75" customHeight="1">
      <c r="A559" s="13"/>
      <c r="B559" s="13"/>
      <c r="C559" s="11"/>
      <c r="D559" s="11"/>
      <c r="E559" s="99"/>
      <c r="F559" s="17"/>
      <c r="G559" s="13"/>
      <c r="H559" s="13"/>
      <c r="I559" s="13"/>
      <c r="J559" s="13"/>
      <c r="K559" s="8"/>
      <c r="L559" s="37"/>
      <c r="M559" s="13"/>
      <c r="N559" s="13"/>
      <c r="O559" s="13"/>
      <c r="P559" s="107"/>
      <c r="Q559" s="8"/>
      <c r="R559" s="8"/>
      <c r="S559" s="21"/>
      <c r="T559" s="11"/>
      <c r="U559" s="13"/>
      <c r="V559" s="8"/>
      <c r="W559" s="8"/>
      <c r="X559" s="8"/>
      <c r="Y559" s="8"/>
      <c r="Z559" s="21"/>
      <c r="AA559" s="21"/>
      <c r="AB559" s="21"/>
      <c r="AC559" s="21"/>
      <c r="AD559" s="102"/>
      <c r="AE559" s="102"/>
      <c r="AF559" s="8"/>
      <c r="AG559" s="8"/>
      <c r="AH559" s="8"/>
      <c r="AI559" s="21"/>
      <c r="AJ559" s="21"/>
      <c r="AK559" s="21"/>
      <c r="AL559" s="21"/>
      <c r="AM559" s="102"/>
      <c r="AN559" s="102"/>
      <c r="AO559" s="8"/>
      <c r="AP559" s="8"/>
      <c r="AQ559" s="8"/>
      <c r="AR559" s="17"/>
      <c r="AS559" s="17"/>
      <c r="AT559" s="13"/>
      <c r="AU559" s="13"/>
      <c r="AV559" s="11"/>
      <c r="AW559" s="13"/>
    </row>
    <row r="560" ht="12.75" customHeight="1">
      <c r="A560" s="13"/>
      <c r="B560" s="13"/>
      <c r="C560" s="11"/>
      <c r="D560" s="11"/>
      <c r="E560" s="99"/>
      <c r="F560" s="17"/>
      <c r="G560" s="13"/>
      <c r="H560" s="13"/>
      <c r="I560" s="13"/>
      <c r="J560" s="13"/>
      <c r="K560" s="8"/>
      <c r="L560" s="37"/>
      <c r="M560" s="13"/>
      <c r="N560" s="13"/>
      <c r="O560" s="13"/>
      <c r="P560" s="107"/>
      <c r="Q560" s="8"/>
      <c r="R560" s="8"/>
      <c r="S560" s="21"/>
      <c r="T560" s="11"/>
      <c r="U560" s="13"/>
      <c r="V560" s="8"/>
      <c r="W560" s="8"/>
      <c r="X560" s="8"/>
      <c r="Y560" s="8"/>
      <c r="Z560" s="21"/>
      <c r="AA560" s="21"/>
      <c r="AB560" s="21"/>
      <c r="AC560" s="21"/>
      <c r="AD560" s="102"/>
      <c r="AE560" s="102"/>
      <c r="AF560" s="8"/>
      <c r="AG560" s="8"/>
      <c r="AH560" s="8"/>
      <c r="AI560" s="21"/>
      <c r="AJ560" s="21"/>
      <c r="AK560" s="21"/>
      <c r="AL560" s="21"/>
      <c r="AM560" s="102"/>
      <c r="AN560" s="102"/>
      <c r="AO560" s="8"/>
      <c r="AP560" s="8"/>
      <c r="AQ560" s="8"/>
      <c r="AR560" s="17"/>
      <c r="AS560" s="17"/>
      <c r="AT560" s="13"/>
      <c r="AU560" s="13"/>
      <c r="AV560" s="11"/>
      <c r="AW560" s="13"/>
    </row>
    <row r="561" ht="12.75" customHeight="1">
      <c r="A561" s="13"/>
      <c r="B561" s="13"/>
      <c r="C561" s="11"/>
      <c r="D561" s="11"/>
      <c r="E561" s="99"/>
      <c r="F561" s="17"/>
      <c r="G561" s="13"/>
      <c r="H561" s="13"/>
      <c r="I561" s="13"/>
      <c r="J561" s="13"/>
      <c r="K561" s="8"/>
      <c r="L561" s="37"/>
      <c r="M561" s="13"/>
      <c r="N561" s="13"/>
      <c r="O561" s="13"/>
      <c r="P561" s="107"/>
      <c r="Q561" s="8"/>
      <c r="R561" s="8"/>
      <c r="S561" s="21"/>
      <c r="T561" s="11"/>
      <c r="U561" s="13"/>
      <c r="V561" s="8"/>
      <c r="W561" s="8"/>
      <c r="X561" s="8"/>
      <c r="Y561" s="8"/>
      <c r="Z561" s="21"/>
      <c r="AA561" s="21"/>
      <c r="AB561" s="21"/>
      <c r="AC561" s="21"/>
      <c r="AD561" s="102"/>
      <c r="AE561" s="102"/>
      <c r="AF561" s="8"/>
      <c r="AG561" s="8"/>
      <c r="AH561" s="8"/>
      <c r="AI561" s="21"/>
      <c r="AJ561" s="21"/>
      <c r="AK561" s="21"/>
      <c r="AL561" s="21"/>
      <c r="AM561" s="102"/>
      <c r="AN561" s="102"/>
      <c r="AO561" s="8"/>
      <c r="AP561" s="8"/>
      <c r="AQ561" s="8"/>
      <c r="AR561" s="17"/>
      <c r="AS561" s="17"/>
      <c r="AT561" s="13"/>
      <c r="AU561" s="13"/>
      <c r="AV561" s="11"/>
      <c r="AW561" s="13"/>
    </row>
    <row r="562" ht="12.75" customHeight="1">
      <c r="A562" s="13"/>
      <c r="B562" s="13"/>
      <c r="C562" s="11"/>
      <c r="D562" s="11"/>
      <c r="E562" s="99"/>
      <c r="F562" s="17"/>
      <c r="G562" s="13"/>
      <c r="H562" s="13"/>
      <c r="I562" s="13"/>
      <c r="J562" s="13"/>
      <c r="K562" s="8"/>
      <c r="L562" s="37"/>
      <c r="M562" s="13"/>
      <c r="N562" s="13"/>
      <c r="O562" s="13"/>
      <c r="P562" s="107"/>
      <c r="Q562" s="8"/>
      <c r="R562" s="8"/>
      <c r="S562" s="21"/>
      <c r="T562" s="11"/>
      <c r="U562" s="13"/>
      <c r="V562" s="8"/>
      <c r="W562" s="8"/>
      <c r="X562" s="8"/>
      <c r="Y562" s="8"/>
      <c r="Z562" s="21"/>
      <c r="AA562" s="21"/>
      <c r="AB562" s="21"/>
      <c r="AC562" s="21"/>
      <c r="AD562" s="102"/>
      <c r="AE562" s="102"/>
      <c r="AF562" s="8"/>
      <c r="AG562" s="8"/>
      <c r="AH562" s="8"/>
      <c r="AI562" s="21"/>
      <c r="AJ562" s="21"/>
      <c r="AK562" s="21"/>
      <c r="AL562" s="21"/>
      <c r="AM562" s="102"/>
      <c r="AN562" s="102"/>
      <c r="AO562" s="8"/>
      <c r="AP562" s="8"/>
      <c r="AQ562" s="8"/>
      <c r="AR562" s="17"/>
      <c r="AS562" s="17"/>
      <c r="AT562" s="13"/>
      <c r="AU562" s="13"/>
      <c r="AV562" s="11"/>
      <c r="AW562" s="13"/>
    </row>
    <row r="563" ht="12.75" customHeight="1">
      <c r="A563" s="13"/>
      <c r="B563" s="13"/>
      <c r="C563" s="11"/>
      <c r="D563" s="11"/>
      <c r="E563" s="99"/>
      <c r="F563" s="17"/>
      <c r="G563" s="13"/>
      <c r="H563" s="13"/>
      <c r="I563" s="13"/>
      <c r="J563" s="13"/>
      <c r="K563" s="8"/>
      <c r="L563" s="37"/>
      <c r="M563" s="13"/>
      <c r="N563" s="13"/>
      <c r="O563" s="13"/>
      <c r="P563" s="107"/>
      <c r="Q563" s="8"/>
      <c r="R563" s="8"/>
      <c r="S563" s="21"/>
      <c r="T563" s="11"/>
      <c r="U563" s="13"/>
      <c r="V563" s="8"/>
      <c r="W563" s="8"/>
      <c r="X563" s="8"/>
      <c r="Y563" s="8"/>
      <c r="Z563" s="21"/>
      <c r="AA563" s="21"/>
      <c r="AB563" s="21"/>
      <c r="AC563" s="21"/>
      <c r="AD563" s="102"/>
      <c r="AE563" s="102"/>
      <c r="AF563" s="8"/>
      <c r="AG563" s="8"/>
      <c r="AH563" s="8"/>
      <c r="AI563" s="21"/>
      <c r="AJ563" s="21"/>
      <c r="AK563" s="21"/>
      <c r="AL563" s="21"/>
      <c r="AM563" s="102"/>
      <c r="AN563" s="102"/>
      <c r="AO563" s="8"/>
      <c r="AP563" s="8"/>
      <c r="AQ563" s="8"/>
      <c r="AR563" s="17"/>
      <c r="AS563" s="17"/>
      <c r="AT563" s="13"/>
      <c r="AU563" s="13"/>
      <c r="AV563" s="11"/>
      <c r="AW563" s="13"/>
    </row>
    <row r="564" ht="12.75" customHeight="1">
      <c r="A564" s="13"/>
      <c r="B564" s="13"/>
      <c r="C564" s="11"/>
      <c r="D564" s="11"/>
      <c r="E564" s="99"/>
      <c r="F564" s="17"/>
      <c r="G564" s="13"/>
      <c r="H564" s="13"/>
      <c r="I564" s="13"/>
      <c r="J564" s="13"/>
      <c r="K564" s="8"/>
      <c r="L564" s="37"/>
      <c r="M564" s="13"/>
      <c r="N564" s="13"/>
      <c r="O564" s="13"/>
      <c r="P564" s="107"/>
      <c r="Q564" s="8"/>
      <c r="R564" s="8"/>
      <c r="S564" s="21"/>
      <c r="T564" s="11"/>
      <c r="U564" s="13"/>
      <c r="V564" s="8"/>
      <c r="W564" s="8"/>
      <c r="X564" s="8"/>
      <c r="Y564" s="8"/>
      <c r="Z564" s="21"/>
      <c r="AA564" s="21"/>
      <c r="AB564" s="21"/>
      <c r="AC564" s="21"/>
      <c r="AD564" s="102"/>
      <c r="AE564" s="102"/>
      <c r="AF564" s="8"/>
      <c r="AG564" s="8"/>
      <c r="AH564" s="8"/>
      <c r="AI564" s="21"/>
      <c r="AJ564" s="21"/>
      <c r="AK564" s="21"/>
      <c r="AL564" s="21"/>
      <c r="AM564" s="102"/>
      <c r="AN564" s="102"/>
      <c r="AO564" s="8"/>
      <c r="AP564" s="8"/>
      <c r="AQ564" s="8"/>
      <c r="AR564" s="17"/>
      <c r="AS564" s="17"/>
      <c r="AT564" s="13"/>
      <c r="AU564" s="13"/>
      <c r="AV564" s="11"/>
      <c r="AW564" s="13"/>
    </row>
    <row r="565" ht="12.75" customHeight="1">
      <c r="A565" s="13"/>
      <c r="B565" s="13"/>
      <c r="C565" s="11"/>
      <c r="D565" s="11"/>
      <c r="E565" s="99"/>
      <c r="F565" s="17"/>
      <c r="G565" s="13"/>
      <c r="H565" s="13"/>
      <c r="I565" s="13"/>
      <c r="J565" s="13"/>
      <c r="K565" s="8"/>
      <c r="L565" s="37"/>
      <c r="M565" s="13"/>
      <c r="N565" s="13"/>
      <c r="O565" s="13"/>
      <c r="P565" s="107"/>
      <c r="Q565" s="8"/>
      <c r="R565" s="8"/>
      <c r="S565" s="21"/>
      <c r="T565" s="11"/>
      <c r="U565" s="13"/>
      <c r="V565" s="8"/>
      <c r="W565" s="8"/>
      <c r="X565" s="8"/>
      <c r="Y565" s="8"/>
      <c r="Z565" s="21"/>
      <c r="AA565" s="21"/>
      <c r="AB565" s="21"/>
      <c r="AC565" s="21"/>
      <c r="AD565" s="102"/>
      <c r="AE565" s="102"/>
      <c r="AF565" s="8"/>
      <c r="AG565" s="8"/>
      <c r="AH565" s="8"/>
      <c r="AI565" s="21"/>
      <c r="AJ565" s="21"/>
      <c r="AK565" s="21"/>
      <c r="AL565" s="21"/>
      <c r="AM565" s="102"/>
      <c r="AN565" s="102"/>
      <c r="AO565" s="8"/>
      <c r="AP565" s="8"/>
      <c r="AQ565" s="8"/>
      <c r="AR565" s="17"/>
      <c r="AS565" s="17"/>
      <c r="AT565" s="13"/>
      <c r="AU565" s="13"/>
      <c r="AV565" s="11"/>
      <c r="AW565" s="13"/>
    </row>
    <row r="566" ht="12.75" customHeight="1">
      <c r="A566" s="13"/>
      <c r="B566" s="13"/>
      <c r="C566" s="11"/>
      <c r="D566" s="11"/>
      <c r="E566" s="99"/>
      <c r="F566" s="17"/>
      <c r="G566" s="13"/>
      <c r="H566" s="13"/>
      <c r="I566" s="13"/>
      <c r="J566" s="13"/>
      <c r="K566" s="8"/>
      <c r="L566" s="37"/>
      <c r="M566" s="13"/>
      <c r="N566" s="13"/>
      <c r="O566" s="13"/>
      <c r="P566" s="107"/>
      <c r="Q566" s="8"/>
      <c r="R566" s="8"/>
      <c r="S566" s="21"/>
      <c r="T566" s="11"/>
      <c r="U566" s="13"/>
      <c r="V566" s="8"/>
      <c r="W566" s="8"/>
      <c r="X566" s="8"/>
      <c r="Y566" s="8"/>
      <c r="Z566" s="21"/>
      <c r="AA566" s="21"/>
      <c r="AB566" s="21"/>
      <c r="AC566" s="21"/>
      <c r="AD566" s="102"/>
      <c r="AE566" s="102"/>
      <c r="AF566" s="8"/>
      <c r="AG566" s="8"/>
      <c r="AH566" s="8"/>
      <c r="AI566" s="21"/>
      <c r="AJ566" s="21"/>
      <c r="AK566" s="21"/>
      <c r="AL566" s="21"/>
      <c r="AM566" s="102"/>
      <c r="AN566" s="102"/>
      <c r="AO566" s="8"/>
      <c r="AP566" s="8"/>
      <c r="AQ566" s="8"/>
      <c r="AR566" s="17"/>
      <c r="AS566" s="17"/>
      <c r="AT566" s="13"/>
      <c r="AU566" s="13"/>
      <c r="AV566" s="11"/>
      <c r="AW566" s="13"/>
    </row>
    <row r="567" ht="12.75" customHeight="1">
      <c r="A567" s="13"/>
      <c r="B567" s="13"/>
      <c r="C567" s="11"/>
      <c r="D567" s="11"/>
      <c r="E567" s="99"/>
      <c r="F567" s="17"/>
      <c r="G567" s="13"/>
      <c r="H567" s="13"/>
      <c r="I567" s="13"/>
      <c r="J567" s="13"/>
      <c r="K567" s="8"/>
      <c r="L567" s="37"/>
      <c r="M567" s="13"/>
      <c r="N567" s="13"/>
      <c r="O567" s="13"/>
      <c r="P567" s="107"/>
      <c r="Q567" s="8"/>
      <c r="R567" s="8"/>
      <c r="S567" s="21"/>
      <c r="T567" s="11"/>
      <c r="U567" s="13"/>
      <c r="V567" s="8"/>
      <c r="W567" s="8"/>
      <c r="X567" s="8"/>
      <c r="Y567" s="8"/>
      <c r="Z567" s="21"/>
      <c r="AA567" s="21"/>
      <c r="AB567" s="21"/>
      <c r="AC567" s="21"/>
      <c r="AD567" s="102"/>
      <c r="AE567" s="102"/>
      <c r="AF567" s="8"/>
      <c r="AG567" s="8"/>
      <c r="AH567" s="8"/>
      <c r="AI567" s="21"/>
      <c r="AJ567" s="21"/>
      <c r="AK567" s="21"/>
      <c r="AL567" s="21"/>
      <c r="AM567" s="102"/>
      <c r="AN567" s="102"/>
      <c r="AO567" s="8"/>
      <c r="AP567" s="8"/>
      <c r="AQ567" s="8"/>
      <c r="AR567" s="17"/>
      <c r="AS567" s="17"/>
      <c r="AT567" s="13"/>
      <c r="AU567" s="13"/>
      <c r="AV567" s="11"/>
      <c r="AW567" s="13"/>
    </row>
    <row r="568" ht="12.75" customHeight="1">
      <c r="A568" s="13"/>
      <c r="B568" s="13"/>
      <c r="C568" s="11"/>
      <c r="D568" s="11"/>
      <c r="E568" s="99"/>
      <c r="F568" s="17"/>
      <c r="G568" s="13"/>
      <c r="H568" s="13"/>
      <c r="I568" s="13"/>
      <c r="J568" s="13"/>
      <c r="K568" s="8"/>
      <c r="L568" s="37"/>
      <c r="M568" s="13"/>
      <c r="N568" s="13"/>
      <c r="O568" s="13"/>
      <c r="P568" s="107"/>
      <c r="Q568" s="8"/>
      <c r="R568" s="8"/>
      <c r="S568" s="21"/>
      <c r="T568" s="11"/>
      <c r="U568" s="13"/>
      <c r="V568" s="8"/>
      <c r="W568" s="8"/>
      <c r="X568" s="8"/>
      <c r="Y568" s="8"/>
      <c r="Z568" s="21"/>
      <c r="AA568" s="21"/>
      <c r="AB568" s="21"/>
      <c r="AC568" s="21"/>
      <c r="AD568" s="102"/>
      <c r="AE568" s="102"/>
      <c r="AF568" s="8"/>
      <c r="AG568" s="8"/>
      <c r="AH568" s="8"/>
      <c r="AI568" s="21"/>
      <c r="AJ568" s="21"/>
      <c r="AK568" s="21"/>
      <c r="AL568" s="21"/>
      <c r="AM568" s="102"/>
      <c r="AN568" s="102"/>
      <c r="AO568" s="8"/>
      <c r="AP568" s="8"/>
      <c r="AQ568" s="8"/>
      <c r="AR568" s="17"/>
      <c r="AS568" s="17"/>
      <c r="AT568" s="13"/>
      <c r="AU568" s="13"/>
      <c r="AV568" s="11"/>
      <c r="AW568" s="13"/>
    </row>
    <row r="569" ht="12.75" customHeight="1">
      <c r="A569" s="13"/>
      <c r="B569" s="13"/>
      <c r="C569" s="11"/>
      <c r="D569" s="11"/>
      <c r="E569" s="99"/>
      <c r="F569" s="17"/>
      <c r="G569" s="13"/>
      <c r="H569" s="13"/>
      <c r="I569" s="13"/>
      <c r="J569" s="13"/>
      <c r="K569" s="8"/>
      <c r="L569" s="37"/>
      <c r="M569" s="13"/>
      <c r="N569" s="13"/>
      <c r="O569" s="13"/>
      <c r="P569" s="107"/>
      <c r="Q569" s="8"/>
      <c r="R569" s="8"/>
      <c r="S569" s="21"/>
      <c r="T569" s="11"/>
      <c r="U569" s="13"/>
      <c r="V569" s="8"/>
      <c r="W569" s="8"/>
      <c r="X569" s="8"/>
      <c r="Y569" s="8"/>
      <c r="Z569" s="21"/>
      <c r="AA569" s="21"/>
      <c r="AB569" s="21"/>
      <c r="AC569" s="21"/>
      <c r="AD569" s="102"/>
      <c r="AE569" s="102"/>
      <c r="AF569" s="8"/>
      <c r="AG569" s="8"/>
      <c r="AH569" s="8"/>
      <c r="AI569" s="21"/>
      <c r="AJ569" s="21"/>
      <c r="AK569" s="21"/>
      <c r="AL569" s="21"/>
      <c r="AM569" s="102"/>
      <c r="AN569" s="102"/>
      <c r="AO569" s="8"/>
      <c r="AP569" s="8"/>
      <c r="AQ569" s="8"/>
      <c r="AR569" s="17"/>
      <c r="AS569" s="17"/>
      <c r="AT569" s="13"/>
      <c r="AU569" s="13"/>
      <c r="AV569" s="11"/>
      <c r="AW569" s="13"/>
    </row>
    <row r="570" ht="12.75" customHeight="1">
      <c r="A570" s="13"/>
      <c r="B570" s="13"/>
      <c r="C570" s="11"/>
      <c r="D570" s="11"/>
      <c r="E570" s="99"/>
      <c r="F570" s="17"/>
      <c r="G570" s="13"/>
      <c r="H570" s="13"/>
      <c r="I570" s="13"/>
      <c r="J570" s="13"/>
      <c r="K570" s="8"/>
      <c r="L570" s="37"/>
      <c r="M570" s="13"/>
      <c r="N570" s="13"/>
      <c r="O570" s="13"/>
      <c r="P570" s="107"/>
      <c r="Q570" s="8"/>
      <c r="R570" s="8"/>
      <c r="S570" s="21"/>
      <c r="T570" s="11"/>
      <c r="U570" s="13"/>
      <c r="V570" s="8"/>
      <c r="W570" s="8"/>
      <c r="X570" s="8"/>
      <c r="Y570" s="8"/>
      <c r="Z570" s="21"/>
      <c r="AA570" s="21"/>
      <c r="AB570" s="21"/>
      <c r="AC570" s="21"/>
      <c r="AD570" s="102"/>
      <c r="AE570" s="102"/>
      <c r="AF570" s="8"/>
      <c r="AG570" s="8"/>
      <c r="AH570" s="8"/>
      <c r="AI570" s="21"/>
      <c r="AJ570" s="21"/>
      <c r="AK570" s="21"/>
      <c r="AL570" s="21"/>
      <c r="AM570" s="102"/>
      <c r="AN570" s="102"/>
      <c r="AO570" s="8"/>
      <c r="AP570" s="8"/>
      <c r="AQ570" s="8"/>
      <c r="AR570" s="17"/>
      <c r="AS570" s="17"/>
      <c r="AT570" s="13"/>
      <c r="AU570" s="13"/>
      <c r="AV570" s="11"/>
      <c r="AW570" s="13"/>
    </row>
    <row r="571" ht="12.75" customHeight="1">
      <c r="A571" s="13"/>
      <c r="B571" s="13"/>
      <c r="C571" s="11"/>
      <c r="D571" s="11"/>
      <c r="E571" s="99"/>
      <c r="F571" s="17"/>
      <c r="G571" s="13"/>
      <c r="H571" s="13"/>
      <c r="I571" s="13"/>
      <c r="J571" s="13"/>
      <c r="K571" s="8"/>
      <c r="L571" s="37"/>
      <c r="M571" s="13"/>
      <c r="N571" s="13"/>
      <c r="O571" s="13"/>
      <c r="P571" s="107"/>
      <c r="Q571" s="8"/>
      <c r="R571" s="8"/>
      <c r="S571" s="21"/>
      <c r="T571" s="11"/>
      <c r="U571" s="13"/>
      <c r="V571" s="8"/>
      <c r="W571" s="8"/>
      <c r="X571" s="8"/>
      <c r="Y571" s="8"/>
      <c r="Z571" s="21"/>
      <c r="AA571" s="21"/>
      <c r="AB571" s="21"/>
      <c r="AC571" s="21"/>
      <c r="AD571" s="102"/>
      <c r="AE571" s="102"/>
      <c r="AF571" s="8"/>
      <c r="AG571" s="8"/>
      <c r="AH571" s="8"/>
      <c r="AI571" s="21"/>
      <c r="AJ571" s="21"/>
      <c r="AK571" s="21"/>
      <c r="AL571" s="21"/>
      <c r="AM571" s="102"/>
      <c r="AN571" s="102"/>
      <c r="AO571" s="8"/>
      <c r="AP571" s="8"/>
      <c r="AQ571" s="8"/>
      <c r="AR571" s="17"/>
      <c r="AS571" s="17"/>
      <c r="AT571" s="13"/>
      <c r="AU571" s="13"/>
      <c r="AV571" s="11"/>
      <c r="AW571" s="13"/>
    </row>
    <row r="572" ht="12.75" customHeight="1">
      <c r="A572" s="13"/>
      <c r="B572" s="13"/>
      <c r="C572" s="11"/>
      <c r="D572" s="11"/>
      <c r="E572" s="99"/>
      <c r="F572" s="17"/>
      <c r="G572" s="13"/>
      <c r="H572" s="13"/>
      <c r="I572" s="13"/>
      <c r="J572" s="13"/>
      <c r="K572" s="8"/>
      <c r="L572" s="37"/>
      <c r="M572" s="13"/>
      <c r="N572" s="13"/>
      <c r="O572" s="13"/>
      <c r="P572" s="107"/>
      <c r="Q572" s="8"/>
      <c r="R572" s="8"/>
      <c r="S572" s="21"/>
      <c r="T572" s="11"/>
      <c r="U572" s="13"/>
      <c r="V572" s="8"/>
      <c r="W572" s="8"/>
      <c r="X572" s="8"/>
      <c r="Y572" s="8"/>
      <c r="Z572" s="21"/>
      <c r="AA572" s="21"/>
      <c r="AB572" s="21"/>
      <c r="AC572" s="21"/>
      <c r="AD572" s="102"/>
      <c r="AE572" s="102"/>
      <c r="AF572" s="8"/>
      <c r="AG572" s="8"/>
      <c r="AH572" s="8"/>
      <c r="AI572" s="21"/>
      <c r="AJ572" s="21"/>
      <c r="AK572" s="21"/>
      <c r="AL572" s="21"/>
      <c r="AM572" s="102"/>
      <c r="AN572" s="102"/>
      <c r="AO572" s="8"/>
      <c r="AP572" s="8"/>
      <c r="AQ572" s="8"/>
      <c r="AR572" s="17"/>
      <c r="AS572" s="17"/>
      <c r="AT572" s="13"/>
      <c r="AU572" s="13"/>
      <c r="AV572" s="11"/>
      <c r="AW572" s="13"/>
    </row>
    <row r="573" ht="12.75" customHeight="1">
      <c r="A573" s="13"/>
      <c r="B573" s="13"/>
      <c r="C573" s="11"/>
      <c r="D573" s="11"/>
      <c r="E573" s="99"/>
      <c r="F573" s="17"/>
      <c r="G573" s="13"/>
      <c r="H573" s="13"/>
      <c r="I573" s="13"/>
      <c r="J573" s="13"/>
      <c r="K573" s="8"/>
      <c r="L573" s="37"/>
      <c r="M573" s="13"/>
      <c r="N573" s="13"/>
      <c r="O573" s="13"/>
      <c r="P573" s="107"/>
      <c r="Q573" s="8"/>
      <c r="R573" s="8"/>
      <c r="S573" s="21"/>
      <c r="T573" s="11"/>
      <c r="U573" s="13"/>
      <c r="V573" s="8"/>
      <c r="W573" s="8"/>
      <c r="X573" s="8"/>
      <c r="Y573" s="8"/>
      <c r="Z573" s="21"/>
      <c r="AA573" s="21"/>
      <c r="AB573" s="21"/>
      <c r="AC573" s="21"/>
      <c r="AD573" s="102"/>
      <c r="AE573" s="102"/>
      <c r="AF573" s="8"/>
      <c r="AG573" s="8"/>
      <c r="AH573" s="8"/>
      <c r="AI573" s="21"/>
      <c r="AJ573" s="21"/>
      <c r="AK573" s="21"/>
      <c r="AL573" s="21"/>
      <c r="AM573" s="102"/>
      <c r="AN573" s="102"/>
      <c r="AO573" s="8"/>
      <c r="AP573" s="8"/>
      <c r="AQ573" s="8"/>
      <c r="AR573" s="17"/>
      <c r="AS573" s="17"/>
      <c r="AT573" s="13"/>
      <c r="AU573" s="13"/>
      <c r="AV573" s="11"/>
      <c r="AW573" s="13"/>
    </row>
    <row r="574" ht="12.75" customHeight="1">
      <c r="A574" s="13"/>
      <c r="B574" s="13"/>
      <c r="C574" s="11"/>
      <c r="D574" s="11"/>
      <c r="E574" s="99"/>
      <c r="F574" s="17"/>
      <c r="G574" s="13"/>
      <c r="H574" s="13"/>
      <c r="I574" s="13"/>
      <c r="J574" s="13"/>
      <c r="K574" s="8"/>
      <c r="L574" s="37"/>
      <c r="M574" s="13"/>
      <c r="N574" s="13"/>
      <c r="O574" s="13"/>
      <c r="P574" s="107"/>
      <c r="Q574" s="8"/>
      <c r="R574" s="8"/>
      <c r="S574" s="21"/>
      <c r="T574" s="11"/>
      <c r="U574" s="13"/>
      <c r="V574" s="8"/>
      <c r="W574" s="8"/>
      <c r="X574" s="8"/>
      <c r="Y574" s="8"/>
      <c r="Z574" s="21"/>
      <c r="AA574" s="21"/>
      <c r="AB574" s="21"/>
      <c r="AC574" s="21"/>
      <c r="AD574" s="102"/>
      <c r="AE574" s="102"/>
      <c r="AF574" s="8"/>
      <c r="AG574" s="8"/>
      <c r="AH574" s="8"/>
      <c r="AI574" s="21"/>
      <c r="AJ574" s="21"/>
      <c r="AK574" s="21"/>
      <c r="AL574" s="21"/>
      <c r="AM574" s="102"/>
      <c r="AN574" s="102"/>
      <c r="AO574" s="8"/>
      <c r="AP574" s="8"/>
      <c r="AQ574" s="8"/>
      <c r="AR574" s="17"/>
      <c r="AS574" s="17"/>
      <c r="AT574" s="13"/>
      <c r="AU574" s="13"/>
      <c r="AV574" s="11"/>
      <c r="AW574" s="13"/>
    </row>
    <row r="575" ht="12.75" customHeight="1">
      <c r="A575" s="13"/>
      <c r="B575" s="13"/>
      <c r="C575" s="11"/>
      <c r="D575" s="11"/>
      <c r="E575" s="99"/>
      <c r="F575" s="17"/>
      <c r="G575" s="13"/>
      <c r="H575" s="13"/>
      <c r="I575" s="13"/>
      <c r="J575" s="13"/>
      <c r="K575" s="8"/>
      <c r="L575" s="37"/>
      <c r="M575" s="13"/>
      <c r="N575" s="13"/>
      <c r="O575" s="13"/>
      <c r="P575" s="107"/>
      <c r="Q575" s="8"/>
      <c r="R575" s="8"/>
      <c r="S575" s="21"/>
      <c r="T575" s="11"/>
      <c r="U575" s="13"/>
      <c r="V575" s="8"/>
      <c r="W575" s="8"/>
      <c r="X575" s="8"/>
      <c r="Y575" s="8"/>
      <c r="Z575" s="21"/>
      <c r="AA575" s="21"/>
      <c r="AB575" s="21"/>
      <c r="AC575" s="21"/>
      <c r="AD575" s="102"/>
      <c r="AE575" s="102"/>
      <c r="AF575" s="8"/>
      <c r="AG575" s="8"/>
      <c r="AH575" s="8"/>
      <c r="AI575" s="21"/>
      <c r="AJ575" s="21"/>
      <c r="AK575" s="21"/>
      <c r="AL575" s="21"/>
      <c r="AM575" s="102"/>
      <c r="AN575" s="102"/>
      <c r="AO575" s="8"/>
      <c r="AP575" s="8"/>
      <c r="AQ575" s="8"/>
      <c r="AR575" s="17"/>
      <c r="AS575" s="17"/>
      <c r="AT575" s="13"/>
      <c r="AU575" s="13"/>
      <c r="AV575" s="11"/>
      <c r="AW575" s="13"/>
    </row>
    <row r="576" ht="12.75" customHeight="1">
      <c r="A576" s="13"/>
      <c r="B576" s="13"/>
      <c r="C576" s="11"/>
      <c r="D576" s="11"/>
      <c r="E576" s="99"/>
      <c r="F576" s="17"/>
      <c r="G576" s="13"/>
      <c r="H576" s="13"/>
      <c r="I576" s="13"/>
      <c r="J576" s="13"/>
      <c r="K576" s="8"/>
      <c r="L576" s="37"/>
      <c r="M576" s="13"/>
      <c r="N576" s="13"/>
      <c r="O576" s="13"/>
      <c r="P576" s="107"/>
      <c r="Q576" s="8"/>
      <c r="R576" s="8"/>
      <c r="S576" s="21"/>
      <c r="T576" s="11"/>
      <c r="U576" s="13"/>
      <c r="V576" s="8"/>
      <c r="W576" s="8"/>
      <c r="X576" s="8"/>
      <c r="Y576" s="8"/>
      <c r="Z576" s="21"/>
      <c r="AA576" s="21"/>
      <c r="AB576" s="21"/>
      <c r="AC576" s="21"/>
      <c r="AD576" s="102"/>
      <c r="AE576" s="102"/>
      <c r="AF576" s="8"/>
      <c r="AG576" s="8"/>
      <c r="AH576" s="8"/>
      <c r="AI576" s="21"/>
      <c r="AJ576" s="21"/>
      <c r="AK576" s="21"/>
      <c r="AL576" s="21"/>
      <c r="AM576" s="102"/>
      <c r="AN576" s="102"/>
      <c r="AO576" s="8"/>
      <c r="AP576" s="8"/>
      <c r="AQ576" s="8"/>
      <c r="AR576" s="17"/>
      <c r="AS576" s="17"/>
      <c r="AT576" s="13"/>
      <c r="AU576" s="13"/>
      <c r="AV576" s="11"/>
      <c r="AW576" s="13"/>
    </row>
    <row r="577" ht="12.75" customHeight="1">
      <c r="A577" s="13"/>
      <c r="B577" s="13"/>
      <c r="C577" s="11"/>
      <c r="D577" s="11"/>
      <c r="E577" s="99"/>
      <c r="F577" s="17"/>
      <c r="G577" s="13"/>
      <c r="H577" s="13"/>
      <c r="I577" s="13"/>
      <c r="J577" s="13"/>
      <c r="K577" s="8"/>
      <c r="L577" s="37"/>
      <c r="M577" s="13"/>
      <c r="N577" s="13"/>
      <c r="O577" s="13"/>
      <c r="P577" s="107"/>
      <c r="Q577" s="8"/>
      <c r="R577" s="8"/>
      <c r="S577" s="21"/>
      <c r="T577" s="11"/>
      <c r="U577" s="13"/>
      <c r="V577" s="8"/>
      <c r="W577" s="8"/>
      <c r="X577" s="8"/>
      <c r="Y577" s="8"/>
      <c r="Z577" s="21"/>
      <c r="AA577" s="21"/>
      <c r="AB577" s="21"/>
      <c r="AC577" s="21"/>
      <c r="AD577" s="102"/>
      <c r="AE577" s="102"/>
      <c r="AF577" s="8"/>
      <c r="AG577" s="8"/>
      <c r="AH577" s="8"/>
      <c r="AI577" s="21"/>
      <c r="AJ577" s="21"/>
      <c r="AK577" s="21"/>
      <c r="AL577" s="21"/>
      <c r="AM577" s="102"/>
      <c r="AN577" s="102"/>
      <c r="AO577" s="8"/>
      <c r="AP577" s="8"/>
      <c r="AQ577" s="8"/>
      <c r="AR577" s="17"/>
      <c r="AS577" s="17"/>
      <c r="AT577" s="13"/>
      <c r="AU577" s="13"/>
      <c r="AV577" s="11"/>
      <c r="AW577" s="13"/>
    </row>
    <row r="578" ht="12.75" customHeight="1">
      <c r="A578" s="13"/>
      <c r="B578" s="13"/>
      <c r="C578" s="11"/>
      <c r="D578" s="11"/>
      <c r="E578" s="99"/>
      <c r="F578" s="17"/>
      <c r="G578" s="13"/>
      <c r="H578" s="13"/>
      <c r="I578" s="13"/>
      <c r="J578" s="13"/>
      <c r="K578" s="8"/>
      <c r="L578" s="37"/>
      <c r="M578" s="13"/>
      <c r="N578" s="13"/>
      <c r="O578" s="13"/>
      <c r="P578" s="107"/>
      <c r="Q578" s="8"/>
      <c r="R578" s="8"/>
      <c r="S578" s="21"/>
      <c r="T578" s="11"/>
      <c r="U578" s="13"/>
      <c r="V578" s="8"/>
      <c r="W578" s="8"/>
      <c r="X578" s="8"/>
      <c r="Y578" s="8"/>
      <c r="Z578" s="21"/>
      <c r="AA578" s="21"/>
      <c r="AB578" s="21"/>
      <c r="AC578" s="21"/>
      <c r="AD578" s="102"/>
      <c r="AE578" s="102"/>
      <c r="AF578" s="8"/>
      <c r="AG578" s="8"/>
      <c r="AH578" s="8"/>
      <c r="AI578" s="21"/>
      <c r="AJ578" s="21"/>
      <c r="AK578" s="21"/>
      <c r="AL578" s="21"/>
      <c r="AM578" s="102"/>
      <c r="AN578" s="102"/>
      <c r="AO578" s="8"/>
      <c r="AP578" s="8"/>
      <c r="AQ578" s="8"/>
      <c r="AR578" s="17"/>
      <c r="AS578" s="17"/>
      <c r="AT578" s="13"/>
      <c r="AU578" s="13"/>
      <c r="AV578" s="11"/>
      <c r="AW578" s="13"/>
    </row>
    <row r="579" ht="12.75" customHeight="1">
      <c r="A579" s="13"/>
      <c r="B579" s="13"/>
      <c r="C579" s="11"/>
      <c r="D579" s="11"/>
      <c r="E579" s="99"/>
      <c r="F579" s="17"/>
      <c r="G579" s="13"/>
      <c r="H579" s="13"/>
      <c r="I579" s="13"/>
      <c r="J579" s="13"/>
      <c r="K579" s="8"/>
      <c r="L579" s="37"/>
      <c r="M579" s="13"/>
      <c r="N579" s="13"/>
      <c r="O579" s="13"/>
      <c r="P579" s="107"/>
      <c r="Q579" s="8"/>
      <c r="R579" s="8"/>
      <c r="S579" s="21"/>
      <c r="T579" s="11"/>
      <c r="U579" s="13"/>
      <c r="V579" s="8"/>
      <c r="W579" s="8"/>
      <c r="X579" s="8"/>
      <c r="Y579" s="8"/>
      <c r="Z579" s="21"/>
      <c r="AA579" s="21"/>
      <c r="AB579" s="21"/>
      <c r="AC579" s="21"/>
      <c r="AD579" s="102"/>
      <c r="AE579" s="102"/>
      <c r="AF579" s="8"/>
      <c r="AG579" s="8"/>
      <c r="AH579" s="8"/>
      <c r="AI579" s="21"/>
      <c r="AJ579" s="21"/>
      <c r="AK579" s="21"/>
      <c r="AL579" s="21"/>
      <c r="AM579" s="102"/>
      <c r="AN579" s="102"/>
      <c r="AO579" s="8"/>
      <c r="AP579" s="8"/>
      <c r="AQ579" s="8"/>
      <c r="AR579" s="17"/>
      <c r="AS579" s="17"/>
      <c r="AT579" s="13"/>
      <c r="AU579" s="13"/>
      <c r="AV579" s="11"/>
      <c r="AW579" s="13"/>
    </row>
    <row r="580" ht="12.75" customHeight="1">
      <c r="A580" s="13"/>
      <c r="B580" s="13"/>
      <c r="C580" s="11"/>
      <c r="D580" s="11"/>
      <c r="E580" s="99"/>
      <c r="F580" s="17"/>
      <c r="G580" s="13"/>
      <c r="H580" s="13"/>
      <c r="I580" s="13"/>
      <c r="J580" s="13"/>
      <c r="K580" s="8"/>
      <c r="L580" s="37"/>
      <c r="M580" s="13"/>
      <c r="N580" s="13"/>
      <c r="O580" s="13"/>
      <c r="P580" s="107"/>
      <c r="Q580" s="8"/>
      <c r="R580" s="8"/>
      <c r="S580" s="21"/>
      <c r="T580" s="11"/>
      <c r="U580" s="13"/>
      <c r="V580" s="8"/>
      <c r="W580" s="8"/>
      <c r="X580" s="8"/>
      <c r="Y580" s="8"/>
      <c r="Z580" s="21"/>
      <c r="AA580" s="21"/>
      <c r="AB580" s="21"/>
      <c r="AC580" s="21"/>
      <c r="AD580" s="102"/>
      <c r="AE580" s="102"/>
      <c r="AF580" s="8"/>
      <c r="AG580" s="8"/>
      <c r="AH580" s="8"/>
      <c r="AI580" s="21"/>
      <c r="AJ580" s="21"/>
      <c r="AK580" s="21"/>
      <c r="AL580" s="21"/>
      <c r="AM580" s="102"/>
      <c r="AN580" s="102"/>
      <c r="AO580" s="8"/>
      <c r="AP580" s="8"/>
      <c r="AQ580" s="8"/>
      <c r="AR580" s="17"/>
      <c r="AS580" s="17"/>
      <c r="AT580" s="13"/>
      <c r="AU580" s="13"/>
      <c r="AV580" s="11"/>
      <c r="AW580" s="13"/>
    </row>
    <row r="581" ht="12.75" customHeight="1">
      <c r="A581" s="13"/>
      <c r="B581" s="13"/>
      <c r="C581" s="11"/>
      <c r="D581" s="11"/>
      <c r="E581" s="99"/>
      <c r="F581" s="17"/>
      <c r="G581" s="13"/>
      <c r="H581" s="13"/>
      <c r="I581" s="13"/>
      <c r="J581" s="13"/>
      <c r="K581" s="8"/>
      <c r="L581" s="37"/>
      <c r="M581" s="13"/>
      <c r="N581" s="13"/>
      <c r="O581" s="13"/>
      <c r="P581" s="107"/>
      <c r="Q581" s="8"/>
      <c r="R581" s="8"/>
      <c r="S581" s="21"/>
      <c r="T581" s="11"/>
      <c r="U581" s="13"/>
      <c r="V581" s="8"/>
      <c r="W581" s="8"/>
      <c r="X581" s="8"/>
      <c r="Y581" s="8"/>
      <c r="Z581" s="21"/>
      <c r="AA581" s="21"/>
      <c r="AB581" s="21"/>
      <c r="AC581" s="21"/>
      <c r="AD581" s="102"/>
      <c r="AE581" s="102"/>
      <c r="AF581" s="8"/>
      <c r="AG581" s="8"/>
      <c r="AH581" s="8"/>
      <c r="AI581" s="21"/>
      <c r="AJ581" s="21"/>
      <c r="AK581" s="21"/>
      <c r="AL581" s="21"/>
      <c r="AM581" s="102"/>
      <c r="AN581" s="102"/>
      <c r="AO581" s="8"/>
      <c r="AP581" s="8"/>
      <c r="AQ581" s="8"/>
      <c r="AR581" s="17"/>
      <c r="AS581" s="17"/>
      <c r="AT581" s="13"/>
      <c r="AU581" s="13"/>
      <c r="AV581" s="11"/>
      <c r="AW581" s="13"/>
    </row>
    <row r="582" ht="12.75" customHeight="1">
      <c r="A582" s="13"/>
      <c r="B582" s="13"/>
      <c r="C582" s="11"/>
      <c r="D582" s="11"/>
      <c r="E582" s="99"/>
      <c r="F582" s="17"/>
      <c r="G582" s="13"/>
      <c r="H582" s="13"/>
      <c r="I582" s="13"/>
      <c r="J582" s="13"/>
      <c r="K582" s="8"/>
      <c r="L582" s="37"/>
      <c r="M582" s="13"/>
      <c r="N582" s="13"/>
      <c r="O582" s="13"/>
      <c r="P582" s="107"/>
      <c r="Q582" s="8"/>
      <c r="R582" s="8"/>
      <c r="S582" s="21"/>
      <c r="T582" s="11"/>
      <c r="U582" s="13"/>
      <c r="V582" s="8"/>
      <c r="W582" s="8"/>
      <c r="X582" s="8"/>
      <c r="Y582" s="8"/>
      <c r="Z582" s="21"/>
      <c r="AA582" s="21"/>
      <c r="AB582" s="21"/>
      <c r="AC582" s="21"/>
      <c r="AD582" s="102"/>
      <c r="AE582" s="102"/>
      <c r="AF582" s="8"/>
      <c r="AG582" s="8"/>
      <c r="AH582" s="8"/>
      <c r="AI582" s="21"/>
      <c r="AJ582" s="21"/>
      <c r="AK582" s="21"/>
      <c r="AL582" s="21"/>
      <c r="AM582" s="102"/>
      <c r="AN582" s="102"/>
      <c r="AO582" s="8"/>
      <c r="AP582" s="8"/>
      <c r="AQ582" s="8"/>
      <c r="AR582" s="17"/>
      <c r="AS582" s="17"/>
      <c r="AT582" s="13"/>
      <c r="AU582" s="13"/>
      <c r="AV582" s="11"/>
      <c r="AW582" s="13"/>
    </row>
    <row r="583" ht="12.75" customHeight="1">
      <c r="A583" s="13"/>
      <c r="B583" s="13"/>
      <c r="C583" s="11"/>
      <c r="D583" s="11"/>
      <c r="E583" s="99"/>
      <c r="F583" s="17"/>
      <c r="G583" s="13"/>
      <c r="H583" s="13"/>
      <c r="I583" s="13"/>
      <c r="J583" s="13"/>
      <c r="K583" s="8"/>
      <c r="L583" s="37"/>
      <c r="M583" s="13"/>
      <c r="N583" s="13"/>
      <c r="O583" s="13"/>
      <c r="P583" s="107"/>
      <c r="Q583" s="8"/>
      <c r="R583" s="8"/>
      <c r="S583" s="21"/>
      <c r="T583" s="11"/>
      <c r="U583" s="13"/>
      <c r="V583" s="8"/>
      <c r="W583" s="8"/>
      <c r="X583" s="8"/>
      <c r="Y583" s="8"/>
      <c r="Z583" s="21"/>
      <c r="AA583" s="21"/>
      <c r="AB583" s="21"/>
      <c r="AC583" s="21"/>
      <c r="AD583" s="102"/>
      <c r="AE583" s="102"/>
      <c r="AF583" s="8"/>
      <c r="AG583" s="8"/>
      <c r="AH583" s="8"/>
      <c r="AI583" s="21"/>
      <c r="AJ583" s="21"/>
      <c r="AK583" s="21"/>
      <c r="AL583" s="21"/>
      <c r="AM583" s="102"/>
      <c r="AN583" s="102"/>
      <c r="AO583" s="8"/>
      <c r="AP583" s="8"/>
      <c r="AQ583" s="8"/>
      <c r="AR583" s="17"/>
      <c r="AS583" s="17"/>
      <c r="AT583" s="13"/>
      <c r="AU583" s="13"/>
      <c r="AV583" s="11"/>
      <c r="AW583" s="13"/>
    </row>
    <row r="584" ht="12.75" customHeight="1">
      <c r="A584" s="13"/>
      <c r="B584" s="13"/>
      <c r="C584" s="11"/>
      <c r="D584" s="11"/>
      <c r="E584" s="99"/>
      <c r="F584" s="17"/>
      <c r="G584" s="13"/>
      <c r="H584" s="13"/>
      <c r="I584" s="13"/>
      <c r="J584" s="13"/>
      <c r="K584" s="8"/>
      <c r="L584" s="37"/>
      <c r="M584" s="13"/>
      <c r="N584" s="13"/>
      <c r="O584" s="13"/>
      <c r="P584" s="107"/>
      <c r="Q584" s="8"/>
      <c r="R584" s="8"/>
      <c r="S584" s="21"/>
      <c r="T584" s="11"/>
      <c r="U584" s="13"/>
      <c r="V584" s="8"/>
      <c r="W584" s="8"/>
      <c r="X584" s="8"/>
      <c r="Y584" s="8"/>
      <c r="Z584" s="21"/>
      <c r="AA584" s="21"/>
      <c r="AB584" s="21"/>
      <c r="AC584" s="21"/>
      <c r="AD584" s="102"/>
      <c r="AE584" s="102"/>
      <c r="AF584" s="8"/>
      <c r="AG584" s="8"/>
      <c r="AH584" s="8"/>
      <c r="AI584" s="21"/>
      <c r="AJ584" s="21"/>
      <c r="AK584" s="21"/>
      <c r="AL584" s="21"/>
      <c r="AM584" s="102"/>
      <c r="AN584" s="102"/>
      <c r="AO584" s="8"/>
      <c r="AP584" s="8"/>
      <c r="AQ584" s="8"/>
      <c r="AR584" s="17"/>
      <c r="AS584" s="17"/>
      <c r="AT584" s="13"/>
      <c r="AU584" s="13"/>
      <c r="AV584" s="11"/>
      <c r="AW584" s="13"/>
    </row>
    <row r="585" ht="12.75" customHeight="1">
      <c r="A585" s="13"/>
      <c r="B585" s="13"/>
      <c r="C585" s="11"/>
      <c r="D585" s="11"/>
      <c r="E585" s="99"/>
      <c r="F585" s="17"/>
      <c r="G585" s="13"/>
      <c r="H585" s="13"/>
      <c r="I585" s="13"/>
      <c r="J585" s="13"/>
      <c r="K585" s="8"/>
      <c r="L585" s="37"/>
      <c r="M585" s="13"/>
      <c r="N585" s="13"/>
      <c r="O585" s="13"/>
      <c r="P585" s="107"/>
      <c r="Q585" s="8"/>
      <c r="R585" s="8"/>
      <c r="S585" s="21"/>
      <c r="T585" s="11"/>
      <c r="U585" s="13"/>
      <c r="V585" s="8"/>
      <c r="W585" s="8"/>
      <c r="X585" s="8"/>
      <c r="Y585" s="8"/>
      <c r="Z585" s="21"/>
      <c r="AA585" s="21"/>
      <c r="AB585" s="21"/>
      <c r="AC585" s="21"/>
      <c r="AD585" s="102"/>
      <c r="AE585" s="102"/>
      <c r="AF585" s="8"/>
      <c r="AG585" s="8"/>
      <c r="AH585" s="8"/>
      <c r="AI585" s="21"/>
      <c r="AJ585" s="21"/>
      <c r="AK585" s="21"/>
      <c r="AL585" s="21"/>
      <c r="AM585" s="102"/>
      <c r="AN585" s="102"/>
      <c r="AO585" s="8"/>
      <c r="AP585" s="8"/>
      <c r="AQ585" s="8"/>
      <c r="AR585" s="17"/>
      <c r="AS585" s="17"/>
      <c r="AT585" s="13"/>
      <c r="AU585" s="13"/>
      <c r="AV585" s="11"/>
      <c r="AW585" s="13"/>
    </row>
    <row r="586" ht="12.75" customHeight="1">
      <c r="A586" s="13"/>
      <c r="B586" s="13"/>
      <c r="C586" s="11"/>
      <c r="D586" s="11"/>
      <c r="E586" s="99"/>
      <c r="F586" s="17"/>
      <c r="G586" s="13"/>
      <c r="H586" s="13"/>
      <c r="I586" s="13"/>
      <c r="J586" s="13"/>
      <c r="K586" s="8"/>
      <c r="L586" s="37"/>
      <c r="M586" s="13"/>
      <c r="N586" s="13"/>
      <c r="O586" s="13"/>
      <c r="P586" s="107"/>
      <c r="Q586" s="8"/>
      <c r="R586" s="8"/>
      <c r="S586" s="21"/>
      <c r="T586" s="11"/>
      <c r="U586" s="13"/>
      <c r="V586" s="8"/>
      <c r="W586" s="8"/>
      <c r="X586" s="8"/>
      <c r="Y586" s="8"/>
      <c r="Z586" s="21"/>
      <c r="AA586" s="21"/>
      <c r="AB586" s="21"/>
      <c r="AC586" s="21"/>
      <c r="AD586" s="102"/>
      <c r="AE586" s="102"/>
      <c r="AF586" s="8"/>
      <c r="AG586" s="8"/>
      <c r="AH586" s="8"/>
      <c r="AI586" s="21"/>
      <c r="AJ586" s="21"/>
      <c r="AK586" s="21"/>
      <c r="AL586" s="21"/>
      <c r="AM586" s="102"/>
      <c r="AN586" s="102"/>
      <c r="AO586" s="8"/>
      <c r="AP586" s="8"/>
      <c r="AQ586" s="8"/>
      <c r="AR586" s="17"/>
      <c r="AS586" s="17"/>
      <c r="AT586" s="13"/>
      <c r="AU586" s="13"/>
      <c r="AV586" s="11"/>
      <c r="AW586" s="13"/>
    </row>
    <row r="587" ht="12.75" customHeight="1">
      <c r="A587" s="13"/>
      <c r="B587" s="13"/>
      <c r="C587" s="11"/>
      <c r="D587" s="11"/>
      <c r="E587" s="99"/>
      <c r="F587" s="17"/>
      <c r="G587" s="13"/>
      <c r="H587" s="13"/>
      <c r="I587" s="13"/>
      <c r="J587" s="13"/>
      <c r="K587" s="8"/>
      <c r="L587" s="37"/>
      <c r="M587" s="13"/>
      <c r="N587" s="13"/>
      <c r="O587" s="13"/>
      <c r="P587" s="107"/>
      <c r="Q587" s="8"/>
      <c r="R587" s="8"/>
      <c r="S587" s="21"/>
      <c r="T587" s="11"/>
      <c r="U587" s="13"/>
      <c r="V587" s="8"/>
      <c r="W587" s="8"/>
      <c r="X587" s="8"/>
      <c r="Y587" s="8"/>
      <c r="Z587" s="21"/>
      <c r="AA587" s="21"/>
      <c r="AB587" s="21"/>
      <c r="AC587" s="21"/>
      <c r="AD587" s="102"/>
      <c r="AE587" s="102"/>
      <c r="AF587" s="8"/>
      <c r="AG587" s="8"/>
      <c r="AH587" s="8"/>
      <c r="AI587" s="21"/>
      <c r="AJ587" s="21"/>
      <c r="AK587" s="21"/>
      <c r="AL587" s="21"/>
      <c r="AM587" s="102"/>
      <c r="AN587" s="102"/>
      <c r="AO587" s="8"/>
      <c r="AP587" s="8"/>
      <c r="AQ587" s="8"/>
      <c r="AR587" s="17"/>
      <c r="AS587" s="17"/>
      <c r="AT587" s="13"/>
      <c r="AU587" s="13"/>
      <c r="AV587" s="11"/>
      <c r="AW587" s="13"/>
    </row>
    <row r="588" ht="12.75" customHeight="1">
      <c r="A588" s="13"/>
      <c r="B588" s="13"/>
      <c r="C588" s="11"/>
      <c r="D588" s="11"/>
      <c r="E588" s="99"/>
      <c r="F588" s="17"/>
      <c r="G588" s="13"/>
      <c r="H588" s="13"/>
      <c r="I588" s="13"/>
      <c r="J588" s="13"/>
      <c r="K588" s="8"/>
      <c r="L588" s="37"/>
      <c r="M588" s="13"/>
      <c r="N588" s="13"/>
      <c r="O588" s="13"/>
      <c r="P588" s="107"/>
      <c r="Q588" s="8"/>
      <c r="R588" s="8"/>
      <c r="S588" s="21"/>
      <c r="T588" s="11"/>
      <c r="U588" s="13"/>
      <c r="V588" s="8"/>
      <c r="W588" s="8"/>
      <c r="X588" s="8"/>
      <c r="Y588" s="8"/>
      <c r="Z588" s="21"/>
      <c r="AA588" s="21"/>
      <c r="AB588" s="21"/>
      <c r="AC588" s="21"/>
      <c r="AD588" s="102"/>
      <c r="AE588" s="102"/>
      <c r="AF588" s="8"/>
      <c r="AG588" s="8"/>
      <c r="AH588" s="8"/>
      <c r="AI588" s="21"/>
      <c r="AJ588" s="21"/>
      <c r="AK588" s="21"/>
      <c r="AL588" s="21"/>
      <c r="AM588" s="102"/>
      <c r="AN588" s="102"/>
      <c r="AO588" s="8"/>
      <c r="AP588" s="8"/>
      <c r="AQ588" s="8"/>
      <c r="AR588" s="17"/>
      <c r="AS588" s="17"/>
      <c r="AT588" s="13"/>
      <c r="AU588" s="13"/>
      <c r="AV588" s="11"/>
      <c r="AW588" s="13"/>
    </row>
    <row r="589" ht="12.75" customHeight="1">
      <c r="A589" s="13"/>
      <c r="B589" s="13"/>
      <c r="C589" s="11"/>
      <c r="D589" s="11"/>
      <c r="E589" s="99"/>
      <c r="F589" s="17"/>
      <c r="G589" s="13"/>
      <c r="H589" s="13"/>
      <c r="I589" s="13"/>
      <c r="J589" s="13"/>
      <c r="K589" s="8"/>
      <c r="L589" s="37"/>
      <c r="M589" s="13"/>
      <c r="N589" s="13"/>
      <c r="O589" s="13"/>
      <c r="P589" s="107"/>
      <c r="Q589" s="8"/>
      <c r="R589" s="8"/>
      <c r="S589" s="21"/>
      <c r="T589" s="11"/>
      <c r="U589" s="13"/>
      <c r="V589" s="8"/>
      <c r="W589" s="8"/>
      <c r="X589" s="8"/>
      <c r="Y589" s="8"/>
      <c r="Z589" s="21"/>
      <c r="AA589" s="21"/>
      <c r="AB589" s="21"/>
      <c r="AC589" s="21"/>
      <c r="AD589" s="102"/>
      <c r="AE589" s="102"/>
      <c r="AF589" s="8"/>
      <c r="AG589" s="8"/>
      <c r="AH589" s="8"/>
      <c r="AI589" s="21"/>
      <c r="AJ589" s="21"/>
      <c r="AK589" s="21"/>
      <c r="AL589" s="21"/>
      <c r="AM589" s="102"/>
      <c r="AN589" s="102"/>
      <c r="AO589" s="8"/>
      <c r="AP589" s="8"/>
      <c r="AQ589" s="8"/>
      <c r="AR589" s="17"/>
      <c r="AS589" s="17"/>
      <c r="AT589" s="13"/>
      <c r="AU589" s="13"/>
      <c r="AV589" s="11"/>
      <c r="AW589" s="13"/>
    </row>
    <row r="590" ht="12.75" customHeight="1">
      <c r="A590" s="13"/>
      <c r="B590" s="13"/>
      <c r="C590" s="11"/>
      <c r="D590" s="11"/>
      <c r="E590" s="99"/>
      <c r="F590" s="17"/>
      <c r="G590" s="13"/>
      <c r="H590" s="13"/>
      <c r="I590" s="13"/>
      <c r="J590" s="13"/>
      <c r="K590" s="8"/>
      <c r="L590" s="37"/>
      <c r="M590" s="13"/>
      <c r="N590" s="13"/>
      <c r="O590" s="13"/>
      <c r="P590" s="107"/>
      <c r="Q590" s="8"/>
      <c r="R590" s="8"/>
      <c r="S590" s="21"/>
      <c r="T590" s="11"/>
      <c r="U590" s="13"/>
      <c r="V590" s="8"/>
      <c r="W590" s="8"/>
      <c r="X590" s="8"/>
      <c r="Y590" s="8"/>
      <c r="Z590" s="21"/>
      <c r="AA590" s="21"/>
      <c r="AB590" s="21"/>
      <c r="AC590" s="21"/>
      <c r="AD590" s="102"/>
      <c r="AE590" s="102"/>
      <c r="AF590" s="8"/>
      <c r="AG590" s="8"/>
      <c r="AH590" s="8"/>
      <c r="AI590" s="21"/>
      <c r="AJ590" s="21"/>
      <c r="AK590" s="21"/>
      <c r="AL590" s="21"/>
      <c r="AM590" s="102"/>
      <c r="AN590" s="102"/>
      <c r="AO590" s="8"/>
      <c r="AP590" s="8"/>
      <c r="AQ590" s="8"/>
      <c r="AR590" s="17"/>
      <c r="AS590" s="17"/>
      <c r="AT590" s="13"/>
      <c r="AU590" s="13"/>
      <c r="AV590" s="11"/>
      <c r="AW590" s="13"/>
    </row>
    <row r="591" ht="12.75" customHeight="1">
      <c r="A591" s="13"/>
      <c r="B591" s="13"/>
      <c r="C591" s="11"/>
      <c r="D591" s="11"/>
      <c r="E591" s="99"/>
      <c r="F591" s="17"/>
      <c r="G591" s="13"/>
      <c r="H591" s="13"/>
      <c r="I591" s="13"/>
      <c r="J591" s="13"/>
      <c r="K591" s="8"/>
      <c r="L591" s="37"/>
      <c r="M591" s="13"/>
      <c r="N591" s="13"/>
      <c r="O591" s="13"/>
      <c r="P591" s="107"/>
      <c r="Q591" s="8"/>
      <c r="R591" s="8"/>
      <c r="S591" s="21"/>
      <c r="T591" s="11"/>
      <c r="U591" s="13"/>
      <c r="V591" s="8"/>
      <c r="W591" s="8"/>
      <c r="X591" s="8"/>
      <c r="Y591" s="8"/>
      <c r="Z591" s="21"/>
      <c r="AA591" s="21"/>
      <c r="AB591" s="21"/>
      <c r="AC591" s="21"/>
      <c r="AD591" s="102"/>
      <c r="AE591" s="102"/>
      <c r="AF591" s="8"/>
      <c r="AG591" s="8"/>
      <c r="AH591" s="8"/>
      <c r="AI591" s="21"/>
      <c r="AJ591" s="21"/>
      <c r="AK591" s="21"/>
      <c r="AL591" s="21"/>
      <c r="AM591" s="102"/>
      <c r="AN591" s="102"/>
      <c r="AO591" s="8"/>
      <c r="AP591" s="8"/>
      <c r="AQ591" s="8"/>
      <c r="AR591" s="17"/>
      <c r="AS591" s="17"/>
      <c r="AT591" s="13"/>
      <c r="AU591" s="13"/>
      <c r="AV591" s="11"/>
      <c r="AW591" s="13"/>
    </row>
    <row r="592" ht="12.75" customHeight="1">
      <c r="A592" s="13"/>
      <c r="B592" s="13"/>
      <c r="C592" s="11"/>
      <c r="D592" s="11"/>
      <c r="E592" s="99"/>
      <c r="F592" s="17"/>
      <c r="G592" s="13"/>
      <c r="H592" s="13"/>
      <c r="I592" s="13"/>
      <c r="J592" s="13"/>
      <c r="K592" s="8"/>
      <c r="L592" s="37"/>
      <c r="M592" s="13"/>
      <c r="N592" s="13"/>
      <c r="O592" s="13"/>
      <c r="P592" s="107"/>
      <c r="Q592" s="8"/>
      <c r="R592" s="8"/>
      <c r="S592" s="21"/>
      <c r="T592" s="11"/>
      <c r="U592" s="13"/>
      <c r="V592" s="8"/>
      <c r="W592" s="8"/>
      <c r="X592" s="8"/>
      <c r="Y592" s="8"/>
      <c r="Z592" s="21"/>
      <c r="AA592" s="21"/>
      <c r="AB592" s="21"/>
      <c r="AC592" s="21"/>
      <c r="AD592" s="102"/>
      <c r="AE592" s="102"/>
      <c r="AF592" s="8"/>
      <c r="AG592" s="8"/>
      <c r="AH592" s="8"/>
      <c r="AI592" s="21"/>
      <c r="AJ592" s="21"/>
      <c r="AK592" s="21"/>
      <c r="AL592" s="21"/>
      <c r="AM592" s="102"/>
      <c r="AN592" s="102"/>
      <c r="AO592" s="8"/>
      <c r="AP592" s="8"/>
      <c r="AQ592" s="8"/>
      <c r="AR592" s="17"/>
      <c r="AS592" s="17"/>
      <c r="AT592" s="13"/>
      <c r="AU592" s="13"/>
      <c r="AV592" s="11"/>
      <c r="AW592" s="13"/>
    </row>
    <row r="593" ht="12.75" customHeight="1">
      <c r="A593" s="13"/>
      <c r="B593" s="13"/>
      <c r="C593" s="11"/>
      <c r="D593" s="11"/>
      <c r="E593" s="99"/>
      <c r="F593" s="17"/>
      <c r="G593" s="13"/>
      <c r="H593" s="13"/>
      <c r="I593" s="13"/>
      <c r="J593" s="13"/>
      <c r="K593" s="8"/>
      <c r="L593" s="37"/>
      <c r="M593" s="13"/>
      <c r="N593" s="13"/>
      <c r="O593" s="13"/>
      <c r="P593" s="107"/>
      <c r="Q593" s="8"/>
      <c r="R593" s="8"/>
      <c r="S593" s="21"/>
      <c r="T593" s="11"/>
      <c r="U593" s="13"/>
      <c r="V593" s="8"/>
      <c r="W593" s="8"/>
      <c r="X593" s="8"/>
      <c r="Y593" s="8"/>
      <c r="Z593" s="21"/>
      <c r="AA593" s="21"/>
      <c r="AB593" s="21"/>
      <c r="AC593" s="21"/>
      <c r="AD593" s="102"/>
      <c r="AE593" s="102"/>
      <c r="AF593" s="8"/>
      <c r="AG593" s="8"/>
      <c r="AH593" s="8"/>
      <c r="AI593" s="21"/>
      <c r="AJ593" s="21"/>
      <c r="AK593" s="21"/>
      <c r="AL593" s="21"/>
      <c r="AM593" s="102"/>
      <c r="AN593" s="102"/>
      <c r="AO593" s="8"/>
      <c r="AP593" s="8"/>
      <c r="AQ593" s="8"/>
      <c r="AR593" s="17"/>
      <c r="AS593" s="17"/>
      <c r="AT593" s="13"/>
      <c r="AU593" s="13"/>
      <c r="AV593" s="11"/>
      <c r="AW593" s="13"/>
    </row>
    <row r="594" ht="12.75" customHeight="1">
      <c r="A594" s="13"/>
      <c r="B594" s="13"/>
      <c r="C594" s="11"/>
      <c r="D594" s="11"/>
      <c r="E594" s="99"/>
      <c r="F594" s="17"/>
      <c r="G594" s="13"/>
      <c r="H594" s="13"/>
      <c r="I594" s="13"/>
      <c r="J594" s="13"/>
      <c r="K594" s="8"/>
      <c r="L594" s="37"/>
      <c r="M594" s="13"/>
      <c r="N594" s="13"/>
      <c r="O594" s="13"/>
      <c r="P594" s="107"/>
      <c r="Q594" s="8"/>
      <c r="R594" s="8"/>
      <c r="S594" s="21"/>
      <c r="T594" s="11"/>
      <c r="U594" s="13"/>
      <c r="V594" s="8"/>
      <c r="W594" s="8"/>
      <c r="X594" s="8"/>
      <c r="Y594" s="8"/>
      <c r="Z594" s="21"/>
      <c r="AA594" s="21"/>
      <c r="AB594" s="21"/>
      <c r="AC594" s="21"/>
      <c r="AD594" s="102"/>
      <c r="AE594" s="102"/>
      <c r="AF594" s="8"/>
      <c r="AG594" s="8"/>
      <c r="AH594" s="8"/>
      <c r="AI594" s="21"/>
      <c r="AJ594" s="21"/>
      <c r="AK594" s="21"/>
      <c r="AL594" s="21"/>
      <c r="AM594" s="102"/>
      <c r="AN594" s="102"/>
      <c r="AO594" s="8"/>
      <c r="AP594" s="8"/>
      <c r="AQ594" s="8"/>
      <c r="AR594" s="17"/>
      <c r="AS594" s="17"/>
      <c r="AT594" s="13"/>
      <c r="AU594" s="13"/>
      <c r="AV594" s="11"/>
      <c r="AW594" s="13"/>
    </row>
    <row r="595" ht="12.75" customHeight="1">
      <c r="A595" s="13"/>
      <c r="B595" s="13"/>
      <c r="C595" s="11"/>
      <c r="D595" s="11"/>
      <c r="E595" s="99"/>
      <c r="F595" s="17"/>
      <c r="G595" s="13"/>
      <c r="H595" s="13"/>
      <c r="I595" s="13"/>
      <c r="J595" s="13"/>
      <c r="K595" s="8"/>
      <c r="L595" s="37"/>
      <c r="M595" s="13"/>
      <c r="N595" s="13"/>
      <c r="O595" s="13"/>
      <c r="P595" s="107"/>
      <c r="Q595" s="8"/>
      <c r="R595" s="8"/>
      <c r="S595" s="21"/>
      <c r="T595" s="11"/>
      <c r="U595" s="13"/>
      <c r="V595" s="8"/>
      <c r="W595" s="8"/>
      <c r="X595" s="8"/>
      <c r="Y595" s="8"/>
      <c r="Z595" s="21"/>
      <c r="AA595" s="21"/>
      <c r="AB595" s="21"/>
      <c r="AC595" s="21"/>
      <c r="AD595" s="102"/>
      <c r="AE595" s="102"/>
      <c r="AF595" s="8"/>
      <c r="AG595" s="8"/>
      <c r="AH595" s="8"/>
      <c r="AI595" s="21"/>
      <c r="AJ595" s="21"/>
      <c r="AK595" s="21"/>
      <c r="AL595" s="21"/>
      <c r="AM595" s="102"/>
      <c r="AN595" s="102"/>
      <c r="AO595" s="8"/>
      <c r="AP595" s="8"/>
      <c r="AQ595" s="8"/>
      <c r="AR595" s="17"/>
      <c r="AS595" s="17"/>
      <c r="AT595" s="13"/>
      <c r="AU595" s="13"/>
      <c r="AV595" s="11"/>
      <c r="AW595" s="13"/>
    </row>
    <row r="596" ht="12.75" customHeight="1">
      <c r="A596" s="13"/>
      <c r="B596" s="13"/>
      <c r="C596" s="11"/>
      <c r="D596" s="11"/>
      <c r="E596" s="99"/>
      <c r="F596" s="17"/>
      <c r="G596" s="13"/>
      <c r="H596" s="13"/>
      <c r="I596" s="13"/>
      <c r="J596" s="13"/>
      <c r="K596" s="8"/>
      <c r="L596" s="37"/>
      <c r="M596" s="13"/>
      <c r="N596" s="13"/>
      <c r="O596" s="13"/>
      <c r="P596" s="107"/>
      <c r="Q596" s="8"/>
      <c r="R596" s="8"/>
      <c r="S596" s="21"/>
      <c r="T596" s="11"/>
      <c r="U596" s="13"/>
      <c r="V596" s="8"/>
      <c r="W596" s="8"/>
      <c r="X596" s="8"/>
      <c r="Y596" s="8"/>
      <c r="Z596" s="21"/>
      <c r="AA596" s="21"/>
      <c r="AB596" s="21"/>
      <c r="AC596" s="21"/>
      <c r="AD596" s="102"/>
      <c r="AE596" s="102"/>
      <c r="AF596" s="8"/>
      <c r="AG596" s="8"/>
      <c r="AH596" s="8"/>
      <c r="AI596" s="21"/>
      <c r="AJ596" s="21"/>
      <c r="AK596" s="21"/>
      <c r="AL596" s="21"/>
      <c r="AM596" s="102"/>
      <c r="AN596" s="102"/>
      <c r="AO596" s="8"/>
      <c r="AP596" s="8"/>
      <c r="AQ596" s="8"/>
      <c r="AR596" s="17"/>
      <c r="AS596" s="17"/>
      <c r="AT596" s="13"/>
      <c r="AU596" s="13"/>
      <c r="AV596" s="11"/>
      <c r="AW596" s="13"/>
    </row>
    <row r="597" ht="12.75" customHeight="1">
      <c r="A597" s="13"/>
      <c r="B597" s="13"/>
      <c r="C597" s="11"/>
      <c r="D597" s="11"/>
      <c r="E597" s="99"/>
      <c r="F597" s="17"/>
      <c r="G597" s="13"/>
      <c r="H597" s="13"/>
      <c r="I597" s="13"/>
      <c r="J597" s="13"/>
      <c r="K597" s="8"/>
      <c r="L597" s="37"/>
      <c r="M597" s="13"/>
      <c r="N597" s="13"/>
      <c r="O597" s="13"/>
      <c r="P597" s="107"/>
      <c r="Q597" s="8"/>
      <c r="R597" s="8"/>
      <c r="S597" s="21"/>
      <c r="T597" s="11"/>
      <c r="U597" s="13"/>
      <c r="V597" s="8"/>
      <c r="W597" s="8"/>
      <c r="X597" s="8"/>
      <c r="Y597" s="8"/>
      <c r="Z597" s="21"/>
      <c r="AA597" s="21"/>
      <c r="AB597" s="21"/>
      <c r="AC597" s="21"/>
      <c r="AD597" s="102"/>
      <c r="AE597" s="102"/>
      <c r="AF597" s="8"/>
      <c r="AG597" s="8"/>
      <c r="AH597" s="8"/>
      <c r="AI597" s="21"/>
      <c r="AJ597" s="21"/>
      <c r="AK597" s="21"/>
      <c r="AL597" s="21"/>
      <c r="AM597" s="102"/>
      <c r="AN597" s="102"/>
      <c r="AO597" s="8"/>
      <c r="AP597" s="8"/>
      <c r="AQ597" s="8"/>
      <c r="AR597" s="17"/>
      <c r="AS597" s="17"/>
      <c r="AT597" s="13"/>
      <c r="AU597" s="13"/>
      <c r="AV597" s="11"/>
      <c r="AW597" s="13"/>
    </row>
    <row r="598" ht="12.75" customHeight="1">
      <c r="A598" s="13"/>
      <c r="B598" s="13"/>
      <c r="C598" s="11"/>
      <c r="D598" s="11"/>
      <c r="E598" s="99"/>
      <c r="F598" s="17"/>
      <c r="G598" s="13"/>
      <c r="H598" s="13"/>
      <c r="I598" s="13"/>
      <c r="J598" s="13"/>
      <c r="K598" s="8"/>
      <c r="L598" s="37"/>
      <c r="M598" s="13"/>
      <c r="N598" s="13"/>
      <c r="O598" s="13"/>
      <c r="P598" s="107"/>
      <c r="Q598" s="8"/>
      <c r="R598" s="8"/>
      <c r="S598" s="21"/>
      <c r="T598" s="11"/>
      <c r="U598" s="13"/>
      <c r="V598" s="8"/>
      <c r="W598" s="8"/>
      <c r="X598" s="8"/>
      <c r="Y598" s="8"/>
      <c r="Z598" s="21"/>
      <c r="AA598" s="21"/>
      <c r="AB598" s="21"/>
      <c r="AC598" s="21"/>
      <c r="AD598" s="102"/>
      <c r="AE598" s="102"/>
      <c r="AF598" s="8"/>
      <c r="AG598" s="8"/>
      <c r="AH598" s="8"/>
      <c r="AI598" s="21"/>
      <c r="AJ598" s="21"/>
      <c r="AK598" s="21"/>
      <c r="AL598" s="21"/>
      <c r="AM598" s="102"/>
      <c r="AN598" s="102"/>
      <c r="AO598" s="8"/>
      <c r="AP598" s="8"/>
      <c r="AQ598" s="8"/>
      <c r="AR598" s="17"/>
      <c r="AS598" s="17"/>
      <c r="AT598" s="13"/>
      <c r="AU598" s="13"/>
      <c r="AV598" s="11"/>
      <c r="AW598" s="13"/>
    </row>
    <row r="599" ht="12.75" customHeight="1">
      <c r="A599" s="13"/>
      <c r="B599" s="13"/>
      <c r="C599" s="11"/>
      <c r="D599" s="11"/>
      <c r="E599" s="99"/>
      <c r="F599" s="17"/>
      <c r="G599" s="13"/>
      <c r="H599" s="13"/>
      <c r="I599" s="13"/>
      <c r="J599" s="13"/>
      <c r="K599" s="8"/>
      <c r="L599" s="37"/>
      <c r="M599" s="13"/>
      <c r="N599" s="13"/>
      <c r="O599" s="13"/>
      <c r="P599" s="107"/>
      <c r="Q599" s="8"/>
      <c r="R599" s="8"/>
      <c r="S599" s="21"/>
      <c r="T599" s="11"/>
      <c r="U599" s="13"/>
      <c r="V599" s="8"/>
      <c r="W599" s="8"/>
      <c r="X599" s="8"/>
      <c r="Y599" s="8"/>
      <c r="Z599" s="21"/>
      <c r="AA599" s="21"/>
      <c r="AB599" s="21"/>
      <c r="AC599" s="21"/>
      <c r="AD599" s="102"/>
      <c r="AE599" s="102"/>
      <c r="AF599" s="8"/>
      <c r="AG599" s="8"/>
      <c r="AH599" s="8"/>
      <c r="AI599" s="21"/>
      <c r="AJ599" s="21"/>
      <c r="AK599" s="21"/>
      <c r="AL599" s="21"/>
      <c r="AM599" s="102"/>
      <c r="AN599" s="102"/>
      <c r="AO599" s="8"/>
      <c r="AP599" s="8"/>
      <c r="AQ599" s="8"/>
      <c r="AR599" s="17"/>
      <c r="AS599" s="17"/>
      <c r="AT599" s="13"/>
      <c r="AU599" s="13"/>
      <c r="AV599" s="11"/>
      <c r="AW599" s="13"/>
    </row>
    <row r="600" ht="12.75" customHeight="1">
      <c r="A600" s="13"/>
      <c r="B600" s="13"/>
      <c r="C600" s="11"/>
      <c r="D600" s="11"/>
      <c r="E600" s="99"/>
      <c r="F600" s="17"/>
      <c r="G600" s="13"/>
      <c r="H600" s="13"/>
      <c r="I600" s="13"/>
      <c r="J600" s="13"/>
      <c r="K600" s="8"/>
      <c r="L600" s="37"/>
      <c r="M600" s="13"/>
      <c r="N600" s="13"/>
      <c r="O600" s="13"/>
      <c r="P600" s="107"/>
      <c r="Q600" s="8"/>
      <c r="R600" s="8"/>
      <c r="S600" s="21"/>
      <c r="T600" s="11"/>
      <c r="U600" s="13"/>
      <c r="V600" s="8"/>
      <c r="W600" s="8"/>
      <c r="X600" s="8"/>
      <c r="Y600" s="8"/>
      <c r="Z600" s="21"/>
      <c r="AA600" s="21"/>
      <c r="AB600" s="21"/>
      <c r="AC600" s="21"/>
      <c r="AD600" s="102"/>
      <c r="AE600" s="102"/>
      <c r="AF600" s="8"/>
      <c r="AG600" s="8"/>
      <c r="AH600" s="8"/>
      <c r="AI600" s="21"/>
      <c r="AJ600" s="21"/>
      <c r="AK600" s="21"/>
      <c r="AL600" s="21"/>
      <c r="AM600" s="102"/>
      <c r="AN600" s="102"/>
      <c r="AO600" s="8"/>
      <c r="AP600" s="8"/>
      <c r="AQ600" s="8"/>
      <c r="AR600" s="17"/>
      <c r="AS600" s="17"/>
      <c r="AT600" s="13"/>
      <c r="AU600" s="13"/>
      <c r="AV600" s="11"/>
      <c r="AW600" s="13"/>
    </row>
    <row r="601" ht="12.75" customHeight="1">
      <c r="A601" s="13"/>
      <c r="B601" s="13"/>
      <c r="C601" s="11"/>
      <c r="D601" s="11"/>
      <c r="E601" s="99"/>
      <c r="F601" s="17"/>
      <c r="G601" s="13"/>
      <c r="H601" s="13"/>
      <c r="I601" s="13"/>
      <c r="J601" s="13"/>
      <c r="K601" s="8"/>
      <c r="L601" s="37"/>
      <c r="M601" s="13"/>
      <c r="N601" s="13"/>
      <c r="O601" s="13"/>
      <c r="P601" s="107"/>
      <c r="Q601" s="8"/>
      <c r="R601" s="8"/>
      <c r="S601" s="21"/>
      <c r="T601" s="11"/>
      <c r="U601" s="13"/>
      <c r="V601" s="8"/>
      <c r="W601" s="8"/>
      <c r="X601" s="8"/>
      <c r="Y601" s="8"/>
      <c r="Z601" s="21"/>
      <c r="AA601" s="21"/>
      <c r="AB601" s="21"/>
      <c r="AC601" s="21"/>
      <c r="AD601" s="102"/>
      <c r="AE601" s="102"/>
      <c r="AF601" s="8"/>
      <c r="AG601" s="8"/>
      <c r="AH601" s="8"/>
      <c r="AI601" s="21"/>
      <c r="AJ601" s="21"/>
      <c r="AK601" s="21"/>
      <c r="AL601" s="21"/>
      <c r="AM601" s="102"/>
      <c r="AN601" s="102"/>
      <c r="AO601" s="8"/>
      <c r="AP601" s="8"/>
      <c r="AQ601" s="8"/>
      <c r="AR601" s="17"/>
      <c r="AS601" s="17"/>
      <c r="AT601" s="13"/>
      <c r="AU601" s="13"/>
      <c r="AV601" s="11"/>
      <c r="AW601" s="13"/>
    </row>
    <row r="602" ht="12.75" customHeight="1">
      <c r="A602" s="13"/>
      <c r="B602" s="13"/>
      <c r="C602" s="11"/>
      <c r="D602" s="11"/>
      <c r="E602" s="99"/>
      <c r="F602" s="17"/>
      <c r="G602" s="13"/>
      <c r="H602" s="13"/>
      <c r="I602" s="13"/>
      <c r="J602" s="13"/>
      <c r="K602" s="8"/>
      <c r="L602" s="37"/>
      <c r="M602" s="13"/>
      <c r="N602" s="13"/>
      <c r="O602" s="13"/>
      <c r="P602" s="107"/>
      <c r="Q602" s="8"/>
      <c r="R602" s="8"/>
      <c r="S602" s="21"/>
      <c r="T602" s="11"/>
      <c r="U602" s="13"/>
      <c r="V602" s="8"/>
      <c r="W602" s="8"/>
      <c r="X602" s="8"/>
      <c r="Y602" s="8"/>
      <c r="Z602" s="21"/>
      <c r="AA602" s="21"/>
      <c r="AB602" s="21"/>
      <c r="AC602" s="21"/>
      <c r="AD602" s="102"/>
      <c r="AE602" s="102"/>
      <c r="AF602" s="8"/>
      <c r="AG602" s="8"/>
      <c r="AH602" s="8"/>
      <c r="AI602" s="21"/>
      <c r="AJ602" s="21"/>
      <c r="AK602" s="21"/>
      <c r="AL602" s="21"/>
      <c r="AM602" s="102"/>
      <c r="AN602" s="102"/>
      <c r="AO602" s="8"/>
      <c r="AP602" s="8"/>
      <c r="AQ602" s="8"/>
      <c r="AR602" s="17"/>
      <c r="AS602" s="17"/>
      <c r="AT602" s="13"/>
      <c r="AU602" s="13"/>
      <c r="AV602" s="11"/>
      <c r="AW602" s="13"/>
    </row>
    <row r="603" ht="12.75" customHeight="1">
      <c r="A603" s="13"/>
      <c r="B603" s="13"/>
      <c r="C603" s="11"/>
      <c r="D603" s="11"/>
      <c r="E603" s="99"/>
      <c r="F603" s="17"/>
      <c r="G603" s="13"/>
      <c r="H603" s="13"/>
      <c r="I603" s="13"/>
      <c r="J603" s="13"/>
      <c r="K603" s="8"/>
      <c r="L603" s="37"/>
      <c r="M603" s="13"/>
      <c r="N603" s="13"/>
      <c r="O603" s="13"/>
      <c r="P603" s="107"/>
      <c r="Q603" s="8"/>
      <c r="R603" s="8"/>
      <c r="S603" s="21"/>
      <c r="T603" s="11"/>
      <c r="U603" s="13"/>
      <c r="V603" s="8"/>
      <c r="W603" s="8"/>
      <c r="X603" s="8"/>
      <c r="Y603" s="8"/>
      <c r="Z603" s="21"/>
      <c r="AA603" s="21"/>
      <c r="AB603" s="21"/>
      <c r="AC603" s="21"/>
      <c r="AD603" s="102"/>
      <c r="AE603" s="102"/>
      <c r="AF603" s="8"/>
      <c r="AG603" s="8"/>
      <c r="AH603" s="8"/>
      <c r="AI603" s="21"/>
      <c r="AJ603" s="21"/>
      <c r="AK603" s="21"/>
      <c r="AL603" s="21"/>
      <c r="AM603" s="102"/>
      <c r="AN603" s="102"/>
      <c r="AO603" s="8"/>
      <c r="AP603" s="8"/>
      <c r="AQ603" s="8"/>
      <c r="AR603" s="17"/>
      <c r="AS603" s="17"/>
      <c r="AT603" s="13"/>
      <c r="AU603" s="13"/>
      <c r="AV603" s="11"/>
      <c r="AW603" s="13"/>
    </row>
    <row r="604" ht="12.75" customHeight="1">
      <c r="A604" s="13"/>
      <c r="B604" s="13"/>
      <c r="C604" s="11"/>
      <c r="D604" s="11"/>
      <c r="E604" s="99"/>
      <c r="F604" s="17"/>
      <c r="G604" s="13"/>
      <c r="H604" s="13"/>
      <c r="I604" s="13"/>
      <c r="J604" s="13"/>
      <c r="K604" s="8"/>
      <c r="L604" s="37"/>
      <c r="M604" s="13"/>
      <c r="N604" s="13"/>
      <c r="O604" s="13"/>
      <c r="P604" s="107"/>
      <c r="Q604" s="8"/>
      <c r="R604" s="8"/>
      <c r="S604" s="21"/>
      <c r="T604" s="11"/>
      <c r="U604" s="13"/>
      <c r="V604" s="8"/>
      <c r="W604" s="8"/>
      <c r="X604" s="8"/>
      <c r="Y604" s="8"/>
      <c r="Z604" s="21"/>
      <c r="AA604" s="21"/>
      <c r="AB604" s="21"/>
      <c r="AC604" s="21"/>
      <c r="AD604" s="102"/>
      <c r="AE604" s="102"/>
      <c r="AF604" s="8"/>
      <c r="AG604" s="8"/>
      <c r="AH604" s="8"/>
      <c r="AI604" s="21"/>
      <c r="AJ604" s="21"/>
      <c r="AK604" s="21"/>
      <c r="AL604" s="21"/>
      <c r="AM604" s="102"/>
      <c r="AN604" s="102"/>
      <c r="AO604" s="8"/>
      <c r="AP604" s="8"/>
      <c r="AQ604" s="8"/>
      <c r="AR604" s="17"/>
      <c r="AS604" s="17"/>
      <c r="AT604" s="13"/>
      <c r="AU604" s="13"/>
      <c r="AV604" s="11"/>
      <c r="AW604" s="13"/>
    </row>
    <row r="605" ht="12.75" customHeight="1">
      <c r="A605" s="13"/>
      <c r="B605" s="13"/>
      <c r="C605" s="11"/>
      <c r="D605" s="11"/>
      <c r="E605" s="99"/>
      <c r="F605" s="17"/>
      <c r="G605" s="13"/>
      <c r="H605" s="13"/>
      <c r="I605" s="13"/>
      <c r="J605" s="13"/>
      <c r="K605" s="8"/>
      <c r="L605" s="37"/>
      <c r="M605" s="13"/>
      <c r="N605" s="13"/>
      <c r="O605" s="13"/>
      <c r="P605" s="107"/>
      <c r="Q605" s="8"/>
      <c r="R605" s="8"/>
      <c r="S605" s="21"/>
      <c r="T605" s="11"/>
      <c r="U605" s="13"/>
      <c r="V605" s="8"/>
      <c r="W605" s="8"/>
      <c r="X605" s="8"/>
      <c r="Y605" s="8"/>
      <c r="Z605" s="21"/>
      <c r="AA605" s="21"/>
      <c r="AB605" s="21"/>
      <c r="AC605" s="21"/>
      <c r="AD605" s="102"/>
      <c r="AE605" s="102"/>
      <c r="AF605" s="8"/>
      <c r="AG605" s="8"/>
      <c r="AH605" s="8"/>
      <c r="AI605" s="21"/>
      <c r="AJ605" s="21"/>
      <c r="AK605" s="21"/>
      <c r="AL605" s="21"/>
      <c r="AM605" s="102"/>
      <c r="AN605" s="102"/>
      <c r="AO605" s="8"/>
      <c r="AP605" s="8"/>
      <c r="AQ605" s="8"/>
      <c r="AR605" s="17"/>
      <c r="AS605" s="17"/>
      <c r="AT605" s="13"/>
      <c r="AU605" s="13"/>
      <c r="AV605" s="11"/>
      <c r="AW605" s="13"/>
    </row>
    <row r="606" ht="12.75" customHeight="1">
      <c r="A606" s="13"/>
      <c r="B606" s="13"/>
      <c r="C606" s="11"/>
      <c r="D606" s="11"/>
      <c r="E606" s="99"/>
      <c r="F606" s="17"/>
      <c r="G606" s="13"/>
      <c r="H606" s="13"/>
      <c r="I606" s="13"/>
      <c r="J606" s="13"/>
      <c r="K606" s="8"/>
      <c r="L606" s="37"/>
      <c r="M606" s="13"/>
      <c r="N606" s="13"/>
      <c r="O606" s="13"/>
      <c r="P606" s="107"/>
      <c r="Q606" s="8"/>
      <c r="R606" s="8"/>
      <c r="S606" s="21"/>
      <c r="T606" s="11"/>
      <c r="U606" s="13"/>
      <c r="V606" s="8"/>
      <c r="W606" s="8"/>
      <c r="X606" s="8"/>
      <c r="Y606" s="8"/>
      <c r="Z606" s="21"/>
      <c r="AA606" s="21"/>
      <c r="AB606" s="21"/>
      <c r="AC606" s="21"/>
      <c r="AD606" s="102"/>
      <c r="AE606" s="102"/>
      <c r="AF606" s="8"/>
      <c r="AG606" s="8"/>
      <c r="AH606" s="8"/>
      <c r="AI606" s="21"/>
      <c r="AJ606" s="21"/>
      <c r="AK606" s="21"/>
      <c r="AL606" s="21"/>
      <c r="AM606" s="102"/>
      <c r="AN606" s="102"/>
      <c r="AO606" s="8"/>
      <c r="AP606" s="8"/>
      <c r="AQ606" s="8"/>
      <c r="AR606" s="17"/>
      <c r="AS606" s="17"/>
      <c r="AT606" s="13"/>
      <c r="AU606" s="13"/>
      <c r="AV606" s="11"/>
      <c r="AW606" s="13"/>
    </row>
    <row r="607" ht="12.75" customHeight="1">
      <c r="A607" s="13"/>
      <c r="B607" s="13"/>
      <c r="C607" s="11"/>
      <c r="D607" s="11"/>
      <c r="E607" s="99"/>
      <c r="F607" s="17"/>
      <c r="G607" s="13"/>
      <c r="H607" s="13"/>
      <c r="I607" s="13"/>
      <c r="J607" s="13"/>
      <c r="K607" s="8"/>
      <c r="L607" s="37"/>
      <c r="M607" s="13"/>
      <c r="N607" s="13"/>
      <c r="O607" s="13"/>
      <c r="P607" s="107"/>
      <c r="Q607" s="8"/>
      <c r="R607" s="8"/>
      <c r="S607" s="21"/>
      <c r="T607" s="11"/>
      <c r="U607" s="13"/>
      <c r="V607" s="8"/>
      <c r="W607" s="8"/>
      <c r="X607" s="8"/>
      <c r="Y607" s="8"/>
      <c r="Z607" s="21"/>
      <c r="AA607" s="21"/>
      <c r="AB607" s="21"/>
      <c r="AC607" s="21"/>
      <c r="AD607" s="102"/>
      <c r="AE607" s="102"/>
      <c r="AF607" s="8"/>
      <c r="AG607" s="8"/>
      <c r="AH607" s="8"/>
      <c r="AI607" s="21"/>
      <c r="AJ607" s="21"/>
      <c r="AK607" s="21"/>
      <c r="AL607" s="21"/>
      <c r="AM607" s="102"/>
      <c r="AN607" s="102"/>
      <c r="AO607" s="8"/>
      <c r="AP607" s="8"/>
      <c r="AQ607" s="8"/>
      <c r="AR607" s="17"/>
      <c r="AS607" s="17"/>
      <c r="AT607" s="13"/>
      <c r="AU607" s="13"/>
      <c r="AV607" s="11"/>
      <c r="AW607" s="13"/>
    </row>
    <row r="608" ht="12.75" customHeight="1">
      <c r="A608" s="13"/>
      <c r="B608" s="13"/>
      <c r="C608" s="11"/>
      <c r="D608" s="11"/>
      <c r="E608" s="99"/>
      <c r="F608" s="17"/>
      <c r="G608" s="13"/>
      <c r="H608" s="13"/>
      <c r="I608" s="13"/>
      <c r="J608" s="13"/>
      <c r="K608" s="8"/>
      <c r="L608" s="37"/>
      <c r="M608" s="13"/>
      <c r="N608" s="13"/>
      <c r="O608" s="13"/>
      <c r="P608" s="107"/>
      <c r="Q608" s="8"/>
      <c r="R608" s="8"/>
      <c r="S608" s="21"/>
      <c r="T608" s="11"/>
      <c r="U608" s="13"/>
      <c r="V608" s="8"/>
      <c r="W608" s="8"/>
      <c r="X608" s="8"/>
      <c r="Y608" s="8"/>
      <c r="Z608" s="21"/>
      <c r="AA608" s="21"/>
      <c r="AB608" s="21"/>
      <c r="AC608" s="21"/>
      <c r="AD608" s="102"/>
      <c r="AE608" s="102"/>
      <c r="AF608" s="8"/>
      <c r="AG608" s="8"/>
      <c r="AH608" s="8"/>
      <c r="AI608" s="21"/>
      <c r="AJ608" s="21"/>
      <c r="AK608" s="21"/>
      <c r="AL608" s="21"/>
      <c r="AM608" s="102"/>
      <c r="AN608" s="102"/>
      <c r="AO608" s="8"/>
      <c r="AP608" s="8"/>
      <c r="AQ608" s="8"/>
      <c r="AR608" s="17"/>
      <c r="AS608" s="17"/>
      <c r="AT608" s="13"/>
      <c r="AU608" s="13"/>
      <c r="AV608" s="11"/>
      <c r="AW608" s="13"/>
    </row>
    <row r="609" ht="12.75" customHeight="1">
      <c r="A609" s="13"/>
      <c r="B609" s="13"/>
      <c r="C609" s="11"/>
      <c r="D609" s="11"/>
      <c r="E609" s="99"/>
      <c r="F609" s="17"/>
      <c r="G609" s="13"/>
      <c r="H609" s="13"/>
      <c r="I609" s="13"/>
      <c r="J609" s="13"/>
      <c r="K609" s="8"/>
      <c r="L609" s="37"/>
      <c r="M609" s="13"/>
      <c r="N609" s="13"/>
      <c r="O609" s="13"/>
      <c r="P609" s="107"/>
      <c r="Q609" s="8"/>
      <c r="R609" s="8"/>
      <c r="S609" s="21"/>
      <c r="T609" s="11"/>
      <c r="U609" s="13"/>
      <c r="V609" s="8"/>
      <c r="W609" s="8"/>
      <c r="X609" s="8"/>
      <c r="Y609" s="8"/>
      <c r="Z609" s="21"/>
      <c r="AA609" s="21"/>
      <c r="AB609" s="21"/>
      <c r="AC609" s="21"/>
      <c r="AD609" s="102"/>
      <c r="AE609" s="102"/>
      <c r="AF609" s="8"/>
      <c r="AG609" s="8"/>
      <c r="AH609" s="8"/>
      <c r="AI609" s="21"/>
      <c r="AJ609" s="21"/>
      <c r="AK609" s="21"/>
      <c r="AL609" s="21"/>
      <c r="AM609" s="102"/>
      <c r="AN609" s="102"/>
      <c r="AO609" s="8"/>
      <c r="AP609" s="8"/>
      <c r="AQ609" s="8"/>
      <c r="AR609" s="17"/>
      <c r="AS609" s="17"/>
      <c r="AT609" s="13"/>
      <c r="AU609" s="13"/>
      <c r="AV609" s="11"/>
      <c r="AW609" s="13"/>
    </row>
    <row r="610" ht="12.75" customHeight="1">
      <c r="A610" s="13"/>
      <c r="B610" s="13"/>
      <c r="C610" s="11"/>
      <c r="D610" s="11"/>
      <c r="E610" s="99"/>
      <c r="F610" s="17"/>
      <c r="G610" s="13"/>
      <c r="H610" s="13"/>
      <c r="I610" s="13"/>
      <c r="J610" s="13"/>
      <c r="K610" s="8"/>
      <c r="L610" s="37"/>
      <c r="M610" s="13"/>
      <c r="N610" s="13"/>
      <c r="O610" s="13"/>
      <c r="P610" s="107"/>
      <c r="Q610" s="8"/>
      <c r="R610" s="8"/>
      <c r="S610" s="21"/>
      <c r="T610" s="11"/>
      <c r="U610" s="13"/>
      <c r="V610" s="8"/>
      <c r="W610" s="8"/>
      <c r="X610" s="8"/>
      <c r="Y610" s="8"/>
      <c r="Z610" s="21"/>
      <c r="AA610" s="21"/>
      <c r="AB610" s="21"/>
      <c r="AC610" s="21"/>
      <c r="AD610" s="102"/>
      <c r="AE610" s="102"/>
      <c r="AF610" s="8"/>
      <c r="AG610" s="8"/>
      <c r="AH610" s="8"/>
      <c r="AI610" s="21"/>
      <c r="AJ610" s="21"/>
      <c r="AK610" s="21"/>
      <c r="AL610" s="21"/>
      <c r="AM610" s="102"/>
      <c r="AN610" s="102"/>
      <c r="AO610" s="8"/>
      <c r="AP610" s="8"/>
      <c r="AQ610" s="8"/>
      <c r="AR610" s="17"/>
      <c r="AS610" s="17"/>
      <c r="AT610" s="13"/>
      <c r="AU610" s="13"/>
      <c r="AV610" s="11"/>
      <c r="AW610" s="13"/>
    </row>
    <row r="611" ht="12.75" customHeight="1">
      <c r="A611" s="13"/>
      <c r="B611" s="13"/>
      <c r="C611" s="11"/>
      <c r="D611" s="11"/>
      <c r="E611" s="99"/>
      <c r="F611" s="17"/>
      <c r="G611" s="13"/>
      <c r="H611" s="13"/>
      <c r="I611" s="13"/>
      <c r="J611" s="13"/>
      <c r="K611" s="8"/>
      <c r="L611" s="37"/>
      <c r="M611" s="13"/>
      <c r="N611" s="13"/>
      <c r="O611" s="13"/>
      <c r="P611" s="107"/>
      <c r="Q611" s="8"/>
      <c r="R611" s="8"/>
      <c r="S611" s="21"/>
      <c r="T611" s="11"/>
      <c r="U611" s="13"/>
      <c r="V611" s="8"/>
      <c r="W611" s="8"/>
      <c r="X611" s="8"/>
      <c r="Y611" s="8"/>
      <c r="Z611" s="21"/>
      <c r="AA611" s="21"/>
      <c r="AB611" s="21"/>
      <c r="AC611" s="21"/>
      <c r="AD611" s="102"/>
      <c r="AE611" s="102"/>
      <c r="AF611" s="8"/>
      <c r="AG611" s="8"/>
      <c r="AH611" s="8"/>
      <c r="AI611" s="21"/>
      <c r="AJ611" s="21"/>
      <c r="AK611" s="21"/>
      <c r="AL611" s="21"/>
      <c r="AM611" s="102"/>
      <c r="AN611" s="102"/>
      <c r="AO611" s="8"/>
      <c r="AP611" s="8"/>
      <c r="AQ611" s="8"/>
      <c r="AR611" s="17"/>
      <c r="AS611" s="17"/>
      <c r="AT611" s="13"/>
      <c r="AU611" s="13"/>
      <c r="AV611" s="11"/>
      <c r="AW611" s="13"/>
    </row>
    <row r="612" ht="12.75" customHeight="1">
      <c r="A612" s="13"/>
      <c r="B612" s="13"/>
      <c r="C612" s="11"/>
      <c r="D612" s="11"/>
      <c r="E612" s="99"/>
      <c r="F612" s="17"/>
      <c r="G612" s="13"/>
      <c r="H612" s="13"/>
      <c r="I612" s="13"/>
      <c r="J612" s="13"/>
      <c r="K612" s="8"/>
      <c r="L612" s="37"/>
      <c r="M612" s="13"/>
      <c r="N612" s="13"/>
      <c r="O612" s="13"/>
      <c r="P612" s="107"/>
      <c r="Q612" s="8"/>
      <c r="R612" s="8"/>
      <c r="S612" s="21"/>
      <c r="T612" s="11"/>
      <c r="U612" s="13"/>
      <c r="V612" s="8"/>
      <c r="W612" s="8"/>
      <c r="X612" s="8"/>
      <c r="Y612" s="8"/>
      <c r="Z612" s="21"/>
      <c r="AA612" s="21"/>
      <c r="AB612" s="21"/>
      <c r="AC612" s="21"/>
      <c r="AD612" s="102"/>
      <c r="AE612" s="102"/>
      <c r="AF612" s="8"/>
      <c r="AG612" s="8"/>
      <c r="AH612" s="8"/>
      <c r="AI612" s="21"/>
      <c r="AJ612" s="21"/>
      <c r="AK612" s="21"/>
      <c r="AL612" s="21"/>
      <c r="AM612" s="102"/>
      <c r="AN612" s="102"/>
      <c r="AO612" s="8"/>
      <c r="AP612" s="8"/>
      <c r="AQ612" s="8"/>
      <c r="AR612" s="17"/>
      <c r="AS612" s="17"/>
      <c r="AT612" s="13"/>
      <c r="AU612" s="13"/>
      <c r="AV612" s="11"/>
      <c r="AW612" s="13"/>
    </row>
    <row r="613" ht="12.75" customHeight="1">
      <c r="A613" s="13"/>
      <c r="B613" s="13"/>
      <c r="C613" s="11"/>
      <c r="D613" s="11"/>
      <c r="E613" s="99"/>
      <c r="F613" s="17"/>
      <c r="G613" s="13"/>
      <c r="H613" s="13"/>
      <c r="I613" s="13"/>
      <c r="J613" s="13"/>
      <c r="K613" s="8"/>
      <c r="L613" s="37"/>
      <c r="M613" s="13"/>
      <c r="N613" s="13"/>
      <c r="O613" s="13"/>
      <c r="P613" s="107"/>
      <c r="Q613" s="8"/>
      <c r="R613" s="8"/>
      <c r="S613" s="21"/>
      <c r="T613" s="11"/>
      <c r="U613" s="13"/>
      <c r="V613" s="8"/>
      <c r="W613" s="8"/>
      <c r="X613" s="8"/>
      <c r="Y613" s="8"/>
      <c r="Z613" s="21"/>
      <c r="AA613" s="21"/>
      <c r="AB613" s="21"/>
      <c r="AC613" s="21"/>
      <c r="AD613" s="102"/>
      <c r="AE613" s="102"/>
      <c r="AF613" s="8"/>
      <c r="AG613" s="8"/>
      <c r="AH613" s="8"/>
      <c r="AI613" s="21"/>
      <c r="AJ613" s="21"/>
      <c r="AK613" s="21"/>
      <c r="AL613" s="21"/>
      <c r="AM613" s="102"/>
      <c r="AN613" s="102"/>
      <c r="AO613" s="8"/>
      <c r="AP613" s="8"/>
      <c r="AQ613" s="8"/>
      <c r="AR613" s="17"/>
      <c r="AS613" s="17"/>
      <c r="AT613" s="13"/>
      <c r="AU613" s="13"/>
      <c r="AV613" s="11"/>
      <c r="AW613" s="13"/>
    </row>
    <row r="614" ht="12.75" customHeight="1">
      <c r="A614" s="13"/>
      <c r="B614" s="13"/>
      <c r="C614" s="11"/>
      <c r="D614" s="11"/>
      <c r="E614" s="99"/>
      <c r="F614" s="17"/>
      <c r="G614" s="13"/>
      <c r="H614" s="13"/>
      <c r="I614" s="13"/>
      <c r="J614" s="13"/>
      <c r="K614" s="8"/>
      <c r="L614" s="37"/>
      <c r="M614" s="13"/>
      <c r="N614" s="13"/>
      <c r="O614" s="13"/>
      <c r="P614" s="107"/>
      <c r="Q614" s="8"/>
      <c r="R614" s="8"/>
      <c r="S614" s="21"/>
      <c r="T614" s="11"/>
      <c r="U614" s="13"/>
      <c r="V614" s="8"/>
      <c r="W614" s="8"/>
      <c r="X614" s="8"/>
      <c r="Y614" s="8"/>
      <c r="Z614" s="21"/>
      <c r="AA614" s="21"/>
      <c r="AB614" s="21"/>
      <c r="AC614" s="21"/>
      <c r="AD614" s="102"/>
      <c r="AE614" s="102"/>
      <c r="AF614" s="8"/>
      <c r="AG614" s="8"/>
      <c r="AH614" s="8"/>
      <c r="AI614" s="21"/>
      <c r="AJ614" s="21"/>
      <c r="AK614" s="21"/>
      <c r="AL614" s="21"/>
      <c r="AM614" s="102"/>
      <c r="AN614" s="102"/>
      <c r="AO614" s="8"/>
      <c r="AP614" s="8"/>
      <c r="AQ614" s="8"/>
      <c r="AR614" s="17"/>
      <c r="AS614" s="17"/>
      <c r="AT614" s="13"/>
      <c r="AU614" s="13"/>
      <c r="AV614" s="11"/>
      <c r="AW614" s="13"/>
    </row>
    <row r="615" ht="12.75" customHeight="1">
      <c r="A615" s="13"/>
      <c r="B615" s="13"/>
      <c r="C615" s="11"/>
      <c r="D615" s="11"/>
      <c r="E615" s="99"/>
      <c r="F615" s="17"/>
      <c r="G615" s="13"/>
      <c r="H615" s="13"/>
      <c r="I615" s="13"/>
      <c r="J615" s="13"/>
      <c r="K615" s="8"/>
      <c r="L615" s="37"/>
      <c r="M615" s="13"/>
      <c r="N615" s="13"/>
      <c r="O615" s="13"/>
      <c r="P615" s="107"/>
      <c r="Q615" s="8"/>
      <c r="R615" s="8"/>
      <c r="S615" s="21"/>
      <c r="T615" s="11"/>
      <c r="U615" s="13"/>
      <c r="V615" s="8"/>
      <c r="W615" s="8"/>
      <c r="X615" s="8"/>
      <c r="Y615" s="8"/>
      <c r="Z615" s="21"/>
      <c r="AA615" s="21"/>
      <c r="AB615" s="21"/>
      <c r="AC615" s="21"/>
      <c r="AD615" s="102"/>
      <c r="AE615" s="102"/>
      <c r="AF615" s="8"/>
      <c r="AG615" s="8"/>
      <c r="AH615" s="8"/>
      <c r="AI615" s="21"/>
      <c r="AJ615" s="21"/>
      <c r="AK615" s="21"/>
      <c r="AL615" s="21"/>
      <c r="AM615" s="102"/>
      <c r="AN615" s="102"/>
      <c r="AO615" s="8"/>
      <c r="AP615" s="8"/>
      <c r="AQ615" s="8"/>
      <c r="AR615" s="17"/>
      <c r="AS615" s="17"/>
      <c r="AT615" s="13"/>
      <c r="AU615" s="13"/>
      <c r="AV615" s="11"/>
      <c r="AW615" s="13"/>
    </row>
    <row r="616" ht="12.75" customHeight="1">
      <c r="A616" s="13"/>
      <c r="B616" s="13"/>
      <c r="C616" s="11"/>
      <c r="D616" s="11"/>
      <c r="E616" s="99"/>
      <c r="F616" s="17"/>
      <c r="G616" s="13"/>
      <c r="H616" s="13"/>
      <c r="I616" s="13"/>
      <c r="J616" s="13"/>
      <c r="K616" s="8"/>
      <c r="L616" s="37"/>
      <c r="M616" s="13"/>
      <c r="N616" s="13"/>
      <c r="O616" s="13"/>
      <c r="P616" s="107"/>
      <c r="Q616" s="8"/>
      <c r="R616" s="8"/>
      <c r="S616" s="21"/>
      <c r="T616" s="11"/>
      <c r="U616" s="13"/>
      <c r="V616" s="8"/>
      <c r="W616" s="8"/>
      <c r="X616" s="8"/>
      <c r="Y616" s="8"/>
      <c r="Z616" s="21"/>
      <c r="AA616" s="21"/>
      <c r="AB616" s="21"/>
      <c r="AC616" s="21"/>
      <c r="AD616" s="102"/>
      <c r="AE616" s="102"/>
      <c r="AF616" s="8"/>
      <c r="AG616" s="8"/>
      <c r="AH616" s="8"/>
      <c r="AI616" s="21"/>
      <c r="AJ616" s="21"/>
      <c r="AK616" s="21"/>
      <c r="AL616" s="21"/>
      <c r="AM616" s="102"/>
      <c r="AN616" s="102"/>
      <c r="AO616" s="8"/>
      <c r="AP616" s="8"/>
      <c r="AQ616" s="8"/>
      <c r="AR616" s="17"/>
      <c r="AS616" s="17"/>
      <c r="AT616" s="13"/>
      <c r="AU616" s="13"/>
      <c r="AV616" s="11"/>
      <c r="AW616" s="13"/>
    </row>
    <row r="617" ht="12.75" customHeight="1">
      <c r="A617" s="13"/>
      <c r="B617" s="13"/>
      <c r="C617" s="11"/>
      <c r="D617" s="11"/>
      <c r="E617" s="99"/>
      <c r="F617" s="17"/>
      <c r="G617" s="13"/>
      <c r="H617" s="13"/>
      <c r="I617" s="13"/>
      <c r="J617" s="13"/>
      <c r="K617" s="8"/>
      <c r="L617" s="37"/>
      <c r="M617" s="13"/>
      <c r="N617" s="13"/>
      <c r="O617" s="13"/>
      <c r="P617" s="107"/>
      <c r="Q617" s="8"/>
      <c r="R617" s="8"/>
      <c r="S617" s="21"/>
      <c r="T617" s="11"/>
      <c r="U617" s="13"/>
      <c r="V617" s="8"/>
      <c r="W617" s="8"/>
      <c r="X617" s="8"/>
      <c r="Y617" s="8"/>
      <c r="Z617" s="21"/>
      <c r="AA617" s="21"/>
      <c r="AB617" s="21"/>
      <c r="AC617" s="21"/>
      <c r="AD617" s="102"/>
      <c r="AE617" s="102"/>
      <c r="AF617" s="8"/>
      <c r="AG617" s="8"/>
      <c r="AH617" s="8"/>
      <c r="AI617" s="21"/>
      <c r="AJ617" s="21"/>
      <c r="AK617" s="21"/>
      <c r="AL617" s="21"/>
      <c r="AM617" s="102"/>
      <c r="AN617" s="102"/>
      <c r="AO617" s="8"/>
      <c r="AP617" s="8"/>
      <c r="AQ617" s="8"/>
      <c r="AR617" s="17"/>
      <c r="AS617" s="17"/>
      <c r="AT617" s="13"/>
      <c r="AU617" s="13"/>
      <c r="AV617" s="11"/>
      <c r="AW617" s="13"/>
    </row>
    <row r="618" ht="12.75" customHeight="1">
      <c r="A618" s="13"/>
      <c r="B618" s="13"/>
      <c r="C618" s="11"/>
      <c r="D618" s="11"/>
      <c r="E618" s="99"/>
      <c r="F618" s="17"/>
      <c r="G618" s="13"/>
      <c r="H618" s="13"/>
      <c r="I618" s="13"/>
      <c r="J618" s="13"/>
      <c r="K618" s="8"/>
      <c r="L618" s="37"/>
      <c r="M618" s="13"/>
      <c r="N618" s="13"/>
      <c r="O618" s="13"/>
      <c r="P618" s="107"/>
      <c r="Q618" s="8"/>
      <c r="R618" s="8"/>
      <c r="S618" s="21"/>
      <c r="T618" s="11"/>
      <c r="U618" s="13"/>
      <c r="V618" s="8"/>
      <c r="W618" s="8"/>
      <c r="X618" s="8"/>
      <c r="Y618" s="8"/>
      <c r="Z618" s="21"/>
      <c r="AA618" s="21"/>
      <c r="AB618" s="21"/>
      <c r="AC618" s="21"/>
      <c r="AD618" s="102"/>
      <c r="AE618" s="102"/>
      <c r="AF618" s="8"/>
      <c r="AG618" s="8"/>
      <c r="AH618" s="8"/>
      <c r="AI618" s="21"/>
      <c r="AJ618" s="21"/>
      <c r="AK618" s="21"/>
      <c r="AL618" s="21"/>
      <c r="AM618" s="102"/>
      <c r="AN618" s="102"/>
      <c r="AO618" s="8"/>
      <c r="AP618" s="8"/>
      <c r="AQ618" s="8"/>
      <c r="AR618" s="17"/>
      <c r="AS618" s="17"/>
      <c r="AT618" s="13"/>
      <c r="AU618" s="13"/>
      <c r="AV618" s="11"/>
      <c r="AW618" s="13"/>
    </row>
    <row r="619" ht="12.75" customHeight="1">
      <c r="A619" s="13"/>
      <c r="B619" s="13"/>
      <c r="C619" s="11"/>
      <c r="D619" s="11"/>
      <c r="E619" s="99"/>
      <c r="F619" s="17"/>
      <c r="G619" s="13"/>
      <c r="H619" s="13"/>
      <c r="I619" s="13"/>
      <c r="J619" s="13"/>
      <c r="K619" s="8"/>
      <c r="L619" s="37"/>
      <c r="M619" s="13"/>
      <c r="N619" s="13"/>
      <c r="O619" s="13"/>
      <c r="P619" s="107"/>
      <c r="Q619" s="8"/>
      <c r="R619" s="8"/>
      <c r="S619" s="21"/>
      <c r="T619" s="11"/>
      <c r="U619" s="13"/>
      <c r="V619" s="8"/>
      <c r="W619" s="8"/>
      <c r="X619" s="8"/>
      <c r="Y619" s="8"/>
      <c r="Z619" s="21"/>
      <c r="AA619" s="21"/>
      <c r="AB619" s="21"/>
      <c r="AC619" s="21"/>
      <c r="AD619" s="102"/>
      <c r="AE619" s="102"/>
      <c r="AF619" s="8"/>
      <c r="AG619" s="8"/>
      <c r="AH619" s="8"/>
      <c r="AI619" s="21"/>
      <c r="AJ619" s="21"/>
      <c r="AK619" s="21"/>
      <c r="AL619" s="21"/>
      <c r="AM619" s="102"/>
      <c r="AN619" s="102"/>
      <c r="AO619" s="8"/>
      <c r="AP619" s="8"/>
      <c r="AQ619" s="8"/>
      <c r="AR619" s="17"/>
      <c r="AS619" s="17"/>
      <c r="AT619" s="13"/>
      <c r="AU619" s="13"/>
      <c r="AV619" s="11"/>
      <c r="AW619" s="13"/>
    </row>
    <row r="620" ht="12.75" customHeight="1">
      <c r="A620" s="13"/>
      <c r="B620" s="13"/>
      <c r="C620" s="11"/>
      <c r="D620" s="11"/>
      <c r="E620" s="99"/>
      <c r="F620" s="17"/>
      <c r="G620" s="13"/>
      <c r="H620" s="13"/>
      <c r="I620" s="13"/>
      <c r="J620" s="13"/>
      <c r="K620" s="8"/>
      <c r="L620" s="37"/>
      <c r="M620" s="13"/>
      <c r="N620" s="13"/>
      <c r="O620" s="13"/>
      <c r="P620" s="107"/>
      <c r="Q620" s="8"/>
      <c r="R620" s="8"/>
      <c r="S620" s="21"/>
      <c r="T620" s="11"/>
      <c r="U620" s="13"/>
      <c r="V620" s="8"/>
      <c r="W620" s="8"/>
      <c r="X620" s="8"/>
      <c r="Y620" s="8"/>
      <c r="Z620" s="21"/>
      <c r="AA620" s="21"/>
      <c r="AB620" s="21"/>
      <c r="AC620" s="21"/>
      <c r="AD620" s="102"/>
      <c r="AE620" s="102"/>
      <c r="AF620" s="8"/>
      <c r="AG620" s="8"/>
      <c r="AH620" s="8"/>
      <c r="AI620" s="21"/>
      <c r="AJ620" s="21"/>
      <c r="AK620" s="21"/>
      <c r="AL620" s="21"/>
      <c r="AM620" s="102"/>
      <c r="AN620" s="102"/>
      <c r="AO620" s="8"/>
      <c r="AP620" s="8"/>
      <c r="AQ620" s="8"/>
      <c r="AR620" s="17"/>
      <c r="AS620" s="17"/>
      <c r="AT620" s="13"/>
      <c r="AU620" s="13"/>
      <c r="AV620" s="11"/>
      <c r="AW620" s="13"/>
    </row>
    <row r="621" ht="12.75" customHeight="1">
      <c r="A621" s="13"/>
      <c r="B621" s="13"/>
      <c r="C621" s="11"/>
      <c r="D621" s="11"/>
      <c r="E621" s="99"/>
      <c r="F621" s="17"/>
      <c r="G621" s="13"/>
      <c r="H621" s="13"/>
      <c r="I621" s="13"/>
      <c r="J621" s="13"/>
      <c r="K621" s="8"/>
      <c r="L621" s="37"/>
      <c r="M621" s="13"/>
      <c r="N621" s="13"/>
      <c r="O621" s="13"/>
      <c r="P621" s="107"/>
      <c r="Q621" s="8"/>
      <c r="R621" s="8"/>
      <c r="S621" s="21"/>
      <c r="T621" s="11"/>
      <c r="U621" s="13"/>
      <c r="V621" s="8"/>
      <c r="W621" s="8"/>
      <c r="X621" s="8"/>
      <c r="Y621" s="8"/>
      <c r="Z621" s="21"/>
      <c r="AA621" s="21"/>
      <c r="AB621" s="21"/>
      <c r="AC621" s="21"/>
      <c r="AD621" s="102"/>
      <c r="AE621" s="102"/>
      <c r="AF621" s="8"/>
      <c r="AG621" s="8"/>
      <c r="AH621" s="8"/>
      <c r="AI621" s="21"/>
      <c r="AJ621" s="21"/>
      <c r="AK621" s="21"/>
      <c r="AL621" s="21"/>
      <c r="AM621" s="102"/>
      <c r="AN621" s="102"/>
      <c r="AO621" s="8"/>
      <c r="AP621" s="8"/>
      <c r="AQ621" s="8"/>
      <c r="AR621" s="17"/>
      <c r="AS621" s="17"/>
      <c r="AT621" s="13"/>
      <c r="AU621" s="13"/>
      <c r="AV621" s="11"/>
      <c r="AW621" s="13"/>
    </row>
    <row r="622" ht="12.75" customHeight="1">
      <c r="A622" s="13"/>
      <c r="B622" s="13"/>
      <c r="C622" s="11"/>
      <c r="D622" s="11"/>
      <c r="E622" s="99"/>
      <c r="F622" s="17"/>
      <c r="G622" s="13"/>
      <c r="H622" s="13"/>
      <c r="I622" s="13"/>
      <c r="J622" s="13"/>
      <c r="K622" s="8"/>
      <c r="L622" s="37"/>
      <c r="M622" s="13"/>
      <c r="N622" s="13"/>
      <c r="O622" s="13"/>
      <c r="P622" s="107"/>
      <c r="Q622" s="8"/>
      <c r="R622" s="8"/>
      <c r="S622" s="21"/>
      <c r="T622" s="11"/>
      <c r="U622" s="13"/>
      <c r="V622" s="8"/>
      <c r="W622" s="8"/>
      <c r="X622" s="8"/>
      <c r="Y622" s="8"/>
      <c r="Z622" s="21"/>
      <c r="AA622" s="21"/>
      <c r="AB622" s="21"/>
      <c r="AC622" s="21"/>
      <c r="AD622" s="102"/>
      <c r="AE622" s="102"/>
      <c r="AF622" s="8"/>
      <c r="AG622" s="8"/>
      <c r="AH622" s="8"/>
      <c r="AI622" s="21"/>
      <c r="AJ622" s="21"/>
      <c r="AK622" s="21"/>
      <c r="AL622" s="21"/>
      <c r="AM622" s="102"/>
      <c r="AN622" s="102"/>
      <c r="AO622" s="8"/>
      <c r="AP622" s="8"/>
      <c r="AQ622" s="8"/>
      <c r="AR622" s="17"/>
      <c r="AS622" s="17"/>
      <c r="AT622" s="13"/>
      <c r="AU622" s="13"/>
      <c r="AV622" s="11"/>
      <c r="AW622" s="13"/>
    </row>
    <row r="623" ht="12.75" customHeight="1">
      <c r="A623" s="13"/>
      <c r="B623" s="13"/>
      <c r="C623" s="11"/>
      <c r="D623" s="11"/>
      <c r="E623" s="99"/>
      <c r="F623" s="17"/>
      <c r="G623" s="13"/>
      <c r="H623" s="13"/>
      <c r="I623" s="13"/>
      <c r="J623" s="13"/>
      <c r="K623" s="8"/>
      <c r="L623" s="37"/>
      <c r="M623" s="13"/>
      <c r="N623" s="13"/>
      <c r="O623" s="13"/>
      <c r="P623" s="107"/>
      <c r="Q623" s="8"/>
      <c r="R623" s="8"/>
      <c r="S623" s="21"/>
      <c r="T623" s="11"/>
      <c r="U623" s="13"/>
      <c r="V623" s="8"/>
      <c r="W623" s="8"/>
      <c r="X623" s="8"/>
      <c r="Y623" s="8"/>
      <c r="Z623" s="21"/>
      <c r="AA623" s="21"/>
      <c r="AB623" s="21"/>
      <c r="AC623" s="21"/>
      <c r="AD623" s="102"/>
      <c r="AE623" s="102"/>
      <c r="AF623" s="8"/>
      <c r="AG623" s="8"/>
      <c r="AH623" s="8"/>
      <c r="AI623" s="21"/>
      <c r="AJ623" s="21"/>
      <c r="AK623" s="21"/>
      <c r="AL623" s="21"/>
      <c r="AM623" s="102"/>
      <c r="AN623" s="102"/>
      <c r="AO623" s="8"/>
      <c r="AP623" s="8"/>
      <c r="AQ623" s="8"/>
      <c r="AR623" s="17"/>
      <c r="AS623" s="17"/>
      <c r="AT623" s="13"/>
      <c r="AU623" s="13"/>
      <c r="AV623" s="11"/>
      <c r="AW623" s="13"/>
    </row>
    <row r="624" ht="12.75" customHeight="1">
      <c r="A624" s="13"/>
      <c r="B624" s="13"/>
      <c r="C624" s="11"/>
      <c r="D624" s="11"/>
      <c r="E624" s="99"/>
      <c r="F624" s="17"/>
      <c r="G624" s="13"/>
      <c r="H624" s="13"/>
      <c r="I624" s="13"/>
      <c r="J624" s="13"/>
      <c r="K624" s="8"/>
      <c r="L624" s="37"/>
      <c r="M624" s="13"/>
      <c r="N624" s="13"/>
      <c r="O624" s="13"/>
      <c r="P624" s="107"/>
      <c r="Q624" s="8"/>
      <c r="R624" s="8"/>
      <c r="S624" s="21"/>
      <c r="T624" s="11"/>
      <c r="U624" s="13"/>
      <c r="V624" s="8"/>
      <c r="W624" s="8"/>
      <c r="X624" s="8"/>
      <c r="Y624" s="8"/>
      <c r="Z624" s="21"/>
      <c r="AA624" s="21"/>
      <c r="AB624" s="21"/>
      <c r="AC624" s="21"/>
      <c r="AD624" s="102"/>
      <c r="AE624" s="102"/>
      <c r="AF624" s="8"/>
      <c r="AG624" s="8"/>
      <c r="AH624" s="8"/>
      <c r="AI624" s="21"/>
      <c r="AJ624" s="21"/>
      <c r="AK624" s="21"/>
      <c r="AL624" s="21"/>
      <c r="AM624" s="102"/>
      <c r="AN624" s="102"/>
      <c r="AO624" s="8"/>
      <c r="AP624" s="8"/>
      <c r="AQ624" s="8"/>
      <c r="AR624" s="17"/>
      <c r="AS624" s="17"/>
      <c r="AT624" s="13"/>
      <c r="AU624" s="13"/>
      <c r="AV624" s="11"/>
      <c r="AW624" s="13"/>
    </row>
    <row r="625" ht="12.75" customHeight="1">
      <c r="A625" s="13"/>
      <c r="B625" s="13"/>
      <c r="C625" s="11"/>
      <c r="D625" s="11"/>
      <c r="E625" s="99"/>
      <c r="F625" s="17"/>
      <c r="G625" s="13"/>
      <c r="H625" s="13"/>
      <c r="I625" s="13"/>
      <c r="J625" s="13"/>
      <c r="K625" s="8"/>
      <c r="L625" s="37"/>
      <c r="M625" s="13"/>
      <c r="N625" s="13"/>
      <c r="O625" s="13"/>
      <c r="P625" s="107"/>
      <c r="Q625" s="8"/>
      <c r="R625" s="8"/>
      <c r="S625" s="21"/>
      <c r="T625" s="11"/>
      <c r="U625" s="13"/>
      <c r="V625" s="8"/>
      <c r="W625" s="8"/>
      <c r="X625" s="8"/>
      <c r="Y625" s="8"/>
      <c r="Z625" s="21"/>
      <c r="AA625" s="21"/>
      <c r="AB625" s="21"/>
      <c r="AC625" s="21"/>
      <c r="AD625" s="102"/>
      <c r="AE625" s="102"/>
      <c r="AF625" s="8"/>
      <c r="AG625" s="8"/>
      <c r="AH625" s="8"/>
      <c r="AI625" s="21"/>
      <c r="AJ625" s="21"/>
      <c r="AK625" s="21"/>
      <c r="AL625" s="21"/>
      <c r="AM625" s="102"/>
      <c r="AN625" s="102"/>
      <c r="AO625" s="8"/>
      <c r="AP625" s="8"/>
      <c r="AQ625" s="8"/>
      <c r="AR625" s="17"/>
      <c r="AS625" s="17"/>
      <c r="AT625" s="13"/>
      <c r="AU625" s="13"/>
      <c r="AV625" s="11"/>
      <c r="AW625" s="13"/>
    </row>
    <row r="626" ht="12.75" customHeight="1">
      <c r="A626" s="13"/>
      <c r="B626" s="13"/>
      <c r="C626" s="11"/>
      <c r="D626" s="11"/>
      <c r="E626" s="99"/>
      <c r="F626" s="17"/>
      <c r="G626" s="13"/>
      <c r="H626" s="13"/>
      <c r="I626" s="13"/>
      <c r="J626" s="13"/>
      <c r="K626" s="8"/>
      <c r="L626" s="37"/>
      <c r="M626" s="13"/>
      <c r="N626" s="13"/>
      <c r="O626" s="13"/>
      <c r="P626" s="107"/>
      <c r="Q626" s="8"/>
      <c r="R626" s="8"/>
      <c r="S626" s="21"/>
      <c r="T626" s="11"/>
      <c r="U626" s="13"/>
      <c r="V626" s="8"/>
      <c r="W626" s="8"/>
      <c r="X626" s="8"/>
      <c r="Y626" s="8"/>
      <c r="Z626" s="21"/>
      <c r="AA626" s="21"/>
      <c r="AB626" s="21"/>
      <c r="AC626" s="21"/>
      <c r="AD626" s="102"/>
      <c r="AE626" s="102"/>
      <c r="AF626" s="8"/>
      <c r="AG626" s="8"/>
      <c r="AH626" s="8"/>
      <c r="AI626" s="21"/>
      <c r="AJ626" s="21"/>
      <c r="AK626" s="21"/>
      <c r="AL626" s="21"/>
      <c r="AM626" s="102"/>
      <c r="AN626" s="102"/>
      <c r="AO626" s="8"/>
      <c r="AP626" s="8"/>
      <c r="AQ626" s="8"/>
      <c r="AR626" s="17"/>
      <c r="AS626" s="17"/>
      <c r="AT626" s="13"/>
      <c r="AU626" s="13"/>
      <c r="AV626" s="11"/>
      <c r="AW626" s="13"/>
    </row>
    <row r="627" ht="12.75" customHeight="1">
      <c r="A627" s="13"/>
      <c r="B627" s="13"/>
      <c r="C627" s="11"/>
      <c r="D627" s="11"/>
      <c r="E627" s="99"/>
      <c r="F627" s="17"/>
      <c r="G627" s="13"/>
      <c r="H627" s="13"/>
      <c r="I627" s="13"/>
      <c r="J627" s="13"/>
      <c r="K627" s="8"/>
      <c r="L627" s="37"/>
      <c r="M627" s="13"/>
      <c r="N627" s="13"/>
      <c r="O627" s="13"/>
      <c r="P627" s="107"/>
      <c r="Q627" s="8"/>
      <c r="R627" s="8"/>
      <c r="S627" s="21"/>
      <c r="T627" s="11"/>
      <c r="U627" s="13"/>
      <c r="V627" s="8"/>
      <c r="W627" s="8"/>
      <c r="X627" s="8"/>
      <c r="Y627" s="8"/>
      <c r="Z627" s="21"/>
      <c r="AA627" s="21"/>
      <c r="AB627" s="21"/>
      <c r="AC627" s="21"/>
      <c r="AD627" s="102"/>
      <c r="AE627" s="102"/>
      <c r="AF627" s="8"/>
      <c r="AG627" s="8"/>
      <c r="AH627" s="8"/>
      <c r="AI627" s="21"/>
      <c r="AJ627" s="21"/>
      <c r="AK627" s="21"/>
      <c r="AL627" s="21"/>
      <c r="AM627" s="102"/>
      <c r="AN627" s="102"/>
      <c r="AO627" s="8"/>
      <c r="AP627" s="8"/>
      <c r="AQ627" s="8"/>
      <c r="AR627" s="17"/>
      <c r="AS627" s="17"/>
      <c r="AT627" s="13"/>
      <c r="AU627" s="13"/>
      <c r="AV627" s="11"/>
      <c r="AW627" s="13"/>
    </row>
    <row r="628" ht="12.75" customHeight="1">
      <c r="A628" s="13"/>
      <c r="B628" s="13"/>
      <c r="C628" s="11"/>
      <c r="D628" s="11"/>
      <c r="E628" s="99"/>
      <c r="F628" s="17"/>
      <c r="G628" s="13"/>
      <c r="H628" s="13"/>
      <c r="I628" s="13"/>
      <c r="J628" s="13"/>
      <c r="K628" s="8"/>
      <c r="L628" s="37"/>
      <c r="M628" s="13"/>
      <c r="N628" s="13"/>
      <c r="O628" s="13"/>
      <c r="P628" s="107"/>
      <c r="Q628" s="8"/>
      <c r="R628" s="8"/>
      <c r="S628" s="21"/>
      <c r="T628" s="11"/>
      <c r="U628" s="13"/>
      <c r="V628" s="8"/>
      <c r="W628" s="8"/>
      <c r="X628" s="8"/>
      <c r="Y628" s="8"/>
      <c r="Z628" s="21"/>
      <c r="AA628" s="21"/>
      <c r="AB628" s="21"/>
      <c r="AC628" s="21"/>
      <c r="AD628" s="102"/>
      <c r="AE628" s="102"/>
      <c r="AF628" s="8"/>
      <c r="AG628" s="8"/>
      <c r="AH628" s="8"/>
      <c r="AI628" s="21"/>
      <c r="AJ628" s="21"/>
      <c r="AK628" s="21"/>
      <c r="AL628" s="21"/>
      <c r="AM628" s="102"/>
      <c r="AN628" s="102"/>
      <c r="AO628" s="8"/>
      <c r="AP628" s="8"/>
      <c r="AQ628" s="8"/>
      <c r="AR628" s="17"/>
      <c r="AS628" s="17"/>
      <c r="AT628" s="13"/>
      <c r="AU628" s="13"/>
      <c r="AV628" s="11"/>
      <c r="AW628" s="13"/>
    </row>
    <row r="629" ht="12.75" customHeight="1">
      <c r="A629" s="13"/>
      <c r="B629" s="13"/>
      <c r="C629" s="11"/>
      <c r="D629" s="11"/>
      <c r="E629" s="99"/>
      <c r="F629" s="17"/>
      <c r="G629" s="13"/>
      <c r="H629" s="13"/>
      <c r="I629" s="13"/>
      <c r="J629" s="13"/>
      <c r="K629" s="8"/>
      <c r="L629" s="37"/>
      <c r="M629" s="13"/>
      <c r="N629" s="13"/>
      <c r="O629" s="13"/>
      <c r="P629" s="107"/>
      <c r="Q629" s="8"/>
      <c r="R629" s="8"/>
      <c r="S629" s="21"/>
      <c r="T629" s="11"/>
      <c r="U629" s="13"/>
      <c r="V629" s="8"/>
      <c r="W629" s="8"/>
      <c r="X629" s="8"/>
      <c r="Y629" s="8"/>
      <c r="Z629" s="21"/>
      <c r="AA629" s="21"/>
      <c r="AB629" s="21"/>
      <c r="AC629" s="21"/>
      <c r="AD629" s="102"/>
      <c r="AE629" s="102"/>
      <c r="AF629" s="8"/>
      <c r="AG629" s="8"/>
      <c r="AH629" s="8"/>
      <c r="AI629" s="21"/>
      <c r="AJ629" s="21"/>
      <c r="AK629" s="21"/>
      <c r="AL629" s="21"/>
      <c r="AM629" s="102"/>
      <c r="AN629" s="102"/>
      <c r="AO629" s="8"/>
      <c r="AP629" s="8"/>
      <c r="AQ629" s="8"/>
      <c r="AR629" s="17"/>
      <c r="AS629" s="17"/>
      <c r="AT629" s="13"/>
      <c r="AU629" s="13"/>
      <c r="AV629" s="11"/>
      <c r="AW629" s="13"/>
    </row>
    <row r="630" ht="12.75" customHeight="1">
      <c r="A630" s="13"/>
      <c r="B630" s="13"/>
      <c r="C630" s="11"/>
      <c r="D630" s="11"/>
      <c r="E630" s="99"/>
      <c r="F630" s="17"/>
      <c r="G630" s="13"/>
      <c r="H630" s="13"/>
      <c r="I630" s="13"/>
      <c r="J630" s="13"/>
      <c r="K630" s="8"/>
      <c r="L630" s="37"/>
      <c r="M630" s="13"/>
      <c r="N630" s="13"/>
      <c r="O630" s="13"/>
      <c r="P630" s="107"/>
      <c r="Q630" s="8"/>
      <c r="R630" s="8"/>
      <c r="S630" s="21"/>
      <c r="T630" s="11"/>
      <c r="U630" s="13"/>
      <c r="V630" s="8"/>
      <c r="W630" s="8"/>
      <c r="X630" s="8"/>
      <c r="Y630" s="8"/>
      <c r="Z630" s="21"/>
      <c r="AA630" s="21"/>
      <c r="AB630" s="21"/>
      <c r="AC630" s="21"/>
      <c r="AD630" s="102"/>
      <c r="AE630" s="102"/>
      <c r="AF630" s="8"/>
      <c r="AG630" s="8"/>
      <c r="AH630" s="8"/>
      <c r="AI630" s="21"/>
      <c r="AJ630" s="21"/>
      <c r="AK630" s="21"/>
      <c r="AL630" s="21"/>
      <c r="AM630" s="102"/>
      <c r="AN630" s="102"/>
      <c r="AO630" s="8"/>
      <c r="AP630" s="8"/>
      <c r="AQ630" s="8"/>
      <c r="AR630" s="17"/>
      <c r="AS630" s="17"/>
      <c r="AT630" s="13"/>
      <c r="AU630" s="13"/>
      <c r="AV630" s="11"/>
      <c r="AW630" s="13"/>
    </row>
    <row r="631" ht="12.75" customHeight="1">
      <c r="A631" s="13"/>
      <c r="B631" s="13"/>
      <c r="C631" s="11"/>
      <c r="D631" s="11"/>
      <c r="E631" s="99"/>
      <c r="F631" s="17"/>
      <c r="G631" s="13"/>
      <c r="H631" s="13"/>
      <c r="I631" s="13"/>
      <c r="J631" s="13"/>
      <c r="K631" s="8"/>
      <c r="L631" s="37"/>
      <c r="M631" s="13"/>
      <c r="N631" s="13"/>
      <c r="O631" s="13"/>
      <c r="P631" s="107"/>
      <c r="Q631" s="8"/>
      <c r="R631" s="8"/>
      <c r="S631" s="21"/>
      <c r="T631" s="11"/>
      <c r="U631" s="13"/>
      <c r="V631" s="8"/>
      <c r="W631" s="8"/>
      <c r="X631" s="8"/>
      <c r="Y631" s="8"/>
      <c r="Z631" s="21"/>
      <c r="AA631" s="21"/>
      <c r="AB631" s="21"/>
      <c r="AC631" s="21"/>
      <c r="AD631" s="102"/>
      <c r="AE631" s="102"/>
      <c r="AF631" s="8"/>
      <c r="AG631" s="8"/>
      <c r="AH631" s="8"/>
      <c r="AI631" s="21"/>
      <c r="AJ631" s="21"/>
      <c r="AK631" s="21"/>
      <c r="AL631" s="21"/>
      <c r="AM631" s="102"/>
      <c r="AN631" s="102"/>
      <c r="AO631" s="8"/>
      <c r="AP631" s="8"/>
      <c r="AQ631" s="8"/>
      <c r="AR631" s="17"/>
      <c r="AS631" s="17"/>
      <c r="AT631" s="13"/>
      <c r="AU631" s="13"/>
      <c r="AV631" s="11"/>
      <c r="AW631" s="13"/>
    </row>
    <row r="632" ht="12.75" customHeight="1">
      <c r="A632" s="13"/>
      <c r="B632" s="13"/>
      <c r="C632" s="11"/>
      <c r="D632" s="11"/>
      <c r="E632" s="99"/>
      <c r="F632" s="17"/>
      <c r="G632" s="13"/>
      <c r="H632" s="13"/>
      <c r="I632" s="13"/>
      <c r="J632" s="13"/>
      <c r="K632" s="8"/>
      <c r="L632" s="37"/>
      <c r="M632" s="13"/>
      <c r="N632" s="13"/>
      <c r="O632" s="13"/>
      <c r="P632" s="107"/>
      <c r="Q632" s="8"/>
      <c r="R632" s="8"/>
      <c r="S632" s="21"/>
      <c r="T632" s="11"/>
      <c r="U632" s="13"/>
      <c r="V632" s="8"/>
      <c r="W632" s="8"/>
      <c r="X632" s="8"/>
      <c r="Y632" s="8"/>
      <c r="Z632" s="21"/>
      <c r="AA632" s="21"/>
      <c r="AB632" s="21"/>
      <c r="AC632" s="21"/>
      <c r="AD632" s="102"/>
      <c r="AE632" s="102"/>
      <c r="AF632" s="8"/>
      <c r="AG632" s="8"/>
      <c r="AH632" s="8"/>
      <c r="AI632" s="21"/>
      <c r="AJ632" s="21"/>
      <c r="AK632" s="21"/>
      <c r="AL632" s="21"/>
      <c r="AM632" s="102"/>
      <c r="AN632" s="102"/>
      <c r="AO632" s="8"/>
      <c r="AP632" s="8"/>
      <c r="AQ632" s="8"/>
      <c r="AR632" s="17"/>
      <c r="AS632" s="17"/>
      <c r="AT632" s="13"/>
      <c r="AU632" s="13"/>
      <c r="AV632" s="11"/>
      <c r="AW632" s="13"/>
    </row>
    <row r="633" ht="12.75" customHeight="1">
      <c r="A633" s="13"/>
      <c r="B633" s="13"/>
      <c r="C633" s="11"/>
      <c r="D633" s="11"/>
      <c r="E633" s="99"/>
      <c r="F633" s="17"/>
      <c r="G633" s="13"/>
      <c r="H633" s="13"/>
      <c r="I633" s="13"/>
      <c r="J633" s="13"/>
      <c r="K633" s="8"/>
      <c r="L633" s="37"/>
      <c r="M633" s="13"/>
      <c r="N633" s="13"/>
      <c r="O633" s="13"/>
      <c r="P633" s="107"/>
      <c r="Q633" s="8"/>
      <c r="R633" s="8"/>
      <c r="S633" s="21"/>
      <c r="T633" s="11"/>
      <c r="U633" s="13"/>
      <c r="V633" s="8"/>
      <c r="W633" s="8"/>
      <c r="X633" s="8"/>
      <c r="Y633" s="8"/>
      <c r="Z633" s="21"/>
      <c r="AA633" s="21"/>
      <c r="AB633" s="21"/>
      <c r="AC633" s="21"/>
      <c r="AD633" s="102"/>
      <c r="AE633" s="102"/>
      <c r="AF633" s="8"/>
      <c r="AG633" s="8"/>
      <c r="AH633" s="8"/>
      <c r="AI633" s="21"/>
      <c r="AJ633" s="21"/>
      <c r="AK633" s="21"/>
      <c r="AL633" s="21"/>
      <c r="AM633" s="102"/>
      <c r="AN633" s="102"/>
      <c r="AO633" s="8"/>
      <c r="AP633" s="8"/>
      <c r="AQ633" s="8"/>
      <c r="AR633" s="17"/>
      <c r="AS633" s="17"/>
      <c r="AT633" s="13"/>
      <c r="AU633" s="13"/>
      <c r="AV633" s="11"/>
      <c r="AW633" s="13"/>
    </row>
    <row r="634" ht="12.75" customHeight="1">
      <c r="A634" s="13"/>
      <c r="B634" s="13"/>
      <c r="C634" s="11"/>
      <c r="D634" s="11"/>
      <c r="E634" s="99"/>
      <c r="F634" s="17"/>
      <c r="G634" s="13"/>
      <c r="H634" s="13"/>
      <c r="I634" s="13"/>
      <c r="J634" s="13"/>
      <c r="K634" s="8"/>
      <c r="L634" s="37"/>
      <c r="M634" s="13"/>
      <c r="N634" s="13"/>
      <c r="O634" s="13"/>
      <c r="P634" s="107"/>
      <c r="Q634" s="8"/>
      <c r="R634" s="8"/>
      <c r="S634" s="21"/>
      <c r="T634" s="11"/>
      <c r="U634" s="13"/>
      <c r="V634" s="8"/>
      <c r="W634" s="8"/>
      <c r="X634" s="8"/>
      <c r="Y634" s="8"/>
      <c r="Z634" s="21"/>
      <c r="AA634" s="21"/>
      <c r="AB634" s="21"/>
      <c r="AC634" s="21"/>
      <c r="AD634" s="102"/>
      <c r="AE634" s="102"/>
      <c r="AF634" s="8"/>
      <c r="AG634" s="8"/>
      <c r="AH634" s="8"/>
      <c r="AI634" s="21"/>
      <c r="AJ634" s="21"/>
      <c r="AK634" s="21"/>
      <c r="AL634" s="21"/>
      <c r="AM634" s="102"/>
      <c r="AN634" s="102"/>
      <c r="AO634" s="8"/>
      <c r="AP634" s="8"/>
      <c r="AQ634" s="8"/>
      <c r="AR634" s="17"/>
      <c r="AS634" s="17"/>
      <c r="AT634" s="13"/>
      <c r="AU634" s="13"/>
      <c r="AV634" s="11"/>
      <c r="AW634" s="13"/>
    </row>
    <row r="635" ht="12.75" customHeight="1">
      <c r="A635" s="13"/>
      <c r="B635" s="13"/>
      <c r="C635" s="11"/>
      <c r="D635" s="11"/>
      <c r="E635" s="99"/>
      <c r="F635" s="17"/>
      <c r="G635" s="13"/>
      <c r="H635" s="13"/>
      <c r="I635" s="13"/>
      <c r="J635" s="13"/>
      <c r="K635" s="8"/>
      <c r="L635" s="37"/>
      <c r="M635" s="13"/>
      <c r="N635" s="13"/>
      <c r="O635" s="13"/>
      <c r="P635" s="107"/>
      <c r="Q635" s="8"/>
      <c r="R635" s="8"/>
      <c r="S635" s="21"/>
      <c r="T635" s="11"/>
      <c r="U635" s="13"/>
      <c r="V635" s="8"/>
      <c r="W635" s="8"/>
      <c r="X635" s="8"/>
      <c r="Y635" s="8"/>
      <c r="Z635" s="21"/>
      <c r="AA635" s="21"/>
      <c r="AB635" s="21"/>
      <c r="AC635" s="21"/>
      <c r="AD635" s="102"/>
      <c r="AE635" s="102"/>
      <c r="AF635" s="8"/>
      <c r="AG635" s="8"/>
      <c r="AH635" s="8"/>
      <c r="AI635" s="21"/>
      <c r="AJ635" s="21"/>
      <c r="AK635" s="21"/>
      <c r="AL635" s="21"/>
      <c r="AM635" s="102"/>
      <c r="AN635" s="102"/>
      <c r="AO635" s="8"/>
      <c r="AP635" s="8"/>
      <c r="AQ635" s="8"/>
      <c r="AR635" s="17"/>
      <c r="AS635" s="17"/>
      <c r="AT635" s="13"/>
      <c r="AU635" s="13"/>
      <c r="AV635" s="11"/>
      <c r="AW635" s="13"/>
    </row>
    <row r="636" ht="12.75" customHeight="1">
      <c r="A636" s="13"/>
      <c r="B636" s="13"/>
      <c r="C636" s="11"/>
      <c r="D636" s="11"/>
      <c r="E636" s="99"/>
      <c r="F636" s="17"/>
      <c r="G636" s="13"/>
      <c r="H636" s="13"/>
      <c r="I636" s="13"/>
      <c r="J636" s="13"/>
      <c r="K636" s="8"/>
      <c r="L636" s="37"/>
      <c r="M636" s="13"/>
      <c r="N636" s="13"/>
      <c r="O636" s="13"/>
      <c r="P636" s="107"/>
      <c r="Q636" s="8"/>
      <c r="R636" s="8"/>
      <c r="S636" s="21"/>
      <c r="T636" s="11"/>
      <c r="U636" s="13"/>
      <c r="V636" s="8"/>
      <c r="W636" s="8"/>
      <c r="X636" s="8"/>
      <c r="Y636" s="8"/>
      <c r="Z636" s="21"/>
      <c r="AA636" s="21"/>
      <c r="AB636" s="21"/>
      <c r="AC636" s="21"/>
      <c r="AD636" s="102"/>
      <c r="AE636" s="102"/>
      <c r="AF636" s="8"/>
      <c r="AG636" s="8"/>
      <c r="AH636" s="8"/>
      <c r="AI636" s="21"/>
      <c r="AJ636" s="21"/>
      <c r="AK636" s="21"/>
      <c r="AL636" s="21"/>
      <c r="AM636" s="102"/>
      <c r="AN636" s="102"/>
      <c r="AO636" s="8"/>
      <c r="AP636" s="8"/>
      <c r="AQ636" s="8"/>
      <c r="AR636" s="17"/>
      <c r="AS636" s="17"/>
      <c r="AT636" s="13"/>
      <c r="AU636" s="13"/>
      <c r="AV636" s="11"/>
      <c r="AW636" s="13"/>
    </row>
    <row r="637" ht="12.75" customHeight="1">
      <c r="A637" s="13"/>
      <c r="B637" s="13"/>
      <c r="C637" s="11"/>
      <c r="D637" s="11"/>
      <c r="E637" s="99"/>
      <c r="F637" s="17"/>
      <c r="G637" s="13"/>
      <c r="H637" s="13"/>
      <c r="I637" s="13"/>
      <c r="J637" s="13"/>
      <c r="K637" s="8"/>
      <c r="L637" s="37"/>
      <c r="M637" s="13"/>
      <c r="N637" s="13"/>
      <c r="O637" s="13"/>
      <c r="P637" s="107"/>
      <c r="Q637" s="8"/>
      <c r="R637" s="8"/>
      <c r="S637" s="21"/>
      <c r="T637" s="11"/>
      <c r="U637" s="13"/>
      <c r="V637" s="8"/>
      <c r="W637" s="8"/>
      <c r="X637" s="8"/>
      <c r="Y637" s="8"/>
      <c r="Z637" s="21"/>
      <c r="AA637" s="21"/>
      <c r="AB637" s="21"/>
      <c r="AC637" s="21"/>
      <c r="AD637" s="102"/>
      <c r="AE637" s="102"/>
      <c r="AF637" s="8"/>
      <c r="AG637" s="8"/>
      <c r="AH637" s="8"/>
      <c r="AI637" s="21"/>
      <c r="AJ637" s="21"/>
      <c r="AK637" s="21"/>
      <c r="AL637" s="21"/>
      <c r="AM637" s="102"/>
      <c r="AN637" s="102"/>
      <c r="AO637" s="8"/>
      <c r="AP637" s="8"/>
      <c r="AQ637" s="8"/>
      <c r="AR637" s="17"/>
      <c r="AS637" s="17"/>
      <c r="AT637" s="13"/>
      <c r="AU637" s="13"/>
      <c r="AV637" s="11"/>
      <c r="AW637" s="13"/>
    </row>
    <row r="638" ht="12.75" customHeight="1">
      <c r="A638" s="13"/>
      <c r="B638" s="13"/>
      <c r="C638" s="11"/>
      <c r="D638" s="11"/>
      <c r="E638" s="99"/>
      <c r="F638" s="17"/>
      <c r="G638" s="13"/>
      <c r="H638" s="13"/>
      <c r="I638" s="13"/>
      <c r="J638" s="13"/>
      <c r="K638" s="8"/>
      <c r="L638" s="37"/>
      <c r="M638" s="13"/>
      <c r="N638" s="13"/>
      <c r="O638" s="13"/>
      <c r="P638" s="107"/>
      <c r="Q638" s="8"/>
      <c r="R638" s="8"/>
      <c r="S638" s="21"/>
      <c r="T638" s="11"/>
      <c r="U638" s="13"/>
      <c r="V638" s="8"/>
      <c r="W638" s="8"/>
      <c r="X638" s="8"/>
      <c r="Y638" s="8"/>
      <c r="Z638" s="21"/>
      <c r="AA638" s="21"/>
      <c r="AB638" s="21"/>
      <c r="AC638" s="21"/>
      <c r="AD638" s="102"/>
      <c r="AE638" s="102"/>
      <c r="AF638" s="8"/>
      <c r="AG638" s="8"/>
      <c r="AH638" s="8"/>
      <c r="AI638" s="21"/>
      <c r="AJ638" s="21"/>
      <c r="AK638" s="21"/>
      <c r="AL638" s="21"/>
      <c r="AM638" s="102"/>
      <c r="AN638" s="102"/>
      <c r="AO638" s="8"/>
      <c r="AP638" s="8"/>
      <c r="AQ638" s="8"/>
      <c r="AR638" s="17"/>
      <c r="AS638" s="17"/>
      <c r="AT638" s="13"/>
      <c r="AU638" s="13"/>
      <c r="AV638" s="11"/>
      <c r="AW638" s="13"/>
    </row>
    <row r="639" ht="12.75" customHeight="1">
      <c r="A639" s="13"/>
      <c r="B639" s="13"/>
      <c r="C639" s="11"/>
      <c r="D639" s="11"/>
      <c r="E639" s="99"/>
      <c r="F639" s="17"/>
      <c r="G639" s="13"/>
      <c r="H639" s="13"/>
      <c r="I639" s="13"/>
      <c r="J639" s="13"/>
      <c r="K639" s="8"/>
      <c r="L639" s="37"/>
      <c r="M639" s="13"/>
      <c r="N639" s="13"/>
      <c r="O639" s="13"/>
      <c r="P639" s="107"/>
      <c r="Q639" s="8"/>
      <c r="R639" s="8"/>
      <c r="S639" s="21"/>
      <c r="T639" s="11"/>
      <c r="U639" s="13"/>
      <c r="V639" s="8"/>
      <c r="W639" s="8"/>
      <c r="X639" s="8"/>
      <c r="Y639" s="8"/>
      <c r="Z639" s="21"/>
      <c r="AA639" s="21"/>
      <c r="AB639" s="21"/>
      <c r="AC639" s="21"/>
      <c r="AD639" s="102"/>
      <c r="AE639" s="102"/>
      <c r="AF639" s="8"/>
      <c r="AG639" s="8"/>
      <c r="AH639" s="8"/>
      <c r="AI639" s="21"/>
      <c r="AJ639" s="21"/>
      <c r="AK639" s="21"/>
      <c r="AL639" s="21"/>
      <c r="AM639" s="102"/>
      <c r="AN639" s="102"/>
      <c r="AO639" s="8"/>
      <c r="AP639" s="8"/>
      <c r="AQ639" s="8"/>
      <c r="AR639" s="17"/>
      <c r="AS639" s="17"/>
      <c r="AT639" s="13"/>
      <c r="AU639" s="13"/>
      <c r="AV639" s="11"/>
      <c r="AW639" s="13"/>
    </row>
    <row r="640" ht="12.75" customHeight="1">
      <c r="A640" s="13"/>
      <c r="B640" s="13"/>
      <c r="C640" s="11"/>
      <c r="D640" s="11"/>
      <c r="E640" s="99"/>
      <c r="F640" s="17"/>
      <c r="G640" s="13"/>
      <c r="H640" s="13"/>
      <c r="I640" s="13"/>
      <c r="J640" s="13"/>
      <c r="K640" s="8"/>
      <c r="L640" s="37"/>
      <c r="M640" s="13"/>
      <c r="N640" s="13"/>
      <c r="O640" s="13"/>
      <c r="P640" s="107"/>
      <c r="Q640" s="8"/>
      <c r="R640" s="8"/>
      <c r="S640" s="21"/>
      <c r="T640" s="11"/>
      <c r="U640" s="13"/>
      <c r="V640" s="8"/>
      <c r="W640" s="8"/>
      <c r="X640" s="8"/>
      <c r="Y640" s="8"/>
      <c r="Z640" s="21"/>
      <c r="AA640" s="21"/>
      <c r="AB640" s="21"/>
      <c r="AC640" s="21"/>
      <c r="AD640" s="102"/>
      <c r="AE640" s="102"/>
      <c r="AF640" s="8"/>
      <c r="AG640" s="8"/>
      <c r="AH640" s="8"/>
      <c r="AI640" s="21"/>
      <c r="AJ640" s="21"/>
      <c r="AK640" s="21"/>
      <c r="AL640" s="21"/>
      <c r="AM640" s="102"/>
      <c r="AN640" s="102"/>
      <c r="AO640" s="8"/>
      <c r="AP640" s="8"/>
      <c r="AQ640" s="8"/>
      <c r="AR640" s="17"/>
      <c r="AS640" s="17"/>
      <c r="AT640" s="13"/>
      <c r="AU640" s="13"/>
      <c r="AV640" s="11"/>
      <c r="AW640" s="13"/>
    </row>
    <row r="641" ht="12.75" customHeight="1">
      <c r="A641" s="13"/>
      <c r="B641" s="13"/>
      <c r="C641" s="11"/>
      <c r="D641" s="11"/>
      <c r="E641" s="99"/>
      <c r="F641" s="17"/>
      <c r="G641" s="13"/>
      <c r="H641" s="13"/>
      <c r="I641" s="13"/>
      <c r="J641" s="13"/>
      <c r="K641" s="8"/>
      <c r="L641" s="37"/>
      <c r="M641" s="13"/>
      <c r="N641" s="13"/>
      <c r="O641" s="13"/>
      <c r="P641" s="107"/>
      <c r="Q641" s="8"/>
      <c r="R641" s="8"/>
      <c r="S641" s="21"/>
      <c r="T641" s="11"/>
      <c r="U641" s="13"/>
      <c r="V641" s="8"/>
      <c r="W641" s="8"/>
      <c r="X641" s="8"/>
      <c r="Y641" s="8"/>
      <c r="Z641" s="21"/>
      <c r="AA641" s="21"/>
      <c r="AB641" s="21"/>
      <c r="AC641" s="21"/>
      <c r="AD641" s="102"/>
      <c r="AE641" s="102"/>
      <c r="AF641" s="8"/>
      <c r="AG641" s="8"/>
      <c r="AH641" s="8"/>
      <c r="AI641" s="21"/>
      <c r="AJ641" s="21"/>
      <c r="AK641" s="21"/>
      <c r="AL641" s="21"/>
      <c r="AM641" s="102"/>
      <c r="AN641" s="102"/>
      <c r="AO641" s="8"/>
      <c r="AP641" s="8"/>
      <c r="AQ641" s="8"/>
      <c r="AR641" s="17"/>
      <c r="AS641" s="17"/>
      <c r="AT641" s="13"/>
      <c r="AU641" s="13"/>
      <c r="AV641" s="11"/>
      <c r="AW641" s="13"/>
    </row>
    <row r="642" ht="12.75" customHeight="1">
      <c r="A642" s="13"/>
      <c r="B642" s="13"/>
      <c r="C642" s="11"/>
      <c r="D642" s="11"/>
      <c r="E642" s="99"/>
      <c r="F642" s="17"/>
      <c r="G642" s="13"/>
      <c r="H642" s="13"/>
      <c r="I642" s="13"/>
      <c r="J642" s="13"/>
      <c r="K642" s="8"/>
      <c r="L642" s="37"/>
      <c r="M642" s="13"/>
      <c r="N642" s="13"/>
      <c r="O642" s="13"/>
      <c r="P642" s="107"/>
      <c r="Q642" s="8"/>
      <c r="R642" s="8"/>
      <c r="S642" s="21"/>
      <c r="T642" s="11"/>
      <c r="U642" s="13"/>
      <c r="V642" s="8"/>
      <c r="W642" s="8"/>
      <c r="X642" s="8"/>
      <c r="Y642" s="8"/>
      <c r="Z642" s="21"/>
      <c r="AA642" s="21"/>
      <c r="AB642" s="21"/>
      <c r="AC642" s="21"/>
      <c r="AD642" s="102"/>
      <c r="AE642" s="102"/>
      <c r="AF642" s="8"/>
      <c r="AG642" s="8"/>
      <c r="AH642" s="8"/>
      <c r="AI642" s="21"/>
      <c r="AJ642" s="21"/>
      <c r="AK642" s="21"/>
      <c r="AL642" s="21"/>
      <c r="AM642" s="102"/>
      <c r="AN642" s="102"/>
      <c r="AO642" s="8"/>
      <c r="AP642" s="8"/>
      <c r="AQ642" s="8"/>
      <c r="AR642" s="17"/>
      <c r="AS642" s="17"/>
      <c r="AT642" s="13"/>
      <c r="AU642" s="13"/>
      <c r="AV642" s="11"/>
      <c r="AW642" s="13"/>
    </row>
    <row r="643" ht="12.75" customHeight="1">
      <c r="A643" s="13"/>
      <c r="B643" s="13"/>
      <c r="C643" s="11"/>
      <c r="D643" s="11"/>
      <c r="E643" s="99"/>
      <c r="F643" s="17"/>
      <c r="G643" s="13"/>
      <c r="H643" s="13"/>
      <c r="I643" s="13"/>
      <c r="J643" s="13"/>
      <c r="K643" s="8"/>
      <c r="L643" s="37"/>
      <c r="M643" s="13"/>
      <c r="N643" s="13"/>
      <c r="O643" s="13"/>
      <c r="P643" s="107"/>
      <c r="Q643" s="8"/>
      <c r="R643" s="8"/>
      <c r="S643" s="21"/>
      <c r="T643" s="11"/>
      <c r="U643" s="13"/>
      <c r="V643" s="8"/>
      <c r="W643" s="8"/>
      <c r="X643" s="8"/>
      <c r="Y643" s="8"/>
      <c r="Z643" s="21"/>
      <c r="AA643" s="21"/>
      <c r="AB643" s="21"/>
      <c r="AC643" s="21"/>
      <c r="AD643" s="102"/>
      <c r="AE643" s="102"/>
      <c r="AF643" s="8"/>
      <c r="AG643" s="8"/>
      <c r="AH643" s="8"/>
      <c r="AI643" s="21"/>
      <c r="AJ643" s="21"/>
      <c r="AK643" s="21"/>
      <c r="AL643" s="21"/>
      <c r="AM643" s="102"/>
      <c r="AN643" s="102"/>
      <c r="AO643" s="8"/>
      <c r="AP643" s="8"/>
      <c r="AQ643" s="8"/>
      <c r="AR643" s="17"/>
      <c r="AS643" s="17"/>
      <c r="AT643" s="13"/>
      <c r="AU643" s="13"/>
      <c r="AV643" s="11"/>
      <c r="AW643" s="13"/>
    </row>
    <row r="644" ht="12.75" customHeight="1">
      <c r="A644" s="13"/>
      <c r="B644" s="13"/>
      <c r="C644" s="11"/>
      <c r="D644" s="11"/>
      <c r="E644" s="99"/>
      <c r="F644" s="17"/>
      <c r="G644" s="13"/>
      <c r="H644" s="13"/>
      <c r="I644" s="13"/>
      <c r="J644" s="13"/>
      <c r="K644" s="8"/>
      <c r="L644" s="37"/>
      <c r="M644" s="13"/>
      <c r="N644" s="13"/>
      <c r="O644" s="13"/>
      <c r="P644" s="107"/>
      <c r="Q644" s="8"/>
      <c r="R644" s="8"/>
      <c r="S644" s="21"/>
      <c r="T644" s="11"/>
      <c r="U644" s="13"/>
      <c r="V644" s="8"/>
      <c r="W644" s="8"/>
      <c r="X644" s="8"/>
      <c r="Y644" s="8"/>
      <c r="Z644" s="21"/>
      <c r="AA644" s="21"/>
      <c r="AB644" s="21"/>
      <c r="AC644" s="21"/>
      <c r="AD644" s="102"/>
      <c r="AE644" s="102"/>
      <c r="AF644" s="8"/>
      <c r="AG644" s="8"/>
      <c r="AH644" s="8"/>
      <c r="AI644" s="21"/>
      <c r="AJ644" s="21"/>
      <c r="AK644" s="21"/>
      <c r="AL644" s="21"/>
      <c r="AM644" s="102"/>
      <c r="AN644" s="102"/>
      <c r="AO644" s="8"/>
      <c r="AP644" s="8"/>
      <c r="AQ644" s="8"/>
      <c r="AR644" s="17"/>
      <c r="AS644" s="17"/>
      <c r="AT644" s="13"/>
      <c r="AU644" s="13"/>
      <c r="AV644" s="11"/>
      <c r="AW644" s="13"/>
    </row>
    <row r="645" ht="12.75" customHeight="1">
      <c r="A645" s="13"/>
      <c r="B645" s="13"/>
      <c r="C645" s="11"/>
      <c r="D645" s="11"/>
      <c r="E645" s="99"/>
      <c r="F645" s="17"/>
      <c r="G645" s="13"/>
      <c r="H645" s="13"/>
      <c r="I645" s="13"/>
      <c r="J645" s="13"/>
      <c r="K645" s="8"/>
      <c r="L645" s="37"/>
      <c r="M645" s="13"/>
      <c r="N645" s="13"/>
      <c r="O645" s="13"/>
      <c r="P645" s="107"/>
      <c r="Q645" s="8"/>
      <c r="R645" s="8"/>
      <c r="S645" s="21"/>
      <c r="T645" s="11"/>
      <c r="U645" s="13"/>
      <c r="V645" s="8"/>
      <c r="W645" s="8"/>
      <c r="X645" s="8"/>
      <c r="Y645" s="8"/>
      <c r="Z645" s="21"/>
      <c r="AA645" s="21"/>
      <c r="AB645" s="21"/>
      <c r="AC645" s="21"/>
      <c r="AD645" s="102"/>
      <c r="AE645" s="102"/>
      <c r="AF645" s="8"/>
      <c r="AG645" s="8"/>
      <c r="AH645" s="8"/>
      <c r="AI645" s="21"/>
      <c r="AJ645" s="21"/>
      <c r="AK645" s="21"/>
      <c r="AL645" s="21"/>
      <c r="AM645" s="102"/>
      <c r="AN645" s="102"/>
      <c r="AO645" s="8"/>
      <c r="AP645" s="8"/>
      <c r="AQ645" s="8"/>
      <c r="AR645" s="17"/>
      <c r="AS645" s="17"/>
      <c r="AT645" s="13"/>
      <c r="AU645" s="13"/>
      <c r="AV645" s="11"/>
      <c r="AW645" s="13"/>
    </row>
    <row r="646" ht="12.75" customHeight="1">
      <c r="A646" s="13"/>
      <c r="B646" s="13"/>
      <c r="C646" s="11"/>
      <c r="D646" s="11"/>
      <c r="E646" s="99"/>
      <c r="F646" s="17"/>
      <c r="G646" s="13"/>
      <c r="H646" s="13"/>
      <c r="I646" s="13"/>
      <c r="J646" s="13"/>
      <c r="K646" s="8"/>
      <c r="L646" s="37"/>
      <c r="M646" s="13"/>
      <c r="N646" s="13"/>
      <c r="O646" s="13"/>
      <c r="P646" s="107"/>
      <c r="Q646" s="8"/>
      <c r="R646" s="8"/>
      <c r="S646" s="21"/>
      <c r="T646" s="11"/>
      <c r="U646" s="13"/>
      <c r="V646" s="8"/>
      <c r="W646" s="8"/>
      <c r="X646" s="8"/>
      <c r="Y646" s="8"/>
      <c r="Z646" s="21"/>
      <c r="AA646" s="21"/>
      <c r="AB646" s="21"/>
      <c r="AC646" s="21"/>
      <c r="AD646" s="102"/>
      <c r="AE646" s="102"/>
      <c r="AF646" s="8"/>
      <c r="AG646" s="8"/>
      <c r="AH646" s="8"/>
      <c r="AI646" s="21"/>
      <c r="AJ646" s="21"/>
      <c r="AK646" s="21"/>
      <c r="AL646" s="21"/>
      <c r="AM646" s="102"/>
      <c r="AN646" s="102"/>
      <c r="AO646" s="8"/>
      <c r="AP646" s="8"/>
      <c r="AQ646" s="8"/>
      <c r="AR646" s="17"/>
      <c r="AS646" s="17"/>
      <c r="AT646" s="13"/>
      <c r="AU646" s="13"/>
      <c r="AV646" s="11"/>
      <c r="AW646" s="13"/>
    </row>
    <row r="647" ht="12.75" customHeight="1">
      <c r="A647" s="13"/>
      <c r="B647" s="13"/>
      <c r="C647" s="11"/>
      <c r="D647" s="11"/>
      <c r="E647" s="99"/>
      <c r="F647" s="17"/>
      <c r="G647" s="13"/>
      <c r="H647" s="13"/>
      <c r="I647" s="13"/>
      <c r="J647" s="13"/>
      <c r="K647" s="8"/>
      <c r="L647" s="37"/>
      <c r="M647" s="13"/>
      <c r="N647" s="13"/>
      <c r="O647" s="13"/>
      <c r="P647" s="107"/>
      <c r="Q647" s="8"/>
      <c r="R647" s="8"/>
      <c r="S647" s="21"/>
      <c r="T647" s="11"/>
      <c r="U647" s="13"/>
      <c r="V647" s="8"/>
      <c r="W647" s="8"/>
      <c r="X647" s="8"/>
      <c r="Y647" s="8"/>
      <c r="Z647" s="21"/>
      <c r="AA647" s="21"/>
      <c r="AB647" s="21"/>
      <c r="AC647" s="21"/>
      <c r="AD647" s="102"/>
      <c r="AE647" s="102"/>
      <c r="AF647" s="8"/>
      <c r="AG647" s="8"/>
      <c r="AH647" s="8"/>
      <c r="AI647" s="21"/>
      <c r="AJ647" s="21"/>
      <c r="AK647" s="21"/>
      <c r="AL647" s="21"/>
      <c r="AM647" s="102"/>
      <c r="AN647" s="102"/>
      <c r="AO647" s="8"/>
      <c r="AP647" s="8"/>
      <c r="AQ647" s="8"/>
      <c r="AR647" s="17"/>
      <c r="AS647" s="17"/>
      <c r="AT647" s="13"/>
      <c r="AU647" s="13"/>
      <c r="AV647" s="11"/>
      <c r="AW647" s="13"/>
    </row>
    <row r="648" ht="12.75" customHeight="1">
      <c r="A648" s="13"/>
      <c r="B648" s="13"/>
      <c r="C648" s="11"/>
      <c r="D648" s="11"/>
      <c r="E648" s="99"/>
      <c r="F648" s="17"/>
      <c r="G648" s="13"/>
      <c r="H648" s="13"/>
      <c r="I648" s="13"/>
      <c r="J648" s="13"/>
      <c r="K648" s="8"/>
      <c r="L648" s="37"/>
      <c r="M648" s="13"/>
      <c r="N648" s="13"/>
      <c r="O648" s="13"/>
      <c r="P648" s="107"/>
      <c r="Q648" s="8"/>
      <c r="R648" s="8"/>
      <c r="S648" s="21"/>
      <c r="T648" s="11"/>
      <c r="U648" s="13"/>
      <c r="V648" s="8"/>
      <c r="W648" s="8"/>
      <c r="X648" s="8"/>
      <c r="Y648" s="8"/>
      <c r="Z648" s="21"/>
      <c r="AA648" s="21"/>
      <c r="AB648" s="21"/>
      <c r="AC648" s="21"/>
      <c r="AD648" s="102"/>
      <c r="AE648" s="102"/>
      <c r="AF648" s="8"/>
      <c r="AG648" s="8"/>
      <c r="AH648" s="8"/>
      <c r="AI648" s="21"/>
      <c r="AJ648" s="21"/>
      <c r="AK648" s="21"/>
      <c r="AL648" s="21"/>
      <c r="AM648" s="102"/>
      <c r="AN648" s="102"/>
      <c r="AO648" s="8"/>
      <c r="AP648" s="8"/>
      <c r="AQ648" s="8"/>
      <c r="AR648" s="17"/>
      <c r="AS648" s="17"/>
      <c r="AT648" s="13"/>
      <c r="AU648" s="13"/>
      <c r="AV648" s="11"/>
      <c r="AW648" s="13"/>
    </row>
    <row r="649" ht="12.75" customHeight="1">
      <c r="A649" s="13"/>
      <c r="B649" s="13"/>
      <c r="C649" s="11"/>
      <c r="D649" s="11"/>
      <c r="E649" s="99"/>
      <c r="F649" s="17"/>
      <c r="G649" s="13"/>
      <c r="H649" s="13"/>
      <c r="I649" s="13"/>
      <c r="J649" s="13"/>
      <c r="K649" s="8"/>
      <c r="L649" s="37"/>
      <c r="M649" s="13"/>
      <c r="N649" s="13"/>
      <c r="O649" s="13"/>
      <c r="P649" s="107"/>
      <c r="Q649" s="8"/>
      <c r="R649" s="8"/>
      <c r="S649" s="21"/>
      <c r="T649" s="11"/>
      <c r="U649" s="13"/>
      <c r="V649" s="8"/>
      <c r="W649" s="8"/>
      <c r="X649" s="8"/>
      <c r="Y649" s="8"/>
      <c r="Z649" s="21"/>
      <c r="AA649" s="21"/>
      <c r="AB649" s="21"/>
      <c r="AC649" s="21"/>
      <c r="AD649" s="102"/>
      <c r="AE649" s="102"/>
      <c r="AF649" s="8"/>
      <c r="AG649" s="8"/>
      <c r="AH649" s="8"/>
      <c r="AI649" s="21"/>
      <c r="AJ649" s="21"/>
      <c r="AK649" s="21"/>
      <c r="AL649" s="21"/>
      <c r="AM649" s="102"/>
      <c r="AN649" s="102"/>
      <c r="AO649" s="8"/>
      <c r="AP649" s="8"/>
      <c r="AQ649" s="8"/>
      <c r="AR649" s="17"/>
      <c r="AS649" s="17"/>
      <c r="AT649" s="13"/>
      <c r="AU649" s="13"/>
      <c r="AV649" s="11"/>
      <c r="AW649" s="13"/>
    </row>
    <row r="650" ht="12.75" customHeight="1">
      <c r="A650" s="13"/>
      <c r="B650" s="13"/>
      <c r="C650" s="11"/>
      <c r="D650" s="11"/>
      <c r="E650" s="99"/>
      <c r="F650" s="17"/>
      <c r="G650" s="13"/>
      <c r="H650" s="13"/>
      <c r="I650" s="13"/>
      <c r="J650" s="13"/>
      <c r="K650" s="8"/>
      <c r="L650" s="37"/>
      <c r="M650" s="13"/>
      <c r="N650" s="13"/>
      <c r="O650" s="13"/>
      <c r="P650" s="107"/>
      <c r="Q650" s="8"/>
      <c r="R650" s="8"/>
      <c r="S650" s="21"/>
      <c r="T650" s="11"/>
      <c r="U650" s="13"/>
      <c r="V650" s="8"/>
      <c r="W650" s="8"/>
      <c r="X650" s="8"/>
      <c r="Y650" s="8"/>
      <c r="Z650" s="21"/>
      <c r="AA650" s="21"/>
      <c r="AB650" s="21"/>
      <c r="AC650" s="21"/>
      <c r="AD650" s="102"/>
      <c r="AE650" s="102"/>
      <c r="AF650" s="8"/>
      <c r="AG650" s="8"/>
      <c r="AH650" s="8"/>
      <c r="AI650" s="21"/>
      <c r="AJ650" s="21"/>
      <c r="AK650" s="21"/>
      <c r="AL650" s="21"/>
      <c r="AM650" s="102"/>
      <c r="AN650" s="102"/>
      <c r="AO650" s="8"/>
      <c r="AP650" s="8"/>
      <c r="AQ650" s="8"/>
      <c r="AR650" s="17"/>
      <c r="AS650" s="17"/>
      <c r="AT650" s="13"/>
      <c r="AU650" s="13"/>
      <c r="AV650" s="11"/>
      <c r="AW650" s="13"/>
    </row>
    <row r="651" ht="12.75" customHeight="1">
      <c r="A651" s="13"/>
      <c r="B651" s="13"/>
      <c r="C651" s="11"/>
      <c r="D651" s="11"/>
      <c r="E651" s="99"/>
      <c r="F651" s="17"/>
      <c r="G651" s="13"/>
      <c r="H651" s="13"/>
      <c r="I651" s="13"/>
      <c r="J651" s="13"/>
      <c r="K651" s="8"/>
      <c r="L651" s="37"/>
      <c r="M651" s="13"/>
      <c r="N651" s="13"/>
      <c r="O651" s="13"/>
      <c r="P651" s="107"/>
      <c r="Q651" s="8"/>
      <c r="R651" s="8"/>
      <c r="S651" s="21"/>
      <c r="T651" s="11"/>
      <c r="U651" s="13"/>
      <c r="V651" s="8"/>
      <c r="W651" s="8"/>
      <c r="X651" s="8"/>
      <c r="Y651" s="8"/>
      <c r="Z651" s="21"/>
      <c r="AA651" s="21"/>
      <c r="AB651" s="21"/>
      <c r="AC651" s="21"/>
      <c r="AD651" s="102"/>
      <c r="AE651" s="102"/>
      <c r="AF651" s="8"/>
      <c r="AG651" s="8"/>
      <c r="AH651" s="8"/>
      <c r="AI651" s="21"/>
      <c r="AJ651" s="21"/>
      <c r="AK651" s="21"/>
      <c r="AL651" s="21"/>
      <c r="AM651" s="102"/>
      <c r="AN651" s="102"/>
      <c r="AO651" s="8"/>
      <c r="AP651" s="8"/>
      <c r="AQ651" s="8"/>
      <c r="AR651" s="17"/>
      <c r="AS651" s="17"/>
      <c r="AT651" s="13"/>
      <c r="AU651" s="13"/>
      <c r="AV651" s="11"/>
      <c r="AW651" s="13"/>
    </row>
    <row r="652" ht="12.75" customHeight="1">
      <c r="A652" s="13"/>
      <c r="B652" s="13"/>
      <c r="C652" s="11"/>
      <c r="D652" s="11"/>
      <c r="E652" s="99"/>
      <c r="F652" s="17"/>
      <c r="G652" s="13"/>
      <c r="H652" s="13"/>
      <c r="I652" s="13"/>
      <c r="J652" s="13"/>
      <c r="K652" s="8"/>
      <c r="L652" s="37"/>
      <c r="M652" s="13"/>
      <c r="N652" s="13"/>
      <c r="O652" s="13"/>
      <c r="P652" s="107"/>
      <c r="Q652" s="8"/>
      <c r="R652" s="8"/>
      <c r="S652" s="21"/>
      <c r="T652" s="11"/>
      <c r="U652" s="13"/>
      <c r="V652" s="8"/>
      <c r="W652" s="8"/>
      <c r="X652" s="8"/>
      <c r="Y652" s="8"/>
      <c r="Z652" s="21"/>
      <c r="AA652" s="21"/>
      <c r="AB652" s="21"/>
      <c r="AC652" s="21"/>
      <c r="AD652" s="102"/>
      <c r="AE652" s="102"/>
      <c r="AF652" s="8"/>
      <c r="AG652" s="8"/>
      <c r="AH652" s="8"/>
      <c r="AI652" s="21"/>
      <c r="AJ652" s="21"/>
      <c r="AK652" s="21"/>
      <c r="AL652" s="21"/>
      <c r="AM652" s="102"/>
      <c r="AN652" s="102"/>
      <c r="AO652" s="8"/>
      <c r="AP652" s="8"/>
      <c r="AQ652" s="8"/>
      <c r="AR652" s="17"/>
      <c r="AS652" s="17"/>
      <c r="AT652" s="13"/>
      <c r="AU652" s="13"/>
      <c r="AV652" s="11"/>
      <c r="AW652" s="13"/>
    </row>
    <row r="653" ht="12.75" customHeight="1">
      <c r="A653" s="13"/>
      <c r="B653" s="13"/>
      <c r="C653" s="11"/>
      <c r="D653" s="11"/>
      <c r="E653" s="99"/>
      <c r="F653" s="17"/>
      <c r="G653" s="13"/>
      <c r="H653" s="13"/>
      <c r="I653" s="13"/>
      <c r="J653" s="13"/>
      <c r="K653" s="8"/>
      <c r="L653" s="37"/>
      <c r="M653" s="13"/>
      <c r="N653" s="13"/>
      <c r="O653" s="13"/>
      <c r="P653" s="107"/>
      <c r="Q653" s="8"/>
      <c r="R653" s="8"/>
      <c r="S653" s="21"/>
      <c r="T653" s="11"/>
      <c r="U653" s="13"/>
      <c r="V653" s="8"/>
      <c r="W653" s="8"/>
      <c r="X653" s="8"/>
      <c r="Y653" s="8"/>
      <c r="Z653" s="21"/>
      <c r="AA653" s="21"/>
      <c r="AB653" s="21"/>
      <c r="AC653" s="21"/>
      <c r="AD653" s="102"/>
      <c r="AE653" s="102"/>
      <c r="AF653" s="8"/>
      <c r="AG653" s="8"/>
      <c r="AH653" s="8"/>
      <c r="AI653" s="21"/>
      <c r="AJ653" s="21"/>
      <c r="AK653" s="21"/>
      <c r="AL653" s="21"/>
      <c r="AM653" s="102"/>
      <c r="AN653" s="102"/>
      <c r="AO653" s="8"/>
      <c r="AP653" s="8"/>
      <c r="AQ653" s="8"/>
      <c r="AR653" s="17"/>
      <c r="AS653" s="17"/>
      <c r="AT653" s="13"/>
      <c r="AU653" s="13"/>
      <c r="AV653" s="11"/>
      <c r="AW653" s="13"/>
    </row>
    <row r="654" ht="12.75" customHeight="1">
      <c r="A654" s="13"/>
      <c r="B654" s="13"/>
      <c r="C654" s="11"/>
      <c r="D654" s="11"/>
      <c r="E654" s="99"/>
      <c r="F654" s="17"/>
      <c r="G654" s="13"/>
      <c r="H654" s="13"/>
      <c r="I654" s="13"/>
      <c r="J654" s="13"/>
      <c r="K654" s="8"/>
      <c r="L654" s="37"/>
      <c r="M654" s="13"/>
      <c r="N654" s="13"/>
      <c r="O654" s="13"/>
      <c r="P654" s="107"/>
      <c r="Q654" s="8"/>
      <c r="R654" s="8"/>
      <c r="S654" s="21"/>
      <c r="T654" s="11"/>
      <c r="U654" s="13"/>
      <c r="V654" s="8"/>
      <c r="W654" s="8"/>
      <c r="X654" s="8"/>
      <c r="Y654" s="8"/>
      <c r="Z654" s="21"/>
      <c r="AA654" s="21"/>
      <c r="AB654" s="21"/>
      <c r="AC654" s="21"/>
      <c r="AD654" s="102"/>
      <c r="AE654" s="102"/>
      <c r="AF654" s="8"/>
      <c r="AG654" s="8"/>
      <c r="AH654" s="8"/>
      <c r="AI654" s="21"/>
      <c r="AJ654" s="21"/>
      <c r="AK654" s="21"/>
      <c r="AL654" s="21"/>
      <c r="AM654" s="102"/>
      <c r="AN654" s="102"/>
      <c r="AO654" s="8"/>
      <c r="AP654" s="8"/>
      <c r="AQ654" s="8"/>
      <c r="AR654" s="17"/>
      <c r="AS654" s="17"/>
      <c r="AT654" s="13"/>
      <c r="AU654" s="13"/>
      <c r="AV654" s="11"/>
      <c r="AW654" s="13"/>
    </row>
    <row r="655" ht="12.75" customHeight="1">
      <c r="A655" s="13"/>
      <c r="B655" s="13"/>
      <c r="C655" s="11"/>
      <c r="D655" s="11"/>
      <c r="E655" s="99"/>
      <c r="F655" s="17"/>
      <c r="G655" s="13"/>
      <c r="H655" s="13"/>
      <c r="I655" s="13"/>
      <c r="J655" s="13"/>
      <c r="K655" s="8"/>
      <c r="L655" s="37"/>
      <c r="M655" s="13"/>
      <c r="N655" s="13"/>
      <c r="O655" s="13"/>
      <c r="P655" s="107"/>
      <c r="Q655" s="8"/>
      <c r="R655" s="8"/>
      <c r="S655" s="21"/>
      <c r="T655" s="11"/>
      <c r="U655" s="13"/>
      <c r="V655" s="8"/>
      <c r="W655" s="8"/>
      <c r="X655" s="8"/>
      <c r="Y655" s="8"/>
      <c r="Z655" s="21"/>
      <c r="AA655" s="21"/>
      <c r="AB655" s="21"/>
      <c r="AC655" s="21"/>
      <c r="AD655" s="102"/>
      <c r="AE655" s="102"/>
      <c r="AF655" s="8"/>
      <c r="AG655" s="8"/>
      <c r="AH655" s="8"/>
      <c r="AI655" s="21"/>
      <c r="AJ655" s="21"/>
      <c r="AK655" s="21"/>
      <c r="AL655" s="21"/>
      <c r="AM655" s="102"/>
      <c r="AN655" s="102"/>
      <c r="AO655" s="8"/>
      <c r="AP655" s="8"/>
      <c r="AQ655" s="8"/>
      <c r="AR655" s="17"/>
      <c r="AS655" s="17"/>
      <c r="AT655" s="13"/>
      <c r="AU655" s="13"/>
      <c r="AV655" s="11"/>
      <c r="AW655" s="13"/>
    </row>
    <row r="656" ht="12.75" customHeight="1">
      <c r="A656" s="13"/>
      <c r="B656" s="13"/>
      <c r="C656" s="11"/>
      <c r="D656" s="11"/>
      <c r="E656" s="99"/>
      <c r="F656" s="17"/>
      <c r="G656" s="13"/>
      <c r="H656" s="13"/>
      <c r="I656" s="13"/>
      <c r="J656" s="13"/>
      <c r="K656" s="8"/>
      <c r="L656" s="37"/>
      <c r="M656" s="13"/>
      <c r="N656" s="13"/>
      <c r="O656" s="13"/>
      <c r="P656" s="107"/>
      <c r="Q656" s="8"/>
      <c r="R656" s="8"/>
      <c r="S656" s="21"/>
      <c r="T656" s="11"/>
      <c r="U656" s="13"/>
      <c r="V656" s="8"/>
      <c r="W656" s="8"/>
      <c r="X656" s="8"/>
      <c r="Y656" s="8"/>
      <c r="Z656" s="21"/>
      <c r="AA656" s="21"/>
      <c r="AB656" s="21"/>
      <c r="AC656" s="21"/>
      <c r="AD656" s="102"/>
      <c r="AE656" s="102"/>
      <c r="AF656" s="8"/>
      <c r="AG656" s="8"/>
      <c r="AH656" s="8"/>
      <c r="AI656" s="21"/>
      <c r="AJ656" s="21"/>
      <c r="AK656" s="21"/>
      <c r="AL656" s="21"/>
      <c r="AM656" s="102"/>
      <c r="AN656" s="102"/>
      <c r="AO656" s="8"/>
      <c r="AP656" s="8"/>
      <c r="AQ656" s="8"/>
      <c r="AR656" s="17"/>
      <c r="AS656" s="17"/>
      <c r="AT656" s="13"/>
      <c r="AU656" s="13"/>
      <c r="AV656" s="11"/>
      <c r="AW656" s="13"/>
    </row>
    <row r="657" ht="12.75" customHeight="1">
      <c r="A657" s="13"/>
      <c r="B657" s="13"/>
      <c r="C657" s="11"/>
      <c r="D657" s="11"/>
      <c r="E657" s="99"/>
      <c r="F657" s="17"/>
      <c r="G657" s="13"/>
      <c r="H657" s="13"/>
      <c r="I657" s="13"/>
      <c r="J657" s="13"/>
      <c r="K657" s="8"/>
      <c r="L657" s="37"/>
      <c r="M657" s="13"/>
      <c r="N657" s="13"/>
      <c r="O657" s="13"/>
      <c r="P657" s="107"/>
      <c r="Q657" s="8"/>
      <c r="R657" s="8"/>
      <c r="S657" s="21"/>
      <c r="T657" s="11"/>
      <c r="U657" s="13"/>
      <c r="V657" s="8"/>
      <c r="W657" s="8"/>
      <c r="X657" s="8"/>
      <c r="Y657" s="8"/>
      <c r="Z657" s="21"/>
      <c r="AA657" s="21"/>
      <c r="AB657" s="21"/>
      <c r="AC657" s="21"/>
      <c r="AD657" s="102"/>
      <c r="AE657" s="102"/>
      <c r="AF657" s="8"/>
      <c r="AG657" s="8"/>
      <c r="AH657" s="8"/>
      <c r="AI657" s="21"/>
      <c r="AJ657" s="21"/>
      <c r="AK657" s="21"/>
      <c r="AL657" s="21"/>
      <c r="AM657" s="102"/>
      <c r="AN657" s="102"/>
      <c r="AO657" s="8"/>
      <c r="AP657" s="8"/>
      <c r="AQ657" s="8"/>
      <c r="AR657" s="17"/>
      <c r="AS657" s="17"/>
      <c r="AT657" s="13"/>
      <c r="AU657" s="13"/>
      <c r="AV657" s="11"/>
      <c r="AW657" s="13"/>
    </row>
    <row r="658" ht="12.75" customHeight="1">
      <c r="A658" s="13"/>
      <c r="B658" s="13"/>
      <c r="C658" s="11"/>
      <c r="D658" s="11"/>
      <c r="E658" s="99"/>
      <c r="F658" s="17"/>
      <c r="G658" s="13"/>
      <c r="H658" s="13"/>
      <c r="I658" s="13"/>
      <c r="J658" s="13"/>
      <c r="K658" s="8"/>
      <c r="L658" s="37"/>
      <c r="M658" s="13"/>
      <c r="N658" s="13"/>
      <c r="O658" s="13"/>
      <c r="P658" s="107"/>
      <c r="Q658" s="8"/>
      <c r="R658" s="8"/>
      <c r="S658" s="21"/>
      <c r="T658" s="11"/>
      <c r="U658" s="13"/>
      <c r="V658" s="8"/>
      <c r="W658" s="8"/>
      <c r="X658" s="8"/>
      <c r="Y658" s="8"/>
      <c r="Z658" s="21"/>
      <c r="AA658" s="21"/>
      <c r="AB658" s="21"/>
      <c r="AC658" s="21"/>
      <c r="AD658" s="102"/>
      <c r="AE658" s="102"/>
      <c r="AF658" s="8"/>
      <c r="AG658" s="8"/>
      <c r="AH658" s="8"/>
      <c r="AI658" s="21"/>
      <c r="AJ658" s="21"/>
      <c r="AK658" s="21"/>
      <c r="AL658" s="21"/>
      <c r="AM658" s="102"/>
      <c r="AN658" s="102"/>
      <c r="AO658" s="8"/>
      <c r="AP658" s="8"/>
      <c r="AQ658" s="8"/>
      <c r="AR658" s="17"/>
      <c r="AS658" s="17"/>
      <c r="AT658" s="13"/>
      <c r="AU658" s="13"/>
      <c r="AV658" s="11"/>
      <c r="AW658" s="13"/>
    </row>
    <row r="659" ht="12.75" customHeight="1">
      <c r="A659" s="13"/>
      <c r="B659" s="13"/>
      <c r="C659" s="11"/>
      <c r="D659" s="11"/>
      <c r="E659" s="99"/>
      <c r="F659" s="17"/>
      <c r="G659" s="13"/>
      <c r="H659" s="13"/>
      <c r="I659" s="13"/>
      <c r="J659" s="13"/>
      <c r="K659" s="8"/>
      <c r="L659" s="37"/>
      <c r="M659" s="13"/>
      <c r="N659" s="13"/>
      <c r="O659" s="13"/>
      <c r="P659" s="107"/>
      <c r="Q659" s="8"/>
      <c r="R659" s="8"/>
      <c r="S659" s="21"/>
      <c r="T659" s="11"/>
      <c r="U659" s="13"/>
      <c r="V659" s="8"/>
      <c r="W659" s="8"/>
      <c r="X659" s="8"/>
      <c r="Y659" s="8"/>
      <c r="Z659" s="21"/>
      <c r="AA659" s="21"/>
      <c r="AB659" s="21"/>
      <c r="AC659" s="21"/>
      <c r="AD659" s="102"/>
      <c r="AE659" s="102"/>
      <c r="AF659" s="8"/>
      <c r="AG659" s="8"/>
      <c r="AH659" s="8"/>
      <c r="AI659" s="21"/>
      <c r="AJ659" s="21"/>
      <c r="AK659" s="21"/>
      <c r="AL659" s="21"/>
      <c r="AM659" s="102"/>
      <c r="AN659" s="102"/>
      <c r="AO659" s="8"/>
      <c r="AP659" s="8"/>
      <c r="AQ659" s="8"/>
      <c r="AR659" s="17"/>
      <c r="AS659" s="17"/>
      <c r="AT659" s="13"/>
      <c r="AU659" s="13"/>
      <c r="AV659" s="11"/>
      <c r="AW659" s="13"/>
    </row>
    <row r="660" ht="12.75" customHeight="1">
      <c r="A660" s="13"/>
      <c r="B660" s="13"/>
      <c r="C660" s="11"/>
      <c r="D660" s="11"/>
      <c r="E660" s="99"/>
      <c r="F660" s="17"/>
      <c r="G660" s="13"/>
      <c r="H660" s="13"/>
      <c r="I660" s="13"/>
      <c r="J660" s="13"/>
      <c r="K660" s="8"/>
      <c r="L660" s="37"/>
      <c r="M660" s="13"/>
      <c r="N660" s="13"/>
      <c r="O660" s="13"/>
      <c r="P660" s="107"/>
      <c r="Q660" s="8"/>
      <c r="R660" s="8"/>
      <c r="S660" s="21"/>
      <c r="T660" s="11"/>
      <c r="U660" s="13"/>
      <c r="V660" s="8"/>
      <c r="W660" s="8"/>
      <c r="X660" s="8"/>
      <c r="Y660" s="8"/>
      <c r="Z660" s="21"/>
      <c r="AA660" s="21"/>
      <c r="AB660" s="21"/>
      <c r="AC660" s="21"/>
      <c r="AD660" s="102"/>
      <c r="AE660" s="102"/>
      <c r="AF660" s="8"/>
      <c r="AG660" s="8"/>
      <c r="AH660" s="8"/>
      <c r="AI660" s="21"/>
      <c r="AJ660" s="21"/>
      <c r="AK660" s="21"/>
      <c r="AL660" s="21"/>
      <c r="AM660" s="102"/>
      <c r="AN660" s="102"/>
      <c r="AO660" s="8"/>
      <c r="AP660" s="8"/>
      <c r="AQ660" s="8"/>
      <c r="AR660" s="17"/>
      <c r="AS660" s="17"/>
      <c r="AT660" s="13"/>
      <c r="AU660" s="13"/>
      <c r="AV660" s="11"/>
      <c r="AW660" s="13"/>
    </row>
    <row r="661" ht="12.75" customHeight="1">
      <c r="A661" s="13"/>
      <c r="B661" s="13"/>
      <c r="C661" s="11"/>
      <c r="D661" s="11"/>
      <c r="E661" s="99"/>
      <c r="F661" s="17"/>
      <c r="G661" s="13"/>
      <c r="H661" s="13"/>
      <c r="I661" s="13"/>
      <c r="J661" s="13"/>
      <c r="K661" s="8"/>
      <c r="L661" s="37"/>
      <c r="M661" s="13"/>
      <c r="N661" s="13"/>
      <c r="O661" s="13"/>
      <c r="P661" s="107"/>
      <c r="Q661" s="8"/>
      <c r="R661" s="8"/>
      <c r="S661" s="21"/>
      <c r="T661" s="11"/>
      <c r="U661" s="13"/>
      <c r="V661" s="8"/>
      <c r="W661" s="8"/>
      <c r="X661" s="8"/>
      <c r="Y661" s="8"/>
      <c r="Z661" s="21"/>
      <c r="AA661" s="21"/>
      <c r="AB661" s="21"/>
      <c r="AC661" s="21"/>
      <c r="AD661" s="102"/>
      <c r="AE661" s="102"/>
      <c r="AF661" s="8"/>
      <c r="AG661" s="8"/>
      <c r="AH661" s="8"/>
      <c r="AI661" s="21"/>
      <c r="AJ661" s="21"/>
      <c r="AK661" s="21"/>
      <c r="AL661" s="21"/>
      <c r="AM661" s="102"/>
      <c r="AN661" s="102"/>
      <c r="AO661" s="8"/>
      <c r="AP661" s="8"/>
      <c r="AQ661" s="8"/>
      <c r="AR661" s="17"/>
      <c r="AS661" s="17"/>
      <c r="AT661" s="13"/>
      <c r="AU661" s="13"/>
      <c r="AV661" s="11"/>
      <c r="AW661" s="13"/>
    </row>
    <row r="662" ht="12.75" customHeight="1">
      <c r="A662" s="13"/>
      <c r="B662" s="13"/>
      <c r="C662" s="11"/>
      <c r="D662" s="11"/>
      <c r="E662" s="99"/>
      <c r="F662" s="17"/>
      <c r="G662" s="13"/>
      <c r="H662" s="13"/>
      <c r="I662" s="13"/>
      <c r="J662" s="13"/>
      <c r="K662" s="8"/>
      <c r="L662" s="37"/>
      <c r="M662" s="13"/>
      <c r="N662" s="13"/>
      <c r="O662" s="13"/>
      <c r="P662" s="107"/>
      <c r="Q662" s="8"/>
      <c r="R662" s="8"/>
      <c r="S662" s="21"/>
      <c r="T662" s="11"/>
      <c r="U662" s="13"/>
      <c r="V662" s="8"/>
      <c r="W662" s="8"/>
      <c r="X662" s="8"/>
      <c r="Y662" s="8"/>
      <c r="Z662" s="21"/>
      <c r="AA662" s="21"/>
      <c r="AB662" s="21"/>
      <c r="AC662" s="21"/>
      <c r="AD662" s="102"/>
      <c r="AE662" s="102"/>
      <c r="AF662" s="8"/>
      <c r="AG662" s="8"/>
      <c r="AH662" s="8"/>
      <c r="AI662" s="21"/>
      <c r="AJ662" s="21"/>
      <c r="AK662" s="21"/>
      <c r="AL662" s="21"/>
      <c r="AM662" s="102"/>
      <c r="AN662" s="102"/>
      <c r="AO662" s="8"/>
      <c r="AP662" s="8"/>
      <c r="AQ662" s="8"/>
      <c r="AR662" s="17"/>
      <c r="AS662" s="17"/>
      <c r="AT662" s="13"/>
      <c r="AU662" s="13"/>
      <c r="AV662" s="11"/>
      <c r="AW662" s="13"/>
    </row>
    <row r="663" ht="12.75" customHeight="1">
      <c r="A663" s="13"/>
      <c r="B663" s="13"/>
      <c r="C663" s="11"/>
      <c r="D663" s="11"/>
      <c r="E663" s="99"/>
      <c r="F663" s="17"/>
      <c r="G663" s="13"/>
      <c r="H663" s="13"/>
      <c r="I663" s="13"/>
      <c r="J663" s="13"/>
      <c r="K663" s="8"/>
      <c r="L663" s="37"/>
      <c r="M663" s="13"/>
      <c r="N663" s="13"/>
      <c r="O663" s="13"/>
      <c r="P663" s="107"/>
      <c r="Q663" s="8"/>
      <c r="R663" s="8"/>
      <c r="S663" s="21"/>
      <c r="T663" s="11"/>
      <c r="U663" s="13"/>
      <c r="V663" s="8"/>
      <c r="W663" s="8"/>
      <c r="X663" s="8"/>
      <c r="Y663" s="8"/>
      <c r="Z663" s="21"/>
      <c r="AA663" s="21"/>
      <c r="AB663" s="21"/>
      <c r="AC663" s="21"/>
      <c r="AD663" s="102"/>
      <c r="AE663" s="102"/>
      <c r="AF663" s="8"/>
      <c r="AG663" s="8"/>
      <c r="AH663" s="8"/>
      <c r="AI663" s="21"/>
      <c r="AJ663" s="21"/>
      <c r="AK663" s="21"/>
      <c r="AL663" s="21"/>
      <c r="AM663" s="102"/>
      <c r="AN663" s="102"/>
      <c r="AO663" s="8"/>
      <c r="AP663" s="8"/>
      <c r="AQ663" s="8"/>
      <c r="AR663" s="17"/>
      <c r="AS663" s="17"/>
      <c r="AT663" s="13"/>
      <c r="AU663" s="13"/>
      <c r="AV663" s="11"/>
      <c r="AW663" s="13"/>
    </row>
    <row r="664" ht="12.75" customHeight="1">
      <c r="A664" s="13"/>
      <c r="B664" s="13"/>
      <c r="C664" s="11"/>
      <c r="D664" s="11"/>
      <c r="E664" s="99"/>
      <c r="F664" s="17"/>
      <c r="G664" s="13"/>
      <c r="H664" s="13"/>
      <c r="I664" s="13"/>
      <c r="J664" s="13"/>
      <c r="K664" s="8"/>
      <c r="L664" s="37"/>
      <c r="M664" s="13"/>
      <c r="N664" s="13"/>
      <c r="O664" s="13"/>
      <c r="P664" s="107"/>
      <c r="Q664" s="8"/>
      <c r="R664" s="8"/>
      <c r="S664" s="21"/>
      <c r="T664" s="11"/>
      <c r="U664" s="13"/>
      <c r="V664" s="8"/>
      <c r="W664" s="8"/>
      <c r="X664" s="8"/>
      <c r="Y664" s="8"/>
      <c r="Z664" s="21"/>
      <c r="AA664" s="21"/>
      <c r="AB664" s="21"/>
      <c r="AC664" s="21"/>
      <c r="AD664" s="102"/>
      <c r="AE664" s="102"/>
      <c r="AF664" s="8"/>
      <c r="AG664" s="8"/>
      <c r="AH664" s="8"/>
      <c r="AI664" s="21"/>
      <c r="AJ664" s="21"/>
      <c r="AK664" s="21"/>
      <c r="AL664" s="21"/>
      <c r="AM664" s="102"/>
      <c r="AN664" s="102"/>
      <c r="AO664" s="8"/>
      <c r="AP664" s="8"/>
      <c r="AQ664" s="8"/>
      <c r="AR664" s="17"/>
      <c r="AS664" s="17"/>
      <c r="AT664" s="13"/>
      <c r="AU664" s="13"/>
      <c r="AV664" s="11"/>
      <c r="AW664" s="13"/>
    </row>
    <row r="665" ht="12.75" customHeight="1">
      <c r="A665" s="13"/>
      <c r="B665" s="13"/>
      <c r="C665" s="11"/>
      <c r="D665" s="11"/>
      <c r="E665" s="99"/>
      <c r="F665" s="17"/>
      <c r="G665" s="13"/>
      <c r="H665" s="13"/>
      <c r="I665" s="13"/>
      <c r="J665" s="13"/>
      <c r="K665" s="8"/>
      <c r="L665" s="37"/>
      <c r="M665" s="13"/>
      <c r="N665" s="13"/>
      <c r="O665" s="13"/>
      <c r="P665" s="107"/>
      <c r="Q665" s="8"/>
      <c r="R665" s="8"/>
      <c r="S665" s="21"/>
      <c r="T665" s="11"/>
      <c r="U665" s="13"/>
      <c r="V665" s="8"/>
      <c r="W665" s="8"/>
      <c r="X665" s="8"/>
      <c r="Y665" s="8"/>
      <c r="Z665" s="21"/>
      <c r="AA665" s="21"/>
      <c r="AB665" s="21"/>
      <c r="AC665" s="21"/>
      <c r="AD665" s="102"/>
      <c r="AE665" s="102"/>
      <c r="AF665" s="8"/>
      <c r="AG665" s="8"/>
      <c r="AH665" s="8"/>
      <c r="AI665" s="21"/>
      <c r="AJ665" s="21"/>
      <c r="AK665" s="21"/>
      <c r="AL665" s="21"/>
      <c r="AM665" s="102"/>
      <c r="AN665" s="102"/>
      <c r="AO665" s="8"/>
      <c r="AP665" s="8"/>
      <c r="AQ665" s="8"/>
      <c r="AR665" s="17"/>
      <c r="AS665" s="17"/>
      <c r="AT665" s="13"/>
      <c r="AU665" s="13"/>
      <c r="AV665" s="11"/>
      <c r="AW665" s="13"/>
    </row>
    <row r="666" ht="12.75" customHeight="1">
      <c r="A666" s="13"/>
      <c r="B666" s="13"/>
      <c r="C666" s="11"/>
      <c r="D666" s="11"/>
      <c r="E666" s="99"/>
      <c r="F666" s="17"/>
      <c r="G666" s="13"/>
      <c r="H666" s="13"/>
      <c r="I666" s="13"/>
      <c r="J666" s="13"/>
      <c r="K666" s="8"/>
      <c r="L666" s="37"/>
      <c r="M666" s="13"/>
      <c r="N666" s="13"/>
      <c r="O666" s="13"/>
      <c r="P666" s="107"/>
      <c r="Q666" s="8"/>
      <c r="R666" s="8"/>
      <c r="S666" s="21"/>
      <c r="T666" s="11"/>
      <c r="U666" s="13"/>
      <c r="V666" s="8"/>
      <c r="W666" s="8"/>
      <c r="X666" s="8"/>
      <c r="Y666" s="8"/>
      <c r="Z666" s="21"/>
      <c r="AA666" s="21"/>
      <c r="AB666" s="21"/>
      <c r="AC666" s="21"/>
      <c r="AD666" s="102"/>
      <c r="AE666" s="102"/>
      <c r="AF666" s="8"/>
      <c r="AG666" s="8"/>
      <c r="AH666" s="8"/>
      <c r="AI666" s="21"/>
      <c r="AJ666" s="21"/>
      <c r="AK666" s="21"/>
      <c r="AL666" s="21"/>
      <c r="AM666" s="102"/>
      <c r="AN666" s="102"/>
      <c r="AO666" s="8"/>
      <c r="AP666" s="8"/>
      <c r="AQ666" s="8"/>
      <c r="AR666" s="17"/>
      <c r="AS666" s="17"/>
      <c r="AT666" s="13"/>
      <c r="AU666" s="13"/>
      <c r="AV666" s="11"/>
      <c r="AW666" s="13"/>
    </row>
    <row r="667" ht="12.75" customHeight="1">
      <c r="A667" s="13"/>
      <c r="B667" s="13"/>
      <c r="C667" s="11"/>
      <c r="D667" s="11"/>
      <c r="E667" s="99"/>
      <c r="F667" s="17"/>
      <c r="G667" s="13"/>
      <c r="H667" s="13"/>
      <c r="I667" s="13"/>
      <c r="J667" s="13"/>
      <c r="K667" s="8"/>
      <c r="L667" s="37"/>
      <c r="M667" s="13"/>
      <c r="N667" s="13"/>
      <c r="O667" s="13"/>
      <c r="P667" s="107"/>
      <c r="Q667" s="8"/>
      <c r="R667" s="8"/>
      <c r="S667" s="21"/>
      <c r="T667" s="11"/>
      <c r="U667" s="13"/>
      <c r="V667" s="8"/>
      <c r="W667" s="8"/>
      <c r="X667" s="8"/>
      <c r="Y667" s="8"/>
      <c r="Z667" s="21"/>
      <c r="AA667" s="21"/>
      <c r="AB667" s="21"/>
      <c r="AC667" s="21"/>
      <c r="AD667" s="102"/>
      <c r="AE667" s="102"/>
      <c r="AF667" s="8"/>
      <c r="AG667" s="8"/>
      <c r="AH667" s="8"/>
      <c r="AI667" s="21"/>
      <c r="AJ667" s="21"/>
      <c r="AK667" s="21"/>
      <c r="AL667" s="21"/>
      <c r="AM667" s="102"/>
      <c r="AN667" s="102"/>
      <c r="AO667" s="8"/>
      <c r="AP667" s="8"/>
      <c r="AQ667" s="8"/>
      <c r="AR667" s="17"/>
      <c r="AS667" s="17"/>
      <c r="AT667" s="13"/>
      <c r="AU667" s="13"/>
      <c r="AV667" s="11"/>
      <c r="AW667" s="13"/>
    </row>
    <row r="668" ht="12.75" customHeight="1">
      <c r="A668" s="13"/>
      <c r="B668" s="13"/>
      <c r="C668" s="11"/>
      <c r="D668" s="11"/>
      <c r="E668" s="99"/>
      <c r="F668" s="17"/>
      <c r="G668" s="13"/>
      <c r="H668" s="13"/>
      <c r="I668" s="13"/>
      <c r="J668" s="13"/>
      <c r="K668" s="8"/>
      <c r="L668" s="37"/>
      <c r="M668" s="13"/>
      <c r="N668" s="13"/>
      <c r="O668" s="13"/>
      <c r="P668" s="107"/>
      <c r="Q668" s="8"/>
      <c r="R668" s="8"/>
      <c r="S668" s="21"/>
      <c r="T668" s="11"/>
      <c r="U668" s="13"/>
      <c r="V668" s="8"/>
      <c r="W668" s="8"/>
      <c r="X668" s="8"/>
      <c r="Y668" s="8"/>
      <c r="Z668" s="21"/>
      <c r="AA668" s="21"/>
      <c r="AB668" s="21"/>
      <c r="AC668" s="21"/>
      <c r="AD668" s="102"/>
      <c r="AE668" s="102"/>
      <c r="AF668" s="8"/>
      <c r="AG668" s="8"/>
      <c r="AH668" s="8"/>
      <c r="AI668" s="21"/>
      <c r="AJ668" s="21"/>
      <c r="AK668" s="21"/>
      <c r="AL668" s="21"/>
      <c r="AM668" s="102"/>
      <c r="AN668" s="102"/>
      <c r="AO668" s="8"/>
      <c r="AP668" s="8"/>
      <c r="AQ668" s="8"/>
      <c r="AR668" s="17"/>
      <c r="AS668" s="17"/>
      <c r="AT668" s="13"/>
      <c r="AU668" s="13"/>
      <c r="AV668" s="11"/>
      <c r="AW668" s="13"/>
    </row>
    <row r="669" ht="12.75" customHeight="1">
      <c r="A669" s="13"/>
      <c r="B669" s="13"/>
      <c r="C669" s="11"/>
      <c r="D669" s="11"/>
      <c r="E669" s="99"/>
      <c r="F669" s="17"/>
      <c r="G669" s="13"/>
      <c r="H669" s="13"/>
      <c r="I669" s="13"/>
      <c r="J669" s="13"/>
      <c r="K669" s="8"/>
      <c r="L669" s="37"/>
      <c r="M669" s="13"/>
      <c r="N669" s="13"/>
      <c r="O669" s="13"/>
      <c r="P669" s="107"/>
      <c r="Q669" s="8"/>
      <c r="R669" s="8"/>
      <c r="S669" s="21"/>
      <c r="T669" s="11"/>
      <c r="U669" s="13"/>
      <c r="V669" s="8"/>
      <c r="W669" s="8"/>
      <c r="X669" s="8"/>
      <c r="Y669" s="8"/>
      <c r="Z669" s="21"/>
      <c r="AA669" s="21"/>
      <c r="AB669" s="21"/>
      <c r="AC669" s="21"/>
      <c r="AD669" s="102"/>
      <c r="AE669" s="102"/>
      <c r="AF669" s="8"/>
      <c r="AG669" s="8"/>
      <c r="AH669" s="8"/>
      <c r="AI669" s="21"/>
      <c r="AJ669" s="21"/>
      <c r="AK669" s="21"/>
      <c r="AL669" s="21"/>
      <c r="AM669" s="102"/>
      <c r="AN669" s="102"/>
      <c r="AO669" s="8"/>
      <c r="AP669" s="8"/>
      <c r="AQ669" s="8"/>
      <c r="AR669" s="17"/>
      <c r="AS669" s="17"/>
      <c r="AT669" s="13"/>
      <c r="AU669" s="13"/>
      <c r="AV669" s="11"/>
      <c r="AW669" s="13"/>
    </row>
    <row r="670" ht="12.75" customHeight="1">
      <c r="A670" s="13"/>
      <c r="B670" s="13"/>
      <c r="C670" s="11"/>
      <c r="D670" s="11"/>
      <c r="E670" s="99"/>
      <c r="F670" s="17"/>
      <c r="G670" s="13"/>
      <c r="H670" s="13"/>
      <c r="I670" s="13"/>
      <c r="J670" s="13"/>
      <c r="K670" s="8"/>
      <c r="L670" s="37"/>
      <c r="M670" s="13"/>
      <c r="N670" s="13"/>
      <c r="O670" s="13"/>
      <c r="P670" s="107"/>
      <c r="Q670" s="8"/>
      <c r="R670" s="8"/>
      <c r="S670" s="21"/>
      <c r="T670" s="11"/>
      <c r="U670" s="13"/>
      <c r="V670" s="8"/>
      <c r="W670" s="8"/>
      <c r="X670" s="8"/>
      <c r="Y670" s="8"/>
      <c r="Z670" s="21"/>
      <c r="AA670" s="21"/>
      <c r="AB670" s="21"/>
      <c r="AC670" s="21"/>
      <c r="AD670" s="102"/>
      <c r="AE670" s="102"/>
      <c r="AF670" s="8"/>
      <c r="AG670" s="8"/>
      <c r="AH670" s="8"/>
      <c r="AI670" s="21"/>
      <c r="AJ670" s="21"/>
      <c r="AK670" s="21"/>
      <c r="AL670" s="21"/>
      <c r="AM670" s="102"/>
      <c r="AN670" s="102"/>
      <c r="AO670" s="8"/>
      <c r="AP670" s="8"/>
      <c r="AQ670" s="8"/>
      <c r="AR670" s="17"/>
      <c r="AS670" s="17"/>
      <c r="AT670" s="13"/>
      <c r="AU670" s="13"/>
      <c r="AV670" s="11"/>
      <c r="AW670" s="13"/>
    </row>
    <row r="671" ht="12.75" customHeight="1">
      <c r="A671" s="13"/>
      <c r="B671" s="13"/>
      <c r="C671" s="11"/>
      <c r="D671" s="11"/>
      <c r="E671" s="99"/>
      <c r="F671" s="17"/>
      <c r="G671" s="13"/>
      <c r="H671" s="13"/>
      <c r="I671" s="13"/>
      <c r="J671" s="13"/>
      <c r="K671" s="8"/>
      <c r="L671" s="37"/>
      <c r="M671" s="13"/>
      <c r="N671" s="13"/>
      <c r="O671" s="13"/>
      <c r="P671" s="107"/>
      <c r="Q671" s="8"/>
      <c r="R671" s="8"/>
      <c r="S671" s="21"/>
      <c r="T671" s="11"/>
      <c r="U671" s="13"/>
      <c r="V671" s="8"/>
      <c r="W671" s="8"/>
      <c r="X671" s="8"/>
      <c r="Y671" s="8"/>
      <c r="Z671" s="21"/>
      <c r="AA671" s="21"/>
      <c r="AB671" s="21"/>
      <c r="AC671" s="21"/>
      <c r="AD671" s="102"/>
      <c r="AE671" s="102"/>
      <c r="AF671" s="8"/>
      <c r="AG671" s="8"/>
      <c r="AH671" s="8"/>
      <c r="AI671" s="21"/>
      <c r="AJ671" s="21"/>
      <c r="AK671" s="21"/>
      <c r="AL671" s="21"/>
      <c r="AM671" s="102"/>
      <c r="AN671" s="102"/>
      <c r="AO671" s="8"/>
      <c r="AP671" s="8"/>
      <c r="AQ671" s="8"/>
      <c r="AR671" s="17"/>
      <c r="AS671" s="17"/>
      <c r="AT671" s="13"/>
      <c r="AU671" s="13"/>
      <c r="AV671" s="11"/>
      <c r="AW671" s="13"/>
    </row>
    <row r="672" ht="12.75" customHeight="1">
      <c r="A672" s="13"/>
      <c r="B672" s="13"/>
      <c r="C672" s="11"/>
      <c r="D672" s="11"/>
      <c r="E672" s="99"/>
      <c r="F672" s="17"/>
      <c r="G672" s="13"/>
      <c r="H672" s="13"/>
      <c r="I672" s="13"/>
      <c r="J672" s="13"/>
      <c r="K672" s="8"/>
      <c r="L672" s="37"/>
      <c r="M672" s="13"/>
      <c r="N672" s="13"/>
      <c r="O672" s="13"/>
      <c r="P672" s="107"/>
      <c r="Q672" s="8"/>
      <c r="R672" s="8"/>
      <c r="S672" s="21"/>
      <c r="T672" s="11"/>
      <c r="U672" s="13"/>
      <c r="V672" s="8"/>
      <c r="W672" s="8"/>
      <c r="X672" s="8"/>
      <c r="Y672" s="8"/>
      <c r="Z672" s="21"/>
      <c r="AA672" s="21"/>
      <c r="AB672" s="21"/>
      <c r="AC672" s="21"/>
      <c r="AD672" s="102"/>
      <c r="AE672" s="102"/>
      <c r="AF672" s="8"/>
      <c r="AG672" s="8"/>
      <c r="AH672" s="8"/>
      <c r="AI672" s="21"/>
      <c r="AJ672" s="21"/>
      <c r="AK672" s="21"/>
      <c r="AL672" s="21"/>
      <c r="AM672" s="102"/>
      <c r="AN672" s="102"/>
      <c r="AO672" s="8"/>
      <c r="AP672" s="8"/>
      <c r="AQ672" s="8"/>
      <c r="AR672" s="17"/>
      <c r="AS672" s="17"/>
      <c r="AT672" s="13"/>
      <c r="AU672" s="13"/>
      <c r="AV672" s="11"/>
      <c r="AW672" s="13"/>
    </row>
    <row r="673" ht="12.75" customHeight="1">
      <c r="A673" s="13"/>
      <c r="B673" s="13"/>
      <c r="C673" s="11"/>
      <c r="D673" s="11"/>
      <c r="E673" s="99"/>
      <c r="F673" s="17"/>
      <c r="G673" s="13"/>
      <c r="H673" s="13"/>
      <c r="I673" s="13"/>
      <c r="J673" s="13"/>
      <c r="K673" s="8"/>
      <c r="L673" s="37"/>
      <c r="M673" s="13"/>
      <c r="N673" s="13"/>
      <c r="O673" s="13"/>
      <c r="P673" s="107"/>
      <c r="Q673" s="8"/>
      <c r="R673" s="8"/>
      <c r="S673" s="21"/>
      <c r="T673" s="11"/>
      <c r="U673" s="13"/>
      <c r="V673" s="8"/>
      <c r="W673" s="8"/>
      <c r="X673" s="8"/>
      <c r="Y673" s="8"/>
      <c r="Z673" s="21"/>
      <c r="AA673" s="21"/>
      <c r="AB673" s="21"/>
      <c r="AC673" s="21"/>
      <c r="AD673" s="102"/>
      <c r="AE673" s="102"/>
      <c r="AF673" s="8"/>
      <c r="AG673" s="8"/>
      <c r="AH673" s="8"/>
      <c r="AI673" s="21"/>
      <c r="AJ673" s="21"/>
      <c r="AK673" s="21"/>
      <c r="AL673" s="21"/>
      <c r="AM673" s="102"/>
      <c r="AN673" s="102"/>
      <c r="AO673" s="8"/>
      <c r="AP673" s="8"/>
      <c r="AQ673" s="8"/>
      <c r="AR673" s="17"/>
      <c r="AS673" s="17"/>
      <c r="AT673" s="13"/>
      <c r="AU673" s="13"/>
      <c r="AV673" s="11"/>
      <c r="AW673" s="13"/>
    </row>
    <row r="674" ht="12.75" customHeight="1">
      <c r="A674" s="13"/>
      <c r="B674" s="13"/>
      <c r="C674" s="11"/>
      <c r="D674" s="11"/>
      <c r="E674" s="99"/>
      <c r="F674" s="17"/>
      <c r="G674" s="13"/>
      <c r="H674" s="13"/>
      <c r="I674" s="13"/>
      <c r="J674" s="13"/>
      <c r="K674" s="8"/>
      <c r="L674" s="37"/>
      <c r="M674" s="13"/>
      <c r="N674" s="13"/>
      <c r="O674" s="13"/>
      <c r="P674" s="107"/>
      <c r="Q674" s="8"/>
      <c r="R674" s="8"/>
      <c r="S674" s="21"/>
      <c r="T674" s="11"/>
      <c r="U674" s="13"/>
      <c r="V674" s="8"/>
      <c r="W674" s="8"/>
      <c r="X674" s="8"/>
      <c r="Y674" s="8"/>
      <c r="Z674" s="21"/>
      <c r="AA674" s="21"/>
      <c r="AB674" s="21"/>
      <c r="AC674" s="21"/>
      <c r="AD674" s="102"/>
      <c r="AE674" s="102"/>
      <c r="AF674" s="8"/>
      <c r="AG674" s="8"/>
      <c r="AH674" s="8"/>
      <c r="AI674" s="21"/>
      <c r="AJ674" s="21"/>
      <c r="AK674" s="21"/>
      <c r="AL674" s="21"/>
      <c r="AM674" s="102"/>
      <c r="AN674" s="102"/>
      <c r="AO674" s="8"/>
      <c r="AP674" s="8"/>
      <c r="AQ674" s="8"/>
      <c r="AR674" s="17"/>
      <c r="AS674" s="17"/>
      <c r="AT674" s="13"/>
      <c r="AU674" s="13"/>
      <c r="AV674" s="11"/>
      <c r="AW674" s="13"/>
    </row>
    <row r="675" ht="12.75" customHeight="1">
      <c r="A675" s="13"/>
      <c r="B675" s="13"/>
      <c r="C675" s="11"/>
      <c r="D675" s="11"/>
      <c r="E675" s="99"/>
      <c r="F675" s="17"/>
      <c r="G675" s="13"/>
      <c r="H675" s="13"/>
      <c r="I675" s="13"/>
      <c r="J675" s="13"/>
      <c r="K675" s="8"/>
      <c r="L675" s="37"/>
      <c r="M675" s="13"/>
      <c r="N675" s="13"/>
      <c r="O675" s="13"/>
      <c r="P675" s="107"/>
      <c r="Q675" s="8"/>
      <c r="R675" s="8"/>
      <c r="S675" s="21"/>
      <c r="T675" s="11"/>
      <c r="U675" s="13"/>
      <c r="V675" s="8"/>
      <c r="W675" s="8"/>
      <c r="X675" s="8"/>
      <c r="Y675" s="8"/>
      <c r="Z675" s="21"/>
      <c r="AA675" s="21"/>
      <c r="AB675" s="21"/>
      <c r="AC675" s="21"/>
      <c r="AD675" s="102"/>
      <c r="AE675" s="102"/>
      <c r="AF675" s="8"/>
      <c r="AG675" s="8"/>
      <c r="AH675" s="8"/>
      <c r="AI675" s="21"/>
      <c r="AJ675" s="21"/>
      <c r="AK675" s="21"/>
      <c r="AL675" s="21"/>
      <c r="AM675" s="102"/>
      <c r="AN675" s="102"/>
      <c r="AO675" s="8"/>
      <c r="AP675" s="8"/>
      <c r="AQ675" s="8"/>
      <c r="AR675" s="17"/>
      <c r="AS675" s="17"/>
      <c r="AT675" s="13"/>
      <c r="AU675" s="13"/>
      <c r="AV675" s="11"/>
      <c r="AW675" s="13"/>
    </row>
    <row r="676" ht="12.75" customHeight="1">
      <c r="A676" s="13"/>
      <c r="B676" s="13"/>
      <c r="C676" s="11"/>
      <c r="D676" s="11"/>
      <c r="E676" s="99"/>
      <c r="F676" s="17"/>
      <c r="G676" s="13"/>
      <c r="H676" s="13"/>
      <c r="I676" s="13"/>
      <c r="J676" s="13"/>
      <c r="K676" s="8"/>
      <c r="L676" s="37"/>
      <c r="M676" s="13"/>
      <c r="N676" s="13"/>
      <c r="O676" s="13"/>
      <c r="P676" s="107"/>
      <c r="Q676" s="8"/>
      <c r="R676" s="8"/>
      <c r="S676" s="21"/>
      <c r="T676" s="11"/>
      <c r="U676" s="13"/>
      <c r="V676" s="8"/>
      <c r="W676" s="8"/>
      <c r="X676" s="8"/>
      <c r="Y676" s="8"/>
      <c r="Z676" s="21"/>
      <c r="AA676" s="21"/>
      <c r="AB676" s="21"/>
      <c r="AC676" s="21"/>
      <c r="AD676" s="102"/>
      <c r="AE676" s="102"/>
      <c r="AF676" s="8"/>
      <c r="AG676" s="8"/>
      <c r="AH676" s="8"/>
      <c r="AI676" s="21"/>
      <c r="AJ676" s="21"/>
      <c r="AK676" s="21"/>
      <c r="AL676" s="21"/>
      <c r="AM676" s="102"/>
      <c r="AN676" s="102"/>
      <c r="AO676" s="8"/>
      <c r="AP676" s="8"/>
      <c r="AQ676" s="8"/>
      <c r="AR676" s="17"/>
      <c r="AS676" s="17"/>
      <c r="AT676" s="13"/>
      <c r="AU676" s="13"/>
      <c r="AV676" s="11"/>
      <c r="AW676" s="13"/>
    </row>
    <row r="677" ht="12.75" customHeight="1">
      <c r="A677" s="13"/>
      <c r="B677" s="13"/>
      <c r="C677" s="11"/>
      <c r="D677" s="11"/>
      <c r="E677" s="99"/>
      <c r="F677" s="17"/>
      <c r="G677" s="13"/>
      <c r="H677" s="13"/>
      <c r="I677" s="13"/>
      <c r="J677" s="13"/>
      <c r="K677" s="8"/>
      <c r="L677" s="37"/>
      <c r="M677" s="13"/>
      <c r="N677" s="13"/>
      <c r="O677" s="13"/>
      <c r="P677" s="107"/>
      <c r="Q677" s="8"/>
      <c r="R677" s="8"/>
      <c r="S677" s="21"/>
      <c r="T677" s="11"/>
      <c r="U677" s="13"/>
      <c r="V677" s="8"/>
      <c r="W677" s="8"/>
      <c r="X677" s="8"/>
      <c r="Y677" s="8"/>
      <c r="Z677" s="21"/>
      <c r="AA677" s="21"/>
      <c r="AB677" s="21"/>
      <c r="AC677" s="21"/>
      <c r="AD677" s="102"/>
      <c r="AE677" s="102"/>
      <c r="AF677" s="8"/>
      <c r="AG677" s="8"/>
      <c r="AH677" s="8"/>
      <c r="AI677" s="21"/>
      <c r="AJ677" s="21"/>
      <c r="AK677" s="21"/>
      <c r="AL677" s="21"/>
      <c r="AM677" s="102"/>
      <c r="AN677" s="102"/>
      <c r="AO677" s="8"/>
      <c r="AP677" s="8"/>
      <c r="AQ677" s="8"/>
      <c r="AR677" s="17"/>
      <c r="AS677" s="17"/>
      <c r="AT677" s="13"/>
      <c r="AU677" s="13"/>
      <c r="AV677" s="11"/>
      <c r="AW677" s="13"/>
    </row>
    <row r="678" ht="12.75" customHeight="1">
      <c r="A678" s="13"/>
      <c r="B678" s="13"/>
      <c r="C678" s="11"/>
      <c r="D678" s="11"/>
      <c r="E678" s="99"/>
      <c r="F678" s="17"/>
      <c r="G678" s="13"/>
      <c r="H678" s="13"/>
      <c r="I678" s="13"/>
      <c r="J678" s="13"/>
      <c r="K678" s="8"/>
      <c r="L678" s="37"/>
      <c r="M678" s="13"/>
      <c r="N678" s="13"/>
      <c r="O678" s="13"/>
      <c r="P678" s="107"/>
      <c r="Q678" s="8"/>
      <c r="R678" s="8"/>
      <c r="S678" s="21"/>
      <c r="T678" s="11"/>
      <c r="U678" s="13"/>
      <c r="V678" s="8"/>
      <c r="W678" s="8"/>
      <c r="X678" s="8"/>
      <c r="Y678" s="8"/>
      <c r="Z678" s="21"/>
      <c r="AA678" s="21"/>
      <c r="AB678" s="21"/>
      <c r="AC678" s="21"/>
      <c r="AD678" s="102"/>
      <c r="AE678" s="102"/>
      <c r="AF678" s="8"/>
      <c r="AG678" s="8"/>
      <c r="AH678" s="8"/>
      <c r="AI678" s="21"/>
      <c r="AJ678" s="21"/>
      <c r="AK678" s="21"/>
      <c r="AL678" s="21"/>
      <c r="AM678" s="102"/>
      <c r="AN678" s="102"/>
      <c r="AO678" s="8"/>
      <c r="AP678" s="8"/>
      <c r="AQ678" s="8"/>
      <c r="AR678" s="17"/>
      <c r="AS678" s="17"/>
      <c r="AT678" s="13"/>
      <c r="AU678" s="13"/>
      <c r="AV678" s="11"/>
      <c r="AW678" s="13"/>
    </row>
    <row r="679" ht="12.75" customHeight="1">
      <c r="A679" s="13"/>
      <c r="B679" s="13"/>
      <c r="C679" s="11"/>
      <c r="D679" s="11"/>
      <c r="E679" s="99"/>
      <c r="F679" s="17"/>
      <c r="G679" s="13"/>
      <c r="H679" s="13"/>
      <c r="I679" s="13"/>
      <c r="J679" s="13"/>
      <c r="K679" s="8"/>
      <c r="L679" s="37"/>
      <c r="M679" s="13"/>
      <c r="N679" s="13"/>
      <c r="O679" s="13"/>
      <c r="P679" s="107"/>
      <c r="Q679" s="8"/>
      <c r="R679" s="8"/>
      <c r="S679" s="21"/>
      <c r="T679" s="11"/>
      <c r="U679" s="13"/>
      <c r="V679" s="8"/>
      <c r="W679" s="8"/>
      <c r="X679" s="8"/>
      <c r="Y679" s="8"/>
      <c r="Z679" s="21"/>
      <c r="AA679" s="21"/>
      <c r="AB679" s="21"/>
      <c r="AC679" s="21"/>
      <c r="AD679" s="102"/>
      <c r="AE679" s="102"/>
      <c r="AF679" s="8"/>
      <c r="AG679" s="8"/>
      <c r="AH679" s="8"/>
      <c r="AI679" s="21"/>
      <c r="AJ679" s="21"/>
      <c r="AK679" s="21"/>
      <c r="AL679" s="21"/>
      <c r="AM679" s="102"/>
      <c r="AN679" s="102"/>
      <c r="AO679" s="8"/>
      <c r="AP679" s="8"/>
      <c r="AQ679" s="8"/>
      <c r="AR679" s="17"/>
      <c r="AS679" s="17"/>
      <c r="AT679" s="13"/>
      <c r="AU679" s="13"/>
      <c r="AV679" s="11"/>
      <c r="AW679" s="13"/>
    </row>
    <row r="680" ht="12.75" customHeight="1">
      <c r="A680" s="13"/>
      <c r="B680" s="13"/>
      <c r="C680" s="11"/>
      <c r="D680" s="11"/>
      <c r="E680" s="99"/>
      <c r="F680" s="17"/>
      <c r="G680" s="13"/>
      <c r="H680" s="13"/>
      <c r="I680" s="13"/>
      <c r="J680" s="13"/>
      <c r="K680" s="8"/>
      <c r="L680" s="37"/>
      <c r="M680" s="13"/>
      <c r="N680" s="13"/>
      <c r="O680" s="13"/>
      <c r="P680" s="107"/>
      <c r="Q680" s="8"/>
      <c r="R680" s="8"/>
      <c r="S680" s="21"/>
      <c r="T680" s="11"/>
      <c r="U680" s="13"/>
      <c r="V680" s="8"/>
      <c r="W680" s="8"/>
      <c r="X680" s="8"/>
      <c r="Y680" s="8"/>
      <c r="Z680" s="21"/>
      <c r="AA680" s="21"/>
      <c r="AB680" s="21"/>
      <c r="AC680" s="21"/>
      <c r="AD680" s="102"/>
      <c r="AE680" s="102"/>
      <c r="AF680" s="8"/>
      <c r="AG680" s="8"/>
      <c r="AH680" s="8"/>
      <c r="AI680" s="21"/>
      <c r="AJ680" s="21"/>
      <c r="AK680" s="21"/>
      <c r="AL680" s="21"/>
      <c r="AM680" s="102"/>
      <c r="AN680" s="102"/>
      <c r="AO680" s="8"/>
      <c r="AP680" s="8"/>
      <c r="AQ680" s="8"/>
      <c r="AR680" s="17"/>
      <c r="AS680" s="17"/>
      <c r="AT680" s="13"/>
      <c r="AU680" s="13"/>
      <c r="AV680" s="11"/>
      <c r="AW680" s="13"/>
    </row>
    <row r="681" ht="12.75" customHeight="1">
      <c r="A681" s="13"/>
      <c r="B681" s="13"/>
      <c r="C681" s="11"/>
      <c r="D681" s="11"/>
      <c r="E681" s="99"/>
      <c r="F681" s="17"/>
      <c r="G681" s="13"/>
      <c r="H681" s="13"/>
      <c r="I681" s="13"/>
      <c r="J681" s="13"/>
      <c r="K681" s="8"/>
      <c r="L681" s="37"/>
      <c r="M681" s="13"/>
      <c r="N681" s="13"/>
      <c r="O681" s="13"/>
      <c r="P681" s="107"/>
      <c r="Q681" s="8"/>
      <c r="R681" s="8"/>
      <c r="S681" s="21"/>
      <c r="T681" s="11"/>
      <c r="U681" s="13"/>
      <c r="V681" s="8"/>
      <c r="W681" s="8"/>
      <c r="X681" s="8"/>
      <c r="Y681" s="8"/>
      <c r="Z681" s="21"/>
      <c r="AA681" s="21"/>
      <c r="AB681" s="21"/>
      <c r="AC681" s="21"/>
      <c r="AD681" s="102"/>
      <c r="AE681" s="102"/>
      <c r="AF681" s="8"/>
      <c r="AG681" s="8"/>
      <c r="AH681" s="8"/>
      <c r="AI681" s="21"/>
      <c r="AJ681" s="21"/>
      <c r="AK681" s="21"/>
      <c r="AL681" s="21"/>
      <c r="AM681" s="102"/>
      <c r="AN681" s="102"/>
      <c r="AO681" s="8"/>
      <c r="AP681" s="8"/>
      <c r="AQ681" s="8"/>
      <c r="AR681" s="17"/>
      <c r="AS681" s="17"/>
      <c r="AT681" s="13"/>
      <c r="AU681" s="13"/>
      <c r="AV681" s="11"/>
      <c r="AW681" s="13"/>
    </row>
    <row r="682" ht="12.75" customHeight="1">
      <c r="A682" s="13"/>
      <c r="B682" s="13"/>
      <c r="C682" s="11"/>
      <c r="D682" s="11"/>
      <c r="E682" s="99"/>
      <c r="F682" s="17"/>
      <c r="G682" s="13"/>
      <c r="H682" s="13"/>
      <c r="I682" s="13"/>
      <c r="J682" s="13"/>
      <c r="K682" s="8"/>
      <c r="L682" s="37"/>
      <c r="M682" s="13"/>
      <c r="N682" s="13"/>
      <c r="O682" s="13"/>
      <c r="P682" s="107"/>
      <c r="Q682" s="8"/>
      <c r="R682" s="8"/>
      <c r="S682" s="21"/>
      <c r="T682" s="11"/>
      <c r="U682" s="13"/>
      <c r="V682" s="8"/>
      <c r="W682" s="8"/>
      <c r="X682" s="8"/>
      <c r="Y682" s="8"/>
      <c r="Z682" s="21"/>
      <c r="AA682" s="21"/>
      <c r="AB682" s="21"/>
      <c r="AC682" s="21"/>
      <c r="AD682" s="102"/>
      <c r="AE682" s="102"/>
      <c r="AF682" s="8"/>
      <c r="AG682" s="8"/>
      <c r="AH682" s="8"/>
      <c r="AI682" s="21"/>
      <c r="AJ682" s="21"/>
      <c r="AK682" s="21"/>
      <c r="AL682" s="21"/>
      <c r="AM682" s="102"/>
      <c r="AN682" s="102"/>
      <c r="AO682" s="8"/>
      <c r="AP682" s="8"/>
      <c r="AQ682" s="8"/>
      <c r="AR682" s="17"/>
      <c r="AS682" s="17"/>
      <c r="AT682" s="13"/>
      <c r="AU682" s="13"/>
      <c r="AV682" s="11"/>
      <c r="AW682" s="13"/>
    </row>
    <row r="683" ht="12.75" customHeight="1">
      <c r="A683" s="13"/>
      <c r="B683" s="13"/>
      <c r="C683" s="11"/>
      <c r="D683" s="11"/>
      <c r="E683" s="99"/>
      <c r="F683" s="17"/>
      <c r="G683" s="13"/>
      <c r="H683" s="13"/>
      <c r="I683" s="13"/>
      <c r="J683" s="13"/>
      <c r="K683" s="8"/>
      <c r="L683" s="37"/>
      <c r="M683" s="13"/>
      <c r="N683" s="13"/>
      <c r="O683" s="13"/>
      <c r="P683" s="107"/>
      <c r="Q683" s="8"/>
      <c r="R683" s="8"/>
      <c r="S683" s="21"/>
      <c r="T683" s="11"/>
      <c r="U683" s="13"/>
      <c r="V683" s="8"/>
      <c r="W683" s="8"/>
      <c r="X683" s="8"/>
      <c r="Y683" s="8"/>
      <c r="Z683" s="21"/>
      <c r="AA683" s="21"/>
      <c r="AB683" s="21"/>
      <c r="AC683" s="21"/>
      <c r="AD683" s="102"/>
      <c r="AE683" s="102"/>
      <c r="AF683" s="8"/>
      <c r="AG683" s="8"/>
      <c r="AH683" s="8"/>
      <c r="AI683" s="21"/>
      <c r="AJ683" s="21"/>
      <c r="AK683" s="21"/>
      <c r="AL683" s="21"/>
      <c r="AM683" s="102"/>
      <c r="AN683" s="102"/>
      <c r="AO683" s="8"/>
      <c r="AP683" s="8"/>
      <c r="AQ683" s="8"/>
      <c r="AR683" s="17"/>
      <c r="AS683" s="17"/>
      <c r="AT683" s="13"/>
      <c r="AU683" s="13"/>
      <c r="AV683" s="11"/>
      <c r="AW683" s="13"/>
    </row>
    <row r="684" ht="12.75" customHeight="1">
      <c r="A684" s="13"/>
      <c r="B684" s="13"/>
      <c r="C684" s="11"/>
      <c r="D684" s="11"/>
      <c r="E684" s="99"/>
      <c r="F684" s="17"/>
      <c r="G684" s="13"/>
      <c r="H684" s="13"/>
      <c r="I684" s="13"/>
      <c r="J684" s="13"/>
      <c r="K684" s="8"/>
      <c r="L684" s="37"/>
      <c r="M684" s="13"/>
      <c r="N684" s="13"/>
      <c r="O684" s="13"/>
      <c r="P684" s="107"/>
      <c r="Q684" s="8"/>
      <c r="R684" s="8"/>
      <c r="S684" s="21"/>
      <c r="T684" s="11"/>
      <c r="U684" s="13"/>
      <c r="V684" s="8"/>
      <c r="W684" s="8"/>
      <c r="X684" s="8"/>
      <c r="Y684" s="8"/>
      <c r="Z684" s="21"/>
      <c r="AA684" s="21"/>
      <c r="AB684" s="21"/>
      <c r="AC684" s="21"/>
      <c r="AD684" s="102"/>
      <c r="AE684" s="102"/>
      <c r="AF684" s="8"/>
      <c r="AG684" s="8"/>
      <c r="AH684" s="8"/>
      <c r="AI684" s="21"/>
      <c r="AJ684" s="21"/>
      <c r="AK684" s="21"/>
      <c r="AL684" s="21"/>
      <c r="AM684" s="102"/>
      <c r="AN684" s="102"/>
      <c r="AO684" s="8"/>
      <c r="AP684" s="8"/>
      <c r="AQ684" s="8"/>
      <c r="AR684" s="17"/>
      <c r="AS684" s="17"/>
      <c r="AT684" s="13"/>
      <c r="AU684" s="13"/>
      <c r="AV684" s="11"/>
      <c r="AW684" s="13"/>
    </row>
    <row r="685" ht="12.75" customHeight="1">
      <c r="A685" s="13"/>
      <c r="B685" s="13"/>
      <c r="C685" s="11"/>
      <c r="D685" s="11"/>
      <c r="E685" s="99"/>
      <c r="F685" s="17"/>
      <c r="G685" s="13"/>
      <c r="H685" s="13"/>
      <c r="I685" s="13"/>
      <c r="J685" s="13"/>
      <c r="K685" s="8"/>
      <c r="L685" s="37"/>
      <c r="M685" s="13"/>
      <c r="N685" s="13"/>
      <c r="O685" s="13"/>
      <c r="P685" s="107"/>
      <c r="Q685" s="8"/>
      <c r="R685" s="8"/>
      <c r="S685" s="21"/>
      <c r="T685" s="11"/>
      <c r="U685" s="13"/>
      <c r="V685" s="8"/>
      <c r="W685" s="8"/>
      <c r="X685" s="8"/>
      <c r="Y685" s="8"/>
      <c r="Z685" s="21"/>
      <c r="AA685" s="21"/>
      <c r="AB685" s="21"/>
      <c r="AC685" s="21"/>
      <c r="AD685" s="102"/>
      <c r="AE685" s="102"/>
      <c r="AF685" s="8"/>
      <c r="AG685" s="8"/>
      <c r="AH685" s="8"/>
      <c r="AI685" s="21"/>
      <c r="AJ685" s="21"/>
      <c r="AK685" s="21"/>
      <c r="AL685" s="21"/>
      <c r="AM685" s="102"/>
      <c r="AN685" s="102"/>
      <c r="AO685" s="8"/>
      <c r="AP685" s="8"/>
      <c r="AQ685" s="8"/>
      <c r="AR685" s="17"/>
      <c r="AS685" s="17"/>
      <c r="AT685" s="13"/>
      <c r="AU685" s="13"/>
      <c r="AV685" s="11"/>
      <c r="AW685" s="13"/>
    </row>
    <row r="686" ht="12.75" customHeight="1">
      <c r="A686" s="13"/>
      <c r="B686" s="13"/>
      <c r="C686" s="11"/>
      <c r="D686" s="11"/>
      <c r="E686" s="99"/>
      <c r="F686" s="17"/>
      <c r="G686" s="13"/>
      <c r="H686" s="13"/>
      <c r="I686" s="13"/>
      <c r="J686" s="13"/>
      <c r="K686" s="8"/>
      <c r="L686" s="37"/>
      <c r="M686" s="13"/>
      <c r="N686" s="13"/>
      <c r="O686" s="13"/>
      <c r="P686" s="107"/>
      <c r="Q686" s="8"/>
      <c r="R686" s="8"/>
      <c r="S686" s="21"/>
      <c r="T686" s="11"/>
      <c r="U686" s="13"/>
      <c r="V686" s="8"/>
      <c r="W686" s="8"/>
      <c r="X686" s="8"/>
      <c r="Y686" s="8"/>
      <c r="Z686" s="21"/>
      <c r="AA686" s="21"/>
      <c r="AB686" s="21"/>
      <c r="AC686" s="21"/>
      <c r="AD686" s="102"/>
      <c r="AE686" s="102"/>
      <c r="AF686" s="8"/>
      <c r="AG686" s="8"/>
      <c r="AH686" s="8"/>
      <c r="AI686" s="21"/>
      <c r="AJ686" s="21"/>
      <c r="AK686" s="21"/>
      <c r="AL686" s="21"/>
      <c r="AM686" s="102"/>
      <c r="AN686" s="102"/>
      <c r="AO686" s="8"/>
      <c r="AP686" s="8"/>
      <c r="AQ686" s="8"/>
      <c r="AR686" s="17"/>
      <c r="AS686" s="17"/>
      <c r="AT686" s="13"/>
      <c r="AU686" s="13"/>
      <c r="AV686" s="11"/>
      <c r="AW686" s="13"/>
    </row>
    <row r="687" ht="12.75" customHeight="1">
      <c r="A687" s="13"/>
      <c r="B687" s="13"/>
      <c r="C687" s="11"/>
      <c r="D687" s="11"/>
      <c r="E687" s="99"/>
      <c r="F687" s="17"/>
      <c r="G687" s="13"/>
      <c r="H687" s="13"/>
      <c r="I687" s="13"/>
      <c r="J687" s="13"/>
      <c r="K687" s="8"/>
      <c r="L687" s="37"/>
      <c r="M687" s="13"/>
      <c r="N687" s="13"/>
      <c r="O687" s="13"/>
      <c r="P687" s="107"/>
      <c r="Q687" s="8"/>
      <c r="R687" s="8"/>
      <c r="S687" s="21"/>
      <c r="T687" s="11"/>
      <c r="U687" s="13"/>
      <c r="V687" s="8"/>
      <c r="W687" s="8"/>
      <c r="X687" s="8"/>
      <c r="Y687" s="8"/>
      <c r="Z687" s="21"/>
      <c r="AA687" s="21"/>
      <c r="AB687" s="21"/>
      <c r="AC687" s="21"/>
      <c r="AD687" s="102"/>
      <c r="AE687" s="102"/>
      <c r="AF687" s="8"/>
      <c r="AG687" s="8"/>
      <c r="AH687" s="8"/>
      <c r="AI687" s="21"/>
      <c r="AJ687" s="21"/>
      <c r="AK687" s="21"/>
      <c r="AL687" s="21"/>
      <c r="AM687" s="102"/>
      <c r="AN687" s="102"/>
      <c r="AO687" s="8"/>
      <c r="AP687" s="8"/>
      <c r="AQ687" s="8"/>
      <c r="AR687" s="17"/>
      <c r="AS687" s="17"/>
      <c r="AT687" s="13"/>
      <c r="AU687" s="13"/>
      <c r="AV687" s="11"/>
      <c r="AW687" s="13"/>
    </row>
    <row r="688" ht="12.75" customHeight="1">
      <c r="A688" s="13"/>
      <c r="B688" s="13"/>
      <c r="C688" s="11"/>
      <c r="D688" s="11"/>
      <c r="E688" s="99"/>
      <c r="F688" s="17"/>
      <c r="G688" s="13"/>
      <c r="H688" s="13"/>
      <c r="I688" s="13"/>
      <c r="J688" s="13"/>
      <c r="K688" s="8"/>
      <c r="L688" s="37"/>
      <c r="M688" s="13"/>
      <c r="N688" s="13"/>
      <c r="O688" s="13"/>
      <c r="P688" s="107"/>
      <c r="Q688" s="8"/>
      <c r="R688" s="8"/>
      <c r="S688" s="21"/>
      <c r="T688" s="11"/>
      <c r="U688" s="13"/>
      <c r="V688" s="8"/>
      <c r="W688" s="8"/>
      <c r="X688" s="8"/>
      <c r="Y688" s="8"/>
      <c r="Z688" s="21"/>
      <c r="AA688" s="21"/>
      <c r="AB688" s="21"/>
      <c r="AC688" s="21"/>
      <c r="AD688" s="102"/>
      <c r="AE688" s="102"/>
      <c r="AF688" s="8"/>
      <c r="AG688" s="8"/>
      <c r="AH688" s="8"/>
      <c r="AI688" s="21"/>
      <c r="AJ688" s="21"/>
      <c r="AK688" s="21"/>
      <c r="AL688" s="21"/>
      <c r="AM688" s="102"/>
      <c r="AN688" s="102"/>
      <c r="AO688" s="8"/>
      <c r="AP688" s="8"/>
      <c r="AQ688" s="8"/>
      <c r="AR688" s="17"/>
      <c r="AS688" s="17"/>
      <c r="AT688" s="13"/>
      <c r="AU688" s="13"/>
      <c r="AV688" s="11"/>
      <c r="AW688" s="13"/>
    </row>
    <row r="689" ht="12.75" customHeight="1">
      <c r="A689" s="13"/>
      <c r="B689" s="13"/>
      <c r="C689" s="11"/>
      <c r="D689" s="11"/>
      <c r="E689" s="99"/>
      <c r="F689" s="17"/>
      <c r="G689" s="13"/>
      <c r="H689" s="13"/>
      <c r="I689" s="13"/>
      <c r="J689" s="13"/>
      <c r="K689" s="8"/>
      <c r="L689" s="37"/>
      <c r="M689" s="13"/>
      <c r="N689" s="13"/>
      <c r="O689" s="13"/>
      <c r="P689" s="107"/>
      <c r="Q689" s="8"/>
      <c r="R689" s="8"/>
      <c r="S689" s="21"/>
      <c r="T689" s="11"/>
      <c r="U689" s="13"/>
      <c r="V689" s="8"/>
      <c r="W689" s="8"/>
      <c r="X689" s="8"/>
      <c r="Y689" s="8"/>
      <c r="Z689" s="21"/>
      <c r="AA689" s="21"/>
      <c r="AB689" s="21"/>
      <c r="AC689" s="21"/>
      <c r="AD689" s="102"/>
      <c r="AE689" s="102"/>
      <c r="AF689" s="8"/>
      <c r="AG689" s="8"/>
      <c r="AH689" s="8"/>
      <c r="AI689" s="21"/>
      <c r="AJ689" s="21"/>
      <c r="AK689" s="21"/>
      <c r="AL689" s="21"/>
      <c r="AM689" s="102"/>
      <c r="AN689" s="102"/>
      <c r="AO689" s="8"/>
      <c r="AP689" s="8"/>
      <c r="AQ689" s="8"/>
      <c r="AR689" s="17"/>
      <c r="AS689" s="17"/>
      <c r="AT689" s="13"/>
      <c r="AU689" s="13"/>
      <c r="AV689" s="11"/>
      <c r="AW689" s="13"/>
    </row>
    <row r="690" ht="12.75" customHeight="1">
      <c r="A690" s="13"/>
      <c r="B690" s="13"/>
      <c r="C690" s="11"/>
      <c r="D690" s="11"/>
      <c r="E690" s="99"/>
      <c r="F690" s="17"/>
      <c r="G690" s="13"/>
      <c r="H690" s="13"/>
      <c r="I690" s="13"/>
      <c r="J690" s="13"/>
      <c r="K690" s="8"/>
      <c r="L690" s="37"/>
      <c r="M690" s="13"/>
      <c r="N690" s="13"/>
      <c r="O690" s="13"/>
      <c r="P690" s="107"/>
      <c r="Q690" s="8"/>
      <c r="R690" s="8"/>
      <c r="S690" s="21"/>
      <c r="T690" s="11"/>
      <c r="U690" s="13"/>
      <c r="V690" s="8"/>
      <c r="W690" s="8"/>
      <c r="X690" s="8"/>
      <c r="Y690" s="8"/>
      <c r="Z690" s="21"/>
      <c r="AA690" s="21"/>
      <c r="AB690" s="21"/>
      <c r="AC690" s="21"/>
      <c r="AD690" s="102"/>
      <c r="AE690" s="102"/>
      <c r="AF690" s="8"/>
      <c r="AG690" s="8"/>
      <c r="AH690" s="8"/>
      <c r="AI690" s="21"/>
      <c r="AJ690" s="21"/>
      <c r="AK690" s="21"/>
      <c r="AL690" s="21"/>
      <c r="AM690" s="102"/>
      <c r="AN690" s="102"/>
      <c r="AO690" s="8"/>
      <c r="AP690" s="8"/>
      <c r="AQ690" s="8"/>
      <c r="AR690" s="17"/>
      <c r="AS690" s="17"/>
      <c r="AT690" s="13"/>
      <c r="AU690" s="13"/>
      <c r="AV690" s="11"/>
      <c r="AW690" s="13"/>
    </row>
    <row r="691" ht="12.75" customHeight="1">
      <c r="A691" s="13"/>
      <c r="B691" s="13"/>
      <c r="C691" s="11"/>
      <c r="D691" s="11"/>
      <c r="E691" s="99"/>
      <c r="F691" s="17"/>
      <c r="G691" s="13"/>
      <c r="H691" s="13"/>
      <c r="I691" s="13"/>
      <c r="J691" s="13"/>
      <c r="K691" s="8"/>
      <c r="L691" s="37"/>
      <c r="M691" s="13"/>
      <c r="N691" s="13"/>
      <c r="O691" s="13"/>
      <c r="P691" s="107"/>
      <c r="Q691" s="8"/>
      <c r="R691" s="8"/>
      <c r="S691" s="21"/>
      <c r="T691" s="11"/>
      <c r="U691" s="13"/>
      <c r="V691" s="8"/>
      <c r="W691" s="8"/>
      <c r="X691" s="8"/>
      <c r="Y691" s="8"/>
      <c r="Z691" s="21"/>
      <c r="AA691" s="21"/>
      <c r="AB691" s="21"/>
      <c r="AC691" s="21"/>
      <c r="AD691" s="102"/>
      <c r="AE691" s="102"/>
      <c r="AF691" s="8"/>
      <c r="AG691" s="8"/>
      <c r="AH691" s="8"/>
      <c r="AI691" s="21"/>
      <c r="AJ691" s="21"/>
      <c r="AK691" s="21"/>
      <c r="AL691" s="21"/>
      <c r="AM691" s="102"/>
      <c r="AN691" s="102"/>
      <c r="AO691" s="8"/>
      <c r="AP691" s="8"/>
      <c r="AQ691" s="8"/>
      <c r="AR691" s="17"/>
      <c r="AS691" s="17"/>
      <c r="AT691" s="13"/>
      <c r="AU691" s="13"/>
      <c r="AV691" s="11"/>
      <c r="AW691" s="13"/>
    </row>
    <row r="692" ht="12.75" customHeight="1">
      <c r="A692" s="13"/>
      <c r="B692" s="13"/>
      <c r="C692" s="11"/>
      <c r="D692" s="11"/>
      <c r="E692" s="99"/>
      <c r="F692" s="17"/>
      <c r="G692" s="13"/>
      <c r="H692" s="13"/>
      <c r="I692" s="13"/>
      <c r="J692" s="13"/>
      <c r="K692" s="8"/>
      <c r="L692" s="37"/>
      <c r="M692" s="13"/>
      <c r="N692" s="13"/>
      <c r="O692" s="13"/>
      <c r="P692" s="107"/>
      <c r="Q692" s="8"/>
      <c r="R692" s="8"/>
      <c r="S692" s="21"/>
      <c r="T692" s="11"/>
      <c r="U692" s="13"/>
      <c r="V692" s="8"/>
      <c r="W692" s="8"/>
      <c r="X692" s="8"/>
      <c r="Y692" s="8"/>
      <c r="Z692" s="21"/>
      <c r="AA692" s="21"/>
      <c r="AB692" s="21"/>
      <c r="AC692" s="21"/>
      <c r="AD692" s="102"/>
      <c r="AE692" s="102"/>
      <c r="AF692" s="8"/>
      <c r="AG692" s="8"/>
      <c r="AH692" s="8"/>
      <c r="AI692" s="21"/>
      <c r="AJ692" s="21"/>
      <c r="AK692" s="21"/>
      <c r="AL692" s="21"/>
      <c r="AM692" s="102"/>
      <c r="AN692" s="102"/>
      <c r="AO692" s="8"/>
      <c r="AP692" s="8"/>
      <c r="AQ692" s="8"/>
      <c r="AR692" s="17"/>
      <c r="AS692" s="17"/>
      <c r="AT692" s="13"/>
      <c r="AU692" s="13"/>
      <c r="AV692" s="11"/>
      <c r="AW692" s="13"/>
    </row>
    <row r="693" ht="12.75" customHeight="1">
      <c r="A693" s="13"/>
      <c r="B693" s="13"/>
      <c r="C693" s="11"/>
      <c r="D693" s="11"/>
      <c r="E693" s="99"/>
      <c r="F693" s="17"/>
      <c r="G693" s="13"/>
      <c r="H693" s="13"/>
      <c r="I693" s="13"/>
      <c r="J693" s="13"/>
      <c r="K693" s="8"/>
      <c r="L693" s="37"/>
      <c r="M693" s="13"/>
      <c r="N693" s="13"/>
      <c r="O693" s="13"/>
      <c r="P693" s="107"/>
      <c r="Q693" s="8"/>
      <c r="R693" s="8"/>
      <c r="S693" s="21"/>
      <c r="T693" s="11"/>
      <c r="U693" s="13"/>
      <c r="V693" s="8"/>
      <c r="W693" s="8"/>
      <c r="X693" s="8"/>
      <c r="Y693" s="8"/>
      <c r="Z693" s="21"/>
      <c r="AA693" s="21"/>
      <c r="AB693" s="21"/>
      <c r="AC693" s="21"/>
      <c r="AD693" s="102"/>
      <c r="AE693" s="102"/>
      <c r="AF693" s="8"/>
      <c r="AG693" s="8"/>
      <c r="AH693" s="8"/>
      <c r="AI693" s="21"/>
      <c r="AJ693" s="21"/>
      <c r="AK693" s="21"/>
      <c r="AL693" s="21"/>
      <c r="AM693" s="102"/>
      <c r="AN693" s="102"/>
      <c r="AO693" s="8"/>
      <c r="AP693" s="8"/>
      <c r="AQ693" s="8"/>
      <c r="AR693" s="17"/>
      <c r="AS693" s="17"/>
      <c r="AT693" s="13"/>
      <c r="AU693" s="13"/>
      <c r="AV693" s="11"/>
      <c r="AW693" s="13"/>
    </row>
    <row r="694" ht="12.75" customHeight="1">
      <c r="A694" s="13"/>
      <c r="B694" s="13"/>
      <c r="C694" s="11"/>
      <c r="D694" s="11"/>
      <c r="E694" s="99"/>
      <c r="F694" s="17"/>
      <c r="G694" s="13"/>
      <c r="H694" s="13"/>
      <c r="I694" s="13"/>
      <c r="J694" s="13"/>
      <c r="K694" s="8"/>
      <c r="L694" s="37"/>
      <c r="M694" s="13"/>
      <c r="N694" s="13"/>
      <c r="O694" s="13"/>
      <c r="P694" s="107"/>
      <c r="Q694" s="8"/>
      <c r="R694" s="8"/>
      <c r="S694" s="21"/>
      <c r="T694" s="11"/>
      <c r="U694" s="13"/>
      <c r="V694" s="8"/>
      <c r="W694" s="8"/>
      <c r="X694" s="8"/>
      <c r="Y694" s="8"/>
      <c r="Z694" s="21"/>
      <c r="AA694" s="21"/>
      <c r="AB694" s="21"/>
      <c r="AC694" s="21"/>
      <c r="AD694" s="102"/>
      <c r="AE694" s="102"/>
      <c r="AF694" s="8"/>
      <c r="AG694" s="8"/>
      <c r="AH694" s="8"/>
      <c r="AI694" s="21"/>
      <c r="AJ694" s="21"/>
      <c r="AK694" s="21"/>
      <c r="AL694" s="21"/>
      <c r="AM694" s="102"/>
      <c r="AN694" s="102"/>
      <c r="AO694" s="8"/>
      <c r="AP694" s="8"/>
      <c r="AQ694" s="8"/>
      <c r="AR694" s="17"/>
      <c r="AS694" s="17"/>
      <c r="AT694" s="13"/>
      <c r="AU694" s="13"/>
      <c r="AV694" s="11"/>
      <c r="AW694" s="13"/>
    </row>
    <row r="695" ht="12.75" customHeight="1">
      <c r="A695" s="13"/>
      <c r="B695" s="13"/>
      <c r="C695" s="11"/>
      <c r="D695" s="11"/>
      <c r="E695" s="99"/>
      <c r="F695" s="17"/>
      <c r="G695" s="13"/>
      <c r="H695" s="13"/>
      <c r="I695" s="13"/>
      <c r="J695" s="13"/>
      <c r="K695" s="8"/>
      <c r="L695" s="37"/>
      <c r="M695" s="13"/>
      <c r="N695" s="13"/>
      <c r="O695" s="13"/>
      <c r="P695" s="107"/>
      <c r="Q695" s="8"/>
      <c r="R695" s="8"/>
      <c r="S695" s="21"/>
      <c r="T695" s="11"/>
      <c r="U695" s="13"/>
      <c r="V695" s="8"/>
      <c r="W695" s="8"/>
      <c r="X695" s="8"/>
      <c r="Y695" s="8"/>
      <c r="Z695" s="21"/>
      <c r="AA695" s="21"/>
      <c r="AB695" s="21"/>
      <c r="AC695" s="21"/>
      <c r="AD695" s="102"/>
      <c r="AE695" s="102"/>
      <c r="AF695" s="8"/>
      <c r="AG695" s="8"/>
      <c r="AH695" s="8"/>
      <c r="AI695" s="21"/>
      <c r="AJ695" s="21"/>
      <c r="AK695" s="21"/>
      <c r="AL695" s="21"/>
      <c r="AM695" s="102"/>
      <c r="AN695" s="102"/>
      <c r="AO695" s="8"/>
      <c r="AP695" s="8"/>
      <c r="AQ695" s="8"/>
      <c r="AR695" s="17"/>
      <c r="AS695" s="17"/>
      <c r="AT695" s="13"/>
      <c r="AU695" s="13"/>
      <c r="AV695" s="11"/>
      <c r="AW695" s="13"/>
    </row>
    <row r="696" ht="12.75" customHeight="1">
      <c r="A696" s="13"/>
      <c r="B696" s="13"/>
      <c r="C696" s="11"/>
      <c r="D696" s="11"/>
      <c r="E696" s="99"/>
      <c r="F696" s="17"/>
      <c r="G696" s="13"/>
      <c r="H696" s="13"/>
      <c r="I696" s="13"/>
      <c r="J696" s="13"/>
      <c r="K696" s="8"/>
      <c r="L696" s="37"/>
      <c r="M696" s="13"/>
      <c r="N696" s="13"/>
      <c r="O696" s="13"/>
      <c r="P696" s="107"/>
      <c r="Q696" s="8"/>
      <c r="R696" s="8"/>
      <c r="S696" s="21"/>
      <c r="T696" s="11"/>
      <c r="U696" s="13"/>
      <c r="V696" s="8"/>
      <c r="W696" s="8"/>
      <c r="X696" s="8"/>
      <c r="Y696" s="8"/>
      <c r="Z696" s="21"/>
      <c r="AA696" s="21"/>
      <c r="AB696" s="21"/>
      <c r="AC696" s="21"/>
      <c r="AD696" s="102"/>
      <c r="AE696" s="102"/>
      <c r="AF696" s="8"/>
      <c r="AG696" s="8"/>
      <c r="AH696" s="8"/>
      <c r="AI696" s="21"/>
      <c r="AJ696" s="21"/>
      <c r="AK696" s="21"/>
      <c r="AL696" s="21"/>
      <c r="AM696" s="102"/>
      <c r="AN696" s="102"/>
      <c r="AO696" s="8"/>
      <c r="AP696" s="8"/>
      <c r="AQ696" s="8"/>
      <c r="AR696" s="17"/>
      <c r="AS696" s="17"/>
      <c r="AT696" s="13"/>
      <c r="AU696" s="13"/>
      <c r="AV696" s="11"/>
      <c r="AW696" s="13"/>
    </row>
    <row r="697" ht="12.75" customHeight="1">
      <c r="A697" s="13"/>
      <c r="B697" s="13"/>
      <c r="C697" s="11"/>
      <c r="D697" s="11"/>
      <c r="E697" s="99"/>
      <c r="F697" s="17"/>
      <c r="G697" s="13"/>
      <c r="H697" s="13"/>
      <c r="I697" s="13"/>
      <c r="J697" s="13"/>
      <c r="K697" s="8"/>
      <c r="L697" s="37"/>
      <c r="M697" s="13"/>
      <c r="N697" s="13"/>
      <c r="O697" s="13"/>
      <c r="P697" s="107"/>
      <c r="Q697" s="8"/>
      <c r="R697" s="8"/>
      <c r="S697" s="21"/>
      <c r="T697" s="11"/>
      <c r="U697" s="13"/>
      <c r="V697" s="8"/>
      <c r="W697" s="8"/>
      <c r="X697" s="8"/>
      <c r="Y697" s="8"/>
      <c r="Z697" s="21"/>
      <c r="AA697" s="21"/>
      <c r="AB697" s="21"/>
      <c r="AC697" s="21"/>
      <c r="AD697" s="102"/>
      <c r="AE697" s="102"/>
      <c r="AF697" s="8"/>
      <c r="AG697" s="8"/>
      <c r="AH697" s="8"/>
      <c r="AI697" s="21"/>
      <c r="AJ697" s="21"/>
      <c r="AK697" s="21"/>
      <c r="AL697" s="21"/>
      <c r="AM697" s="102"/>
      <c r="AN697" s="102"/>
      <c r="AO697" s="8"/>
      <c r="AP697" s="8"/>
      <c r="AQ697" s="8"/>
      <c r="AR697" s="17"/>
      <c r="AS697" s="17"/>
      <c r="AT697" s="13"/>
      <c r="AU697" s="13"/>
      <c r="AV697" s="11"/>
      <c r="AW697" s="13"/>
    </row>
    <row r="698" ht="12.75" customHeight="1">
      <c r="A698" s="13"/>
      <c r="B698" s="13"/>
      <c r="C698" s="11"/>
      <c r="D698" s="11"/>
      <c r="E698" s="99"/>
      <c r="F698" s="17"/>
      <c r="G698" s="13"/>
      <c r="H698" s="13"/>
      <c r="I698" s="13"/>
      <c r="J698" s="13"/>
      <c r="K698" s="8"/>
      <c r="L698" s="37"/>
      <c r="M698" s="13"/>
      <c r="N698" s="13"/>
      <c r="O698" s="13"/>
      <c r="P698" s="107"/>
      <c r="Q698" s="8"/>
      <c r="R698" s="8"/>
      <c r="S698" s="21"/>
      <c r="T698" s="11"/>
      <c r="U698" s="13"/>
      <c r="V698" s="8"/>
      <c r="W698" s="8"/>
      <c r="X698" s="8"/>
      <c r="Y698" s="8"/>
      <c r="Z698" s="21"/>
      <c r="AA698" s="21"/>
      <c r="AB698" s="21"/>
      <c r="AC698" s="21"/>
      <c r="AD698" s="102"/>
      <c r="AE698" s="102"/>
      <c r="AF698" s="8"/>
      <c r="AG698" s="8"/>
      <c r="AH698" s="8"/>
      <c r="AI698" s="21"/>
      <c r="AJ698" s="21"/>
      <c r="AK698" s="21"/>
      <c r="AL698" s="21"/>
      <c r="AM698" s="102"/>
      <c r="AN698" s="102"/>
      <c r="AO698" s="8"/>
      <c r="AP698" s="8"/>
      <c r="AQ698" s="8"/>
      <c r="AR698" s="17"/>
      <c r="AS698" s="17"/>
      <c r="AT698" s="13"/>
      <c r="AU698" s="13"/>
      <c r="AV698" s="11"/>
      <c r="AW698" s="13"/>
    </row>
    <row r="699" ht="12.75" customHeight="1">
      <c r="A699" s="13"/>
      <c r="B699" s="13"/>
      <c r="C699" s="11"/>
      <c r="D699" s="11"/>
      <c r="E699" s="99"/>
      <c r="F699" s="17"/>
      <c r="G699" s="13"/>
      <c r="H699" s="13"/>
      <c r="I699" s="13"/>
      <c r="J699" s="13"/>
      <c r="K699" s="8"/>
      <c r="L699" s="37"/>
      <c r="M699" s="13"/>
      <c r="N699" s="13"/>
      <c r="O699" s="13"/>
      <c r="P699" s="107"/>
      <c r="Q699" s="8"/>
      <c r="R699" s="8"/>
      <c r="S699" s="21"/>
      <c r="T699" s="11"/>
      <c r="U699" s="13"/>
      <c r="V699" s="8"/>
      <c r="W699" s="8"/>
      <c r="X699" s="8"/>
      <c r="Y699" s="8"/>
      <c r="Z699" s="21"/>
      <c r="AA699" s="21"/>
      <c r="AB699" s="21"/>
      <c r="AC699" s="21"/>
      <c r="AD699" s="102"/>
      <c r="AE699" s="102"/>
      <c r="AF699" s="8"/>
      <c r="AG699" s="8"/>
      <c r="AH699" s="8"/>
      <c r="AI699" s="21"/>
      <c r="AJ699" s="21"/>
      <c r="AK699" s="21"/>
      <c r="AL699" s="21"/>
      <c r="AM699" s="102"/>
      <c r="AN699" s="102"/>
      <c r="AO699" s="8"/>
      <c r="AP699" s="8"/>
      <c r="AQ699" s="8"/>
      <c r="AR699" s="17"/>
      <c r="AS699" s="17"/>
      <c r="AT699" s="13"/>
      <c r="AU699" s="13"/>
      <c r="AV699" s="11"/>
      <c r="AW699" s="13"/>
    </row>
    <row r="700" ht="12.75" customHeight="1">
      <c r="A700" s="13"/>
      <c r="B700" s="13"/>
      <c r="C700" s="11"/>
      <c r="D700" s="11"/>
      <c r="E700" s="99"/>
      <c r="F700" s="17"/>
      <c r="G700" s="13"/>
      <c r="H700" s="13"/>
      <c r="I700" s="13"/>
      <c r="J700" s="13"/>
      <c r="K700" s="8"/>
      <c r="L700" s="37"/>
      <c r="M700" s="13"/>
      <c r="N700" s="13"/>
      <c r="O700" s="13"/>
      <c r="P700" s="107"/>
      <c r="Q700" s="8"/>
      <c r="R700" s="8"/>
      <c r="S700" s="21"/>
      <c r="T700" s="11"/>
      <c r="U700" s="13"/>
      <c r="V700" s="8"/>
      <c r="W700" s="8"/>
      <c r="X700" s="8"/>
      <c r="Y700" s="8"/>
      <c r="Z700" s="21"/>
      <c r="AA700" s="21"/>
      <c r="AB700" s="21"/>
      <c r="AC700" s="21"/>
      <c r="AD700" s="102"/>
      <c r="AE700" s="102"/>
      <c r="AF700" s="8"/>
      <c r="AG700" s="8"/>
      <c r="AH700" s="8"/>
      <c r="AI700" s="21"/>
      <c r="AJ700" s="21"/>
      <c r="AK700" s="21"/>
      <c r="AL700" s="21"/>
      <c r="AM700" s="102"/>
      <c r="AN700" s="102"/>
      <c r="AO700" s="8"/>
      <c r="AP700" s="8"/>
      <c r="AQ700" s="8"/>
      <c r="AR700" s="17"/>
      <c r="AS700" s="17"/>
      <c r="AT700" s="13"/>
      <c r="AU700" s="13"/>
      <c r="AV700" s="11"/>
      <c r="AW700" s="13"/>
    </row>
    <row r="701" ht="12.75" customHeight="1">
      <c r="A701" s="13"/>
      <c r="B701" s="13"/>
      <c r="C701" s="11"/>
      <c r="D701" s="11"/>
      <c r="E701" s="99"/>
      <c r="F701" s="17"/>
      <c r="G701" s="13"/>
      <c r="H701" s="13"/>
      <c r="I701" s="13"/>
      <c r="J701" s="13"/>
      <c r="K701" s="8"/>
      <c r="L701" s="37"/>
      <c r="M701" s="13"/>
      <c r="N701" s="13"/>
      <c r="O701" s="13"/>
      <c r="P701" s="107"/>
      <c r="Q701" s="8"/>
      <c r="R701" s="8"/>
      <c r="S701" s="21"/>
      <c r="T701" s="11"/>
      <c r="U701" s="13"/>
      <c r="V701" s="8"/>
      <c r="W701" s="8"/>
      <c r="X701" s="8"/>
      <c r="Y701" s="8"/>
      <c r="Z701" s="21"/>
      <c r="AA701" s="21"/>
      <c r="AB701" s="21"/>
      <c r="AC701" s="21"/>
      <c r="AD701" s="102"/>
      <c r="AE701" s="102"/>
      <c r="AF701" s="8"/>
      <c r="AG701" s="8"/>
      <c r="AH701" s="8"/>
      <c r="AI701" s="21"/>
      <c r="AJ701" s="21"/>
      <c r="AK701" s="21"/>
      <c r="AL701" s="21"/>
      <c r="AM701" s="102"/>
      <c r="AN701" s="102"/>
      <c r="AO701" s="8"/>
      <c r="AP701" s="8"/>
      <c r="AQ701" s="8"/>
      <c r="AR701" s="17"/>
      <c r="AS701" s="17"/>
      <c r="AT701" s="13"/>
      <c r="AU701" s="13"/>
      <c r="AV701" s="11"/>
      <c r="AW701" s="13"/>
    </row>
    <row r="702" ht="12.75" customHeight="1">
      <c r="A702" s="13"/>
      <c r="B702" s="13"/>
      <c r="C702" s="11"/>
      <c r="D702" s="11"/>
      <c r="E702" s="99"/>
      <c r="F702" s="17"/>
      <c r="G702" s="13"/>
      <c r="H702" s="13"/>
      <c r="I702" s="13"/>
      <c r="J702" s="13"/>
      <c r="K702" s="8"/>
      <c r="L702" s="37"/>
      <c r="M702" s="13"/>
      <c r="N702" s="13"/>
      <c r="O702" s="13"/>
      <c r="P702" s="107"/>
      <c r="Q702" s="8"/>
      <c r="R702" s="8"/>
      <c r="S702" s="21"/>
      <c r="T702" s="11"/>
      <c r="U702" s="13"/>
      <c r="V702" s="8"/>
      <c r="W702" s="8"/>
      <c r="X702" s="8"/>
      <c r="Y702" s="8"/>
      <c r="Z702" s="21"/>
      <c r="AA702" s="21"/>
      <c r="AB702" s="21"/>
      <c r="AC702" s="21"/>
      <c r="AD702" s="102"/>
      <c r="AE702" s="102"/>
      <c r="AF702" s="8"/>
      <c r="AG702" s="8"/>
      <c r="AH702" s="8"/>
      <c r="AI702" s="21"/>
      <c r="AJ702" s="21"/>
      <c r="AK702" s="21"/>
      <c r="AL702" s="21"/>
      <c r="AM702" s="102"/>
      <c r="AN702" s="102"/>
      <c r="AO702" s="8"/>
      <c r="AP702" s="8"/>
      <c r="AQ702" s="8"/>
      <c r="AR702" s="17"/>
      <c r="AS702" s="17"/>
      <c r="AT702" s="13"/>
      <c r="AU702" s="13"/>
      <c r="AV702" s="11"/>
      <c r="AW702" s="13"/>
    </row>
    <row r="703" ht="12.75" customHeight="1">
      <c r="A703" s="13"/>
      <c r="B703" s="13"/>
      <c r="C703" s="11"/>
      <c r="D703" s="11"/>
      <c r="E703" s="99"/>
      <c r="F703" s="17"/>
      <c r="G703" s="13"/>
      <c r="H703" s="13"/>
      <c r="I703" s="13"/>
      <c r="J703" s="13"/>
      <c r="K703" s="8"/>
      <c r="L703" s="37"/>
      <c r="M703" s="13"/>
      <c r="N703" s="13"/>
      <c r="O703" s="13"/>
      <c r="P703" s="107"/>
      <c r="Q703" s="8"/>
      <c r="R703" s="8"/>
      <c r="S703" s="21"/>
      <c r="T703" s="11"/>
      <c r="U703" s="13"/>
      <c r="V703" s="8"/>
      <c r="W703" s="8"/>
      <c r="X703" s="8"/>
      <c r="Y703" s="8"/>
      <c r="Z703" s="21"/>
      <c r="AA703" s="21"/>
      <c r="AB703" s="21"/>
      <c r="AC703" s="21"/>
      <c r="AD703" s="102"/>
      <c r="AE703" s="102"/>
      <c r="AF703" s="8"/>
      <c r="AG703" s="8"/>
      <c r="AH703" s="8"/>
      <c r="AI703" s="21"/>
      <c r="AJ703" s="21"/>
      <c r="AK703" s="21"/>
      <c r="AL703" s="21"/>
      <c r="AM703" s="102"/>
      <c r="AN703" s="102"/>
      <c r="AO703" s="8"/>
      <c r="AP703" s="8"/>
      <c r="AQ703" s="8"/>
      <c r="AR703" s="17"/>
      <c r="AS703" s="17"/>
      <c r="AT703" s="13"/>
      <c r="AU703" s="13"/>
      <c r="AV703" s="11"/>
      <c r="AW703" s="13"/>
    </row>
    <row r="704" ht="12.75" customHeight="1">
      <c r="A704" s="13"/>
      <c r="B704" s="13"/>
      <c r="C704" s="11"/>
      <c r="D704" s="11"/>
      <c r="E704" s="99"/>
      <c r="F704" s="17"/>
      <c r="G704" s="13"/>
      <c r="H704" s="13"/>
      <c r="I704" s="13"/>
      <c r="J704" s="13"/>
      <c r="K704" s="8"/>
      <c r="L704" s="37"/>
      <c r="M704" s="13"/>
      <c r="N704" s="13"/>
      <c r="O704" s="13"/>
      <c r="P704" s="107"/>
      <c r="Q704" s="8"/>
      <c r="R704" s="8"/>
      <c r="S704" s="21"/>
      <c r="T704" s="11"/>
      <c r="U704" s="13"/>
      <c r="V704" s="8"/>
      <c r="W704" s="8"/>
      <c r="X704" s="8"/>
      <c r="Y704" s="8"/>
      <c r="Z704" s="21"/>
      <c r="AA704" s="21"/>
      <c r="AB704" s="21"/>
      <c r="AC704" s="21"/>
      <c r="AD704" s="102"/>
      <c r="AE704" s="102"/>
      <c r="AF704" s="8"/>
      <c r="AG704" s="8"/>
      <c r="AH704" s="8"/>
      <c r="AI704" s="21"/>
      <c r="AJ704" s="21"/>
      <c r="AK704" s="21"/>
      <c r="AL704" s="21"/>
      <c r="AM704" s="102"/>
      <c r="AN704" s="102"/>
      <c r="AO704" s="8"/>
      <c r="AP704" s="8"/>
      <c r="AQ704" s="8"/>
      <c r="AR704" s="17"/>
      <c r="AS704" s="17"/>
      <c r="AT704" s="13"/>
      <c r="AU704" s="13"/>
      <c r="AV704" s="11"/>
      <c r="AW704" s="13"/>
    </row>
    <row r="705" ht="12.75" customHeight="1">
      <c r="A705" s="13"/>
      <c r="B705" s="13"/>
      <c r="C705" s="11"/>
      <c r="D705" s="11"/>
      <c r="E705" s="99"/>
      <c r="F705" s="17"/>
      <c r="G705" s="13"/>
      <c r="H705" s="13"/>
      <c r="I705" s="13"/>
      <c r="J705" s="13"/>
      <c r="K705" s="8"/>
      <c r="L705" s="37"/>
      <c r="M705" s="13"/>
      <c r="N705" s="13"/>
      <c r="O705" s="13"/>
      <c r="P705" s="107"/>
      <c r="Q705" s="8"/>
      <c r="R705" s="8"/>
      <c r="S705" s="21"/>
      <c r="T705" s="11"/>
      <c r="U705" s="13"/>
      <c r="V705" s="8"/>
      <c r="W705" s="8"/>
      <c r="X705" s="8"/>
      <c r="Y705" s="8"/>
      <c r="Z705" s="21"/>
      <c r="AA705" s="21"/>
      <c r="AB705" s="21"/>
      <c r="AC705" s="21"/>
      <c r="AD705" s="102"/>
      <c r="AE705" s="102"/>
      <c r="AF705" s="8"/>
      <c r="AG705" s="8"/>
      <c r="AH705" s="8"/>
      <c r="AI705" s="21"/>
      <c r="AJ705" s="21"/>
      <c r="AK705" s="21"/>
      <c r="AL705" s="21"/>
      <c r="AM705" s="102"/>
      <c r="AN705" s="102"/>
      <c r="AO705" s="8"/>
      <c r="AP705" s="8"/>
      <c r="AQ705" s="8"/>
      <c r="AR705" s="17"/>
      <c r="AS705" s="17"/>
      <c r="AT705" s="13"/>
      <c r="AU705" s="13"/>
      <c r="AV705" s="11"/>
      <c r="AW705" s="13"/>
    </row>
    <row r="706" ht="12.75" customHeight="1">
      <c r="A706" s="13"/>
      <c r="B706" s="13"/>
      <c r="C706" s="11"/>
      <c r="D706" s="11"/>
      <c r="E706" s="99"/>
      <c r="F706" s="17"/>
      <c r="G706" s="13"/>
      <c r="H706" s="13"/>
      <c r="I706" s="13"/>
      <c r="J706" s="13"/>
      <c r="K706" s="8"/>
      <c r="L706" s="37"/>
      <c r="M706" s="13"/>
      <c r="N706" s="13"/>
      <c r="O706" s="13"/>
      <c r="P706" s="107"/>
      <c r="Q706" s="8"/>
      <c r="R706" s="8"/>
      <c r="S706" s="21"/>
      <c r="T706" s="11"/>
      <c r="U706" s="13"/>
      <c r="V706" s="8"/>
      <c r="W706" s="8"/>
      <c r="X706" s="8"/>
      <c r="Y706" s="8"/>
      <c r="Z706" s="21"/>
      <c r="AA706" s="21"/>
      <c r="AB706" s="21"/>
      <c r="AC706" s="21"/>
      <c r="AD706" s="102"/>
      <c r="AE706" s="102"/>
      <c r="AF706" s="8"/>
      <c r="AG706" s="8"/>
      <c r="AH706" s="8"/>
      <c r="AI706" s="21"/>
      <c r="AJ706" s="21"/>
      <c r="AK706" s="21"/>
      <c r="AL706" s="21"/>
      <c r="AM706" s="102"/>
      <c r="AN706" s="102"/>
      <c r="AO706" s="8"/>
      <c r="AP706" s="8"/>
      <c r="AQ706" s="8"/>
      <c r="AR706" s="17"/>
      <c r="AS706" s="17"/>
      <c r="AT706" s="13"/>
      <c r="AU706" s="13"/>
      <c r="AV706" s="11"/>
      <c r="AW706" s="13"/>
    </row>
    <row r="707" ht="12.75" customHeight="1">
      <c r="A707" s="13"/>
      <c r="B707" s="13"/>
      <c r="C707" s="11"/>
      <c r="D707" s="11"/>
      <c r="E707" s="99"/>
      <c r="F707" s="17"/>
      <c r="G707" s="13"/>
      <c r="H707" s="13"/>
      <c r="I707" s="13"/>
      <c r="J707" s="13"/>
      <c r="K707" s="8"/>
      <c r="L707" s="37"/>
      <c r="M707" s="13"/>
      <c r="N707" s="13"/>
      <c r="O707" s="13"/>
      <c r="P707" s="107"/>
      <c r="Q707" s="8"/>
      <c r="R707" s="8"/>
      <c r="S707" s="21"/>
      <c r="T707" s="11"/>
      <c r="U707" s="13"/>
      <c r="V707" s="8"/>
      <c r="W707" s="8"/>
      <c r="X707" s="8"/>
      <c r="Y707" s="8"/>
      <c r="Z707" s="21"/>
      <c r="AA707" s="21"/>
      <c r="AB707" s="21"/>
      <c r="AC707" s="21"/>
      <c r="AD707" s="102"/>
      <c r="AE707" s="102"/>
      <c r="AF707" s="8"/>
      <c r="AG707" s="8"/>
      <c r="AH707" s="8"/>
      <c r="AI707" s="21"/>
      <c r="AJ707" s="21"/>
      <c r="AK707" s="21"/>
      <c r="AL707" s="21"/>
      <c r="AM707" s="102"/>
      <c r="AN707" s="102"/>
      <c r="AO707" s="8"/>
      <c r="AP707" s="8"/>
      <c r="AQ707" s="8"/>
      <c r="AR707" s="17"/>
      <c r="AS707" s="17"/>
      <c r="AT707" s="13"/>
      <c r="AU707" s="13"/>
      <c r="AV707" s="11"/>
      <c r="AW707" s="13"/>
    </row>
    <row r="708" ht="12.75" customHeight="1">
      <c r="A708" s="13"/>
      <c r="B708" s="13"/>
      <c r="C708" s="11"/>
      <c r="D708" s="11"/>
      <c r="E708" s="99"/>
      <c r="F708" s="17"/>
      <c r="G708" s="13"/>
      <c r="H708" s="13"/>
      <c r="I708" s="13"/>
      <c r="J708" s="13"/>
      <c r="K708" s="8"/>
      <c r="L708" s="37"/>
      <c r="M708" s="13"/>
      <c r="N708" s="13"/>
      <c r="O708" s="13"/>
      <c r="P708" s="107"/>
      <c r="Q708" s="8"/>
      <c r="R708" s="8"/>
      <c r="S708" s="21"/>
      <c r="T708" s="11"/>
      <c r="U708" s="13"/>
      <c r="V708" s="8"/>
      <c r="W708" s="8"/>
      <c r="X708" s="8"/>
      <c r="Y708" s="8"/>
      <c r="Z708" s="21"/>
      <c r="AA708" s="21"/>
      <c r="AB708" s="21"/>
      <c r="AC708" s="21"/>
      <c r="AD708" s="102"/>
      <c r="AE708" s="102"/>
      <c r="AF708" s="8"/>
      <c r="AG708" s="8"/>
      <c r="AH708" s="8"/>
      <c r="AI708" s="21"/>
      <c r="AJ708" s="21"/>
      <c r="AK708" s="21"/>
      <c r="AL708" s="21"/>
      <c r="AM708" s="102"/>
      <c r="AN708" s="102"/>
      <c r="AO708" s="8"/>
      <c r="AP708" s="8"/>
      <c r="AQ708" s="8"/>
      <c r="AR708" s="17"/>
      <c r="AS708" s="17"/>
      <c r="AT708" s="13"/>
      <c r="AU708" s="13"/>
      <c r="AV708" s="11"/>
      <c r="AW708" s="13"/>
    </row>
    <row r="709" ht="12.75" customHeight="1">
      <c r="A709" s="13"/>
      <c r="B709" s="13"/>
      <c r="C709" s="11"/>
      <c r="D709" s="11"/>
      <c r="E709" s="99"/>
      <c r="F709" s="17"/>
      <c r="G709" s="13"/>
      <c r="H709" s="13"/>
      <c r="I709" s="13"/>
      <c r="J709" s="13"/>
      <c r="K709" s="8"/>
      <c r="L709" s="37"/>
      <c r="M709" s="13"/>
      <c r="N709" s="13"/>
      <c r="O709" s="13"/>
      <c r="P709" s="107"/>
      <c r="Q709" s="8"/>
      <c r="R709" s="8"/>
      <c r="S709" s="21"/>
      <c r="T709" s="11"/>
      <c r="U709" s="13"/>
      <c r="V709" s="8"/>
      <c r="W709" s="8"/>
      <c r="X709" s="8"/>
      <c r="Y709" s="8"/>
      <c r="Z709" s="21"/>
      <c r="AA709" s="21"/>
      <c r="AB709" s="21"/>
      <c r="AC709" s="21"/>
      <c r="AD709" s="102"/>
      <c r="AE709" s="102"/>
      <c r="AF709" s="8"/>
      <c r="AG709" s="8"/>
      <c r="AH709" s="8"/>
      <c r="AI709" s="21"/>
      <c r="AJ709" s="21"/>
      <c r="AK709" s="21"/>
      <c r="AL709" s="21"/>
      <c r="AM709" s="102"/>
      <c r="AN709" s="102"/>
      <c r="AO709" s="8"/>
      <c r="AP709" s="8"/>
      <c r="AQ709" s="8"/>
      <c r="AR709" s="17"/>
      <c r="AS709" s="17"/>
      <c r="AT709" s="13"/>
      <c r="AU709" s="13"/>
      <c r="AV709" s="11"/>
      <c r="AW709" s="13"/>
    </row>
    <row r="710" ht="12.75" customHeight="1">
      <c r="A710" s="13"/>
      <c r="B710" s="13"/>
      <c r="C710" s="11"/>
      <c r="D710" s="11"/>
      <c r="E710" s="99"/>
      <c r="F710" s="17"/>
      <c r="G710" s="13"/>
      <c r="H710" s="13"/>
      <c r="I710" s="13"/>
      <c r="J710" s="13"/>
      <c r="K710" s="8"/>
      <c r="L710" s="37"/>
      <c r="M710" s="13"/>
      <c r="N710" s="13"/>
      <c r="O710" s="13"/>
      <c r="P710" s="107"/>
      <c r="Q710" s="8"/>
      <c r="R710" s="8"/>
      <c r="S710" s="21"/>
      <c r="T710" s="11"/>
      <c r="U710" s="13"/>
      <c r="V710" s="8"/>
      <c r="W710" s="8"/>
      <c r="X710" s="8"/>
      <c r="Y710" s="8"/>
      <c r="Z710" s="21"/>
      <c r="AA710" s="21"/>
      <c r="AB710" s="21"/>
      <c r="AC710" s="21"/>
      <c r="AD710" s="102"/>
      <c r="AE710" s="102"/>
      <c r="AF710" s="8"/>
      <c r="AG710" s="8"/>
      <c r="AH710" s="8"/>
      <c r="AI710" s="21"/>
      <c r="AJ710" s="21"/>
      <c r="AK710" s="21"/>
      <c r="AL710" s="21"/>
      <c r="AM710" s="102"/>
      <c r="AN710" s="102"/>
      <c r="AO710" s="8"/>
      <c r="AP710" s="8"/>
      <c r="AQ710" s="8"/>
      <c r="AR710" s="17"/>
      <c r="AS710" s="17"/>
      <c r="AT710" s="13"/>
      <c r="AU710" s="13"/>
      <c r="AV710" s="11"/>
      <c r="AW710" s="13"/>
    </row>
    <row r="711" ht="12.75" customHeight="1">
      <c r="A711" s="13"/>
      <c r="B711" s="13"/>
      <c r="C711" s="11"/>
      <c r="D711" s="11"/>
      <c r="E711" s="99"/>
      <c r="F711" s="17"/>
      <c r="G711" s="13"/>
      <c r="H711" s="13"/>
      <c r="I711" s="13"/>
      <c r="J711" s="13"/>
      <c r="K711" s="8"/>
      <c r="L711" s="37"/>
      <c r="M711" s="13"/>
      <c r="N711" s="13"/>
      <c r="O711" s="13"/>
      <c r="P711" s="107"/>
      <c r="Q711" s="8"/>
      <c r="R711" s="8"/>
      <c r="S711" s="21"/>
      <c r="T711" s="11"/>
      <c r="U711" s="13"/>
      <c r="V711" s="8"/>
      <c r="W711" s="8"/>
      <c r="X711" s="8"/>
      <c r="Y711" s="8"/>
      <c r="Z711" s="21"/>
      <c r="AA711" s="21"/>
      <c r="AB711" s="21"/>
      <c r="AC711" s="21"/>
      <c r="AD711" s="102"/>
      <c r="AE711" s="102"/>
      <c r="AF711" s="8"/>
      <c r="AG711" s="8"/>
      <c r="AH711" s="8"/>
      <c r="AI711" s="21"/>
      <c r="AJ711" s="21"/>
      <c r="AK711" s="21"/>
      <c r="AL711" s="21"/>
      <c r="AM711" s="102"/>
      <c r="AN711" s="102"/>
      <c r="AO711" s="8"/>
      <c r="AP711" s="8"/>
      <c r="AQ711" s="8"/>
      <c r="AR711" s="17"/>
      <c r="AS711" s="17"/>
      <c r="AT711" s="13"/>
      <c r="AU711" s="13"/>
      <c r="AV711" s="11"/>
      <c r="AW711" s="13"/>
    </row>
    <row r="712" ht="12.75" customHeight="1">
      <c r="A712" s="13"/>
      <c r="B712" s="13"/>
      <c r="C712" s="11"/>
      <c r="D712" s="11"/>
      <c r="E712" s="99"/>
      <c r="F712" s="17"/>
      <c r="G712" s="13"/>
      <c r="H712" s="13"/>
      <c r="I712" s="13"/>
      <c r="J712" s="13"/>
      <c r="K712" s="8"/>
      <c r="L712" s="37"/>
      <c r="M712" s="13"/>
      <c r="N712" s="13"/>
      <c r="O712" s="13"/>
      <c r="P712" s="107"/>
      <c r="Q712" s="8"/>
      <c r="R712" s="8"/>
      <c r="S712" s="21"/>
      <c r="T712" s="11"/>
      <c r="U712" s="13"/>
      <c r="V712" s="8"/>
      <c r="W712" s="8"/>
      <c r="X712" s="8"/>
      <c r="Y712" s="8"/>
      <c r="Z712" s="21"/>
      <c r="AA712" s="21"/>
      <c r="AB712" s="21"/>
      <c r="AC712" s="21"/>
      <c r="AD712" s="102"/>
      <c r="AE712" s="102"/>
      <c r="AF712" s="8"/>
      <c r="AG712" s="8"/>
      <c r="AH712" s="8"/>
      <c r="AI712" s="21"/>
      <c r="AJ712" s="21"/>
      <c r="AK712" s="21"/>
      <c r="AL712" s="21"/>
      <c r="AM712" s="102"/>
      <c r="AN712" s="102"/>
      <c r="AO712" s="8"/>
      <c r="AP712" s="8"/>
      <c r="AQ712" s="8"/>
      <c r="AR712" s="17"/>
      <c r="AS712" s="17"/>
      <c r="AT712" s="13"/>
      <c r="AU712" s="13"/>
      <c r="AV712" s="11"/>
      <c r="AW712" s="13"/>
    </row>
    <row r="713" ht="12.75" customHeight="1">
      <c r="A713" s="13"/>
      <c r="B713" s="13"/>
      <c r="C713" s="11"/>
      <c r="D713" s="11"/>
      <c r="E713" s="99"/>
      <c r="F713" s="17"/>
      <c r="G713" s="13"/>
      <c r="H713" s="13"/>
      <c r="I713" s="13"/>
      <c r="J713" s="13"/>
      <c r="K713" s="8"/>
      <c r="L713" s="37"/>
      <c r="M713" s="13"/>
      <c r="N713" s="13"/>
      <c r="O713" s="13"/>
      <c r="P713" s="107"/>
      <c r="Q713" s="8"/>
      <c r="R713" s="8"/>
      <c r="S713" s="21"/>
      <c r="T713" s="11"/>
      <c r="U713" s="13"/>
      <c r="V713" s="8"/>
      <c r="W713" s="8"/>
      <c r="X713" s="8"/>
      <c r="Y713" s="8"/>
      <c r="Z713" s="21"/>
      <c r="AA713" s="21"/>
      <c r="AB713" s="21"/>
      <c r="AC713" s="21"/>
      <c r="AD713" s="102"/>
      <c r="AE713" s="102"/>
      <c r="AF713" s="8"/>
      <c r="AG713" s="8"/>
      <c r="AH713" s="8"/>
      <c r="AI713" s="21"/>
      <c r="AJ713" s="21"/>
      <c r="AK713" s="21"/>
      <c r="AL713" s="21"/>
      <c r="AM713" s="102"/>
      <c r="AN713" s="102"/>
      <c r="AO713" s="8"/>
      <c r="AP713" s="8"/>
      <c r="AQ713" s="8"/>
      <c r="AR713" s="17"/>
      <c r="AS713" s="17"/>
      <c r="AT713" s="13"/>
      <c r="AU713" s="13"/>
      <c r="AV713" s="11"/>
      <c r="AW713" s="13"/>
    </row>
    <row r="714" ht="12.75" customHeight="1">
      <c r="A714" s="13"/>
      <c r="B714" s="13"/>
      <c r="C714" s="11"/>
      <c r="D714" s="11"/>
      <c r="E714" s="99"/>
      <c r="F714" s="17"/>
      <c r="G714" s="13"/>
      <c r="H714" s="13"/>
      <c r="I714" s="13"/>
      <c r="J714" s="13"/>
      <c r="K714" s="8"/>
      <c r="L714" s="37"/>
      <c r="M714" s="13"/>
      <c r="N714" s="13"/>
      <c r="O714" s="13"/>
      <c r="P714" s="107"/>
      <c r="Q714" s="8"/>
      <c r="R714" s="8"/>
      <c r="S714" s="21"/>
      <c r="T714" s="11"/>
      <c r="U714" s="13"/>
      <c r="V714" s="8"/>
      <c r="W714" s="8"/>
      <c r="X714" s="8"/>
      <c r="Y714" s="8"/>
      <c r="Z714" s="21"/>
      <c r="AA714" s="21"/>
      <c r="AB714" s="21"/>
      <c r="AC714" s="21"/>
      <c r="AD714" s="102"/>
      <c r="AE714" s="102"/>
      <c r="AF714" s="8"/>
      <c r="AG714" s="8"/>
      <c r="AH714" s="8"/>
      <c r="AI714" s="21"/>
      <c r="AJ714" s="21"/>
      <c r="AK714" s="21"/>
      <c r="AL714" s="21"/>
      <c r="AM714" s="102"/>
      <c r="AN714" s="102"/>
      <c r="AO714" s="8"/>
      <c r="AP714" s="8"/>
      <c r="AQ714" s="8"/>
      <c r="AR714" s="17"/>
      <c r="AS714" s="17"/>
      <c r="AT714" s="13"/>
      <c r="AU714" s="13"/>
      <c r="AV714" s="11"/>
      <c r="AW714" s="13"/>
    </row>
    <row r="715" ht="12.75" customHeight="1">
      <c r="A715" s="13"/>
      <c r="B715" s="13"/>
      <c r="C715" s="11"/>
      <c r="D715" s="11"/>
      <c r="E715" s="99"/>
      <c r="F715" s="17"/>
      <c r="G715" s="13"/>
      <c r="H715" s="13"/>
      <c r="I715" s="13"/>
      <c r="J715" s="13"/>
      <c r="K715" s="8"/>
      <c r="L715" s="37"/>
      <c r="M715" s="13"/>
      <c r="N715" s="13"/>
      <c r="O715" s="13"/>
      <c r="P715" s="107"/>
      <c r="Q715" s="8"/>
      <c r="R715" s="8"/>
      <c r="S715" s="21"/>
      <c r="T715" s="11"/>
      <c r="U715" s="13"/>
      <c r="V715" s="8"/>
      <c r="W715" s="8"/>
      <c r="X715" s="8"/>
      <c r="Y715" s="8"/>
      <c r="Z715" s="21"/>
      <c r="AA715" s="21"/>
      <c r="AB715" s="21"/>
      <c r="AC715" s="21"/>
      <c r="AD715" s="102"/>
      <c r="AE715" s="102"/>
      <c r="AF715" s="8"/>
      <c r="AG715" s="8"/>
      <c r="AH715" s="8"/>
      <c r="AI715" s="21"/>
      <c r="AJ715" s="21"/>
      <c r="AK715" s="21"/>
      <c r="AL715" s="21"/>
      <c r="AM715" s="102"/>
      <c r="AN715" s="102"/>
      <c r="AO715" s="8"/>
      <c r="AP715" s="8"/>
      <c r="AQ715" s="8"/>
      <c r="AR715" s="17"/>
      <c r="AS715" s="17"/>
      <c r="AT715" s="13"/>
      <c r="AU715" s="13"/>
      <c r="AV715" s="11"/>
      <c r="AW715" s="13"/>
    </row>
    <row r="716" ht="12.75" customHeight="1">
      <c r="A716" s="13"/>
      <c r="B716" s="13"/>
      <c r="C716" s="11"/>
      <c r="D716" s="11"/>
      <c r="E716" s="99"/>
      <c r="F716" s="17"/>
      <c r="G716" s="13"/>
      <c r="H716" s="13"/>
      <c r="I716" s="13"/>
      <c r="J716" s="13"/>
      <c r="K716" s="8"/>
      <c r="L716" s="37"/>
      <c r="M716" s="13"/>
      <c r="N716" s="13"/>
      <c r="O716" s="13"/>
      <c r="P716" s="107"/>
      <c r="Q716" s="8"/>
      <c r="R716" s="8"/>
      <c r="S716" s="21"/>
      <c r="T716" s="11"/>
      <c r="U716" s="13"/>
      <c r="V716" s="8"/>
      <c r="W716" s="8"/>
      <c r="X716" s="8"/>
      <c r="Y716" s="8"/>
      <c r="Z716" s="21"/>
      <c r="AA716" s="21"/>
      <c r="AB716" s="21"/>
      <c r="AC716" s="21"/>
      <c r="AD716" s="102"/>
      <c r="AE716" s="102"/>
      <c r="AF716" s="8"/>
      <c r="AG716" s="8"/>
      <c r="AH716" s="8"/>
      <c r="AI716" s="21"/>
      <c r="AJ716" s="21"/>
      <c r="AK716" s="21"/>
      <c r="AL716" s="21"/>
      <c r="AM716" s="102"/>
      <c r="AN716" s="102"/>
      <c r="AO716" s="8"/>
      <c r="AP716" s="8"/>
      <c r="AQ716" s="8"/>
      <c r="AR716" s="17"/>
      <c r="AS716" s="17"/>
      <c r="AT716" s="13"/>
      <c r="AU716" s="13"/>
      <c r="AV716" s="11"/>
      <c r="AW716" s="13"/>
    </row>
    <row r="717" ht="12.75" customHeight="1">
      <c r="A717" s="13"/>
      <c r="B717" s="13"/>
      <c r="C717" s="11"/>
      <c r="D717" s="11"/>
      <c r="E717" s="99"/>
      <c r="F717" s="17"/>
      <c r="G717" s="13"/>
      <c r="H717" s="13"/>
      <c r="I717" s="13"/>
      <c r="J717" s="13"/>
      <c r="K717" s="8"/>
      <c r="L717" s="37"/>
      <c r="M717" s="13"/>
      <c r="N717" s="13"/>
      <c r="O717" s="13"/>
      <c r="P717" s="107"/>
      <c r="Q717" s="8"/>
      <c r="R717" s="8"/>
      <c r="S717" s="21"/>
      <c r="T717" s="11"/>
      <c r="U717" s="13"/>
      <c r="V717" s="8"/>
      <c r="W717" s="8"/>
      <c r="X717" s="8"/>
      <c r="Y717" s="8"/>
      <c r="Z717" s="21"/>
      <c r="AA717" s="21"/>
      <c r="AB717" s="21"/>
      <c r="AC717" s="21"/>
      <c r="AD717" s="102"/>
      <c r="AE717" s="102"/>
      <c r="AF717" s="8"/>
      <c r="AG717" s="8"/>
      <c r="AH717" s="8"/>
      <c r="AI717" s="21"/>
      <c r="AJ717" s="21"/>
      <c r="AK717" s="21"/>
      <c r="AL717" s="21"/>
      <c r="AM717" s="102"/>
      <c r="AN717" s="102"/>
      <c r="AO717" s="8"/>
      <c r="AP717" s="8"/>
      <c r="AQ717" s="8"/>
      <c r="AR717" s="17"/>
      <c r="AS717" s="17"/>
      <c r="AT717" s="13"/>
      <c r="AU717" s="13"/>
      <c r="AV717" s="11"/>
      <c r="AW717" s="13"/>
    </row>
    <row r="718" ht="12.75" customHeight="1">
      <c r="A718" s="13"/>
      <c r="B718" s="13"/>
      <c r="C718" s="11"/>
      <c r="D718" s="11"/>
      <c r="E718" s="99"/>
      <c r="F718" s="17"/>
      <c r="G718" s="13"/>
      <c r="H718" s="13"/>
      <c r="I718" s="13"/>
      <c r="J718" s="13"/>
      <c r="K718" s="8"/>
      <c r="L718" s="37"/>
      <c r="M718" s="13"/>
      <c r="N718" s="13"/>
      <c r="O718" s="13"/>
      <c r="P718" s="107"/>
      <c r="Q718" s="8"/>
      <c r="R718" s="8"/>
      <c r="S718" s="21"/>
      <c r="T718" s="11"/>
      <c r="U718" s="13"/>
      <c r="V718" s="8"/>
      <c r="W718" s="8"/>
      <c r="X718" s="8"/>
      <c r="Y718" s="8"/>
      <c r="Z718" s="21"/>
      <c r="AA718" s="21"/>
      <c r="AB718" s="21"/>
      <c r="AC718" s="21"/>
      <c r="AD718" s="102"/>
      <c r="AE718" s="102"/>
      <c r="AF718" s="8"/>
      <c r="AG718" s="8"/>
      <c r="AH718" s="8"/>
      <c r="AI718" s="21"/>
      <c r="AJ718" s="21"/>
      <c r="AK718" s="21"/>
      <c r="AL718" s="21"/>
      <c r="AM718" s="102"/>
      <c r="AN718" s="102"/>
      <c r="AO718" s="8"/>
      <c r="AP718" s="8"/>
      <c r="AQ718" s="8"/>
      <c r="AR718" s="17"/>
      <c r="AS718" s="17"/>
      <c r="AT718" s="13"/>
      <c r="AU718" s="13"/>
      <c r="AV718" s="11"/>
      <c r="AW718" s="13"/>
    </row>
    <row r="719" ht="12.75" customHeight="1">
      <c r="A719" s="13"/>
      <c r="B719" s="13"/>
      <c r="C719" s="11"/>
      <c r="D719" s="11"/>
      <c r="E719" s="99"/>
      <c r="F719" s="17"/>
      <c r="G719" s="13"/>
      <c r="H719" s="13"/>
      <c r="I719" s="13"/>
      <c r="J719" s="13"/>
      <c r="K719" s="8"/>
      <c r="L719" s="37"/>
      <c r="M719" s="13"/>
      <c r="N719" s="13"/>
      <c r="O719" s="13"/>
      <c r="P719" s="107"/>
      <c r="Q719" s="8"/>
      <c r="R719" s="8"/>
      <c r="S719" s="21"/>
      <c r="T719" s="11"/>
      <c r="U719" s="13"/>
      <c r="V719" s="8"/>
      <c r="W719" s="8"/>
      <c r="X719" s="8"/>
      <c r="Y719" s="8"/>
      <c r="Z719" s="21"/>
      <c r="AA719" s="21"/>
      <c r="AB719" s="21"/>
      <c r="AC719" s="21"/>
      <c r="AD719" s="102"/>
      <c r="AE719" s="102"/>
      <c r="AF719" s="8"/>
      <c r="AG719" s="8"/>
      <c r="AH719" s="8"/>
      <c r="AI719" s="21"/>
      <c r="AJ719" s="21"/>
      <c r="AK719" s="21"/>
      <c r="AL719" s="21"/>
      <c r="AM719" s="102"/>
      <c r="AN719" s="102"/>
      <c r="AO719" s="8"/>
      <c r="AP719" s="8"/>
      <c r="AQ719" s="8"/>
      <c r="AR719" s="17"/>
      <c r="AS719" s="17"/>
      <c r="AT719" s="13"/>
      <c r="AU719" s="13"/>
      <c r="AV719" s="11"/>
      <c r="AW719" s="13"/>
    </row>
    <row r="720" ht="12.75" customHeight="1">
      <c r="A720" s="13"/>
      <c r="B720" s="13"/>
      <c r="C720" s="11"/>
      <c r="D720" s="11"/>
      <c r="E720" s="99"/>
      <c r="F720" s="17"/>
      <c r="G720" s="13"/>
      <c r="H720" s="13"/>
      <c r="I720" s="13"/>
      <c r="J720" s="13"/>
      <c r="K720" s="8"/>
      <c r="L720" s="37"/>
      <c r="M720" s="13"/>
      <c r="N720" s="13"/>
      <c r="O720" s="13"/>
      <c r="P720" s="107"/>
      <c r="Q720" s="8"/>
      <c r="R720" s="8"/>
      <c r="S720" s="21"/>
      <c r="T720" s="11"/>
      <c r="U720" s="13"/>
      <c r="V720" s="8"/>
      <c r="W720" s="8"/>
      <c r="X720" s="8"/>
      <c r="Y720" s="8"/>
      <c r="Z720" s="21"/>
      <c r="AA720" s="21"/>
      <c r="AB720" s="21"/>
      <c r="AC720" s="21"/>
      <c r="AD720" s="102"/>
      <c r="AE720" s="102"/>
      <c r="AF720" s="8"/>
      <c r="AG720" s="8"/>
      <c r="AH720" s="8"/>
      <c r="AI720" s="21"/>
      <c r="AJ720" s="21"/>
      <c r="AK720" s="21"/>
      <c r="AL720" s="21"/>
      <c r="AM720" s="102"/>
      <c r="AN720" s="102"/>
      <c r="AO720" s="8"/>
      <c r="AP720" s="8"/>
      <c r="AQ720" s="8"/>
      <c r="AR720" s="17"/>
      <c r="AS720" s="17"/>
      <c r="AT720" s="13"/>
      <c r="AU720" s="13"/>
      <c r="AV720" s="11"/>
      <c r="AW720" s="13"/>
    </row>
    <row r="721" ht="12.75" customHeight="1">
      <c r="A721" s="13"/>
      <c r="B721" s="13"/>
      <c r="C721" s="11"/>
      <c r="D721" s="11"/>
      <c r="E721" s="99"/>
      <c r="F721" s="17"/>
      <c r="G721" s="13"/>
      <c r="H721" s="13"/>
      <c r="I721" s="13"/>
      <c r="J721" s="13"/>
      <c r="K721" s="8"/>
      <c r="L721" s="37"/>
      <c r="M721" s="13"/>
      <c r="N721" s="13"/>
      <c r="O721" s="13"/>
      <c r="P721" s="107"/>
      <c r="Q721" s="8"/>
      <c r="R721" s="8"/>
      <c r="S721" s="21"/>
      <c r="T721" s="11"/>
      <c r="U721" s="13"/>
      <c r="V721" s="8"/>
      <c r="W721" s="8"/>
      <c r="X721" s="8"/>
      <c r="Y721" s="8"/>
      <c r="Z721" s="21"/>
      <c r="AA721" s="21"/>
      <c r="AB721" s="21"/>
      <c r="AC721" s="21"/>
      <c r="AD721" s="102"/>
      <c r="AE721" s="102"/>
      <c r="AF721" s="8"/>
      <c r="AG721" s="8"/>
      <c r="AH721" s="8"/>
      <c r="AI721" s="21"/>
      <c r="AJ721" s="21"/>
      <c r="AK721" s="21"/>
      <c r="AL721" s="21"/>
      <c r="AM721" s="102"/>
      <c r="AN721" s="102"/>
      <c r="AO721" s="8"/>
      <c r="AP721" s="8"/>
      <c r="AQ721" s="8"/>
      <c r="AR721" s="17"/>
      <c r="AS721" s="17"/>
      <c r="AT721" s="13"/>
      <c r="AU721" s="13"/>
      <c r="AV721" s="11"/>
      <c r="AW721" s="13"/>
    </row>
    <row r="722" ht="12.75" customHeight="1">
      <c r="A722" s="13"/>
      <c r="B722" s="13"/>
      <c r="C722" s="11"/>
      <c r="D722" s="11"/>
      <c r="E722" s="99"/>
      <c r="F722" s="17"/>
      <c r="G722" s="13"/>
      <c r="H722" s="13"/>
      <c r="I722" s="13"/>
      <c r="J722" s="13"/>
      <c r="K722" s="8"/>
      <c r="L722" s="37"/>
      <c r="M722" s="13"/>
      <c r="N722" s="13"/>
      <c r="O722" s="13"/>
      <c r="P722" s="107"/>
      <c r="Q722" s="8"/>
      <c r="R722" s="8"/>
      <c r="S722" s="21"/>
      <c r="T722" s="11"/>
      <c r="U722" s="13"/>
      <c r="V722" s="8"/>
      <c r="W722" s="8"/>
      <c r="X722" s="8"/>
      <c r="Y722" s="8"/>
      <c r="Z722" s="21"/>
      <c r="AA722" s="21"/>
      <c r="AB722" s="21"/>
      <c r="AC722" s="21"/>
      <c r="AD722" s="102"/>
      <c r="AE722" s="102"/>
      <c r="AF722" s="8"/>
      <c r="AG722" s="8"/>
      <c r="AH722" s="8"/>
      <c r="AI722" s="21"/>
      <c r="AJ722" s="21"/>
      <c r="AK722" s="21"/>
      <c r="AL722" s="21"/>
      <c r="AM722" s="102"/>
      <c r="AN722" s="102"/>
      <c r="AO722" s="8"/>
      <c r="AP722" s="8"/>
      <c r="AQ722" s="8"/>
      <c r="AR722" s="17"/>
      <c r="AS722" s="17"/>
      <c r="AT722" s="13"/>
      <c r="AU722" s="13"/>
      <c r="AV722" s="11"/>
      <c r="AW722" s="13"/>
    </row>
    <row r="723" ht="12.75" customHeight="1">
      <c r="A723" s="13"/>
      <c r="B723" s="13"/>
      <c r="C723" s="11"/>
      <c r="D723" s="11"/>
      <c r="E723" s="99"/>
      <c r="F723" s="17"/>
      <c r="G723" s="13"/>
      <c r="H723" s="13"/>
      <c r="I723" s="13"/>
      <c r="J723" s="13"/>
      <c r="K723" s="8"/>
      <c r="L723" s="37"/>
      <c r="M723" s="13"/>
      <c r="N723" s="13"/>
      <c r="O723" s="13"/>
      <c r="P723" s="107"/>
      <c r="Q723" s="8"/>
      <c r="R723" s="8"/>
      <c r="S723" s="21"/>
      <c r="T723" s="11"/>
      <c r="U723" s="13"/>
      <c r="V723" s="8"/>
      <c r="W723" s="8"/>
      <c r="X723" s="8"/>
      <c r="Y723" s="8"/>
      <c r="Z723" s="21"/>
      <c r="AA723" s="21"/>
      <c r="AB723" s="21"/>
      <c r="AC723" s="21"/>
      <c r="AD723" s="102"/>
      <c r="AE723" s="102"/>
      <c r="AF723" s="8"/>
      <c r="AG723" s="8"/>
      <c r="AH723" s="8"/>
      <c r="AI723" s="21"/>
      <c r="AJ723" s="21"/>
      <c r="AK723" s="21"/>
      <c r="AL723" s="21"/>
      <c r="AM723" s="102"/>
      <c r="AN723" s="102"/>
      <c r="AO723" s="8"/>
      <c r="AP723" s="8"/>
      <c r="AQ723" s="8"/>
      <c r="AR723" s="17"/>
      <c r="AS723" s="17"/>
      <c r="AT723" s="13"/>
      <c r="AU723" s="13"/>
      <c r="AV723" s="11"/>
      <c r="AW723" s="13"/>
    </row>
    <row r="724" ht="12.75" customHeight="1">
      <c r="A724" s="13"/>
      <c r="B724" s="13"/>
      <c r="C724" s="11"/>
      <c r="D724" s="11"/>
      <c r="E724" s="99"/>
      <c r="F724" s="17"/>
      <c r="G724" s="13"/>
      <c r="H724" s="13"/>
      <c r="I724" s="13"/>
      <c r="J724" s="13"/>
      <c r="K724" s="8"/>
      <c r="L724" s="37"/>
      <c r="M724" s="13"/>
      <c r="N724" s="13"/>
      <c r="O724" s="13"/>
      <c r="P724" s="107"/>
      <c r="Q724" s="8"/>
      <c r="R724" s="8"/>
      <c r="S724" s="21"/>
      <c r="T724" s="11"/>
      <c r="U724" s="13"/>
      <c r="V724" s="8"/>
      <c r="W724" s="8"/>
      <c r="X724" s="8"/>
      <c r="Y724" s="8"/>
      <c r="Z724" s="21"/>
      <c r="AA724" s="21"/>
      <c r="AB724" s="21"/>
      <c r="AC724" s="21"/>
      <c r="AD724" s="102"/>
      <c r="AE724" s="102"/>
      <c r="AF724" s="8"/>
      <c r="AG724" s="8"/>
      <c r="AH724" s="8"/>
      <c r="AI724" s="21"/>
      <c r="AJ724" s="21"/>
      <c r="AK724" s="21"/>
      <c r="AL724" s="21"/>
      <c r="AM724" s="102"/>
      <c r="AN724" s="102"/>
      <c r="AO724" s="8"/>
      <c r="AP724" s="8"/>
      <c r="AQ724" s="8"/>
      <c r="AR724" s="17"/>
      <c r="AS724" s="17"/>
      <c r="AT724" s="13"/>
      <c r="AU724" s="13"/>
      <c r="AV724" s="11"/>
      <c r="AW724" s="13"/>
    </row>
    <row r="725" ht="12.75" customHeight="1">
      <c r="A725" s="13"/>
      <c r="B725" s="13"/>
      <c r="C725" s="11"/>
      <c r="D725" s="11"/>
      <c r="E725" s="99"/>
      <c r="F725" s="17"/>
      <c r="G725" s="13"/>
      <c r="H725" s="13"/>
      <c r="I725" s="13"/>
      <c r="J725" s="13"/>
      <c r="K725" s="8"/>
      <c r="L725" s="37"/>
      <c r="M725" s="13"/>
      <c r="N725" s="13"/>
      <c r="O725" s="13"/>
      <c r="P725" s="107"/>
      <c r="Q725" s="8"/>
      <c r="R725" s="8"/>
      <c r="S725" s="21"/>
      <c r="T725" s="11"/>
      <c r="U725" s="13"/>
      <c r="V725" s="8"/>
      <c r="W725" s="8"/>
      <c r="X725" s="8"/>
      <c r="Y725" s="8"/>
      <c r="Z725" s="21"/>
      <c r="AA725" s="21"/>
      <c r="AB725" s="21"/>
      <c r="AC725" s="21"/>
      <c r="AD725" s="102"/>
      <c r="AE725" s="102"/>
      <c r="AF725" s="8"/>
      <c r="AG725" s="8"/>
      <c r="AH725" s="8"/>
      <c r="AI725" s="21"/>
      <c r="AJ725" s="21"/>
      <c r="AK725" s="21"/>
      <c r="AL725" s="21"/>
      <c r="AM725" s="102"/>
      <c r="AN725" s="102"/>
      <c r="AO725" s="8"/>
      <c r="AP725" s="8"/>
      <c r="AQ725" s="8"/>
      <c r="AR725" s="17"/>
      <c r="AS725" s="17"/>
      <c r="AT725" s="13"/>
      <c r="AU725" s="13"/>
      <c r="AV725" s="11"/>
      <c r="AW725" s="13"/>
    </row>
    <row r="726" ht="12.75" customHeight="1">
      <c r="A726" s="13"/>
      <c r="B726" s="13"/>
      <c r="C726" s="11"/>
      <c r="D726" s="11"/>
      <c r="E726" s="99"/>
      <c r="F726" s="17"/>
      <c r="G726" s="13"/>
      <c r="H726" s="13"/>
      <c r="I726" s="13"/>
      <c r="J726" s="13"/>
      <c r="K726" s="8"/>
      <c r="L726" s="37"/>
      <c r="M726" s="13"/>
      <c r="N726" s="13"/>
      <c r="O726" s="13"/>
      <c r="P726" s="107"/>
      <c r="Q726" s="8"/>
      <c r="R726" s="8"/>
      <c r="S726" s="21"/>
      <c r="T726" s="11"/>
      <c r="U726" s="13"/>
      <c r="V726" s="8"/>
      <c r="W726" s="8"/>
      <c r="X726" s="8"/>
      <c r="Y726" s="8"/>
      <c r="Z726" s="21"/>
      <c r="AA726" s="21"/>
      <c r="AB726" s="21"/>
      <c r="AC726" s="21"/>
      <c r="AD726" s="102"/>
      <c r="AE726" s="102"/>
      <c r="AF726" s="8"/>
      <c r="AG726" s="8"/>
      <c r="AH726" s="8"/>
      <c r="AI726" s="21"/>
      <c r="AJ726" s="21"/>
      <c r="AK726" s="21"/>
      <c r="AL726" s="21"/>
      <c r="AM726" s="102"/>
      <c r="AN726" s="102"/>
      <c r="AO726" s="8"/>
      <c r="AP726" s="8"/>
      <c r="AQ726" s="8"/>
      <c r="AR726" s="17"/>
      <c r="AS726" s="17"/>
      <c r="AT726" s="13"/>
      <c r="AU726" s="13"/>
      <c r="AV726" s="11"/>
      <c r="AW726" s="13"/>
    </row>
    <row r="727" ht="12.75" customHeight="1">
      <c r="A727" s="13"/>
      <c r="B727" s="13"/>
      <c r="C727" s="11"/>
      <c r="D727" s="11"/>
      <c r="E727" s="99"/>
      <c r="F727" s="17"/>
      <c r="G727" s="13"/>
      <c r="H727" s="13"/>
      <c r="I727" s="13"/>
      <c r="J727" s="13"/>
      <c r="K727" s="8"/>
      <c r="L727" s="37"/>
      <c r="M727" s="13"/>
      <c r="N727" s="13"/>
      <c r="O727" s="13"/>
      <c r="P727" s="107"/>
      <c r="Q727" s="8"/>
      <c r="R727" s="8"/>
      <c r="S727" s="21"/>
      <c r="T727" s="11"/>
      <c r="U727" s="13"/>
      <c r="V727" s="8"/>
      <c r="W727" s="8"/>
      <c r="X727" s="8"/>
      <c r="Y727" s="8"/>
      <c r="Z727" s="21"/>
      <c r="AA727" s="21"/>
      <c r="AB727" s="21"/>
      <c r="AC727" s="21"/>
      <c r="AD727" s="102"/>
      <c r="AE727" s="102"/>
      <c r="AF727" s="8"/>
      <c r="AG727" s="8"/>
      <c r="AH727" s="8"/>
      <c r="AI727" s="21"/>
      <c r="AJ727" s="21"/>
      <c r="AK727" s="21"/>
      <c r="AL727" s="21"/>
      <c r="AM727" s="102"/>
      <c r="AN727" s="102"/>
      <c r="AO727" s="8"/>
      <c r="AP727" s="8"/>
      <c r="AQ727" s="8"/>
      <c r="AR727" s="17"/>
      <c r="AS727" s="17"/>
      <c r="AT727" s="13"/>
      <c r="AU727" s="13"/>
      <c r="AV727" s="11"/>
      <c r="AW727" s="13"/>
    </row>
    <row r="728" ht="12.75" customHeight="1">
      <c r="A728" s="13"/>
      <c r="B728" s="13"/>
      <c r="C728" s="11"/>
      <c r="D728" s="11"/>
      <c r="E728" s="99"/>
      <c r="F728" s="17"/>
      <c r="G728" s="13"/>
      <c r="H728" s="13"/>
      <c r="I728" s="13"/>
      <c r="J728" s="13"/>
      <c r="K728" s="8"/>
      <c r="L728" s="37"/>
      <c r="M728" s="13"/>
      <c r="N728" s="13"/>
      <c r="O728" s="13"/>
      <c r="P728" s="107"/>
      <c r="Q728" s="8"/>
      <c r="R728" s="8"/>
      <c r="S728" s="21"/>
      <c r="T728" s="11"/>
      <c r="U728" s="13"/>
      <c r="V728" s="8"/>
      <c r="W728" s="8"/>
      <c r="X728" s="8"/>
      <c r="Y728" s="8"/>
      <c r="Z728" s="21"/>
      <c r="AA728" s="21"/>
      <c r="AB728" s="21"/>
      <c r="AC728" s="21"/>
      <c r="AD728" s="102"/>
      <c r="AE728" s="102"/>
      <c r="AF728" s="8"/>
      <c r="AG728" s="8"/>
      <c r="AH728" s="8"/>
      <c r="AI728" s="21"/>
      <c r="AJ728" s="21"/>
      <c r="AK728" s="21"/>
      <c r="AL728" s="21"/>
      <c r="AM728" s="102"/>
      <c r="AN728" s="102"/>
      <c r="AO728" s="8"/>
      <c r="AP728" s="8"/>
      <c r="AQ728" s="8"/>
      <c r="AR728" s="17"/>
      <c r="AS728" s="17"/>
      <c r="AT728" s="13"/>
      <c r="AU728" s="13"/>
      <c r="AV728" s="11"/>
      <c r="AW728" s="13"/>
    </row>
    <row r="729" ht="12.75" customHeight="1">
      <c r="A729" s="13"/>
      <c r="B729" s="13"/>
      <c r="C729" s="11"/>
      <c r="D729" s="11"/>
      <c r="E729" s="99"/>
      <c r="F729" s="17"/>
      <c r="G729" s="13"/>
      <c r="H729" s="13"/>
      <c r="I729" s="13"/>
      <c r="J729" s="13"/>
      <c r="K729" s="8"/>
      <c r="L729" s="37"/>
      <c r="M729" s="13"/>
      <c r="N729" s="13"/>
      <c r="O729" s="13"/>
      <c r="P729" s="107"/>
      <c r="Q729" s="8"/>
      <c r="R729" s="8"/>
      <c r="S729" s="21"/>
      <c r="T729" s="11"/>
      <c r="U729" s="13"/>
      <c r="V729" s="8"/>
      <c r="W729" s="8"/>
      <c r="X729" s="8"/>
      <c r="Y729" s="8"/>
      <c r="Z729" s="21"/>
      <c r="AA729" s="21"/>
      <c r="AB729" s="21"/>
      <c r="AC729" s="21"/>
      <c r="AD729" s="102"/>
      <c r="AE729" s="102"/>
      <c r="AF729" s="8"/>
      <c r="AG729" s="8"/>
      <c r="AH729" s="8"/>
      <c r="AI729" s="21"/>
      <c r="AJ729" s="21"/>
      <c r="AK729" s="21"/>
      <c r="AL729" s="21"/>
      <c r="AM729" s="102"/>
      <c r="AN729" s="102"/>
      <c r="AO729" s="8"/>
      <c r="AP729" s="8"/>
      <c r="AQ729" s="8"/>
      <c r="AR729" s="17"/>
      <c r="AS729" s="17"/>
      <c r="AT729" s="13"/>
      <c r="AU729" s="13"/>
      <c r="AV729" s="11"/>
      <c r="AW729" s="13"/>
    </row>
    <row r="730" ht="12.75" customHeight="1">
      <c r="A730" s="13"/>
      <c r="B730" s="13"/>
      <c r="C730" s="11"/>
      <c r="D730" s="11"/>
      <c r="E730" s="99"/>
      <c r="F730" s="17"/>
      <c r="G730" s="13"/>
      <c r="H730" s="13"/>
      <c r="I730" s="13"/>
      <c r="J730" s="13"/>
      <c r="K730" s="8"/>
      <c r="L730" s="37"/>
      <c r="M730" s="13"/>
      <c r="N730" s="13"/>
      <c r="O730" s="13"/>
      <c r="P730" s="107"/>
      <c r="Q730" s="8"/>
      <c r="R730" s="8"/>
      <c r="S730" s="21"/>
      <c r="T730" s="11"/>
      <c r="U730" s="13"/>
      <c r="V730" s="8"/>
      <c r="W730" s="8"/>
      <c r="X730" s="8"/>
      <c r="Y730" s="8"/>
      <c r="Z730" s="21"/>
      <c r="AA730" s="21"/>
      <c r="AB730" s="21"/>
      <c r="AC730" s="21"/>
      <c r="AD730" s="102"/>
      <c r="AE730" s="102"/>
      <c r="AF730" s="8"/>
      <c r="AG730" s="8"/>
      <c r="AH730" s="8"/>
      <c r="AI730" s="21"/>
      <c r="AJ730" s="21"/>
      <c r="AK730" s="21"/>
      <c r="AL730" s="21"/>
      <c r="AM730" s="102"/>
      <c r="AN730" s="102"/>
      <c r="AO730" s="8"/>
      <c r="AP730" s="8"/>
      <c r="AQ730" s="8"/>
      <c r="AR730" s="17"/>
      <c r="AS730" s="17"/>
      <c r="AT730" s="13"/>
      <c r="AU730" s="13"/>
      <c r="AV730" s="11"/>
      <c r="AW730" s="13"/>
    </row>
    <row r="731" ht="12.75" customHeight="1">
      <c r="A731" s="13"/>
      <c r="B731" s="13"/>
      <c r="C731" s="11"/>
      <c r="D731" s="11"/>
      <c r="E731" s="99"/>
      <c r="F731" s="17"/>
      <c r="G731" s="13"/>
      <c r="H731" s="13"/>
      <c r="I731" s="13"/>
      <c r="J731" s="13"/>
      <c r="K731" s="8"/>
      <c r="L731" s="37"/>
      <c r="M731" s="13"/>
      <c r="N731" s="13"/>
      <c r="O731" s="13"/>
      <c r="P731" s="107"/>
      <c r="Q731" s="8"/>
      <c r="R731" s="8"/>
      <c r="S731" s="21"/>
      <c r="T731" s="11"/>
      <c r="U731" s="13"/>
      <c r="V731" s="8"/>
      <c r="W731" s="8"/>
      <c r="X731" s="8"/>
      <c r="Y731" s="8"/>
      <c r="Z731" s="21"/>
      <c r="AA731" s="21"/>
      <c r="AB731" s="21"/>
      <c r="AC731" s="21"/>
      <c r="AD731" s="102"/>
      <c r="AE731" s="102"/>
      <c r="AF731" s="8"/>
      <c r="AG731" s="8"/>
      <c r="AH731" s="8"/>
      <c r="AI731" s="21"/>
      <c r="AJ731" s="21"/>
      <c r="AK731" s="21"/>
      <c r="AL731" s="21"/>
      <c r="AM731" s="102"/>
      <c r="AN731" s="102"/>
      <c r="AO731" s="8"/>
      <c r="AP731" s="8"/>
      <c r="AQ731" s="8"/>
      <c r="AR731" s="17"/>
      <c r="AS731" s="17"/>
      <c r="AT731" s="13"/>
      <c r="AU731" s="13"/>
      <c r="AV731" s="11"/>
      <c r="AW731" s="13"/>
    </row>
    <row r="732" ht="12.75" customHeight="1">
      <c r="A732" s="13"/>
      <c r="B732" s="13"/>
      <c r="C732" s="11"/>
      <c r="D732" s="11"/>
      <c r="E732" s="99"/>
      <c r="F732" s="17"/>
      <c r="G732" s="13"/>
      <c r="H732" s="13"/>
      <c r="I732" s="13"/>
      <c r="J732" s="13"/>
      <c r="K732" s="8"/>
      <c r="L732" s="37"/>
      <c r="M732" s="13"/>
      <c r="N732" s="13"/>
      <c r="O732" s="13"/>
      <c r="P732" s="107"/>
      <c r="Q732" s="8"/>
      <c r="R732" s="8"/>
      <c r="S732" s="21"/>
      <c r="T732" s="11"/>
      <c r="U732" s="13"/>
      <c r="V732" s="8"/>
      <c r="W732" s="8"/>
      <c r="X732" s="8"/>
      <c r="Y732" s="8"/>
      <c r="Z732" s="21"/>
      <c r="AA732" s="21"/>
      <c r="AB732" s="21"/>
      <c r="AC732" s="21"/>
      <c r="AD732" s="102"/>
      <c r="AE732" s="102"/>
      <c r="AF732" s="8"/>
      <c r="AG732" s="8"/>
      <c r="AH732" s="8"/>
      <c r="AI732" s="21"/>
      <c r="AJ732" s="21"/>
      <c r="AK732" s="21"/>
      <c r="AL732" s="21"/>
      <c r="AM732" s="102"/>
      <c r="AN732" s="102"/>
      <c r="AO732" s="8"/>
      <c r="AP732" s="8"/>
      <c r="AQ732" s="8"/>
      <c r="AR732" s="17"/>
      <c r="AS732" s="17"/>
      <c r="AT732" s="13"/>
      <c r="AU732" s="13"/>
      <c r="AV732" s="11"/>
      <c r="AW732" s="13"/>
    </row>
    <row r="733" ht="12.75" customHeight="1">
      <c r="A733" s="13"/>
      <c r="B733" s="13"/>
      <c r="C733" s="11"/>
      <c r="D733" s="11"/>
      <c r="E733" s="99"/>
      <c r="F733" s="17"/>
      <c r="G733" s="13"/>
      <c r="H733" s="13"/>
      <c r="I733" s="13"/>
      <c r="J733" s="13"/>
      <c r="K733" s="8"/>
      <c r="L733" s="37"/>
      <c r="M733" s="13"/>
      <c r="N733" s="13"/>
      <c r="O733" s="13"/>
      <c r="P733" s="107"/>
      <c r="Q733" s="8"/>
      <c r="R733" s="8"/>
      <c r="S733" s="21"/>
      <c r="T733" s="11"/>
      <c r="U733" s="13"/>
      <c r="V733" s="8"/>
      <c r="W733" s="8"/>
      <c r="X733" s="8"/>
      <c r="Y733" s="8"/>
      <c r="Z733" s="21"/>
      <c r="AA733" s="21"/>
      <c r="AB733" s="21"/>
      <c r="AC733" s="21"/>
      <c r="AD733" s="102"/>
      <c r="AE733" s="102"/>
      <c r="AF733" s="8"/>
      <c r="AG733" s="8"/>
      <c r="AH733" s="8"/>
      <c r="AI733" s="21"/>
      <c r="AJ733" s="21"/>
      <c r="AK733" s="21"/>
      <c r="AL733" s="21"/>
      <c r="AM733" s="102"/>
      <c r="AN733" s="102"/>
      <c r="AO733" s="8"/>
      <c r="AP733" s="8"/>
      <c r="AQ733" s="8"/>
      <c r="AR733" s="17"/>
      <c r="AS733" s="17"/>
      <c r="AT733" s="13"/>
      <c r="AU733" s="13"/>
      <c r="AV733" s="11"/>
      <c r="AW733" s="13"/>
    </row>
    <row r="734" ht="12.75" customHeight="1">
      <c r="A734" s="13"/>
      <c r="B734" s="13"/>
      <c r="C734" s="11"/>
      <c r="D734" s="11"/>
      <c r="E734" s="99"/>
      <c r="F734" s="17"/>
      <c r="G734" s="13"/>
      <c r="H734" s="13"/>
      <c r="I734" s="13"/>
      <c r="J734" s="13"/>
      <c r="K734" s="8"/>
      <c r="L734" s="37"/>
      <c r="M734" s="13"/>
      <c r="N734" s="13"/>
      <c r="O734" s="13"/>
      <c r="P734" s="107"/>
      <c r="Q734" s="8"/>
      <c r="R734" s="8"/>
      <c r="S734" s="21"/>
      <c r="T734" s="11"/>
      <c r="U734" s="13"/>
      <c r="V734" s="8"/>
      <c r="W734" s="8"/>
      <c r="X734" s="8"/>
      <c r="Y734" s="8"/>
      <c r="Z734" s="21"/>
      <c r="AA734" s="21"/>
      <c r="AB734" s="21"/>
      <c r="AC734" s="21"/>
      <c r="AD734" s="102"/>
      <c r="AE734" s="102"/>
      <c r="AF734" s="8"/>
      <c r="AG734" s="8"/>
      <c r="AH734" s="8"/>
      <c r="AI734" s="21"/>
      <c r="AJ734" s="21"/>
      <c r="AK734" s="21"/>
      <c r="AL734" s="21"/>
      <c r="AM734" s="102"/>
      <c r="AN734" s="102"/>
      <c r="AO734" s="8"/>
      <c r="AP734" s="8"/>
      <c r="AQ734" s="8"/>
      <c r="AR734" s="17"/>
      <c r="AS734" s="17"/>
      <c r="AT734" s="13"/>
      <c r="AU734" s="13"/>
      <c r="AV734" s="11"/>
      <c r="AW734" s="13"/>
    </row>
    <row r="735" ht="12.75" customHeight="1">
      <c r="A735" s="13"/>
      <c r="B735" s="13"/>
      <c r="C735" s="11"/>
      <c r="D735" s="11"/>
      <c r="E735" s="99"/>
      <c r="F735" s="17"/>
      <c r="G735" s="13"/>
      <c r="H735" s="13"/>
      <c r="I735" s="13"/>
      <c r="J735" s="13"/>
      <c r="K735" s="8"/>
      <c r="L735" s="37"/>
      <c r="M735" s="13"/>
      <c r="N735" s="13"/>
      <c r="O735" s="13"/>
      <c r="P735" s="107"/>
      <c r="Q735" s="8"/>
      <c r="R735" s="8"/>
      <c r="S735" s="21"/>
      <c r="T735" s="11"/>
      <c r="U735" s="13"/>
      <c r="V735" s="8"/>
      <c r="W735" s="8"/>
      <c r="X735" s="8"/>
      <c r="Y735" s="8"/>
      <c r="Z735" s="21"/>
      <c r="AA735" s="21"/>
      <c r="AB735" s="21"/>
      <c r="AC735" s="21"/>
      <c r="AD735" s="102"/>
      <c r="AE735" s="102"/>
      <c r="AF735" s="8"/>
      <c r="AG735" s="8"/>
      <c r="AH735" s="8"/>
      <c r="AI735" s="21"/>
      <c r="AJ735" s="21"/>
      <c r="AK735" s="21"/>
      <c r="AL735" s="21"/>
      <c r="AM735" s="102"/>
      <c r="AN735" s="102"/>
      <c r="AO735" s="8"/>
      <c r="AP735" s="8"/>
      <c r="AQ735" s="8"/>
      <c r="AR735" s="17"/>
      <c r="AS735" s="17"/>
      <c r="AT735" s="13"/>
      <c r="AU735" s="13"/>
      <c r="AV735" s="11"/>
      <c r="AW735" s="13"/>
    </row>
    <row r="736" ht="12.75" customHeight="1">
      <c r="A736" s="13"/>
      <c r="B736" s="13"/>
      <c r="C736" s="11"/>
      <c r="D736" s="11"/>
      <c r="E736" s="99"/>
      <c r="F736" s="17"/>
      <c r="G736" s="13"/>
      <c r="H736" s="13"/>
      <c r="I736" s="13"/>
      <c r="J736" s="13"/>
      <c r="K736" s="8"/>
      <c r="L736" s="37"/>
      <c r="M736" s="13"/>
      <c r="N736" s="13"/>
      <c r="O736" s="13"/>
      <c r="P736" s="107"/>
      <c r="Q736" s="8"/>
      <c r="R736" s="8"/>
      <c r="S736" s="21"/>
      <c r="T736" s="11"/>
      <c r="U736" s="13"/>
      <c r="V736" s="8"/>
      <c r="W736" s="8"/>
      <c r="X736" s="8"/>
      <c r="Y736" s="8"/>
      <c r="Z736" s="21"/>
      <c r="AA736" s="21"/>
      <c r="AB736" s="21"/>
      <c r="AC736" s="21"/>
      <c r="AD736" s="102"/>
      <c r="AE736" s="102"/>
      <c r="AF736" s="8"/>
      <c r="AG736" s="8"/>
      <c r="AH736" s="8"/>
      <c r="AI736" s="21"/>
      <c r="AJ736" s="21"/>
      <c r="AK736" s="21"/>
      <c r="AL736" s="21"/>
      <c r="AM736" s="102"/>
      <c r="AN736" s="102"/>
      <c r="AO736" s="8"/>
      <c r="AP736" s="8"/>
      <c r="AQ736" s="8"/>
      <c r="AR736" s="17"/>
      <c r="AS736" s="17"/>
      <c r="AT736" s="13"/>
      <c r="AU736" s="13"/>
      <c r="AV736" s="11"/>
      <c r="AW736" s="13"/>
    </row>
    <row r="737" ht="12.75" customHeight="1">
      <c r="A737" s="13"/>
      <c r="B737" s="13"/>
      <c r="C737" s="11"/>
      <c r="D737" s="11"/>
      <c r="E737" s="99"/>
      <c r="F737" s="17"/>
      <c r="G737" s="13"/>
      <c r="H737" s="13"/>
      <c r="I737" s="13"/>
      <c r="J737" s="13"/>
      <c r="K737" s="8"/>
      <c r="L737" s="37"/>
      <c r="M737" s="13"/>
      <c r="N737" s="13"/>
      <c r="O737" s="13"/>
      <c r="P737" s="107"/>
      <c r="Q737" s="8"/>
      <c r="R737" s="8"/>
      <c r="S737" s="21"/>
      <c r="T737" s="11"/>
      <c r="U737" s="13"/>
      <c r="V737" s="8"/>
      <c r="W737" s="8"/>
      <c r="X737" s="8"/>
      <c r="Y737" s="8"/>
      <c r="Z737" s="21"/>
      <c r="AA737" s="21"/>
      <c r="AB737" s="21"/>
      <c r="AC737" s="21"/>
      <c r="AD737" s="102"/>
      <c r="AE737" s="102"/>
      <c r="AF737" s="8"/>
      <c r="AG737" s="8"/>
      <c r="AH737" s="8"/>
      <c r="AI737" s="21"/>
      <c r="AJ737" s="21"/>
      <c r="AK737" s="21"/>
      <c r="AL737" s="21"/>
      <c r="AM737" s="102"/>
      <c r="AN737" s="102"/>
      <c r="AO737" s="8"/>
      <c r="AP737" s="8"/>
      <c r="AQ737" s="8"/>
      <c r="AR737" s="17"/>
      <c r="AS737" s="17"/>
      <c r="AT737" s="13"/>
      <c r="AU737" s="13"/>
      <c r="AV737" s="11"/>
      <c r="AW737" s="13"/>
    </row>
    <row r="738" ht="12.75" customHeight="1">
      <c r="A738" s="13"/>
      <c r="B738" s="13"/>
      <c r="C738" s="11"/>
      <c r="D738" s="11"/>
      <c r="E738" s="99"/>
      <c r="F738" s="17"/>
      <c r="G738" s="13"/>
      <c r="H738" s="13"/>
      <c r="I738" s="13"/>
      <c r="J738" s="13"/>
      <c r="K738" s="8"/>
      <c r="L738" s="37"/>
      <c r="M738" s="13"/>
      <c r="N738" s="13"/>
      <c r="O738" s="13"/>
      <c r="P738" s="107"/>
      <c r="Q738" s="8"/>
      <c r="R738" s="8"/>
      <c r="S738" s="21"/>
      <c r="T738" s="11"/>
      <c r="U738" s="13"/>
      <c r="V738" s="8"/>
      <c r="W738" s="8"/>
      <c r="X738" s="8"/>
      <c r="Y738" s="8"/>
      <c r="Z738" s="21"/>
      <c r="AA738" s="21"/>
      <c r="AB738" s="21"/>
      <c r="AC738" s="21"/>
      <c r="AD738" s="102"/>
      <c r="AE738" s="102"/>
      <c r="AF738" s="8"/>
      <c r="AG738" s="8"/>
      <c r="AH738" s="8"/>
      <c r="AI738" s="21"/>
      <c r="AJ738" s="21"/>
      <c r="AK738" s="21"/>
      <c r="AL738" s="21"/>
      <c r="AM738" s="102"/>
      <c r="AN738" s="102"/>
      <c r="AO738" s="8"/>
      <c r="AP738" s="8"/>
      <c r="AQ738" s="8"/>
      <c r="AR738" s="17"/>
      <c r="AS738" s="17"/>
      <c r="AT738" s="13"/>
      <c r="AU738" s="13"/>
      <c r="AV738" s="11"/>
      <c r="AW738" s="13"/>
    </row>
    <row r="739" ht="12.75" customHeight="1">
      <c r="A739" s="13"/>
      <c r="B739" s="13"/>
      <c r="C739" s="11"/>
      <c r="D739" s="11"/>
      <c r="E739" s="99"/>
      <c r="F739" s="17"/>
      <c r="G739" s="13"/>
      <c r="H739" s="13"/>
      <c r="I739" s="13"/>
      <c r="J739" s="13"/>
      <c r="K739" s="8"/>
      <c r="L739" s="37"/>
      <c r="M739" s="13"/>
      <c r="N739" s="13"/>
      <c r="O739" s="13"/>
      <c r="P739" s="107"/>
      <c r="Q739" s="8"/>
      <c r="R739" s="8"/>
      <c r="S739" s="21"/>
      <c r="T739" s="11"/>
      <c r="U739" s="13"/>
      <c r="V739" s="8"/>
      <c r="W739" s="8"/>
      <c r="X739" s="8"/>
      <c r="Y739" s="8"/>
      <c r="Z739" s="21"/>
      <c r="AA739" s="21"/>
      <c r="AB739" s="21"/>
      <c r="AC739" s="21"/>
      <c r="AD739" s="102"/>
      <c r="AE739" s="102"/>
      <c r="AF739" s="8"/>
      <c r="AG739" s="8"/>
      <c r="AH739" s="8"/>
      <c r="AI739" s="21"/>
      <c r="AJ739" s="21"/>
      <c r="AK739" s="21"/>
      <c r="AL739" s="21"/>
      <c r="AM739" s="102"/>
      <c r="AN739" s="102"/>
      <c r="AO739" s="8"/>
      <c r="AP739" s="8"/>
      <c r="AQ739" s="8"/>
      <c r="AR739" s="17"/>
      <c r="AS739" s="17"/>
      <c r="AT739" s="13"/>
      <c r="AU739" s="13"/>
      <c r="AV739" s="11"/>
      <c r="AW739" s="13"/>
    </row>
    <row r="740" ht="12.75" customHeight="1">
      <c r="A740" s="13"/>
      <c r="B740" s="13"/>
      <c r="C740" s="11"/>
      <c r="D740" s="11"/>
      <c r="E740" s="99"/>
      <c r="F740" s="17"/>
      <c r="G740" s="13"/>
      <c r="H740" s="13"/>
      <c r="I740" s="13"/>
      <c r="J740" s="13"/>
      <c r="K740" s="8"/>
      <c r="L740" s="37"/>
      <c r="M740" s="13"/>
      <c r="N740" s="13"/>
      <c r="O740" s="13"/>
      <c r="P740" s="107"/>
      <c r="Q740" s="8"/>
      <c r="R740" s="8"/>
      <c r="S740" s="21"/>
      <c r="T740" s="11"/>
      <c r="U740" s="13"/>
      <c r="V740" s="8"/>
      <c r="W740" s="8"/>
      <c r="X740" s="8"/>
      <c r="Y740" s="8"/>
      <c r="Z740" s="21"/>
      <c r="AA740" s="21"/>
      <c r="AB740" s="21"/>
      <c r="AC740" s="21"/>
      <c r="AD740" s="102"/>
      <c r="AE740" s="102"/>
      <c r="AF740" s="8"/>
      <c r="AG740" s="8"/>
      <c r="AH740" s="8"/>
      <c r="AI740" s="21"/>
      <c r="AJ740" s="21"/>
      <c r="AK740" s="21"/>
      <c r="AL740" s="21"/>
      <c r="AM740" s="102"/>
      <c r="AN740" s="102"/>
      <c r="AO740" s="8"/>
      <c r="AP740" s="8"/>
      <c r="AQ740" s="8"/>
      <c r="AR740" s="17"/>
      <c r="AS740" s="17"/>
      <c r="AT740" s="13"/>
      <c r="AU740" s="13"/>
      <c r="AV740" s="11"/>
      <c r="AW740" s="13"/>
    </row>
    <row r="741" ht="12.75" customHeight="1">
      <c r="A741" s="13"/>
      <c r="B741" s="13"/>
      <c r="C741" s="11"/>
      <c r="D741" s="11"/>
      <c r="E741" s="99"/>
      <c r="F741" s="17"/>
      <c r="G741" s="13"/>
      <c r="H741" s="13"/>
      <c r="I741" s="13"/>
      <c r="J741" s="13"/>
      <c r="K741" s="8"/>
      <c r="L741" s="37"/>
      <c r="M741" s="13"/>
      <c r="N741" s="13"/>
      <c r="O741" s="13"/>
      <c r="P741" s="107"/>
      <c r="Q741" s="8"/>
      <c r="R741" s="8"/>
      <c r="S741" s="21"/>
      <c r="T741" s="11"/>
      <c r="U741" s="13"/>
      <c r="V741" s="8"/>
      <c r="W741" s="8"/>
      <c r="X741" s="8"/>
      <c r="Y741" s="8"/>
      <c r="Z741" s="21"/>
      <c r="AA741" s="21"/>
      <c r="AB741" s="21"/>
      <c r="AC741" s="21"/>
      <c r="AD741" s="102"/>
      <c r="AE741" s="102"/>
      <c r="AF741" s="8"/>
      <c r="AG741" s="8"/>
      <c r="AH741" s="8"/>
      <c r="AI741" s="21"/>
      <c r="AJ741" s="21"/>
      <c r="AK741" s="21"/>
      <c r="AL741" s="21"/>
      <c r="AM741" s="102"/>
      <c r="AN741" s="102"/>
      <c r="AO741" s="8"/>
      <c r="AP741" s="8"/>
      <c r="AQ741" s="8"/>
      <c r="AR741" s="17"/>
      <c r="AS741" s="17"/>
      <c r="AT741" s="13"/>
      <c r="AU741" s="13"/>
      <c r="AV741" s="11"/>
      <c r="AW741" s="13"/>
    </row>
    <row r="742" ht="12.75" customHeight="1">
      <c r="A742" s="13"/>
      <c r="B742" s="13"/>
      <c r="C742" s="11"/>
      <c r="D742" s="11"/>
      <c r="E742" s="99"/>
      <c r="F742" s="17"/>
      <c r="G742" s="13"/>
      <c r="H742" s="13"/>
      <c r="I742" s="13"/>
      <c r="J742" s="13"/>
      <c r="K742" s="8"/>
      <c r="L742" s="37"/>
      <c r="M742" s="13"/>
      <c r="N742" s="13"/>
      <c r="O742" s="13"/>
      <c r="P742" s="107"/>
      <c r="Q742" s="8"/>
      <c r="R742" s="8"/>
      <c r="S742" s="21"/>
      <c r="T742" s="11"/>
      <c r="U742" s="13"/>
      <c r="V742" s="8"/>
      <c r="W742" s="8"/>
      <c r="X742" s="8"/>
      <c r="Y742" s="8"/>
      <c r="Z742" s="21"/>
      <c r="AA742" s="21"/>
      <c r="AB742" s="21"/>
      <c r="AC742" s="21"/>
      <c r="AD742" s="102"/>
      <c r="AE742" s="102"/>
      <c r="AF742" s="8"/>
      <c r="AG742" s="8"/>
      <c r="AH742" s="8"/>
      <c r="AI742" s="21"/>
      <c r="AJ742" s="21"/>
      <c r="AK742" s="21"/>
      <c r="AL742" s="21"/>
      <c r="AM742" s="102"/>
      <c r="AN742" s="102"/>
      <c r="AO742" s="8"/>
      <c r="AP742" s="8"/>
      <c r="AQ742" s="8"/>
      <c r="AR742" s="17"/>
      <c r="AS742" s="17"/>
      <c r="AT742" s="13"/>
      <c r="AU742" s="13"/>
      <c r="AV742" s="11"/>
      <c r="AW742" s="13"/>
    </row>
    <row r="743" ht="12.75" customHeight="1">
      <c r="A743" s="13"/>
      <c r="B743" s="13"/>
      <c r="C743" s="11"/>
      <c r="D743" s="11"/>
      <c r="E743" s="99"/>
      <c r="F743" s="17"/>
      <c r="G743" s="13"/>
      <c r="H743" s="13"/>
      <c r="I743" s="13"/>
      <c r="J743" s="13"/>
      <c r="K743" s="8"/>
      <c r="L743" s="37"/>
      <c r="M743" s="13"/>
      <c r="N743" s="13"/>
      <c r="O743" s="13"/>
      <c r="P743" s="107"/>
      <c r="Q743" s="8"/>
      <c r="R743" s="8"/>
      <c r="S743" s="21"/>
      <c r="T743" s="11"/>
      <c r="U743" s="13"/>
      <c r="V743" s="8"/>
      <c r="W743" s="8"/>
      <c r="X743" s="8"/>
      <c r="Y743" s="8"/>
      <c r="Z743" s="21"/>
      <c r="AA743" s="21"/>
      <c r="AB743" s="21"/>
      <c r="AC743" s="21"/>
      <c r="AD743" s="102"/>
      <c r="AE743" s="102"/>
      <c r="AF743" s="8"/>
      <c r="AG743" s="8"/>
      <c r="AH743" s="8"/>
      <c r="AI743" s="21"/>
      <c r="AJ743" s="21"/>
      <c r="AK743" s="21"/>
      <c r="AL743" s="21"/>
      <c r="AM743" s="102"/>
      <c r="AN743" s="102"/>
      <c r="AO743" s="8"/>
      <c r="AP743" s="8"/>
      <c r="AQ743" s="8"/>
      <c r="AR743" s="17"/>
      <c r="AS743" s="17"/>
      <c r="AT743" s="13"/>
      <c r="AU743" s="13"/>
      <c r="AV743" s="11"/>
      <c r="AW743" s="13"/>
    </row>
    <row r="744" ht="12.75" customHeight="1">
      <c r="A744" s="13"/>
      <c r="B744" s="13"/>
      <c r="C744" s="11"/>
      <c r="D744" s="11"/>
      <c r="E744" s="99"/>
      <c r="F744" s="17"/>
      <c r="G744" s="13"/>
      <c r="H744" s="13"/>
      <c r="I744" s="13"/>
      <c r="J744" s="13"/>
      <c r="K744" s="8"/>
      <c r="L744" s="37"/>
      <c r="M744" s="13"/>
      <c r="N744" s="13"/>
      <c r="O744" s="13"/>
      <c r="P744" s="107"/>
      <c r="Q744" s="8"/>
      <c r="R744" s="8"/>
      <c r="S744" s="21"/>
      <c r="T744" s="11"/>
      <c r="U744" s="13"/>
      <c r="V744" s="8"/>
      <c r="W744" s="8"/>
      <c r="X744" s="8"/>
      <c r="Y744" s="8"/>
      <c r="Z744" s="21"/>
      <c r="AA744" s="21"/>
      <c r="AB744" s="21"/>
      <c r="AC744" s="21"/>
      <c r="AD744" s="102"/>
      <c r="AE744" s="102"/>
      <c r="AF744" s="8"/>
      <c r="AG744" s="8"/>
      <c r="AH744" s="8"/>
      <c r="AI744" s="21"/>
      <c r="AJ744" s="21"/>
      <c r="AK744" s="21"/>
      <c r="AL744" s="21"/>
      <c r="AM744" s="102"/>
      <c r="AN744" s="102"/>
      <c r="AO744" s="8"/>
      <c r="AP744" s="8"/>
      <c r="AQ744" s="8"/>
      <c r="AR744" s="17"/>
      <c r="AS744" s="17"/>
      <c r="AT744" s="13"/>
      <c r="AU744" s="13"/>
      <c r="AV744" s="11"/>
      <c r="AW744" s="13"/>
    </row>
    <row r="745" ht="12.75" customHeight="1">
      <c r="A745" s="13"/>
      <c r="B745" s="13"/>
      <c r="C745" s="11"/>
      <c r="D745" s="11"/>
      <c r="E745" s="99"/>
      <c r="F745" s="17"/>
      <c r="G745" s="13"/>
      <c r="H745" s="13"/>
      <c r="I745" s="13"/>
      <c r="J745" s="13"/>
      <c r="K745" s="8"/>
      <c r="L745" s="37"/>
      <c r="M745" s="13"/>
      <c r="N745" s="13"/>
      <c r="O745" s="13"/>
      <c r="P745" s="107"/>
      <c r="Q745" s="8"/>
      <c r="R745" s="8"/>
      <c r="S745" s="21"/>
      <c r="T745" s="11"/>
      <c r="U745" s="13"/>
      <c r="V745" s="8"/>
      <c r="W745" s="8"/>
      <c r="X745" s="8"/>
      <c r="Y745" s="8"/>
      <c r="Z745" s="21"/>
      <c r="AA745" s="21"/>
      <c r="AB745" s="21"/>
      <c r="AC745" s="21"/>
      <c r="AD745" s="102"/>
      <c r="AE745" s="102"/>
      <c r="AF745" s="8"/>
      <c r="AG745" s="8"/>
      <c r="AH745" s="8"/>
      <c r="AI745" s="21"/>
      <c r="AJ745" s="21"/>
      <c r="AK745" s="21"/>
      <c r="AL745" s="21"/>
      <c r="AM745" s="102"/>
      <c r="AN745" s="102"/>
      <c r="AO745" s="8"/>
      <c r="AP745" s="8"/>
      <c r="AQ745" s="8"/>
      <c r="AR745" s="17"/>
      <c r="AS745" s="17"/>
      <c r="AT745" s="13"/>
      <c r="AU745" s="13"/>
      <c r="AV745" s="11"/>
      <c r="AW745" s="13"/>
    </row>
    <row r="746" ht="12.75" customHeight="1">
      <c r="A746" s="13"/>
      <c r="B746" s="13"/>
      <c r="C746" s="11"/>
      <c r="D746" s="11"/>
      <c r="E746" s="99"/>
      <c r="F746" s="17"/>
      <c r="G746" s="13"/>
      <c r="H746" s="13"/>
      <c r="I746" s="13"/>
      <c r="J746" s="13"/>
      <c r="K746" s="8"/>
      <c r="L746" s="37"/>
      <c r="M746" s="13"/>
      <c r="N746" s="13"/>
      <c r="O746" s="13"/>
      <c r="P746" s="107"/>
      <c r="Q746" s="8"/>
      <c r="R746" s="8"/>
      <c r="S746" s="21"/>
      <c r="T746" s="11"/>
      <c r="U746" s="13"/>
      <c r="V746" s="8"/>
      <c r="W746" s="8"/>
      <c r="X746" s="8"/>
      <c r="Y746" s="8"/>
      <c r="Z746" s="21"/>
      <c r="AA746" s="21"/>
      <c r="AB746" s="21"/>
      <c r="AC746" s="21"/>
      <c r="AD746" s="102"/>
      <c r="AE746" s="102"/>
      <c r="AF746" s="8"/>
      <c r="AG746" s="8"/>
      <c r="AH746" s="8"/>
      <c r="AI746" s="21"/>
      <c r="AJ746" s="21"/>
      <c r="AK746" s="21"/>
      <c r="AL746" s="21"/>
      <c r="AM746" s="102"/>
      <c r="AN746" s="102"/>
      <c r="AO746" s="8"/>
      <c r="AP746" s="8"/>
      <c r="AQ746" s="8"/>
      <c r="AR746" s="17"/>
      <c r="AS746" s="17"/>
      <c r="AT746" s="13"/>
      <c r="AU746" s="13"/>
      <c r="AV746" s="11"/>
      <c r="AW746" s="13"/>
    </row>
    <row r="747" ht="12.75" customHeight="1">
      <c r="A747" s="13"/>
      <c r="B747" s="13"/>
      <c r="C747" s="11"/>
      <c r="D747" s="11"/>
      <c r="E747" s="99"/>
      <c r="F747" s="17"/>
      <c r="G747" s="13"/>
      <c r="H747" s="13"/>
      <c r="I747" s="13"/>
      <c r="J747" s="13"/>
      <c r="K747" s="8"/>
      <c r="L747" s="37"/>
      <c r="M747" s="13"/>
      <c r="N747" s="13"/>
      <c r="O747" s="13"/>
      <c r="P747" s="107"/>
      <c r="Q747" s="8"/>
      <c r="R747" s="8"/>
      <c r="S747" s="21"/>
      <c r="T747" s="11"/>
      <c r="U747" s="13"/>
      <c r="V747" s="8"/>
      <c r="W747" s="8"/>
      <c r="X747" s="8"/>
      <c r="Y747" s="8"/>
      <c r="Z747" s="21"/>
      <c r="AA747" s="21"/>
      <c r="AB747" s="21"/>
      <c r="AC747" s="21"/>
      <c r="AD747" s="102"/>
      <c r="AE747" s="102"/>
      <c r="AF747" s="8"/>
      <c r="AG747" s="8"/>
      <c r="AH747" s="8"/>
      <c r="AI747" s="21"/>
      <c r="AJ747" s="21"/>
      <c r="AK747" s="21"/>
      <c r="AL747" s="21"/>
      <c r="AM747" s="102"/>
      <c r="AN747" s="102"/>
      <c r="AO747" s="8"/>
      <c r="AP747" s="8"/>
      <c r="AQ747" s="8"/>
      <c r="AR747" s="17"/>
      <c r="AS747" s="17"/>
      <c r="AT747" s="13"/>
      <c r="AU747" s="13"/>
      <c r="AV747" s="11"/>
      <c r="AW747" s="13"/>
    </row>
    <row r="748" ht="12.75" customHeight="1">
      <c r="A748" s="13"/>
      <c r="B748" s="13"/>
      <c r="C748" s="11"/>
      <c r="D748" s="11"/>
      <c r="E748" s="99"/>
      <c r="F748" s="17"/>
      <c r="G748" s="13"/>
      <c r="H748" s="13"/>
      <c r="I748" s="13"/>
      <c r="J748" s="13"/>
      <c r="K748" s="8"/>
      <c r="L748" s="37"/>
      <c r="M748" s="13"/>
      <c r="N748" s="13"/>
      <c r="O748" s="13"/>
      <c r="P748" s="107"/>
      <c r="Q748" s="8"/>
      <c r="R748" s="8"/>
      <c r="S748" s="21"/>
      <c r="T748" s="11"/>
      <c r="U748" s="13"/>
      <c r="V748" s="8"/>
      <c r="W748" s="8"/>
      <c r="X748" s="8"/>
      <c r="Y748" s="8"/>
      <c r="Z748" s="21"/>
      <c r="AA748" s="21"/>
      <c r="AB748" s="21"/>
      <c r="AC748" s="21"/>
      <c r="AD748" s="102"/>
      <c r="AE748" s="102"/>
      <c r="AF748" s="8"/>
      <c r="AG748" s="8"/>
      <c r="AH748" s="8"/>
      <c r="AI748" s="21"/>
      <c r="AJ748" s="21"/>
      <c r="AK748" s="21"/>
      <c r="AL748" s="21"/>
      <c r="AM748" s="102"/>
      <c r="AN748" s="102"/>
      <c r="AO748" s="8"/>
      <c r="AP748" s="8"/>
      <c r="AQ748" s="8"/>
      <c r="AR748" s="17"/>
      <c r="AS748" s="17"/>
      <c r="AT748" s="13"/>
      <c r="AU748" s="13"/>
      <c r="AV748" s="11"/>
      <c r="AW748" s="13"/>
    </row>
    <row r="749" ht="12.75" customHeight="1">
      <c r="A749" s="13"/>
      <c r="B749" s="13"/>
      <c r="C749" s="11"/>
      <c r="D749" s="11"/>
      <c r="E749" s="99"/>
      <c r="F749" s="17"/>
      <c r="G749" s="13"/>
      <c r="H749" s="13"/>
      <c r="I749" s="13"/>
      <c r="J749" s="13"/>
      <c r="K749" s="8"/>
      <c r="L749" s="37"/>
      <c r="M749" s="13"/>
      <c r="N749" s="13"/>
      <c r="O749" s="13"/>
      <c r="P749" s="107"/>
      <c r="Q749" s="8"/>
      <c r="R749" s="8"/>
      <c r="S749" s="21"/>
      <c r="T749" s="11"/>
      <c r="U749" s="13"/>
      <c r="V749" s="8"/>
      <c r="W749" s="8"/>
      <c r="X749" s="8"/>
      <c r="Y749" s="8"/>
      <c r="Z749" s="21"/>
      <c r="AA749" s="21"/>
      <c r="AB749" s="21"/>
      <c r="AC749" s="21"/>
      <c r="AD749" s="102"/>
      <c r="AE749" s="102"/>
      <c r="AF749" s="8"/>
      <c r="AG749" s="8"/>
      <c r="AH749" s="8"/>
      <c r="AI749" s="21"/>
      <c r="AJ749" s="21"/>
      <c r="AK749" s="21"/>
      <c r="AL749" s="21"/>
      <c r="AM749" s="102"/>
      <c r="AN749" s="102"/>
      <c r="AO749" s="8"/>
      <c r="AP749" s="8"/>
      <c r="AQ749" s="8"/>
      <c r="AR749" s="17"/>
      <c r="AS749" s="17"/>
      <c r="AT749" s="13"/>
      <c r="AU749" s="13"/>
      <c r="AV749" s="11"/>
      <c r="AW749" s="13"/>
    </row>
    <row r="750" ht="12.75" customHeight="1">
      <c r="A750" s="13"/>
      <c r="B750" s="13"/>
      <c r="C750" s="11"/>
      <c r="D750" s="11"/>
      <c r="E750" s="99"/>
      <c r="F750" s="17"/>
      <c r="G750" s="13"/>
      <c r="H750" s="13"/>
      <c r="I750" s="13"/>
      <c r="J750" s="13"/>
      <c r="K750" s="8"/>
      <c r="L750" s="37"/>
      <c r="M750" s="13"/>
      <c r="N750" s="13"/>
      <c r="O750" s="13"/>
      <c r="P750" s="107"/>
      <c r="Q750" s="8"/>
      <c r="R750" s="8"/>
      <c r="S750" s="21"/>
      <c r="T750" s="11"/>
      <c r="U750" s="13"/>
      <c r="V750" s="8"/>
      <c r="W750" s="8"/>
      <c r="X750" s="8"/>
      <c r="Y750" s="8"/>
      <c r="Z750" s="21"/>
      <c r="AA750" s="21"/>
      <c r="AB750" s="21"/>
      <c r="AC750" s="21"/>
      <c r="AD750" s="102"/>
      <c r="AE750" s="102"/>
      <c r="AF750" s="8"/>
      <c r="AG750" s="8"/>
      <c r="AH750" s="8"/>
      <c r="AI750" s="21"/>
      <c r="AJ750" s="21"/>
      <c r="AK750" s="21"/>
      <c r="AL750" s="21"/>
      <c r="AM750" s="102"/>
      <c r="AN750" s="102"/>
      <c r="AO750" s="8"/>
      <c r="AP750" s="8"/>
      <c r="AQ750" s="8"/>
      <c r="AR750" s="17"/>
      <c r="AS750" s="17"/>
      <c r="AT750" s="13"/>
      <c r="AU750" s="13"/>
      <c r="AV750" s="11"/>
      <c r="AW750" s="13"/>
    </row>
    <row r="751" ht="12.75" customHeight="1">
      <c r="A751" s="13"/>
      <c r="B751" s="13"/>
      <c r="C751" s="11"/>
      <c r="D751" s="11"/>
      <c r="E751" s="99"/>
      <c r="F751" s="17"/>
      <c r="G751" s="13"/>
      <c r="H751" s="13"/>
      <c r="I751" s="13"/>
      <c r="J751" s="13"/>
      <c r="K751" s="8"/>
      <c r="L751" s="37"/>
      <c r="M751" s="13"/>
      <c r="N751" s="13"/>
      <c r="O751" s="13"/>
      <c r="P751" s="107"/>
      <c r="Q751" s="8"/>
      <c r="R751" s="8"/>
      <c r="S751" s="21"/>
      <c r="T751" s="11"/>
      <c r="U751" s="13"/>
      <c r="V751" s="8"/>
      <c r="W751" s="8"/>
      <c r="X751" s="8"/>
      <c r="Y751" s="8"/>
      <c r="Z751" s="21"/>
      <c r="AA751" s="21"/>
      <c r="AB751" s="21"/>
      <c r="AC751" s="21"/>
      <c r="AD751" s="102"/>
      <c r="AE751" s="102"/>
      <c r="AF751" s="8"/>
      <c r="AG751" s="8"/>
      <c r="AH751" s="8"/>
      <c r="AI751" s="21"/>
      <c r="AJ751" s="21"/>
      <c r="AK751" s="21"/>
      <c r="AL751" s="21"/>
      <c r="AM751" s="102"/>
      <c r="AN751" s="102"/>
      <c r="AO751" s="8"/>
      <c r="AP751" s="8"/>
      <c r="AQ751" s="8"/>
      <c r="AR751" s="17"/>
      <c r="AS751" s="17"/>
      <c r="AT751" s="13"/>
      <c r="AU751" s="13"/>
      <c r="AV751" s="11"/>
      <c r="AW751" s="13"/>
    </row>
    <row r="752" ht="12.75" customHeight="1">
      <c r="A752" s="13"/>
      <c r="B752" s="13"/>
      <c r="C752" s="11"/>
      <c r="D752" s="11"/>
      <c r="E752" s="99"/>
      <c r="F752" s="17"/>
      <c r="G752" s="13"/>
      <c r="H752" s="13"/>
      <c r="I752" s="13"/>
      <c r="J752" s="13"/>
      <c r="K752" s="8"/>
      <c r="L752" s="37"/>
      <c r="M752" s="13"/>
      <c r="N752" s="13"/>
      <c r="O752" s="13"/>
      <c r="P752" s="107"/>
      <c r="Q752" s="8"/>
      <c r="R752" s="8"/>
      <c r="S752" s="21"/>
      <c r="T752" s="11"/>
      <c r="U752" s="13"/>
      <c r="V752" s="8"/>
      <c r="W752" s="8"/>
      <c r="X752" s="8"/>
      <c r="Y752" s="8"/>
      <c r="Z752" s="21"/>
      <c r="AA752" s="21"/>
      <c r="AB752" s="21"/>
      <c r="AC752" s="21"/>
      <c r="AD752" s="102"/>
      <c r="AE752" s="102"/>
      <c r="AF752" s="8"/>
      <c r="AG752" s="8"/>
      <c r="AH752" s="8"/>
      <c r="AI752" s="21"/>
      <c r="AJ752" s="21"/>
      <c r="AK752" s="21"/>
      <c r="AL752" s="21"/>
      <c r="AM752" s="102"/>
      <c r="AN752" s="102"/>
      <c r="AO752" s="8"/>
      <c r="AP752" s="8"/>
      <c r="AQ752" s="8"/>
      <c r="AR752" s="17"/>
      <c r="AS752" s="17"/>
      <c r="AT752" s="13"/>
      <c r="AU752" s="13"/>
      <c r="AV752" s="11"/>
      <c r="AW752" s="13"/>
    </row>
    <row r="753" ht="12.75" customHeight="1">
      <c r="A753" s="13"/>
      <c r="B753" s="13"/>
      <c r="C753" s="11"/>
      <c r="D753" s="11"/>
      <c r="E753" s="99"/>
      <c r="F753" s="17"/>
      <c r="G753" s="13"/>
      <c r="H753" s="13"/>
      <c r="I753" s="13"/>
      <c r="J753" s="13"/>
      <c r="K753" s="8"/>
      <c r="L753" s="37"/>
      <c r="M753" s="13"/>
      <c r="N753" s="13"/>
      <c r="O753" s="13"/>
      <c r="P753" s="107"/>
      <c r="Q753" s="8"/>
      <c r="R753" s="8"/>
      <c r="S753" s="21"/>
      <c r="T753" s="11"/>
      <c r="U753" s="13"/>
      <c r="V753" s="8"/>
      <c r="W753" s="8"/>
      <c r="X753" s="8"/>
      <c r="Y753" s="8"/>
      <c r="Z753" s="21"/>
      <c r="AA753" s="21"/>
      <c r="AB753" s="21"/>
      <c r="AC753" s="21"/>
      <c r="AD753" s="102"/>
      <c r="AE753" s="102"/>
      <c r="AF753" s="8"/>
      <c r="AG753" s="8"/>
      <c r="AH753" s="8"/>
      <c r="AI753" s="21"/>
      <c r="AJ753" s="21"/>
      <c r="AK753" s="21"/>
      <c r="AL753" s="21"/>
      <c r="AM753" s="102"/>
      <c r="AN753" s="102"/>
      <c r="AO753" s="8"/>
      <c r="AP753" s="8"/>
      <c r="AQ753" s="8"/>
      <c r="AR753" s="17"/>
      <c r="AS753" s="17"/>
      <c r="AT753" s="13"/>
      <c r="AU753" s="13"/>
      <c r="AV753" s="11"/>
      <c r="AW753" s="13"/>
    </row>
    <row r="754" ht="12.75" customHeight="1">
      <c r="A754" s="13"/>
      <c r="B754" s="13"/>
      <c r="C754" s="11"/>
      <c r="D754" s="11"/>
      <c r="E754" s="99"/>
      <c r="F754" s="17"/>
      <c r="G754" s="13"/>
      <c r="H754" s="13"/>
      <c r="I754" s="13"/>
      <c r="J754" s="13"/>
      <c r="K754" s="8"/>
      <c r="L754" s="37"/>
      <c r="M754" s="13"/>
      <c r="N754" s="13"/>
      <c r="O754" s="13"/>
      <c r="P754" s="107"/>
      <c r="Q754" s="8"/>
      <c r="R754" s="8"/>
      <c r="S754" s="21"/>
      <c r="T754" s="11"/>
      <c r="U754" s="13"/>
      <c r="V754" s="8"/>
      <c r="W754" s="8"/>
      <c r="X754" s="8"/>
      <c r="Y754" s="8"/>
      <c r="Z754" s="21"/>
      <c r="AA754" s="21"/>
      <c r="AB754" s="21"/>
      <c r="AC754" s="21"/>
      <c r="AD754" s="102"/>
      <c r="AE754" s="102"/>
      <c r="AF754" s="8"/>
      <c r="AG754" s="8"/>
      <c r="AH754" s="8"/>
      <c r="AI754" s="21"/>
      <c r="AJ754" s="21"/>
      <c r="AK754" s="21"/>
      <c r="AL754" s="21"/>
      <c r="AM754" s="102"/>
      <c r="AN754" s="102"/>
      <c r="AO754" s="8"/>
      <c r="AP754" s="8"/>
      <c r="AQ754" s="8"/>
      <c r="AR754" s="17"/>
      <c r="AS754" s="17"/>
      <c r="AT754" s="13"/>
      <c r="AU754" s="13"/>
      <c r="AV754" s="11"/>
      <c r="AW754" s="13"/>
    </row>
    <row r="755" ht="12.75" customHeight="1">
      <c r="A755" s="13"/>
      <c r="B755" s="13"/>
      <c r="C755" s="11"/>
      <c r="D755" s="11"/>
      <c r="E755" s="99"/>
      <c r="F755" s="17"/>
      <c r="G755" s="13"/>
      <c r="H755" s="13"/>
      <c r="I755" s="13"/>
      <c r="J755" s="13"/>
      <c r="K755" s="8"/>
      <c r="L755" s="37"/>
      <c r="M755" s="13"/>
      <c r="N755" s="13"/>
      <c r="O755" s="13"/>
      <c r="P755" s="107"/>
      <c r="Q755" s="8"/>
      <c r="R755" s="8"/>
      <c r="S755" s="21"/>
      <c r="T755" s="11"/>
      <c r="U755" s="13"/>
      <c r="V755" s="8"/>
      <c r="W755" s="8"/>
      <c r="X755" s="8"/>
      <c r="Y755" s="8"/>
      <c r="Z755" s="21"/>
      <c r="AA755" s="21"/>
      <c r="AB755" s="21"/>
      <c r="AC755" s="21"/>
      <c r="AD755" s="102"/>
      <c r="AE755" s="102"/>
      <c r="AF755" s="8"/>
      <c r="AG755" s="8"/>
      <c r="AH755" s="8"/>
      <c r="AI755" s="21"/>
      <c r="AJ755" s="21"/>
      <c r="AK755" s="21"/>
      <c r="AL755" s="21"/>
      <c r="AM755" s="102"/>
      <c r="AN755" s="102"/>
      <c r="AO755" s="8"/>
      <c r="AP755" s="8"/>
      <c r="AQ755" s="8"/>
      <c r="AR755" s="17"/>
      <c r="AS755" s="17"/>
      <c r="AT755" s="13"/>
      <c r="AU755" s="13"/>
      <c r="AV755" s="11"/>
      <c r="AW755" s="13"/>
    </row>
    <row r="756" ht="12.75" customHeight="1">
      <c r="A756" s="13"/>
      <c r="B756" s="13"/>
      <c r="C756" s="11"/>
      <c r="D756" s="11"/>
      <c r="E756" s="99"/>
      <c r="F756" s="17"/>
      <c r="G756" s="13"/>
      <c r="H756" s="13"/>
      <c r="I756" s="13"/>
      <c r="J756" s="13"/>
      <c r="K756" s="8"/>
      <c r="L756" s="37"/>
      <c r="M756" s="13"/>
      <c r="N756" s="13"/>
      <c r="O756" s="13"/>
      <c r="P756" s="107"/>
      <c r="Q756" s="8"/>
      <c r="R756" s="8"/>
      <c r="S756" s="21"/>
      <c r="T756" s="11"/>
      <c r="U756" s="13"/>
      <c r="V756" s="8"/>
      <c r="W756" s="8"/>
      <c r="X756" s="8"/>
      <c r="Y756" s="8"/>
      <c r="Z756" s="21"/>
      <c r="AA756" s="21"/>
      <c r="AB756" s="21"/>
      <c r="AC756" s="21"/>
      <c r="AD756" s="102"/>
      <c r="AE756" s="102"/>
      <c r="AF756" s="8"/>
      <c r="AG756" s="8"/>
      <c r="AH756" s="8"/>
      <c r="AI756" s="21"/>
      <c r="AJ756" s="21"/>
      <c r="AK756" s="21"/>
      <c r="AL756" s="21"/>
      <c r="AM756" s="102"/>
      <c r="AN756" s="102"/>
      <c r="AO756" s="8"/>
      <c r="AP756" s="8"/>
      <c r="AQ756" s="8"/>
      <c r="AR756" s="17"/>
      <c r="AS756" s="17"/>
      <c r="AT756" s="13"/>
      <c r="AU756" s="13"/>
      <c r="AV756" s="11"/>
      <c r="AW756" s="13"/>
    </row>
    <row r="757" ht="12.75" customHeight="1">
      <c r="A757" s="13"/>
      <c r="B757" s="13"/>
      <c r="C757" s="11"/>
      <c r="D757" s="11"/>
      <c r="E757" s="99"/>
      <c r="F757" s="17"/>
      <c r="G757" s="13"/>
      <c r="H757" s="13"/>
      <c r="I757" s="13"/>
      <c r="J757" s="13"/>
      <c r="K757" s="8"/>
      <c r="L757" s="37"/>
      <c r="M757" s="13"/>
      <c r="N757" s="13"/>
      <c r="O757" s="13"/>
      <c r="P757" s="107"/>
      <c r="Q757" s="8"/>
      <c r="R757" s="8"/>
      <c r="S757" s="21"/>
      <c r="T757" s="11"/>
      <c r="U757" s="13"/>
      <c r="V757" s="8"/>
      <c r="W757" s="8"/>
      <c r="X757" s="8"/>
      <c r="Y757" s="8"/>
      <c r="Z757" s="21"/>
      <c r="AA757" s="21"/>
      <c r="AB757" s="21"/>
      <c r="AC757" s="21"/>
      <c r="AD757" s="102"/>
      <c r="AE757" s="102"/>
      <c r="AF757" s="8"/>
      <c r="AG757" s="8"/>
      <c r="AH757" s="8"/>
      <c r="AI757" s="21"/>
      <c r="AJ757" s="21"/>
      <c r="AK757" s="21"/>
      <c r="AL757" s="21"/>
      <c r="AM757" s="102"/>
      <c r="AN757" s="102"/>
      <c r="AO757" s="8"/>
      <c r="AP757" s="8"/>
      <c r="AQ757" s="8"/>
      <c r="AR757" s="17"/>
      <c r="AS757" s="17"/>
      <c r="AT757" s="13"/>
      <c r="AU757" s="13"/>
      <c r="AV757" s="11"/>
      <c r="AW757" s="13"/>
    </row>
    <row r="758" ht="12.75" customHeight="1">
      <c r="A758" s="13"/>
      <c r="B758" s="13"/>
      <c r="C758" s="11"/>
      <c r="D758" s="11"/>
      <c r="E758" s="99"/>
      <c r="F758" s="17"/>
      <c r="G758" s="13"/>
      <c r="H758" s="13"/>
      <c r="I758" s="13"/>
      <c r="J758" s="13"/>
      <c r="K758" s="8"/>
      <c r="L758" s="37"/>
      <c r="M758" s="13"/>
      <c r="N758" s="13"/>
      <c r="O758" s="13"/>
      <c r="P758" s="107"/>
      <c r="Q758" s="8"/>
      <c r="R758" s="8"/>
      <c r="S758" s="21"/>
      <c r="T758" s="11"/>
      <c r="U758" s="13"/>
      <c r="V758" s="8"/>
      <c r="W758" s="8"/>
      <c r="X758" s="8"/>
      <c r="Y758" s="8"/>
      <c r="Z758" s="21"/>
      <c r="AA758" s="21"/>
      <c r="AB758" s="21"/>
      <c r="AC758" s="21"/>
      <c r="AD758" s="102"/>
      <c r="AE758" s="102"/>
      <c r="AF758" s="8"/>
      <c r="AG758" s="8"/>
      <c r="AH758" s="8"/>
      <c r="AI758" s="21"/>
      <c r="AJ758" s="21"/>
      <c r="AK758" s="21"/>
      <c r="AL758" s="21"/>
      <c r="AM758" s="102"/>
      <c r="AN758" s="102"/>
      <c r="AO758" s="8"/>
      <c r="AP758" s="8"/>
      <c r="AQ758" s="8"/>
      <c r="AR758" s="17"/>
      <c r="AS758" s="17"/>
      <c r="AT758" s="13"/>
      <c r="AU758" s="13"/>
      <c r="AV758" s="11"/>
      <c r="AW758" s="13"/>
    </row>
    <row r="759" ht="12.75" customHeight="1">
      <c r="A759" s="13"/>
      <c r="B759" s="13"/>
      <c r="C759" s="11"/>
      <c r="D759" s="11"/>
      <c r="E759" s="99"/>
      <c r="F759" s="17"/>
      <c r="G759" s="13"/>
      <c r="H759" s="13"/>
      <c r="I759" s="13"/>
      <c r="J759" s="13"/>
      <c r="K759" s="8"/>
      <c r="L759" s="37"/>
      <c r="M759" s="13"/>
      <c r="N759" s="13"/>
      <c r="O759" s="13"/>
      <c r="P759" s="107"/>
      <c r="Q759" s="8"/>
      <c r="R759" s="8"/>
      <c r="S759" s="21"/>
      <c r="T759" s="11"/>
      <c r="U759" s="13"/>
      <c r="V759" s="8"/>
      <c r="W759" s="8"/>
      <c r="X759" s="8"/>
      <c r="Y759" s="8"/>
      <c r="Z759" s="21"/>
      <c r="AA759" s="21"/>
      <c r="AB759" s="21"/>
      <c r="AC759" s="21"/>
      <c r="AD759" s="102"/>
      <c r="AE759" s="102"/>
      <c r="AF759" s="8"/>
      <c r="AG759" s="8"/>
      <c r="AH759" s="8"/>
      <c r="AI759" s="21"/>
      <c r="AJ759" s="21"/>
      <c r="AK759" s="21"/>
      <c r="AL759" s="21"/>
      <c r="AM759" s="102"/>
      <c r="AN759" s="102"/>
      <c r="AO759" s="8"/>
      <c r="AP759" s="8"/>
      <c r="AQ759" s="8"/>
      <c r="AR759" s="17"/>
      <c r="AS759" s="17"/>
      <c r="AT759" s="13"/>
      <c r="AU759" s="13"/>
      <c r="AV759" s="11"/>
      <c r="AW759" s="13"/>
    </row>
    <row r="760" ht="12.75" customHeight="1">
      <c r="A760" s="13"/>
      <c r="B760" s="13"/>
      <c r="C760" s="11"/>
      <c r="D760" s="11"/>
      <c r="E760" s="99"/>
      <c r="F760" s="17"/>
      <c r="G760" s="13"/>
      <c r="H760" s="13"/>
      <c r="I760" s="13"/>
      <c r="J760" s="13"/>
      <c r="K760" s="8"/>
      <c r="L760" s="37"/>
      <c r="M760" s="13"/>
      <c r="N760" s="13"/>
      <c r="O760" s="13"/>
      <c r="P760" s="107"/>
      <c r="Q760" s="8"/>
      <c r="R760" s="8"/>
      <c r="S760" s="21"/>
      <c r="T760" s="11"/>
      <c r="U760" s="13"/>
      <c r="V760" s="8"/>
      <c r="W760" s="8"/>
      <c r="X760" s="8"/>
      <c r="Y760" s="8"/>
      <c r="Z760" s="21"/>
      <c r="AA760" s="21"/>
      <c r="AB760" s="21"/>
      <c r="AC760" s="21"/>
      <c r="AD760" s="102"/>
      <c r="AE760" s="102"/>
      <c r="AF760" s="8"/>
      <c r="AG760" s="8"/>
      <c r="AH760" s="8"/>
      <c r="AI760" s="21"/>
      <c r="AJ760" s="21"/>
      <c r="AK760" s="21"/>
      <c r="AL760" s="21"/>
      <c r="AM760" s="102"/>
      <c r="AN760" s="102"/>
      <c r="AO760" s="8"/>
      <c r="AP760" s="8"/>
      <c r="AQ760" s="8"/>
      <c r="AR760" s="17"/>
      <c r="AS760" s="17"/>
      <c r="AT760" s="13"/>
      <c r="AU760" s="13"/>
      <c r="AV760" s="11"/>
      <c r="AW760" s="13"/>
    </row>
    <row r="761" ht="12.75" customHeight="1">
      <c r="A761" s="13"/>
      <c r="B761" s="13"/>
      <c r="C761" s="11"/>
      <c r="D761" s="11"/>
      <c r="E761" s="99"/>
      <c r="F761" s="17"/>
      <c r="G761" s="13"/>
      <c r="H761" s="13"/>
      <c r="I761" s="13"/>
      <c r="J761" s="13"/>
      <c r="K761" s="8"/>
      <c r="L761" s="37"/>
      <c r="M761" s="13"/>
      <c r="N761" s="13"/>
      <c r="O761" s="13"/>
      <c r="P761" s="107"/>
      <c r="Q761" s="8"/>
      <c r="R761" s="8"/>
      <c r="S761" s="21"/>
      <c r="T761" s="11"/>
      <c r="U761" s="13"/>
      <c r="V761" s="8"/>
      <c r="W761" s="8"/>
      <c r="X761" s="8"/>
      <c r="Y761" s="8"/>
      <c r="Z761" s="21"/>
      <c r="AA761" s="21"/>
      <c r="AB761" s="21"/>
      <c r="AC761" s="21"/>
      <c r="AD761" s="102"/>
      <c r="AE761" s="102"/>
      <c r="AF761" s="8"/>
      <c r="AG761" s="8"/>
      <c r="AH761" s="8"/>
      <c r="AI761" s="21"/>
      <c r="AJ761" s="21"/>
      <c r="AK761" s="21"/>
      <c r="AL761" s="21"/>
      <c r="AM761" s="102"/>
      <c r="AN761" s="102"/>
      <c r="AO761" s="8"/>
      <c r="AP761" s="8"/>
      <c r="AQ761" s="8"/>
      <c r="AR761" s="17"/>
      <c r="AS761" s="17"/>
      <c r="AT761" s="13"/>
      <c r="AU761" s="13"/>
      <c r="AV761" s="11"/>
      <c r="AW761" s="13"/>
    </row>
    <row r="762" ht="12.75" customHeight="1">
      <c r="A762" s="13"/>
      <c r="B762" s="13"/>
      <c r="C762" s="11"/>
      <c r="D762" s="11"/>
      <c r="E762" s="99"/>
      <c r="F762" s="17"/>
      <c r="G762" s="13"/>
      <c r="H762" s="13"/>
      <c r="I762" s="13"/>
      <c r="J762" s="13"/>
      <c r="K762" s="8"/>
      <c r="L762" s="37"/>
      <c r="M762" s="13"/>
      <c r="N762" s="13"/>
      <c r="O762" s="13"/>
      <c r="P762" s="107"/>
      <c r="Q762" s="8"/>
      <c r="R762" s="8"/>
      <c r="S762" s="21"/>
      <c r="T762" s="11"/>
      <c r="U762" s="13"/>
      <c r="V762" s="8"/>
      <c r="W762" s="8"/>
      <c r="X762" s="8"/>
      <c r="Y762" s="8"/>
      <c r="Z762" s="21"/>
      <c r="AA762" s="21"/>
      <c r="AB762" s="21"/>
      <c r="AC762" s="21"/>
      <c r="AD762" s="102"/>
      <c r="AE762" s="102"/>
      <c r="AF762" s="8"/>
      <c r="AG762" s="8"/>
      <c r="AH762" s="8"/>
      <c r="AI762" s="21"/>
      <c r="AJ762" s="21"/>
      <c r="AK762" s="21"/>
      <c r="AL762" s="21"/>
      <c r="AM762" s="102"/>
      <c r="AN762" s="102"/>
      <c r="AO762" s="8"/>
      <c r="AP762" s="8"/>
      <c r="AQ762" s="8"/>
      <c r="AR762" s="17"/>
      <c r="AS762" s="17"/>
      <c r="AT762" s="13"/>
      <c r="AU762" s="13"/>
      <c r="AV762" s="11"/>
      <c r="AW762" s="13"/>
    </row>
    <row r="763" ht="12.75" customHeight="1">
      <c r="A763" s="13"/>
      <c r="B763" s="13"/>
      <c r="C763" s="11"/>
      <c r="D763" s="11"/>
      <c r="E763" s="99"/>
      <c r="F763" s="17"/>
      <c r="G763" s="13"/>
      <c r="H763" s="13"/>
      <c r="I763" s="13"/>
      <c r="J763" s="13"/>
      <c r="K763" s="8"/>
      <c r="L763" s="37"/>
      <c r="M763" s="13"/>
      <c r="N763" s="13"/>
      <c r="O763" s="13"/>
      <c r="P763" s="107"/>
      <c r="Q763" s="8"/>
      <c r="R763" s="8"/>
      <c r="S763" s="21"/>
      <c r="T763" s="11"/>
      <c r="U763" s="13"/>
      <c r="V763" s="8"/>
      <c r="W763" s="8"/>
      <c r="X763" s="8"/>
      <c r="Y763" s="8"/>
      <c r="Z763" s="21"/>
      <c r="AA763" s="21"/>
      <c r="AB763" s="21"/>
      <c r="AC763" s="21"/>
      <c r="AD763" s="102"/>
      <c r="AE763" s="102"/>
      <c r="AF763" s="8"/>
      <c r="AG763" s="8"/>
      <c r="AH763" s="8"/>
      <c r="AI763" s="21"/>
      <c r="AJ763" s="21"/>
      <c r="AK763" s="21"/>
      <c r="AL763" s="21"/>
      <c r="AM763" s="102"/>
      <c r="AN763" s="102"/>
      <c r="AO763" s="8"/>
      <c r="AP763" s="8"/>
      <c r="AQ763" s="8"/>
      <c r="AR763" s="17"/>
      <c r="AS763" s="17"/>
      <c r="AT763" s="13"/>
      <c r="AU763" s="13"/>
      <c r="AV763" s="11"/>
      <c r="AW763" s="13"/>
    </row>
    <row r="764" ht="12.75" customHeight="1">
      <c r="A764" s="13"/>
      <c r="B764" s="13"/>
      <c r="C764" s="11"/>
      <c r="D764" s="11"/>
      <c r="E764" s="99"/>
      <c r="F764" s="17"/>
      <c r="G764" s="13"/>
      <c r="H764" s="13"/>
      <c r="I764" s="13"/>
      <c r="J764" s="13"/>
      <c r="K764" s="8"/>
      <c r="L764" s="37"/>
      <c r="M764" s="13"/>
      <c r="N764" s="13"/>
      <c r="O764" s="13"/>
      <c r="P764" s="107"/>
      <c r="Q764" s="8"/>
      <c r="R764" s="8"/>
      <c r="S764" s="21"/>
      <c r="T764" s="11"/>
      <c r="U764" s="13"/>
      <c r="V764" s="8"/>
      <c r="W764" s="8"/>
      <c r="X764" s="8"/>
      <c r="Y764" s="8"/>
      <c r="Z764" s="21"/>
      <c r="AA764" s="21"/>
      <c r="AB764" s="21"/>
      <c r="AC764" s="21"/>
      <c r="AD764" s="102"/>
      <c r="AE764" s="102"/>
      <c r="AF764" s="8"/>
      <c r="AG764" s="8"/>
      <c r="AH764" s="8"/>
      <c r="AI764" s="21"/>
      <c r="AJ764" s="21"/>
      <c r="AK764" s="21"/>
      <c r="AL764" s="21"/>
      <c r="AM764" s="102"/>
      <c r="AN764" s="102"/>
      <c r="AO764" s="8"/>
      <c r="AP764" s="8"/>
      <c r="AQ764" s="8"/>
      <c r="AR764" s="17"/>
      <c r="AS764" s="17"/>
      <c r="AT764" s="13"/>
      <c r="AU764" s="13"/>
      <c r="AV764" s="11"/>
      <c r="AW764" s="13"/>
    </row>
    <row r="765" ht="12.75" customHeight="1">
      <c r="A765" s="13"/>
      <c r="B765" s="13"/>
      <c r="C765" s="11"/>
      <c r="D765" s="11"/>
      <c r="E765" s="99"/>
      <c r="F765" s="17"/>
      <c r="G765" s="13"/>
      <c r="H765" s="13"/>
      <c r="I765" s="13"/>
      <c r="J765" s="13"/>
      <c r="K765" s="8"/>
      <c r="L765" s="37"/>
      <c r="M765" s="13"/>
      <c r="N765" s="13"/>
      <c r="O765" s="13"/>
      <c r="P765" s="107"/>
      <c r="Q765" s="8"/>
      <c r="R765" s="8"/>
      <c r="S765" s="21"/>
      <c r="T765" s="11"/>
      <c r="U765" s="13"/>
      <c r="V765" s="8"/>
      <c r="W765" s="8"/>
      <c r="X765" s="8"/>
      <c r="Y765" s="8"/>
      <c r="Z765" s="21"/>
      <c r="AA765" s="21"/>
      <c r="AB765" s="21"/>
      <c r="AC765" s="21"/>
      <c r="AD765" s="102"/>
      <c r="AE765" s="102"/>
      <c r="AF765" s="8"/>
      <c r="AG765" s="8"/>
      <c r="AH765" s="8"/>
      <c r="AI765" s="21"/>
      <c r="AJ765" s="21"/>
      <c r="AK765" s="21"/>
      <c r="AL765" s="21"/>
      <c r="AM765" s="102"/>
      <c r="AN765" s="102"/>
      <c r="AO765" s="8"/>
      <c r="AP765" s="8"/>
      <c r="AQ765" s="8"/>
      <c r="AR765" s="17"/>
      <c r="AS765" s="17"/>
      <c r="AT765" s="13"/>
      <c r="AU765" s="13"/>
      <c r="AV765" s="11"/>
      <c r="AW765" s="13"/>
    </row>
    <row r="766" ht="12.75" customHeight="1">
      <c r="A766" s="13"/>
      <c r="B766" s="13"/>
      <c r="C766" s="11"/>
      <c r="D766" s="11"/>
      <c r="E766" s="99"/>
      <c r="F766" s="17"/>
      <c r="G766" s="13"/>
      <c r="H766" s="13"/>
      <c r="I766" s="13"/>
      <c r="J766" s="13"/>
      <c r="K766" s="8"/>
      <c r="L766" s="37"/>
      <c r="M766" s="13"/>
      <c r="N766" s="13"/>
      <c r="O766" s="13"/>
      <c r="P766" s="107"/>
      <c r="Q766" s="8"/>
      <c r="R766" s="8"/>
      <c r="S766" s="21"/>
      <c r="T766" s="11"/>
      <c r="U766" s="13"/>
      <c r="V766" s="8"/>
      <c r="W766" s="8"/>
      <c r="X766" s="8"/>
      <c r="Y766" s="8"/>
      <c r="Z766" s="21"/>
      <c r="AA766" s="21"/>
      <c r="AB766" s="21"/>
      <c r="AC766" s="21"/>
      <c r="AD766" s="102"/>
      <c r="AE766" s="102"/>
      <c r="AF766" s="8"/>
      <c r="AG766" s="8"/>
      <c r="AH766" s="8"/>
      <c r="AI766" s="21"/>
      <c r="AJ766" s="21"/>
      <c r="AK766" s="21"/>
      <c r="AL766" s="21"/>
      <c r="AM766" s="102"/>
      <c r="AN766" s="102"/>
      <c r="AO766" s="8"/>
      <c r="AP766" s="8"/>
      <c r="AQ766" s="8"/>
      <c r="AR766" s="17"/>
      <c r="AS766" s="17"/>
      <c r="AT766" s="13"/>
      <c r="AU766" s="13"/>
      <c r="AV766" s="11"/>
      <c r="AW766" s="13"/>
    </row>
    <row r="767" ht="12.75" customHeight="1">
      <c r="A767" s="13"/>
      <c r="B767" s="13"/>
      <c r="C767" s="11"/>
      <c r="D767" s="11"/>
      <c r="E767" s="99"/>
      <c r="F767" s="17"/>
      <c r="G767" s="13"/>
      <c r="H767" s="13"/>
      <c r="I767" s="13"/>
      <c r="J767" s="13"/>
      <c r="K767" s="8"/>
      <c r="L767" s="37"/>
      <c r="M767" s="13"/>
      <c r="N767" s="13"/>
      <c r="O767" s="13"/>
      <c r="P767" s="107"/>
      <c r="Q767" s="8"/>
      <c r="R767" s="8"/>
      <c r="S767" s="21"/>
      <c r="T767" s="11"/>
      <c r="U767" s="13"/>
      <c r="V767" s="8"/>
      <c r="W767" s="8"/>
      <c r="X767" s="8"/>
      <c r="Y767" s="8"/>
      <c r="Z767" s="21"/>
      <c r="AA767" s="21"/>
      <c r="AB767" s="21"/>
      <c r="AC767" s="21"/>
      <c r="AD767" s="102"/>
      <c r="AE767" s="102"/>
      <c r="AF767" s="8"/>
      <c r="AG767" s="8"/>
      <c r="AH767" s="8"/>
      <c r="AI767" s="21"/>
      <c r="AJ767" s="21"/>
      <c r="AK767" s="21"/>
      <c r="AL767" s="21"/>
      <c r="AM767" s="102"/>
      <c r="AN767" s="102"/>
      <c r="AO767" s="8"/>
      <c r="AP767" s="8"/>
      <c r="AQ767" s="8"/>
      <c r="AR767" s="17"/>
      <c r="AS767" s="17"/>
      <c r="AT767" s="13"/>
      <c r="AU767" s="13"/>
      <c r="AV767" s="11"/>
      <c r="AW767" s="13"/>
    </row>
    <row r="768" ht="12.75" customHeight="1">
      <c r="A768" s="13"/>
      <c r="B768" s="13"/>
      <c r="C768" s="11"/>
      <c r="D768" s="11"/>
      <c r="E768" s="99"/>
      <c r="F768" s="17"/>
      <c r="G768" s="13"/>
      <c r="H768" s="13"/>
      <c r="I768" s="13"/>
      <c r="J768" s="13"/>
      <c r="K768" s="8"/>
      <c r="L768" s="37"/>
      <c r="M768" s="13"/>
      <c r="N768" s="13"/>
      <c r="O768" s="13"/>
      <c r="P768" s="107"/>
      <c r="Q768" s="8"/>
      <c r="R768" s="8"/>
      <c r="S768" s="21"/>
      <c r="T768" s="11"/>
      <c r="U768" s="13"/>
      <c r="V768" s="8"/>
      <c r="W768" s="8"/>
      <c r="X768" s="8"/>
      <c r="Y768" s="8"/>
      <c r="Z768" s="21"/>
      <c r="AA768" s="21"/>
      <c r="AB768" s="21"/>
      <c r="AC768" s="21"/>
      <c r="AD768" s="102"/>
      <c r="AE768" s="102"/>
      <c r="AF768" s="8"/>
      <c r="AG768" s="8"/>
      <c r="AH768" s="8"/>
      <c r="AI768" s="21"/>
      <c r="AJ768" s="21"/>
      <c r="AK768" s="21"/>
      <c r="AL768" s="21"/>
      <c r="AM768" s="102"/>
      <c r="AN768" s="102"/>
      <c r="AO768" s="8"/>
      <c r="AP768" s="8"/>
      <c r="AQ768" s="8"/>
      <c r="AR768" s="17"/>
      <c r="AS768" s="17"/>
      <c r="AT768" s="13"/>
      <c r="AU768" s="13"/>
      <c r="AV768" s="11"/>
      <c r="AW768" s="13"/>
    </row>
    <row r="769" ht="12.75" customHeight="1">
      <c r="A769" s="13"/>
      <c r="B769" s="13"/>
      <c r="C769" s="11"/>
      <c r="D769" s="11"/>
      <c r="E769" s="99"/>
      <c r="F769" s="17"/>
      <c r="G769" s="13"/>
      <c r="H769" s="13"/>
      <c r="I769" s="13"/>
      <c r="J769" s="13"/>
      <c r="K769" s="8"/>
      <c r="L769" s="37"/>
      <c r="M769" s="13"/>
      <c r="N769" s="13"/>
      <c r="O769" s="13"/>
      <c r="P769" s="107"/>
      <c r="Q769" s="8"/>
      <c r="R769" s="8"/>
      <c r="S769" s="21"/>
      <c r="T769" s="11"/>
      <c r="U769" s="13"/>
      <c r="V769" s="8"/>
      <c r="W769" s="8"/>
      <c r="X769" s="8"/>
      <c r="Y769" s="8"/>
      <c r="Z769" s="21"/>
      <c r="AA769" s="21"/>
      <c r="AB769" s="21"/>
      <c r="AC769" s="21"/>
      <c r="AD769" s="102"/>
      <c r="AE769" s="102"/>
      <c r="AF769" s="8"/>
      <c r="AG769" s="8"/>
      <c r="AH769" s="8"/>
      <c r="AI769" s="21"/>
      <c r="AJ769" s="21"/>
      <c r="AK769" s="21"/>
      <c r="AL769" s="21"/>
      <c r="AM769" s="102"/>
      <c r="AN769" s="102"/>
      <c r="AO769" s="8"/>
      <c r="AP769" s="8"/>
      <c r="AQ769" s="8"/>
      <c r="AR769" s="17"/>
      <c r="AS769" s="17"/>
      <c r="AT769" s="13"/>
      <c r="AU769" s="13"/>
      <c r="AV769" s="11"/>
      <c r="AW769" s="13"/>
    </row>
    <row r="770" ht="12.75" customHeight="1">
      <c r="A770" s="13"/>
      <c r="B770" s="13"/>
      <c r="C770" s="11"/>
      <c r="D770" s="11"/>
      <c r="E770" s="99"/>
      <c r="F770" s="17"/>
      <c r="G770" s="13"/>
      <c r="H770" s="13"/>
      <c r="I770" s="13"/>
      <c r="J770" s="13"/>
      <c r="K770" s="8"/>
      <c r="L770" s="37"/>
      <c r="M770" s="13"/>
      <c r="N770" s="13"/>
      <c r="O770" s="13"/>
      <c r="P770" s="107"/>
      <c r="Q770" s="8"/>
      <c r="R770" s="8"/>
      <c r="S770" s="21"/>
      <c r="T770" s="11"/>
      <c r="U770" s="13"/>
      <c r="V770" s="8"/>
      <c r="W770" s="8"/>
      <c r="X770" s="8"/>
      <c r="Y770" s="8"/>
      <c r="Z770" s="21"/>
      <c r="AA770" s="21"/>
      <c r="AB770" s="21"/>
      <c r="AC770" s="21"/>
      <c r="AD770" s="102"/>
      <c r="AE770" s="102"/>
      <c r="AF770" s="8"/>
      <c r="AG770" s="8"/>
      <c r="AH770" s="8"/>
      <c r="AI770" s="21"/>
      <c r="AJ770" s="21"/>
      <c r="AK770" s="21"/>
      <c r="AL770" s="21"/>
      <c r="AM770" s="102"/>
      <c r="AN770" s="102"/>
      <c r="AO770" s="8"/>
      <c r="AP770" s="8"/>
      <c r="AQ770" s="8"/>
      <c r="AR770" s="17"/>
      <c r="AS770" s="17"/>
      <c r="AT770" s="13"/>
      <c r="AU770" s="13"/>
      <c r="AV770" s="11"/>
      <c r="AW770" s="13"/>
    </row>
    <row r="771" ht="12.75" customHeight="1">
      <c r="A771" s="13"/>
      <c r="B771" s="13"/>
      <c r="C771" s="11"/>
      <c r="D771" s="11"/>
      <c r="E771" s="99"/>
      <c r="F771" s="17"/>
      <c r="G771" s="13"/>
      <c r="H771" s="13"/>
      <c r="I771" s="13"/>
      <c r="J771" s="13"/>
      <c r="K771" s="8"/>
      <c r="L771" s="37"/>
      <c r="M771" s="13"/>
      <c r="N771" s="13"/>
      <c r="O771" s="13"/>
      <c r="P771" s="107"/>
      <c r="Q771" s="8"/>
      <c r="R771" s="8"/>
      <c r="S771" s="21"/>
      <c r="T771" s="11"/>
      <c r="U771" s="13"/>
      <c r="V771" s="8"/>
      <c r="W771" s="8"/>
      <c r="X771" s="8"/>
      <c r="Y771" s="8"/>
      <c r="Z771" s="21"/>
      <c r="AA771" s="21"/>
      <c r="AB771" s="21"/>
      <c r="AC771" s="21"/>
      <c r="AD771" s="102"/>
      <c r="AE771" s="102"/>
      <c r="AF771" s="8"/>
      <c r="AG771" s="8"/>
      <c r="AH771" s="8"/>
      <c r="AI771" s="21"/>
      <c r="AJ771" s="21"/>
      <c r="AK771" s="21"/>
      <c r="AL771" s="21"/>
      <c r="AM771" s="102"/>
      <c r="AN771" s="102"/>
      <c r="AO771" s="8"/>
      <c r="AP771" s="8"/>
      <c r="AQ771" s="8"/>
      <c r="AR771" s="17"/>
      <c r="AS771" s="17"/>
      <c r="AT771" s="13"/>
      <c r="AU771" s="13"/>
      <c r="AV771" s="11"/>
      <c r="AW771" s="13"/>
    </row>
    <row r="772" ht="12.75" customHeight="1">
      <c r="A772" s="13"/>
      <c r="B772" s="13"/>
      <c r="C772" s="11"/>
      <c r="D772" s="11"/>
      <c r="E772" s="99"/>
      <c r="F772" s="17"/>
      <c r="G772" s="13"/>
      <c r="H772" s="13"/>
      <c r="I772" s="13"/>
      <c r="J772" s="13"/>
      <c r="K772" s="8"/>
      <c r="L772" s="37"/>
      <c r="M772" s="13"/>
      <c r="N772" s="13"/>
      <c r="O772" s="13"/>
      <c r="P772" s="107"/>
      <c r="Q772" s="8"/>
      <c r="R772" s="8"/>
      <c r="S772" s="21"/>
      <c r="T772" s="11"/>
      <c r="U772" s="13"/>
      <c r="V772" s="8"/>
      <c r="W772" s="8"/>
      <c r="X772" s="8"/>
      <c r="Y772" s="8"/>
      <c r="Z772" s="21"/>
      <c r="AA772" s="21"/>
      <c r="AB772" s="21"/>
      <c r="AC772" s="21"/>
      <c r="AD772" s="102"/>
      <c r="AE772" s="102"/>
      <c r="AF772" s="8"/>
      <c r="AG772" s="8"/>
      <c r="AH772" s="8"/>
      <c r="AI772" s="21"/>
      <c r="AJ772" s="21"/>
      <c r="AK772" s="21"/>
      <c r="AL772" s="21"/>
      <c r="AM772" s="102"/>
      <c r="AN772" s="102"/>
      <c r="AO772" s="8"/>
      <c r="AP772" s="8"/>
      <c r="AQ772" s="8"/>
      <c r="AR772" s="17"/>
      <c r="AS772" s="17"/>
      <c r="AT772" s="13"/>
      <c r="AU772" s="13"/>
      <c r="AV772" s="11"/>
      <c r="AW772" s="13"/>
    </row>
    <row r="773" ht="12.75" customHeight="1">
      <c r="A773" s="13"/>
      <c r="B773" s="13"/>
      <c r="C773" s="11"/>
      <c r="D773" s="11"/>
      <c r="E773" s="99"/>
      <c r="F773" s="17"/>
      <c r="G773" s="13"/>
      <c r="H773" s="13"/>
      <c r="I773" s="13"/>
      <c r="J773" s="13"/>
      <c r="K773" s="8"/>
      <c r="L773" s="37"/>
      <c r="M773" s="13"/>
      <c r="N773" s="13"/>
      <c r="O773" s="13"/>
      <c r="P773" s="107"/>
      <c r="Q773" s="8"/>
      <c r="R773" s="8"/>
      <c r="S773" s="21"/>
      <c r="T773" s="11"/>
      <c r="U773" s="13"/>
      <c r="V773" s="8"/>
      <c r="W773" s="8"/>
      <c r="X773" s="8"/>
      <c r="Y773" s="8"/>
      <c r="Z773" s="21"/>
      <c r="AA773" s="21"/>
      <c r="AB773" s="21"/>
      <c r="AC773" s="21"/>
      <c r="AD773" s="102"/>
      <c r="AE773" s="102"/>
      <c r="AF773" s="8"/>
      <c r="AG773" s="8"/>
      <c r="AH773" s="8"/>
      <c r="AI773" s="21"/>
      <c r="AJ773" s="21"/>
      <c r="AK773" s="21"/>
      <c r="AL773" s="21"/>
      <c r="AM773" s="102"/>
      <c r="AN773" s="102"/>
      <c r="AO773" s="8"/>
      <c r="AP773" s="8"/>
      <c r="AQ773" s="8"/>
      <c r="AR773" s="17"/>
      <c r="AS773" s="17"/>
      <c r="AT773" s="13"/>
      <c r="AU773" s="13"/>
      <c r="AV773" s="11"/>
      <c r="AW773" s="13"/>
    </row>
    <row r="774" ht="12.75" customHeight="1">
      <c r="A774" s="13"/>
      <c r="B774" s="13"/>
      <c r="C774" s="11"/>
      <c r="D774" s="11"/>
      <c r="E774" s="99"/>
      <c r="F774" s="17"/>
      <c r="G774" s="13"/>
      <c r="H774" s="13"/>
      <c r="I774" s="13"/>
      <c r="J774" s="13"/>
      <c r="K774" s="8"/>
      <c r="L774" s="37"/>
      <c r="M774" s="13"/>
      <c r="N774" s="13"/>
      <c r="O774" s="13"/>
      <c r="P774" s="107"/>
      <c r="Q774" s="8"/>
      <c r="R774" s="8"/>
      <c r="S774" s="21"/>
      <c r="T774" s="11"/>
      <c r="U774" s="13"/>
      <c r="V774" s="8"/>
      <c r="W774" s="8"/>
      <c r="X774" s="8"/>
      <c r="Y774" s="8"/>
      <c r="Z774" s="21"/>
      <c r="AA774" s="21"/>
      <c r="AB774" s="21"/>
      <c r="AC774" s="21"/>
      <c r="AD774" s="102"/>
      <c r="AE774" s="102"/>
      <c r="AF774" s="8"/>
      <c r="AG774" s="8"/>
      <c r="AH774" s="8"/>
      <c r="AI774" s="21"/>
      <c r="AJ774" s="21"/>
      <c r="AK774" s="21"/>
      <c r="AL774" s="21"/>
      <c r="AM774" s="102"/>
      <c r="AN774" s="102"/>
      <c r="AO774" s="8"/>
      <c r="AP774" s="8"/>
      <c r="AQ774" s="8"/>
      <c r="AR774" s="17"/>
      <c r="AS774" s="17"/>
      <c r="AT774" s="13"/>
      <c r="AU774" s="13"/>
      <c r="AV774" s="11"/>
      <c r="AW774" s="13"/>
    </row>
    <row r="775" ht="12.75" customHeight="1">
      <c r="A775" s="13"/>
      <c r="B775" s="13"/>
      <c r="C775" s="11"/>
      <c r="D775" s="11"/>
      <c r="E775" s="99"/>
      <c r="F775" s="17"/>
      <c r="G775" s="13"/>
      <c r="H775" s="13"/>
      <c r="I775" s="13"/>
      <c r="J775" s="13"/>
      <c r="K775" s="8"/>
      <c r="L775" s="37"/>
      <c r="M775" s="13"/>
      <c r="N775" s="13"/>
      <c r="O775" s="13"/>
      <c r="P775" s="107"/>
      <c r="Q775" s="8"/>
      <c r="R775" s="8"/>
      <c r="S775" s="21"/>
      <c r="T775" s="11"/>
      <c r="U775" s="13"/>
      <c r="V775" s="8"/>
      <c r="W775" s="8"/>
      <c r="X775" s="8"/>
      <c r="Y775" s="8"/>
      <c r="Z775" s="21"/>
      <c r="AA775" s="21"/>
      <c r="AB775" s="21"/>
      <c r="AC775" s="21"/>
      <c r="AD775" s="102"/>
      <c r="AE775" s="102"/>
      <c r="AF775" s="8"/>
      <c r="AG775" s="8"/>
      <c r="AH775" s="8"/>
      <c r="AI775" s="21"/>
      <c r="AJ775" s="21"/>
      <c r="AK775" s="21"/>
      <c r="AL775" s="21"/>
      <c r="AM775" s="102"/>
      <c r="AN775" s="102"/>
      <c r="AO775" s="8"/>
      <c r="AP775" s="8"/>
      <c r="AQ775" s="8"/>
      <c r="AR775" s="17"/>
      <c r="AS775" s="17"/>
      <c r="AT775" s="13"/>
      <c r="AU775" s="13"/>
      <c r="AV775" s="11"/>
      <c r="AW775" s="13"/>
    </row>
    <row r="776" ht="12.75" customHeight="1">
      <c r="A776" s="13"/>
      <c r="B776" s="13"/>
      <c r="C776" s="11"/>
      <c r="D776" s="11"/>
      <c r="E776" s="99"/>
      <c r="F776" s="17"/>
      <c r="G776" s="13"/>
      <c r="H776" s="13"/>
      <c r="I776" s="13"/>
      <c r="J776" s="13"/>
      <c r="K776" s="8"/>
      <c r="L776" s="37"/>
      <c r="M776" s="13"/>
      <c r="N776" s="13"/>
      <c r="O776" s="13"/>
      <c r="P776" s="107"/>
      <c r="Q776" s="8"/>
      <c r="R776" s="8"/>
      <c r="S776" s="21"/>
      <c r="T776" s="11"/>
      <c r="U776" s="13"/>
      <c r="V776" s="8"/>
      <c r="W776" s="8"/>
      <c r="X776" s="8"/>
      <c r="Y776" s="8"/>
      <c r="Z776" s="21"/>
      <c r="AA776" s="21"/>
      <c r="AB776" s="21"/>
      <c r="AC776" s="21"/>
      <c r="AD776" s="102"/>
      <c r="AE776" s="102"/>
      <c r="AF776" s="8"/>
      <c r="AG776" s="8"/>
      <c r="AH776" s="8"/>
      <c r="AI776" s="21"/>
      <c r="AJ776" s="21"/>
      <c r="AK776" s="21"/>
      <c r="AL776" s="21"/>
      <c r="AM776" s="102"/>
      <c r="AN776" s="102"/>
      <c r="AO776" s="8"/>
      <c r="AP776" s="8"/>
      <c r="AQ776" s="8"/>
      <c r="AR776" s="17"/>
      <c r="AS776" s="17"/>
      <c r="AT776" s="13"/>
      <c r="AU776" s="13"/>
      <c r="AV776" s="11"/>
      <c r="AW776" s="13"/>
    </row>
    <row r="777" ht="12.75" customHeight="1">
      <c r="A777" s="13"/>
      <c r="B777" s="13"/>
      <c r="C777" s="11"/>
      <c r="D777" s="11"/>
      <c r="E777" s="99"/>
      <c r="F777" s="17"/>
      <c r="G777" s="13"/>
      <c r="H777" s="13"/>
      <c r="I777" s="13"/>
      <c r="J777" s="13"/>
      <c r="K777" s="8"/>
      <c r="L777" s="37"/>
      <c r="M777" s="13"/>
      <c r="N777" s="13"/>
      <c r="O777" s="13"/>
      <c r="P777" s="107"/>
      <c r="Q777" s="8"/>
      <c r="R777" s="8"/>
      <c r="S777" s="21"/>
      <c r="T777" s="11"/>
      <c r="U777" s="13"/>
      <c r="V777" s="8"/>
      <c r="W777" s="8"/>
      <c r="X777" s="8"/>
      <c r="Y777" s="8"/>
      <c r="Z777" s="21"/>
      <c r="AA777" s="21"/>
      <c r="AB777" s="21"/>
      <c r="AC777" s="21"/>
      <c r="AD777" s="102"/>
      <c r="AE777" s="102"/>
      <c r="AF777" s="8"/>
      <c r="AG777" s="8"/>
      <c r="AH777" s="8"/>
      <c r="AI777" s="21"/>
      <c r="AJ777" s="21"/>
      <c r="AK777" s="21"/>
      <c r="AL777" s="21"/>
      <c r="AM777" s="102"/>
      <c r="AN777" s="102"/>
      <c r="AO777" s="8"/>
      <c r="AP777" s="8"/>
      <c r="AQ777" s="8"/>
      <c r="AR777" s="17"/>
      <c r="AS777" s="17"/>
      <c r="AT777" s="13"/>
      <c r="AU777" s="13"/>
      <c r="AV777" s="11"/>
      <c r="AW777" s="13"/>
    </row>
    <row r="778" ht="12.75" customHeight="1">
      <c r="A778" s="13"/>
      <c r="B778" s="13"/>
      <c r="C778" s="11"/>
      <c r="D778" s="11"/>
      <c r="E778" s="99"/>
      <c r="F778" s="17"/>
      <c r="G778" s="13"/>
      <c r="H778" s="13"/>
      <c r="I778" s="13"/>
      <c r="J778" s="13"/>
      <c r="K778" s="8"/>
      <c r="L778" s="37"/>
      <c r="M778" s="13"/>
      <c r="N778" s="13"/>
      <c r="O778" s="13"/>
      <c r="P778" s="107"/>
      <c r="Q778" s="8"/>
      <c r="R778" s="8"/>
      <c r="S778" s="21"/>
      <c r="T778" s="11"/>
      <c r="U778" s="13"/>
      <c r="V778" s="8"/>
      <c r="W778" s="8"/>
      <c r="X778" s="8"/>
      <c r="Y778" s="8"/>
      <c r="Z778" s="21"/>
      <c r="AA778" s="21"/>
      <c r="AB778" s="21"/>
      <c r="AC778" s="21"/>
      <c r="AD778" s="102"/>
      <c r="AE778" s="102"/>
      <c r="AF778" s="8"/>
      <c r="AG778" s="8"/>
      <c r="AH778" s="8"/>
      <c r="AI778" s="21"/>
      <c r="AJ778" s="21"/>
      <c r="AK778" s="21"/>
      <c r="AL778" s="21"/>
      <c r="AM778" s="102"/>
      <c r="AN778" s="102"/>
      <c r="AO778" s="8"/>
      <c r="AP778" s="8"/>
      <c r="AQ778" s="8"/>
      <c r="AR778" s="17"/>
      <c r="AS778" s="17"/>
      <c r="AT778" s="13"/>
      <c r="AU778" s="13"/>
      <c r="AV778" s="11"/>
      <c r="AW778" s="13"/>
    </row>
    <row r="779" ht="12.75" customHeight="1">
      <c r="A779" s="13"/>
      <c r="B779" s="13"/>
      <c r="C779" s="11"/>
      <c r="D779" s="11"/>
      <c r="E779" s="99"/>
      <c r="F779" s="17"/>
      <c r="G779" s="13"/>
      <c r="H779" s="13"/>
      <c r="I779" s="13"/>
      <c r="J779" s="13"/>
      <c r="K779" s="8"/>
      <c r="L779" s="37"/>
      <c r="M779" s="13"/>
      <c r="N779" s="13"/>
      <c r="O779" s="13"/>
      <c r="P779" s="107"/>
      <c r="Q779" s="8"/>
      <c r="R779" s="8"/>
      <c r="S779" s="21"/>
      <c r="T779" s="11"/>
      <c r="U779" s="13"/>
      <c r="V779" s="8"/>
      <c r="W779" s="8"/>
      <c r="X779" s="8"/>
      <c r="Y779" s="8"/>
      <c r="Z779" s="21"/>
      <c r="AA779" s="21"/>
      <c r="AB779" s="21"/>
      <c r="AC779" s="21"/>
      <c r="AD779" s="102"/>
      <c r="AE779" s="102"/>
      <c r="AF779" s="8"/>
      <c r="AG779" s="8"/>
      <c r="AH779" s="8"/>
      <c r="AI779" s="21"/>
      <c r="AJ779" s="21"/>
      <c r="AK779" s="21"/>
      <c r="AL779" s="21"/>
      <c r="AM779" s="102"/>
      <c r="AN779" s="102"/>
      <c r="AO779" s="8"/>
      <c r="AP779" s="8"/>
      <c r="AQ779" s="8"/>
      <c r="AR779" s="17"/>
      <c r="AS779" s="17"/>
      <c r="AT779" s="13"/>
      <c r="AU779" s="13"/>
      <c r="AV779" s="11"/>
      <c r="AW779" s="13"/>
    </row>
    <row r="780" ht="12.75" customHeight="1">
      <c r="A780" s="13"/>
      <c r="B780" s="13"/>
      <c r="C780" s="11"/>
      <c r="D780" s="11"/>
      <c r="E780" s="99"/>
      <c r="F780" s="17"/>
      <c r="G780" s="13"/>
      <c r="H780" s="13"/>
      <c r="I780" s="13"/>
      <c r="J780" s="13"/>
      <c r="K780" s="8"/>
      <c r="L780" s="37"/>
      <c r="M780" s="13"/>
      <c r="N780" s="13"/>
      <c r="O780" s="13"/>
      <c r="P780" s="107"/>
      <c r="Q780" s="8"/>
      <c r="R780" s="8"/>
      <c r="S780" s="21"/>
      <c r="T780" s="11"/>
      <c r="U780" s="13"/>
      <c r="V780" s="8"/>
      <c r="W780" s="8"/>
      <c r="X780" s="8"/>
      <c r="Y780" s="8"/>
      <c r="Z780" s="21"/>
      <c r="AA780" s="21"/>
      <c r="AB780" s="21"/>
      <c r="AC780" s="21"/>
      <c r="AD780" s="102"/>
      <c r="AE780" s="102"/>
      <c r="AF780" s="8"/>
      <c r="AG780" s="8"/>
      <c r="AH780" s="8"/>
      <c r="AI780" s="21"/>
      <c r="AJ780" s="21"/>
      <c r="AK780" s="21"/>
      <c r="AL780" s="21"/>
      <c r="AM780" s="102"/>
      <c r="AN780" s="102"/>
      <c r="AO780" s="8"/>
      <c r="AP780" s="8"/>
      <c r="AQ780" s="8"/>
      <c r="AR780" s="17"/>
      <c r="AS780" s="17"/>
      <c r="AT780" s="13"/>
      <c r="AU780" s="13"/>
      <c r="AV780" s="11"/>
      <c r="AW780" s="13"/>
    </row>
    <row r="781" ht="12.75" customHeight="1">
      <c r="A781" s="13"/>
      <c r="B781" s="13"/>
      <c r="C781" s="11"/>
      <c r="D781" s="11"/>
      <c r="E781" s="99"/>
      <c r="F781" s="17"/>
      <c r="G781" s="13"/>
      <c r="H781" s="13"/>
      <c r="I781" s="13"/>
      <c r="J781" s="13"/>
      <c r="K781" s="8"/>
      <c r="L781" s="37"/>
      <c r="M781" s="13"/>
      <c r="N781" s="13"/>
      <c r="O781" s="13"/>
      <c r="P781" s="107"/>
      <c r="Q781" s="8"/>
      <c r="R781" s="8"/>
      <c r="S781" s="21"/>
      <c r="T781" s="11"/>
      <c r="U781" s="13"/>
      <c r="V781" s="8"/>
      <c r="W781" s="8"/>
      <c r="X781" s="8"/>
      <c r="Y781" s="8"/>
      <c r="Z781" s="21"/>
      <c r="AA781" s="21"/>
      <c r="AB781" s="21"/>
      <c r="AC781" s="21"/>
      <c r="AD781" s="102"/>
      <c r="AE781" s="102"/>
      <c r="AF781" s="8"/>
      <c r="AG781" s="8"/>
      <c r="AH781" s="8"/>
      <c r="AI781" s="21"/>
      <c r="AJ781" s="21"/>
      <c r="AK781" s="21"/>
      <c r="AL781" s="21"/>
      <c r="AM781" s="102"/>
      <c r="AN781" s="102"/>
      <c r="AO781" s="8"/>
      <c r="AP781" s="8"/>
      <c r="AQ781" s="8"/>
      <c r="AR781" s="17"/>
      <c r="AS781" s="17"/>
      <c r="AT781" s="13"/>
      <c r="AU781" s="13"/>
      <c r="AV781" s="11"/>
      <c r="AW781" s="13"/>
    </row>
    <row r="782" ht="12.75" customHeight="1">
      <c r="A782" s="13"/>
      <c r="B782" s="13"/>
      <c r="C782" s="11"/>
      <c r="D782" s="11"/>
      <c r="E782" s="99"/>
      <c r="F782" s="17"/>
      <c r="G782" s="13"/>
      <c r="H782" s="13"/>
      <c r="I782" s="13"/>
      <c r="J782" s="13"/>
      <c r="K782" s="8"/>
      <c r="L782" s="37"/>
      <c r="M782" s="13"/>
      <c r="N782" s="13"/>
      <c r="O782" s="13"/>
      <c r="P782" s="107"/>
      <c r="Q782" s="8"/>
      <c r="R782" s="8"/>
      <c r="S782" s="21"/>
      <c r="T782" s="11"/>
      <c r="U782" s="13"/>
      <c r="V782" s="8"/>
      <c r="W782" s="8"/>
      <c r="X782" s="8"/>
      <c r="Y782" s="8"/>
      <c r="Z782" s="21"/>
      <c r="AA782" s="21"/>
      <c r="AB782" s="21"/>
      <c r="AC782" s="21"/>
      <c r="AD782" s="102"/>
      <c r="AE782" s="102"/>
      <c r="AF782" s="8"/>
      <c r="AG782" s="8"/>
      <c r="AH782" s="8"/>
      <c r="AI782" s="21"/>
      <c r="AJ782" s="21"/>
      <c r="AK782" s="21"/>
      <c r="AL782" s="21"/>
      <c r="AM782" s="102"/>
      <c r="AN782" s="102"/>
      <c r="AO782" s="8"/>
      <c r="AP782" s="8"/>
      <c r="AQ782" s="8"/>
      <c r="AR782" s="17"/>
      <c r="AS782" s="17"/>
      <c r="AT782" s="13"/>
      <c r="AU782" s="13"/>
      <c r="AV782" s="11"/>
      <c r="AW782" s="13"/>
    </row>
    <row r="783" ht="12.75" customHeight="1">
      <c r="A783" s="13"/>
      <c r="B783" s="13"/>
      <c r="C783" s="11"/>
      <c r="D783" s="11"/>
      <c r="E783" s="99"/>
      <c r="F783" s="17"/>
      <c r="G783" s="13"/>
      <c r="H783" s="13"/>
      <c r="I783" s="13"/>
      <c r="J783" s="13"/>
      <c r="K783" s="8"/>
      <c r="L783" s="37"/>
      <c r="M783" s="13"/>
      <c r="N783" s="13"/>
      <c r="O783" s="13"/>
      <c r="P783" s="107"/>
      <c r="Q783" s="8"/>
      <c r="R783" s="8"/>
      <c r="S783" s="21"/>
      <c r="T783" s="11"/>
      <c r="U783" s="13"/>
      <c r="V783" s="8"/>
      <c r="W783" s="8"/>
      <c r="X783" s="8"/>
      <c r="Y783" s="8"/>
      <c r="Z783" s="21"/>
      <c r="AA783" s="21"/>
      <c r="AB783" s="21"/>
      <c r="AC783" s="21"/>
      <c r="AD783" s="102"/>
      <c r="AE783" s="102"/>
      <c r="AF783" s="8"/>
      <c r="AG783" s="8"/>
      <c r="AH783" s="8"/>
      <c r="AI783" s="21"/>
      <c r="AJ783" s="21"/>
      <c r="AK783" s="21"/>
      <c r="AL783" s="21"/>
      <c r="AM783" s="102"/>
      <c r="AN783" s="102"/>
      <c r="AO783" s="8"/>
      <c r="AP783" s="8"/>
      <c r="AQ783" s="8"/>
      <c r="AR783" s="17"/>
      <c r="AS783" s="17"/>
      <c r="AT783" s="13"/>
      <c r="AU783" s="13"/>
      <c r="AV783" s="11"/>
      <c r="AW783" s="13"/>
    </row>
    <row r="784" ht="12.75" customHeight="1">
      <c r="A784" s="13"/>
      <c r="B784" s="13"/>
      <c r="C784" s="11"/>
      <c r="D784" s="11"/>
      <c r="E784" s="99"/>
      <c r="F784" s="17"/>
      <c r="G784" s="13"/>
      <c r="H784" s="13"/>
      <c r="I784" s="13"/>
      <c r="J784" s="13"/>
      <c r="K784" s="8"/>
      <c r="L784" s="37"/>
      <c r="M784" s="13"/>
      <c r="N784" s="13"/>
      <c r="O784" s="13"/>
      <c r="P784" s="107"/>
      <c r="Q784" s="8"/>
      <c r="R784" s="8"/>
      <c r="S784" s="21"/>
      <c r="T784" s="11"/>
      <c r="U784" s="13"/>
      <c r="V784" s="8"/>
      <c r="W784" s="8"/>
      <c r="X784" s="8"/>
      <c r="Y784" s="8"/>
      <c r="Z784" s="21"/>
      <c r="AA784" s="21"/>
      <c r="AB784" s="21"/>
      <c r="AC784" s="21"/>
      <c r="AD784" s="102"/>
      <c r="AE784" s="102"/>
      <c r="AF784" s="8"/>
      <c r="AG784" s="8"/>
      <c r="AH784" s="8"/>
      <c r="AI784" s="21"/>
      <c r="AJ784" s="21"/>
      <c r="AK784" s="21"/>
      <c r="AL784" s="21"/>
      <c r="AM784" s="102"/>
      <c r="AN784" s="102"/>
      <c r="AO784" s="8"/>
      <c r="AP784" s="8"/>
      <c r="AQ784" s="8"/>
      <c r="AR784" s="17"/>
      <c r="AS784" s="17"/>
      <c r="AT784" s="13"/>
      <c r="AU784" s="13"/>
      <c r="AV784" s="11"/>
      <c r="AW784" s="13"/>
    </row>
    <row r="785" ht="12.75" customHeight="1">
      <c r="A785" s="13"/>
      <c r="B785" s="13"/>
      <c r="C785" s="11"/>
      <c r="D785" s="11"/>
      <c r="E785" s="99"/>
      <c r="F785" s="17"/>
      <c r="G785" s="13"/>
      <c r="H785" s="13"/>
      <c r="I785" s="13"/>
      <c r="J785" s="13"/>
      <c r="K785" s="8"/>
      <c r="L785" s="37"/>
      <c r="M785" s="13"/>
      <c r="N785" s="13"/>
      <c r="O785" s="13"/>
      <c r="P785" s="107"/>
      <c r="Q785" s="8"/>
      <c r="R785" s="8"/>
      <c r="S785" s="21"/>
      <c r="T785" s="11"/>
      <c r="U785" s="13"/>
      <c r="V785" s="8"/>
      <c r="W785" s="8"/>
      <c r="X785" s="8"/>
      <c r="Y785" s="8"/>
      <c r="Z785" s="21"/>
      <c r="AA785" s="21"/>
      <c r="AB785" s="21"/>
      <c r="AC785" s="21"/>
      <c r="AD785" s="102"/>
      <c r="AE785" s="102"/>
      <c r="AF785" s="8"/>
      <c r="AG785" s="8"/>
      <c r="AH785" s="8"/>
      <c r="AI785" s="21"/>
      <c r="AJ785" s="21"/>
      <c r="AK785" s="21"/>
      <c r="AL785" s="21"/>
      <c r="AM785" s="102"/>
      <c r="AN785" s="102"/>
      <c r="AO785" s="8"/>
      <c r="AP785" s="8"/>
      <c r="AQ785" s="8"/>
      <c r="AR785" s="17"/>
      <c r="AS785" s="17"/>
      <c r="AT785" s="13"/>
      <c r="AU785" s="13"/>
      <c r="AV785" s="11"/>
      <c r="AW785" s="13"/>
    </row>
    <row r="786" ht="12.75" customHeight="1">
      <c r="A786" s="13"/>
      <c r="B786" s="13"/>
      <c r="C786" s="11"/>
      <c r="D786" s="11"/>
      <c r="E786" s="99"/>
      <c r="F786" s="17"/>
      <c r="G786" s="13"/>
      <c r="H786" s="13"/>
      <c r="I786" s="13"/>
      <c r="J786" s="13"/>
      <c r="K786" s="8"/>
      <c r="L786" s="37"/>
      <c r="M786" s="13"/>
      <c r="N786" s="13"/>
      <c r="O786" s="13"/>
      <c r="P786" s="107"/>
      <c r="Q786" s="8"/>
      <c r="R786" s="8"/>
      <c r="S786" s="21"/>
      <c r="T786" s="11"/>
      <c r="U786" s="13"/>
      <c r="V786" s="8"/>
      <c r="W786" s="8"/>
      <c r="X786" s="8"/>
      <c r="Y786" s="8"/>
      <c r="Z786" s="21"/>
      <c r="AA786" s="21"/>
      <c r="AB786" s="21"/>
      <c r="AC786" s="21"/>
      <c r="AD786" s="102"/>
      <c r="AE786" s="102"/>
      <c r="AF786" s="8"/>
      <c r="AG786" s="8"/>
      <c r="AH786" s="8"/>
      <c r="AI786" s="21"/>
      <c r="AJ786" s="21"/>
      <c r="AK786" s="21"/>
      <c r="AL786" s="21"/>
      <c r="AM786" s="102"/>
      <c r="AN786" s="102"/>
      <c r="AO786" s="8"/>
      <c r="AP786" s="8"/>
      <c r="AQ786" s="8"/>
      <c r="AR786" s="17"/>
      <c r="AS786" s="17"/>
      <c r="AT786" s="13"/>
      <c r="AU786" s="13"/>
      <c r="AV786" s="11"/>
      <c r="AW786" s="13"/>
    </row>
    <row r="787" ht="12.75" customHeight="1">
      <c r="A787" s="13"/>
      <c r="B787" s="13"/>
      <c r="C787" s="11"/>
      <c r="D787" s="11"/>
      <c r="E787" s="99"/>
      <c r="F787" s="17"/>
      <c r="G787" s="13"/>
      <c r="H787" s="13"/>
      <c r="I787" s="13"/>
      <c r="J787" s="13"/>
      <c r="K787" s="8"/>
      <c r="L787" s="37"/>
      <c r="M787" s="13"/>
      <c r="N787" s="13"/>
      <c r="O787" s="13"/>
      <c r="P787" s="107"/>
      <c r="Q787" s="8"/>
      <c r="R787" s="8"/>
      <c r="S787" s="21"/>
      <c r="T787" s="11"/>
      <c r="U787" s="13"/>
      <c r="V787" s="8"/>
      <c r="W787" s="8"/>
      <c r="X787" s="8"/>
      <c r="Y787" s="8"/>
      <c r="Z787" s="21"/>
      <c r="AA787" s="21"/>
      <c r="AB787" s="21"/>
      <c r="AC787" s="21"/>
      <c r="AD787" s="102"/>
      <c r="AE787" s="102"/>
      <c r="AF787" s="8"/>
      <c r="AG787" s="8"/>
      <c r="AH787" s="8"/>
      <c r="AI787" s="21"/>
      <c r="AJ787" s="21"/>
      <c r="AK787" s="21"/>
      <c r="AL787" s="21"/>
      <c r="AM787" s="102"/>
      <c r="AN787" s="102"/>
      <c r="AO787" s="8"/>
      <c r="AP787" s="8"/>
      <c r="AQ787" s="8"/>
      <c r="AR787" s="17"/>
      <c r="AS787" s="17"/>
      <c r="AT787" s="13"/>
      <c r="AU787" s="13"/>
      <c r="AV787" s="11"/>
      <c r="AW787" s="13"/>
    </row>
    <row r="788" ht="12.75" customHeight="1">
      <c r="A788" s="13"/>
      <c r="B788" s="13"/>
      <c r="C788" s="11"/>
      <c r="D788" s="11"/>
      <c r="E788" s="99"/>
      <c r="F788" s="17"/>
      <c r="G788" s="13"/>
      <c r="H788" s="13"/>
      <c r="I788" s="13"/>
      <c r="J788" s="13"/>
      <c r="K788" s="8"/>
      <c r="L788" s="37"/>
      <c r="M788" s="13"/>
      <c r="N788" s="13"/>
      <c r="O788" s="13"/>
      <c r="P788" s="107"/>
      <c r="Q788" s="8"/>
      <c r="R788" s="8"/>
      <c r="S788" s="21"/>
      <c r="T788" s="11"/>
      <c r="U788" s="13"/>
      <c r="V788" s="8"/>
      <c r="W788" s="8"/>
      <c r="X788" s="8"/>
      <c r="Y788" s="8"/>
      <c r="Z788" s="21"/>
      <c r="AA788" s="21"/>
      <c r="AB788" s="21"/>
      <c r="AC788" s="21"/>
      <c r="AD788" s="102"/>
      <c r="AE788" s="102"/>
      <c r="AF788" s="8"/>
      <c r="AG788" s="8"/>
      <c r="AH788" s="8"/>
      <c r="AI788" s="21"/>
      <c r="AJ788" s="21"/>
      <c r="AK788" s="21"/>
      <c r="AL788" s="21"/>
      <c r="AM788" s="102"/>
      <c r="AN788" s="102"/>
      <c r="AO788" s="8"/>
      <c r="AP788" s="8"/>
      <c r="AQ788" s="8"/>
      <c r="AR788" s="17"/>
      <c r="AS788" s="17"/>
      <c r="AT788" s="13"/>
      <c r="AU788" s="13"/>
      <c r="AV788" s="11"/>
      <c r="AW788" s="13"/>
    </row>
    <row r="789" ht="12.75" customHeight="1">
      <c r="A789" s="13"/>
      <c r="B789" s="13"/>
      <c r="C789" s="11"/>
      <c r="D789" s="11"/>
      <c r="E789" s="99"/>
      <c r="F789" s="17"/>
      <c r="G789" s="13"/>
      <c r="H789" s="13"/>
      <c r="I789" s="13"/>
      <c r="J789" s="13"/>
      <c r="K789" s="8"/>
      <c r="L789" s="37"/>
      <c r="M789" s="13"/>
      <c r="N789" s="13"/>
      <c r="O789" s="13"/>
      <c r="P789" s="107"/>
      <c r="Q789" s="8"/>
      <c r="R789" s="8"/>
      <c r="S789" s="21"/>
      <c r="T789" s="11"/>
      <c r="U789" s="13"/>
      <c r="V789" s="8"/>
      <c r="W789" s="8"/>
      <c r="X789" s="8"/>
      <c r="Y789" s="8"/>
      <c r="Z789" s="21"/>
      <c r="AA789" s="21"/>
      <c r="AB789" s="21"/>
      <c r="AC789" s="21"/>
      <c r="AD789" s="102"/>
      <c r="AE789" s="102"/>
      <c r="AF789" s="8"/>
      <c r="AG789" s="8"/>
      <c r="AH789" s="8"/>
      <c r="AI789" s="21"/>
      <c r="AJ789" s="21"/>
      <c r="AK789" s="21"/>
      <c r="AL789" s="21"/>
      <c r="AM789" s="102"/>
      <c r="AN789" s="102"/>
      <c r="AO789" s="8"/>
      <c r="AP789" s="8"/>
      <c r="AQ789" s="8"/>
      <c r="AR789" s="17"/>
      <c r="AS789" s="17"/>
      <c r="AT789" s="13"/>
      <c r="AU789" s="13"/>
      <c r="AV789" s="11"/>
      <c r="AW789" s="13"/>
    </row>
    <row r="790" ht="12.75" customHeight="1">
      <c r="A790" s="13"/>
      <c r="B790" s="13"/>
      <c r="C790" s="11"/>
      <c r="D790" s="11"/>
      <c r="E790" s="99"/>
      <c r="F790" s="17"/>
      <c r="G790" s="13"/>
      <c r="H790" s="13"/>
      <c r="I790" s="13"/>
      <c r="J790" s="13"/>
      <c r="K790" s="8"/>
      <c r="L790" s="37"/>
      <c r="M790" s="13"/>
      <c r="N790" s="13"/>
      <c r="O790" s="13"/>
      <c r="P790" s="107"/>
      <c r="Q790" s="8"/>
      <c r="R790" s="8"/>
      <c r="S790" s="21"/>
      <c r="T790" s="11"/>
      <c r="U790" s="13"/>
      <c r="V790" s="8"/>
      <c r="W790" s="8"/>
      <c r="X790" s="8"/>
      <c r="Y790" s="8"/>
      <c r="Z790" s="21"/>
      <c r="AA790" s="21"/>
      <c r="AB790" s="21"/>
      <c r="AC790" s="21"/>
      <c r="AD790" s="102"/>
      <c r="AE790" s="102"/>
      <c r="AF790" s="8"/>
      <c r="AG790" s="8"/>
      <c r="AH790" s="8"/>
      <c r="AI790" s="21"/>
      <c r="AJ790" s="21"/>
      <c r="AK790" s="21"/>
      <c r="AL790" s="21"/>
      <c r="AM790" s="102"/>
      <c r="AN790" s="102"/>
      <c r="AO790" s="8"/>
      <c r="AP790" s="8"/>
      <c r="AQ790" s="8"/>
      <c r="AR790" s="17"/>
      <c r="AS790" s="17"/>
      <c r="AT790" s="13"/>
      <c r="AU790" s="13"/>
      <c r="AV790" s="11"/>
      <c r="AW790" s="13"/>
    </row>
    <row r="791" ht="12.75" customHeight="1">
      <c r="A791" s="13"/>
      <c r="B791" s="13"/>
      <c r="C791" s="11"/>
      <c r="D791" s="11"/>
      <c r="E791" s="99"/>
      <c r="F791" s="17"/>
      <c r="G791" s="13"/>
      <c r="H791" s="13"/>
      <c r="I791" s="13"/>
      <c r="J791" s="13"/>
      <c r="K791" s="8"/>
      <c r="L791" s="37"/>
      <c r="M791" s="13"/>
      <c r="N791" s="13"/>
      <c r="O791" s="13"/>
      <c r="P791" s="107"/>
      <c r="Q791" s="8"/>
      <c r="R791" s="8"/>
      <c r="S791" s="21"/>
      <c r="T791" s="11"/>
      <c r="U791" s="13"/>
      <c r="V791" s="8"/>
      <c r="W791" s="8"/>
      <c r="X791" s="8"/>
      <c r="Y791" s="8"/>
      <c r="Z791" s="21"/>
      <c r="AA791" s="21"/>
      <c r="AB791" s="21"/>
      <c r="AC791" s="21"/>
      <c r="AD791" s="102"/>
      <c r="AE791" s="102"/>
      <c r="AF791" s="8"/>
      <c r="AG791" s="8"/>
      <c r="AH791" s="8"/>
      <c r="AI791" s="21"/>
      <c r="AJ791" s="21"/>
      <c r="AK791" s="21"/>
      <c r="AL791" s="21"/>
      <c r="AM791" s="102"/>
      <c r="AN791" s="102"/>
      <c r="AO791" s="8"/>
      <c r="AP791" s="8"/>
      <c r="AQ791" s="8"/>
      <c r="AR791" s="17"/>
      <c r="AS791" s="17"/>
      <c r="AT791" s="13"/>
      <c r="AU791" s="13"/>
      <c r="AV791" s="11"/>
      <c r="AW791" s="13"/>
    </row>
    <row r="792" ht="12.75" customHeight="1">
      <c r="A792" s="13"/>
      <c r="B792" s="13"/>
      <c r="C792" s="11"/>
      <c r="D792" s="11"/>
      <c r="E792" s="99"/>
      <c r="F792" s="17"/>
      <c r="G792" s="13"/>
      <c r="H792" s="13"/>
      <c r="I792" s="13"/>
      <c r="J792" s="13"/>
      <c r="K792" s="8"/>
      <c r="L792" s="37"/>
      <c r="M792" s="13"/>
      <c r="N792" s="13"/>
      <c r="O792" s="13"/>
      <c r="P792" s="107"/>
      <c r="Q792" s="8"/>
      <c r="R792" s="8"/>
      <c r="S792" s="21"/>
      <c r="T792" s="11"/>
      <c r="U792" s="13"/>
      <c r="V792" s="8"/>
      <c r="W792" s="8"/>
      <c r="X792" s="8"/>
      <c r="Y792" s="8"/>
      <c r="Z792" s="21"/>
      <c r="AA792" s="21"/>
      <c r="AB792" s="21"/>
      <c r="AC792" s="21"/>
      <c r="AD792" s="102"/>
      <c r="AE792" s="102"/>
      <c r="AF792" s="8"/>
      <c r="AG792" s="8"/>
      <c r="AH792" s="8"/>
      <c r="AI792" s="21"/>
      <c r="AJ792" s="21"/>
      <c r="AK792" s="21"/>
      <c r="AL792" s="21"/>
      <c r="AM792" s="102"/>
      <c r="AN792" s="102"/>
      <c r="AO792" s="8"/>
      <c r="AP792" s="8"/>
      <c r="AQ792" s="8"/>
      <c r="AR792" s="17"/>
      <c r="AS792" s="17"/>
      <c r="AT792" s="13"/>
      <c r="AU792" s="13"/>
      <c r="AV792" s="11"/>
      <c r="AW792" s="13"/>
    </row>
    <row r="793" ht="12.75" customHeight="1">
      <c r="A793" s="13"/>
      <c r="B793" s="13"/>
      <c r="C793" s="11"/>
      <c r="D793" s="11"/>
      <c r="E793" s="99"/>
      <c r="F793" s="17"/>
      <c r="G793" s="13"/>
      <c r="H793" s="13"/>
      <c r="I793" s="13"/>
      <c r="J793" s="13"/>
      <c r="K793" s="8"/>
      <c r="L793" s="37"/>
      <c r="M793" s="13"/>
      <c r="N793" s="13"/>
      <c r="O793" s="13"/>
      <c r="P793" s="107"/>
      <c r="Q793" s="8"/>
      <c r="R793" s="8"/>
      <c r="S793" s="21"/>
      <c r="T793" s="11"/>
      <c r="U793" s="13"/>
      <c r="V793" s="8"/>
      <c r="W793" s="8"/>
      <c r="X793" s="8"/>
      <c r="Y793" s="8"/>
      <c r="Z793" s="21"/>
      <c r="AA793" s="21"/>
      <c r="AB793" s="21"/>
      <c r="AC793" s="21"/>
      <c r="AD793" s="102"/>
      <c r="AE793" s="102"/>
      <c r="AF793" s="8"/>
      <c r="AG793" s="8"/>
      <c r="AH793" s="8"/>
      <c r="AI793" s="21"/>
      <c r="AJ793" s="21"/>
      <c r="AK793" s="21"/>
      <c r="AL793" s="21"/>
      <c r="AM793" s="102"/>
      <c r="AN793" s="102"/>
      <c r="AO793" s="8"/>
      <c r="AP793" s="8"/>
      <c r="AQ793" s="8"/>
      <c r="AR793" s="17"/>
      <c r="AS793" s="17"/>
      <c r="AT793" s="13"/>
      <c r="AU793" s="13"/>
      <c r="AV793" s="11"/>
      <c r="AW793" s="13"/>
    </row>
    <row r="794" ht="12.75" customHeight="1">
      <c r="A794" s="13"/>
      <c r="B794" s="13"/>
      <c r="C794" s="11"/>
      <c r="D794" s="11"/>
      <c r="E794" s="99"/>
      <c r="F794" s="17"/>
      <c r="G794" s="13"/>
      <c r="H794" s="13"/>
      <c r="I794" s="13"/>
      <c r="J794" s="13"/>
      <c r="K794" s="8"/>
      <c r="L794" s="37"/>
      <c r="M794" s="13"/>
      <c r="N794" s="13"/>
      <c r="O794" s="13"/>
      <c r="P794" s="107"/>
      <c r="Q794" s="8"/>
      <c r="R794" s="8"/>
      <c r="S794" s="21"/>
      <c r="T794" s="11"/>
      <c r="U794" s="13"/>
      <c r="V794" s="8"/>
      <c r="W794" s="8"/>
      <c r="X794" s="8"/>
      <c r="Y794" s="8"/>
      <c r="Z794" s="21"/>
      <c r="AA794" s="21"/>
      <c r="AB794" s="21"/>
      <c r="AC794" s="21"/>
      <c r="AD794" s="102"/>
      <c r="AE794" s="102"/>
      <c r="AF794" s="8"/>
      <c r="AG794" s="8"/>
      <c r="AH794" s="8"/>
      <c r="AI794" s="21"/>
      <c r="AJ794" s="21"/>
      <c r="AK794" s="21"/>
      <c r="AL794" s="21"/>
      <c r="AM794" s="102"/>
      <c r="AN794" s="102"/>
      <c r="AO794" s="8"/>
      <c r="AP794" s="8"/>
      <c r="AQ794" s="8"/>
      <c r="AR794" s="17"/>
      <c r="AS794" s="17"/>
      <c r="AT794" s="13"/>
      <c r="AU794" s="13"/>
      <c r="AV794" s="11"/>
      <c r="AW794" s="13"/>
    </row>
    <row r="795" ht="12.75" customHeight="1">
      <c r="A795" s="13"/>
      <c r="B795" s="13"/>
      <c r="C795" s="11"/>
      <c r="D795" s="11"/>
      <c r="E795" s="99"/>
      <c r="F795" s="17"/>
      <c r="G795" s="13"/>
      <c r="H795" s="13"/>
      <c r="I795" s="13"/>
      <c r="J795" s="13"/>
      <c r="K795" s="8"/>
      <c r="L795" s="37"/>
      <c r="M795" s="13"/>
      <c r="N795" s="13"/>
      <c r="O795" s="13"/>
      <c r="P795" s="107"/>
      <c r="Q795" s="8"/>
      <c r="R795" s="8"/>
      <c r="S795" s="21"/>
      <c r="T795" s="11"/>
      <c r="U795" s="13"/>
      <c r="V795" s="8"/>
      <c r="W795" s="8"/>
      <c r="X795" s="8"/>
      <c r="Y795" s="8"/>
      <c r="Z795" s="21"/>
      <c r="AA795" s="21"/>
      <c r="AB795" s="21"/>
      <c r="AC795" s="21"/>
      <c r="AD795" s="102"/>
      <c r="AE795" s="102"/>
      <c r="AF795" s="8"/>
      <c r="AG795" s="8"/>
      <c r="AH795" s="8"/>
      <c r="AI795" s="21"/>
      <c r="AJ795" s="21"/>
      <c r="AK795" s="21"/>
      <c r="AL795" s="21"/>
      <c r="AM795" s="102"/>
      <c r="AN795" s="102"/>
      <c r="AO795" s="8"/>
      <c r="AP795" s="8"/>
      <c r="AQ795" s="8"/>
      <c r="AR795" s="17"/>
      <c r="AS795" s="17"/>
      <c r="AT795" s="13"/>
      <c r="AU795" s="13"/>
      <c r="AV795" s="11"/>
      <c r="AW795" s="13"/>
    </row>
    <row r="796" ht="12.75" customHeight="1">
      <c r="A796" s="13"/>
      <c r="B796" s="13"/>
      <c r="C796" s="11"/>
      <c r="D796" s="11"/>
      <c r="E796" s="99"/>
      <c r="F796" s="17"/>
      <c r="G796" s="13"/>
      <c r="H796" s="13"/>
      <c r="I796" s="13"/>
      <c r="J796" s="13"/>
      <c r="K796" s="8"/>
      <c r="L796" s="37"/>
      <c r="M796" s="13"/>
      <c r="N796" s="13"/>
      <c r="O796" s="13"/>
      <c r="P796" s="107"/>
      <c r="Q796" s="8"/>
      <c r="R796" s="8"/>
      <c r="S796" s="21"/>
      <c r="T796" s="11"/>
      <c r="U796" s="13"/>
      <c r="V796" s="8"/>
      <c r="W796" s="8"/>
      <c r="X796" s="8"/>
      <c r="Y796" s="8"/>
      <c r="Z796" s="21"/>
      <c r="AA796" s="21"/>
      <c r="AB796" s="21"/>
      <c r="AC796" s="21"/>
      <c r="AD796" s="102"/>
      <c r="AE796" s="102"/>
      <c r="AF796" s="8"/>
      <c r="AG796" s="8"/>
      <c r="AH796" s="8"/>
      <c r="AI796" s="21"/>
      <c r="AJ796" s="21"/>
      <c r="AK796" s="21"/>
      <c r="AL796" s="21"/>
      <c r="AM796" s="102"/>
      <c r="AN796" s="102"/>
      <c r="AO796" s="8"/>
      <c r="AP796" s="8"/>
      <c r="AQ796" s="8"/>
      <c r="AR796" s="17"/>
      <c r="AS796" s="17"/>
      <c r="AT796" s="13"/>
      <c r="AU796" s="13"/>
      <c r="AV796" s="11"/>
      <c r="AW796" s="13"/>
    </row>
    <row r="797" ht="12.75" customHeight="1">
      <c r="A797" s="13"/>
      <c r="B797" s="13"/>
      <c r="C797" s="11"/>
      <c r="D797" s="11"/>
      <c r="E797" s="99"/>
      <c r="F797" s="17"/>
      <c r="G797" s="13"/>
      <c r="H797" s="13"/>
      <c r="I797" s="13"/>
      <c r="J797" s="13"/>
      <c r="K797" s="8"/>
      <c r="L797" s="37"/>
      <c r="M797" s="13"/>
      <c r="N797" s="13"/>
      <c r="O797" s="13"/>
      <c r="P797" s="107"/>
      <c r="Q797" s="8"/>
      <c r="R797" s="8"/>
      <c r="S797" s="21"/>
      <c r="T797" s="11"/>
      <c r="U797" s="13"/>
      <c r="V797" s="8"/>
      <c r="W797" s="8"/>
      <c r="X797" s="8"/>
      <c r="Y797" s="8"/>
      <c r="Z797" s="21"/>
      <c r="AA797" s="21"/>
      <c r="AB797" s="21"/>
      <c r="AC797" s="21"/>
      <c r="AD797" s="102"/>
      <c r="AE797" s="102"/>
      <c r="AF797" s="8"/>
      <c r="AG797" s="8"/>
      <c r="AH797" s="8"/>
      <c r="AI797" s="21"/>
      <c r="AJ797" s="21"/>
      <c r="AK797" s="21"/>
      <c r="AL797" s="21"/>
      <c r="AM797" s="102"/>
      <c r="AN797" s="102"/>
      <c r="AO797" s="8"/>
      <c r="AP797" s="8"/>
      <c r="AQ797" s="8"/>
      <c r="AR797" s="17"/>
      <c r="AS797" s="17"/>
      <c r="AT797" s="13"/>
      <c r="AU797" s="13"/>
      <c r="AV797" s="11"/>
      <c r="AW797" s="13"/>
    </row>
    <row r="798" ht="12.75" customHeight="1">
      <c r="A798" s="13"/>
      <c r="B798" s="13"/>
      <c r="C798" s="11"/>
      <c r="D798" s="11"/>
      <c r="E798" s="99"/>
      <c r="F798" s="17"/>
      <c r="G798" s="13"/>
      <c r="H798" s="13"/>
      <c r="I798" s="13"/>
      <c r="J798" s="13"/>
      <c r="K798" s="8"/>
      <c r="L798" s="37"/>
      <c r="M798" s="13"/>
      <c r="N798" s="13"/>
      <c r="O798" s="13"/>
      <c r="P798" s="107"/>
      <c r="Q798" s="8"/>
      <c r="R798" s="8"/>
      <c r="S798" s="21"/>
      <c r="T798" s="11"/>
      <c r="U798" s="13"/>
      <c r="V798" s="8"/>
      <c r="W798" s="8"/>
      <c r="X798" s="8"/>
      <c r="Y798" s="8"/>
      <c r="Z798" s="21"/>
      <c r="AA798" s="21"/>
      <c r="AB798" s="21"/>
      <c r="AC798" s="21"/>
      <c r="AD798" s="102"/>
      <c r="AE798" s="102"/>
      <c r="AF798" s="8"/>
      <c r="AG798" s="8"/>
      <c r="AH798" s="8"/>
      <c r="AI798" s="21"/>
      <c r="AJ798" s="21"/>
      <c r="AK798" s="21"/>
      <c r="AL798" s="21"/>
      <c r="AM798" s="102"/>
      <c r="AN798" s="102"/>
      <c r="AO798" s="8"/>
      <c r="AP798" s="8"/>
      <c r="AQ798" s="8"/>
      <c r="AR798" s="17"/>
      <c r="AS798" s="17"/>
      <c r="AT798" s="13"/>
      <c r="AU798" s="13"/>
      <c r="AV798" s="11"/>
      <c r="AW798" s="13"/>
    </row>
    <row r="799" ht="12.75" customHeight="1">
      <c r="A799" s="13"/>
      <c r="B799" s="13"/>
      <c r="C799" s="11"/>
      <c r="D799" s="11"/>
      <c r="E799" s="99"/>
      <c r="F799" s="17"/>
      <c r="G799" s="13"/>
      <c r="H799" s="13"/>
      <c r="I799" s="13"/>
      <c r="J799" s="13"/>
      <c r="K799" s="8"/>
      <c r="L799" s="37"/>
      <c r="M799" s="13"/>
      <c r="N799" s="13"/>
      <c r="O799" s="13"/>
      <c r="P799" s="107"/>
      <c r="Q799" s="8"/>
      <c r="R799" s="8"/>
      <c r="S799" s="21"/>
      <c r="T799" s="11"/>
      <c r="U799" s="13"/>
      <c r="V799" s="8"/>
      <c r="W799" s="8"/>
      <c r="X799" s="8"/>
      <c r="Y799" s="8"/>
      <c r="Z799" s="21"/>
      <c r="AA799" s="21"/>
      <c r="AB799" s="21"/>
      <c r="AC799" s="21"/>
      <c r="AD799" s="102"/>
      <c r="AE799" s="102"/>
      <c r="AF799" s="8"/>
      <c r="AG799" s="8"/>
      <c r="AH799" s="8"/>
      <c r="AI799" s="21"/>
      <c r="AJ799" s="21"/>
      <c r="AK799" s="21"/>
      <c r="AL799" s="21"/>
      <c r="AM799" s="102"/>
      <c r="AN799" s="102"/>
      <c r="AO799" s="8"/>
      <c r="AP799" s="8"/>
      <c r="AQ799" s="8"/>
      <c r="AR799" s="17"/>
      <c r="AS799" s="17"/>
      <c r="AT799" s="13"/>
      <c r="AU799" s="13"/>
      <c r="AV799" s="11"/>
      <c r="AW799" s="13"/>
    </row>
    <row r="800" ht="12.75" customHeight="1">
      <c r="A800" s="13"/>
      <c r="B800" s="13"/>
      <c r="C800" s="11"/>
      <c r="D800" s="11"/>
      <c r="E800" s="99"/>
      <c r="F800" s="17"/>
      <c r="G800" s="13"/>
      <c r="H800" s="13"/>
      <c r="I800" s="13"/>
      <c r="J800" s="13"/>
      <c r="K800" s="8"/>
      <c r="L800" s="37"/>
      <c r="M800" s="13"/>
      <c r="N800" s="13"/>
      <c r="O800" s="13"/>
      <c r="P800" s="107"/>
      <c r="Q800" s="8"/>
      <c r="R800" s="8"/>
      <c r="S800" s="21"/>
      <c r="T800" s="11"/>
      <c r="U800" s="13"/>
      <c r="V800" s="8"/>
      <c r="W800" s="8"/>
      <c r="X800" s="8"/>
      <c r="Y800" s="8"/>
      <c r="Z800" s="21"/>
      <c r="AA800" s="21"/>
      <c r="AB800" s="21"/>
      <c r="AC800" s="21"/>
      <c r="AD800" s="102"/>
      <c r="AE800" s="102"/>
      <c r="AF800" s="8"/>
      <c r="AG800" s="8"/>
      <c r="AH800" s="8"/>
      <c r="AI800" s="21"/>
      <c r="AJ800" s="21"/>
      <c r="AK800" s="21"/>
      <c r="AL800" s="21"/>
      <c r="AM800" s="102"/>
      <c r="AN800" s="102"/>
      <c r="AO800" s="8"/>
      <c r="AP800" s="8"/>
      <c r="AQ800" s="8"/>
      <c r="AR800" s="17"/>
      <c r="AS800" s="17"/>
      <c r="AT800" s="13"/>
      <c r="AU800" s="13"/>
      <c r="AV800" s="11"/>
      <c r="AW800" s="13"/>
    </row>
    <row r="801" ht="12.75" customHeight="1">
      <c r="A801" s="13"/>
      <c r="B801" s="13"/>
      <c r="C801" s="11"/>
      <c r="D801" s="11"/>
      <c r="E801" s="99"/>
      <c r="F801" s="17"/>
      <c r="G801" s="13"/>
      <c r="H801" s="13"/>
      <c r="I801" s="13"/>
      <c r="J801" s="13"/>
      <c r="K801" s="8"/>
      <c r="L801" s="37"/>
      <c r="M801" s="13"/>
      <c r="N801" s="13"/>
      <c r="O801" s="13"/>
      <c r="P801" s="107"/>
      <c r="Q801" s="8"/>
      <c r="R801" s="8"/>
      <c r="S801" s="21"/>
      <c r="T801" s="11"/>
      <c r="U801" s="13"/>
      <c r="V801" s="8"/>
      <c r="W801" s="8"/>
      <c r="X801" s="8"/>
      <c r="Y801" s="8"/>
      <c r="Z801" s="21"/>
      <c r="AA801" s="21"/>
      <c r="AB801" s="21"/>
      <c r="AC801" s="21"/>
      <c r="AD801" s="102"/>
      <c r="AE801" s="102"/>
      <c r="AF801" s="8"/>
      <c r="AG801" s="8"/>
      <c r="AH801" s="8"/>
      <c r="AI801" s="21"/>
      <c r="AJ801" s="21"/>
      <c r="AK801" s="21"/>
      <c r="AL801" s="21"/>
      <c r="AM801" s="102"/>
      <c r="AN801" s="102"/>
      <c r="AO801" s="8"/>
      <c r="AP801" s="8"/>
      <c r="AQ801" s="8"/>
      <c r="AR801" s="17"/>
      <c r="AS801" s="17"/>
      <c r="AT801" s="13"/>
      <c r="AU801" s="13"/>
      <c r="AV801" s="11"/>
      <c r="AW801" s="13"/>
    </row>
    <row r="802" ht="12.75" customHeight="1">
      <c r="A802" s="13"/>
      <c r="B802" s="13"/>
      <c r="C802" s="11"/>
      <c r="D802" s="11"/>
      <c r="E802" s="99"/>
      <c r="F802" s="17"/>
      <c r="G802" s="13"/>
      <c r="H802" s="13"/>
      <c r="I802" s="13"/>
      <c r="J802" s="13"/>
      <c r="K802" s="8"/>
      <c r="L802" s="37"/>
      <c r="M802" s="13"/>
      <c r="N802" s="13"/>
      <c r="O802" s="13"/>
      <c r="P802" s="107"/>
      <c r="Q802" s="8"/>
      <c r="R802" s="8"/>
      <c r="S802" s="21"/>
      <c r="T802" s="11"/>
      <c r="U802" s="13"/>
      <c r="V802" s="8"/>
      <c r="W802" s="8"/>
      <c r="X802" s="8"/>
      <c r="Y802" s="8"/>
      <c r="Z802" s="21"/>
      <c r="AA802" s="21"/>
      <c r="AB802" s="21"/>
      <c r="AC802" s="21"/>
      <c r="AD802" s="102"/>
      <c r="AE802" s="102"/>
      <c r="AF802" s="8"/>
      <c r="AG802" s="8"/>
      <c r="AH802" s="8"/>
      <c r="AI802" s="21"/>
      <c r="AJ802" s="21"/>
      <c r="AK802" s="21"/>
      <c r="AL802" s="21"/>
      <c r="AM802" s="102"/>
      <c r="AN802" s="102"/>
      <c r="AO802" s="8"/>
      <c r="AP802" s="8"/>
      <c r="AQ802" s="8"/>
      <c r="AR802" s="17"/>
      <c r="AS802" s="17"/>
      <c r="AT802" s="13"/>
      <c r="AU802" s="13"/>
      <c r="AV802" s="11"/>
      <c r="AW802" s="13"/>
    </row>
    <row r="803" ht="12.75" customHeight="1">
      <c r="A803" s="13"/>
      <c r="B803" s="13"/>
      <c r="C803" s="11"/>
      <c r="D803" s="11"/>
      <c r="E803" s="99"/>
      <c r="F803" s="17"/>
      <c r="G803" s="13"/>
      <c r="H803" s="13"/>
      <c r="I803" s="13"/>
      <c r="J803" s="13"/>
      <c r="K803" s="8"/>
      <c r="L803" s="37"/>
      <c r="M803" s="13"/>
      <c r="N803" s="13"/>
      <c r="O803" s="13"/>
      <c r="P803" s="107"/>
      <c r="Q803" s="8"/>
      <c r="R803" s="8"/>
      <c r="S803" s="21"/>
      <c r="T803" s="11"/>
      <c r="U803" s="13"/>
      <c r="V803" s="8"/>
      <c r="W803" s="8"/>
      <c r="X803" s="8"/>
      <c r="Y803" s="8"/>
      <c r="Z803" s="21"/>
      <c r="AA803" s="21"/>
      <c r="AB803" s="21"/>
      <c r="AC803" s="21"/>
      <c r="AD803" s="102"/>
      <c r="AE803" s="102"/>
      <c r="AF803" s="8"/>
      <c r="AG803" s="8"/>
      <c r="AH803" s="8"/>
      <c r="AI803" s="21"/>
      <c r="AJ803" s="21"/>
      <c r="AK803" s="21"/>
      <c r="AL803" s="21"/>
      <c r="AM803" s="102"/>
      <c r="AN803" s="102"/>
      <c r="AO803" s="8"/>
      <c r="AP803" s="8"/>
      <c r="AQ803" s="8"/>
      <c r="AR803" s="17"/>
      <c r="AS803" s="17"/>
      <c r="AT803" s="13"/>
      <c r="AU803" s="13"/>
      <c r="AV803" s="11"/>
      <c r="AW803" s="13"/>
    </row>
    <row r="804" ht="12.75" customHeight="1">
      <c r="A804" s="13"/>
      <c r="B804" s="13"/>
      <c r="C804" s="11"/>
      <c r="D804" s="11"/>
      <c r="E804" s="99"/>
      <c r="F804" s="17"/>
      <c r="G804" s="13"/>
      <c r="H804" s="13"/>
      <c r="I804" s="13"/>
      <c r="J804" s="13"/>
      <c r="K804" s="8"/>
      <c r="L804" s="37"/>
      <c r="M804" s="13"/>
      <c r="N804" s="13"/>
      <c r="O804" s="13"/>
      <c r="P804" s="107"/>
      <c r="Q804" s="8"/>
      <c r="R804" s="8"/>
      <c r="S804" s="21"/>
      <c r="T804" s="11"/>
      <c r="U804" s="13"/>
      <c r="V804" s="8"/>
      <c r="W804" s="8"/>
      <c r="X804" s="8"/>
      <c r="Y804" s="8"/>
      <c r="Z804" s="21"/>
      <c r="AA804" s="21"/>
      <c r="AB804" s="21"/>
      <c r="AC804" s="21"/>
      <c r="AD804" s="102"/>
      <c r="AE804" s="102"/>
      <c r="AF804" s="8"/>
      <c r="AG804" s="8"/>
      <c r="AH804" s="8"/>
      <c r="AI804" s="21"/>
      <c r="AJ804" s="21"/>
      <c r="AK804" s="21"/>
      <c r="AL804" s="21"/>
      <c r="AM804" s="102"/>
      <c r="AN804" s="102"/>
      <c r="AO804" s="8"/>
      <c r="AP804" s="8"/>
      <c r="AQ804" s="8"/>
      <c r="AR804" s="17"/>
      <c r="AS804" s="17"/>
      <c r="AT804" s="13"/>
      <c r="AU804" s="13"/>
      <c r="AV804" s="11"/>
      <c r="AW804" s="13"/>
    </row>
    <row r="805" ht="12.75" customHeight="1">
      <c r="A805" s="13"/>
      <c r="B805" s="13"/>
      <c r="C805" s="11"/>
      <c r="D805" s="11"/>
      <c r="E805" s="99"/>
      <c r="F805" s="17"/>
      <c r="G805" s="13"/>
      <c r="H805" s="13"/>
      <c r="I805" s="13"/>
      <c r="J805" s="13"/>
      <c r="K805" s="8"/>
      <c r="L805" s="37"/>
      <c r="M805" s="13"/>
      <c r="N805" s="13"/>
      <c r="O805" s="13"/>
      <c r="P805" s="107"/>
      <c r="Q805" s="8"/>
      <c r="R805" s="8"/>
      <c r="S805" s="21"/>
      <c r="T805" s="11"/>
      <c r="U805" s="13"/>
      <c r="V805" s="8"/>
      <c r="W805" s="8"/>
      <c r="X805" s="8"/>
      <c r="Y805" s="8"/>
      <c r="Z805" s="21"/>
      <c r="AA805" s="21"/>
      <c r="AB805" s="21"/>
      <c r="AC805" s="21"/>
      <c r="AD805" s="102"/>
      <c r="AE805" s="102"/>
      <c r="AF805" s="8"/>
      <c r="AG805" s="8"/>
      <c r="AH805" s="8"/>
      <c r="AI805" s="21"/>
      <c r="AJ805" s="21"/>
      <c r="AK805" s="21"/>
      <c r="AL805" s="21"/>
      <c r="AM805" s="102"/>
      <c r="AN805" s="102"/>
      <c r="AO805" s="8"/>
      <c r="AP805" s="8"/>
      <c r="AQ805" s="8"/>
      <c r="AR805" s="17"/>
      <c r="AS805" s="17"/>
      <c r="AT805" s="13"/>
      <c r="AU805" s="13"/>
      <c r="AV805" s="11"/>
      <c r="AW805" s="13"/>
    </row>
    <row r="806" ht="12.75" customHeight="1">
      <c r="A806" s="13"/>
      <c r="B806" s="13"/>
      <c r="C806" s="11"/>
      <c r="D806" s="11"/>
      <c r="E806" s="99"/>
      <c r="F806" s="17"/>
      <c r="G806" s="13"/>
      <c r="H806" s="13"/>
      <c r="I806" s="13"/>
      <c r="J806" s="13"/>
      <c r="K806" s="8"/>
      <c r="L806" s="37"/>
      <c r="M806" s="13"/>
      <c r="N806" s="13"/>
      <c r="O806" s="13"/>
      <c r="P806" s="107"/>
      <c r="Q806" s="8"/>
      <c r="R806" s="8"/>
      <c r="S806" s="21"/>
      <c r="T806" s="11"/>
      <c r="U806" s="13"/>
      <c r="V806" s="8"/>
      <c r="W806" s="8"/>
      <c r="X806" s="8"/>
      <c r="Y806" s="8"/>
      <c r="Z806" s="21"/>
      <c r="AA806" s="21"/>
      <c r="AB806" s="21"/>
      <c r="AC806" s="21"/>
      <c r="AD806" s="102"/>
      <c r="AE806" s="102"/>
      <c r="AF806" s="8"/>
      <c r="AG806" s="8"/>
      <c r="AH806" s="8"/>
      <c r="AI806" s="21"/>
      <c r="AJ806" s="21"/>
      <c r="AK806" s="21"/>
      <c r="AL806" s="21"/>
      <c r="AM806" s="102"/>
      <c r="AN806" s="102"/>
      <c r="AO806" s="8"/>
      <c r="AP806" s="8"/>
      <c r="AQ806" s="8"/>
      <c r="AR806" s="17"/>
      <c r="AS806" s="17"/>
      <c r="AT806" s="13"/>
      <c r="AU806" s="13"/>
      <c r="AV806" s="11"/>
      <c r="AW806" s="13"/>
    </row>
    <row r="807" ht="12.75" customHeight="1">
      <c r="A807" s="13"/>
      <c r="B807" s="13"/>
      <c r="C807" s="11"/>
      <c r="D807" s="11"/>
      <c r="E807" s="99"/>
      <c r="F807" s="17"/>
      <c r="G807" s="13"/>
      <c r="H807" s="13"/>
      <c r="I807" s="13"/>
      <c r="J807" s="13"/>
      <c r="K807" s="8"/>
      <c r="L807" s="37"/>
      <c r="M807" s="13"/>
      <c r="N807" s="13"/>
      <c r="O807" s="13"/>
      <c r="P807" s="107"/>
      <c r="Q807" s="8"/>
      <c r="R807" s="8"/>
      <c r="S807" s="21"/>
      <c r="T807" s="11"/>
      <c r="U807" s="13"/>
      <c r="V807" s="8"/>
      <c r="W807" s="8"/>
      <c r="X807" s="8"/>
      <c r="Y807" s="8"/>
      <c r="Z807" s="21"/>
      <c r="AA807" s="21"/>
      <c r="AB807" s="21"/>
      <c r="AC807" s="21"/>
      <c r="AD807" s="102"/>
      <c r="AE807" s="102"/>
      <c r="AF807" s="8"/>
      <c r="AG807" s="8"/>
      <c r="AH807" s="8"/>
      <c r="AI807" s="21"/>
      <c r="AJ807" s="21"/>
      <c r="AK807" s="21"/>
      <c r="AL807" s="21"/>
      <c r="AM807" s="102"/>
      <c r="AN807" s="102"/>
      <c r="AO807" s="8"/>
      <c r="AP807" s="8"/>
      <c r="AQ807" s="8"/>
      <c r="AR807" s="17"/>
      <c r="AS807" s="17"/>
      <c r="AT807" s="13"/>
      <c r="AU807" s="13"/>
      <c r="AV807" s="11"/>
      <c r="AW807" s="13"/>
    </row>
    <row r="808" ht="12.75" customHeight="1">
      <c r="A808" s="13"/>
      <c r="B808" s="13"/>
      <c r="C808" s="11"/>
      <c r="D808" s="11"/>
      <c r="E808" s="99"/>
      <c r="F808" s="17"/>
      <c r="G808" s="13"/>
      <c r="H808" s="13"/>
      <c r="I808" s="13"/>
      <c r="J808" s="13"/>
      <c r="K808" s="8"/>
      <c r="L808" s="37"/>
      <c r="M808" s="13"/>
      <c r="N808" s="13"/>
      <c r="O808" s="13"/>
      <c r="P808" s="107"/>
      <c r="Q808" s="8"/>
      <c r="R808" s="8"/>
      <c r="S808" s="21"/>
      <c r="T808" s="11"/>
      <c r="U808" s="13"/>
      <c r="V808" s="8"/>
      <c r="W808" s="8"/>
      <c r="X808" s="8"/>
      <c r="Y808" s="8"/>
      <c r="Z808" s="21"/>
      <c r="AA808" s="21"/>
      <c r="AB808" s="21"/>
      <c r="AC808" s="21"/>
      <c r="AD808" s="102"/>
      <c r="AE808" s="102"/>
      <c r="AF808" s="8"/>
      <c r="AG808" s="8"/>
      <c r="AH808" s="8"/>
      <c r="AI808" s="21"/>
      <c r="AJ808" s="21"/>
      <c r="AK808" s="21"/>
      <c r="AL808" s="21"/>
      <c r="AM808" s="102"/>
      <c r="AN808" s="102"/>
      <c r="AO808" s="8"/>
      <c r="AP808" s="8"/>
      <c r="AQ808" s="8"/>
      <c r="AR808" s="17"/>
      <c r="AS808" s="17"/>
      <c r="AT808" s="13"/>
      <c r="AU808" s="13"/>
      <c r="AV808" s="11"/>
      <c r="AW808" s="13"/>
    </row>
    <row r="809" ht="12.75" customHeight="1">
      <c r="A809" s="13"/>
      <c r="B809" s="13"/>
      <c r="C809" s="11"/>
      <c r="D809" s="11"/>
      <c r="E809" s="99"/>
      <c r="F809" s="17"/>
      <c r="G809" s="13"/>
      <c r="H809" s="13"/>
      <c r="I809" s="13"/>
      <c r="J809" s="13"/>
      <c r="K809" s="8"/>
      <c r="L809" s="37"/>
      <c r="M809" s="13"/>
      <c r="N809" s="13"/>
      <c r="O809" s="13"/>
      <c r="P809" s="107"/>
      <c r="Q809" s="8"/>
      <c r="R809" s="8"/>
      <c r="S809" s="21"/>
      <c r="T809" s="11"/>
      <c r="U809" s="13"/>
      <c r="V809" s="8"/>
      <c r="W809" s="8"/>
      <c r="X809" s="8"/>
      <c r="Y809" s="8"/>
      <c r="Z809" s="21"/>
      <c r="AA809" s="21"/>
      <c r="AB809" s="21"/>
      <c r="AC809" s="21"/>
      <c r="AD809" s="102"/>
      <c r="AE809" s="102"/>
      <c r="AF809" s="8"/>
      <c r="AG809" s="8"/>
      <c r="AH809" s="8"/>
      <c r="AI809" s="21"/>
      <c r="AJ809" s="21"/>
      <c r="AK809" s="21"/>
      <c r="AL809" s="21"/>
      <c r="AM809" s="102"/>
      <c r="AN809" s="102"/>
      <c r="AO809" s="8"/>
      <c r="AP809" s="8"/>
      <c r="AQ809" s="8"/>
      <c r="AR809" s="17"/>
      <c r="AS809" s="17"/>
      <c r="AT809" s="13"/>
      <c r="AU809" s="13"/>
      <c r="AV809" s="11"/>
      <c r="AW809" s="13"/>
    </row>
    <row r="810" ht="12.75" customHeight="1">
      <c r="A810" s="13"/>
      <c r="B810" s="13"/>
      <c r="C810" s="11"/>
      <c r="D810" s="11"/>
      <c r="E810" s="99"/>
      <c r="F810" s="17"/>
      <c r="G810" s="13"/>
      <c r="H810" s="13"/>
      <c r="I810" s="13"/>
      <c r="J810" s="13"/>
      <c r="K810" s="8"/>
      <c r="L810" s="37"/>
      <c r="M810" s="13"/>
      <c r="N810" s="13"/>
      <c r="O810" s="13"/>
      <c r="P810" s="107"/>
      <c r="Q810" s="8"/>
      <c r="R810" s="8"/>
      <c r="S810" s="21"/>
      <c r="T810" s="11"/>
      <c r="U810" s="13"/>
      <c r="V810" s="8"/>
      <c r="W810" s="8"/>
      <c r="X810" s="8"/>
      <c r="Y810" s="8"/>
      <c r="Z810" s="21"/>
      <c r="AA810" s="21"/>
      <c r="AB810" s="21"/>
      <c r="AC810" s="21"/>
      <c r="AD810" s="102"/>
      <c r="AE810" s="102"/>
      <c r="AF810" s="8"/>
      <c r="AG810" s="8"/>
      <c r="AH810" s="8"/>
      <c r="AI810" s="21"/>
      <c r="AJ810" s="21"/>
      <c r="AK810" s="21"/>
      <c r="AL810" s="21"/>
      <c r="AM810" s="102"/>
      <c r="AN810" s="102"/>
      <c r="AO810" s="8"/>
      <c r="AP810" s="8"/>
      <c r="AQ810" s="8"/>
      <c r="AR810" s="17"/>
      <c r="AS810" s="17"/>
      <c r="AT810" s="13"/>
      <c r="AU810" s="13"/>
      <c r="AV810" s="11"/>
      <c r="AW810" s="13"/>
    </row>
    <row r="811" ht="12.75" customHeight="1">
      <c r="A811" s="13"/>
      <c r="B811" s="13"/>
      <c r="C811" s="11"/>
      <c r="D811" s="11"/>
      <c r="E811" s="99"/>
      <c r="F811" s="17"/>
      <c r="G811" s="13"/>
      <c r="H811" s="13"/>
      <c r="I811" s="13"/>
      <c r="J811" s="13"/>
      <c r="K811" s="8"/>
      <c r="L811" s="37"/>
      <c r="M811" s="13"/>
      <c r="N811" s="13"/>
      <c r="O811" s="13"/>
      <c r="P811" s="107"/>
      <c r="Q811" s="8"/>
      <c r="R811" s="8"/>
      <c r="S811" s="21"/>
      <c r="T811" s="11"/>
      <c r="U811" s="13"/>
      <c r="V811" s="8"/>
      <c r="W811" s="8"/>
      <c r="X811" s="8"/>
      <c r="Y811" s="8"/>
      <c r="Z811" s="21"/>
      <c r="AA811" s="21"/>
      <c r="AB811" s="21"/>
      <c r="AC811" s="21"/>
      <c r="AD811" s="102"/>
      <c r="AE811" s="102"/>
      <c r="AF811" s="8"/>
      <c r="AG811" s="8"/>
      <c r="AH811" s="8"/>
      <c r="AI811" s="21"/>
      <c r="AJ811" s="21"/>
      <c r="AK811" s="21"/>
      <c r="AL811" s="21"/>
      <c r="AM811" s="102"/>
      <c r="AN811" s="102"/>
      <c r="AO811" s="8"/>
      <c r="AP811" s="8"/>
      <c r="AQ811" s="8"/>
      <c r="AR811" s="17"/>
      <c r="AS811" s="17"/>
      <c r="AT811" s="13"/>
      <c r="AU811" s="13"/>
      <c r="AV811" s="11"/>
      <c r="AW811" s="13"/>
    </row>
    <row r="812" ht="12.75" customHeight="1">
      <c r="A812" s="13"/>
      <c r="B812" s="13"/>
      <c r="C812" s="11"/>
      <c r="D812" s="11"/>
      <c r="E812" s="99"/>
      <c r="F812" s="17"/>
      <c r="G812" s="13"/>
      <c r="H812" s="13"/>
      <c r="I812" s="13"/>
      <c r="J812" s="13"/>
      <c r="K812" s="8"/>
      <c r="L812" s="37"/>
      <c r="M812" s="13"/>
      <c r="N812" s="13"/>
      <c r="O812" s="13"/>
      <c r="P812" s="107"/>
      <c r="Q812" s="8"/>
      <c r="R812" s="8"/>
      <c r="S812" s="21"/>
      <c r="T812" s="11"/>
      <c r="U812" s="13"/>
      <c r="V812" s="8"/>
      <c r="W812" s="8"/>
      <c r="X812" s="8"/>
      <c r="Y812" s="8"/>
      <c r="Z812" s="21"/>
      <c r="AA812" s="21"/>
      <c r="AB812" s="21"/>
      <c r="AC812" s="21"/>
      <c r="AD812" s="102"/>
      <c r="AE812" s="102"/>
      <c r="AF812" s="8"/>
      <c r="AG812" s="8"/>
      <c r="AH812" s="8"/>
      <c r="AI812" s="21"/>
      <c r="AJ812" s="21"/>
      <c r="AK812" s="21"/>
      <c r="AL812" s="21"/>
      <c r="AM812" s="102"/>
      <c r="AN812" s="102"/>
      <c r="AO812" s="8"/>
      <c r="AP812" s="8"/>
      <c r="AQ812" s="8"/>
      <c r="AR812" s="17"/>
      <c r="AS812" s="17"/>
      <c r="AT812" s="13"/>
      <c r="AU812" s="13"/>
      <c r="AV812" s="11"/>
      <c r="AW812" s="13"/>
    </row>
    <row r="813" ht="12.75" customHeight="1">
      <c r="A813" s="13"/>
      <c r="B813" s="13"/>
      <c r="C813" s="11"/>
      <c r="D813" s="11"/>
      <c r="E813" s="99"/>
      <c r="F813" s="17"/>
      <c r="G813" s="13"/>
      <c r="H813" s="13"/>
      <c r="I813" s="13"/>
      <c r="J813" s="13"/>
      <c r="K813" s="8"/>
      <c r="L813" s="37"/>
      <c r="M813" s="13"/>
      <c r="N813" s="13"/>
      <c r="O813" s="13"/>
      <c r="P813" s="107"/>
      <c r="Q813" s="8"/>
      <c r="R813" s="8"/>
      <c r="S813" s="21"/>
      <c r="T813" s="11"/>
      <c r="U813" s="13"/>
      <c r="V813" s="8"/>
      <c r="W813" s="8"/>
      <c r="X813" s="8"/>
      <c r="Y813" s="8"/>
      <c r="Z813" s="21"/>
      <c r="AA813" s="21"/>
      <c r="AB813" s="21"/>
      <c r="AC813" s="21"/>
      <c r="AD813" s="102"/>
      <c r="AE813" s="102"/>
      <c r="AF813" s="8"/>
      <c r="AG813" s="8"/>
      <c r="AH813" s="8"/>
      <c r="AI813" s="21"/>
      <c r="AJ813" s="21"/>
      <c r="AK813" s="21"/>
      <c r="AL813" s="21"/>
      <c r="AM813" s="102"/>
      <c r="AN813" s="102"/>
      <c r="AO813" s="8"/>
      <c r="AP813" s="8"/>
      <c r="AQ813" s="8"/>
      <c r="AR813" s="17"/>
      <c r="AS813" s="17"/>
      <c r="AT813" s="13"/>
      <c r="AU813" s="13"/>
      <c r="AV813" s="11"/>
      <c r="AW813" s="13"/>
    </row>
    <row r="814" ht="12.75" customHeight="1">
      <c r="A814" s="13"/>
      <c r="B814" s="13"/>
      <c r="C814" s="11"/>
      <c r="D814" s="11"/>
      <c r="E814" s="99"/>
      <c r="F814" s="17"/>
      <c r="G814" s="13"/>
      <c r="H814" s="13"/>
      <c r="I814" s="13"/>
      <c r="J814" s="13"/>
      <c r="K814" s="8"/>
      <c r="L814" s="37"/>
      <c r="M814" s="13"/>
      <c r="N814" s="13"/>
      <c r="O814" s="13"/>
      <c r="P814" s="107"/>
      <c r="Q814" s="8"/>
      <c r="R814" s="8"/>
      <c r="S814" s="21"/>
      <c r="T814" s="11"/>
      <c r="U814" s="13"/>
      <c r="V814" s="8"/>
      <c r="W814" s="8"/>
      <c r="X814" s="8"/>
      <c r="Y814" s="8"/>
      <c r="Z814" s="21"/>
      <c r="AA814" s="21"/>
      <c r="AB814" s="21"/>
      <c r="AC814" s="21"/>
      <c r="AD814" s="102"/>
      <c r="AE814" s="102"/>
      <c r="AF814" s="8"/>
      <c r="AG814" s="8"/>
      <c r="AH814" s="8"/>
      <c r="AI814" s="21"/>
      <c r="AJ814" s="21"/>
      <c r="AK814" s="21"/>
      <c r="AL814" s="21"/>
      <c r="AM814" s="102"/>
      <c r="AN814" s="102"/>
      <c r="AO814" s="8"/>
      <c r="AP814" s="8"/>
      <c r="AQ814" s="8"/>
      <c r="AR814" s="17"/>
      <c r="AS814" s="17"/>
      <c r="AT814" s="13"/>
      <c r="AU814" s="13"/>
      <c r="AV814" s="11"/>
      <c r="AW814" s="13"/>
    </row>
    <row r="815" ht="12.75" customHeight="1">
      <c r="A815" s="13"/>
      <c r="B815" s="13"/>
      <c r="C815" s="11"/>
      <c r="D815" s="11"/>
      <c r="E815" s="99"/>
      <c r="F815" s="17"/>
      <c r="G815" s="13"/>
      <c r="H815" s="13"/>
      <c r="I815" s="13"/>
      <c r="J815" s="13"/>
      <c r="K815" s="8"/>
      <c r="L815" s="37"/>
      <c r="M815" s="13"/>
      <c r="N815" s="13"/>
      <c r="O815" s="13"/>
      <c r="P815" s="107"/>
      <c r="Q815" s="8"/>
      <c r="R815" s="8"/>
      <c r="S815" s="21"/>
      <c r="T815" s="11"/>
      <c r="U815" s="13"/>
      <c r="V815" s="8"/>
      <c r="W815" s="8"/>
      <c r="X815" s="8"/>
      <c r="Y815" s="8"/>
      <c r="Z815" s="21"/>
      <c r="AA815" s="21"/>
      <c r="AB815" s="21"/>
      <c r="AC815" s="21"/>
      <c r="AD815" s="102"/>
      <c r="AE815" s="102"/>
      <c r="AF815" s="8"/>
      <c r="AG815" s="8"/>
      <c r="AH815" s="8"/>
      <c r="AI815" s="21"/>
      <c r="AJ815" s="21"/>
      <c r="AK815" s="21"/>
      <c r="AL815" s="21"/>
      <c r="AM815" s="102"/>
      <c r="AN815" s="102"/>
      <c r="AO815" s="8"/>
      <c r="AP815" s="8"/>
      <c r="AQ815" s="8"/>
      <c r="AR815" s="17"/>
      <c r="AS815" s="17"/>
      <c r="AT815" s="13"/>
      <c r="AU815" s="13"/>
      <c r="AV815" s="11"/>
      <c r="AW815" s="13"/>
    </row>
    <row r="816" ht="12.75" customHeight="1">
      <c r="A816" s="13"/>
      <c r="B816" s="13"/>
      <c r="C816" s="11"/>
      <c r="D816" s="11"/>
      <c r="E816" s="99"/>
      <c r="F816" s="17"/>
      <c r="G816" s="13"/>
      <c r="H816" s="13"/>
      <c r="I816" s="13"/>
      <c r="J816" s="13"/>
      <c r="K816" s="8"/>
      <c r="L816" s="37"/>
      <c r="M816" s="13"/>
      <c r="N816" s="13"/>
      <c r="O816" s="13"/>
      <c r="P816" s="107"/>
      <c r="Q816" s="8"/>
      <c r="R816" s="8"/>
      <c r="S816" s="21"/>
      <c r="T816" s="11"/>
      <c r="U816" s="13"/>
      <c r="V816" s="8"/>
      <c r="W816" s="8"/>
      <c r="X816" s="8"/>
      <c r="Y816" s="8"/>
      <c r="Z816" s="21"/>
      <c r="AA816" s="21"/>
      <c r="AB816" s="21"/>
      <c r="AC816" s="21"/>
      <c r="AD816" s="102"/>
      <c r="AE816" s="102"/>
      <c r="AF816" s="8"/>
      <c r="AG816" s="8"/>
      <c r="AH816" s="8"/>
      <c r="AI816" s="21"/>
      <c r="AJ816" s="21"/>
      <c r="AK816" s="21"/>
      <c r="AL816" s="21"/>
      <c r="AM816" s="102"/>
      <c r="AN816" s="102"/>
      <c r="AO816" s="8"/>
      <c r="AP816" s="8"/>
      <c r="AQ816" s="8"/>
      <c r="AR816" s="17"/>
      <c r="AS816" s="17"/>
      <c r="AT816" s="13"/>
      <c r="AU816" s="13"/>
      <c r="AV816" s="11"/>
      <c r="AW816" s="13"/>
    </row>
    <row r="817" ht="12.75" customHeight="1">
      <c r="A817" s="13"/>
      <c r="B817" s="13"/>
      <c r="C817" s="11"/>
      <c r="D817" s="11"/>
      <c r="E817" s="99"/>
      <c r="F817" s="17"/>
      <c r="G817" s="13"/>
      <c r="H817" s="13"/>
      <c r="I817" s="13"/>
      <c r="J817" s="13"/>
      <c r="K817" s="8"/>
      <c r="L817" s="37"/>
      <c r="M817" s="13"/>
      <c r="N817" s="13"/>
      <c r="O817" s="13"/>
      <c r="P817" s="107"/>
      <c r="Q817" s="8"/>
      <c r="R817" s="8"/>
      <c r="S817" s="21"/>
      <c r="T817" s="11"/>
      <c r="U817" s="13"/>
      <c r="V817" s="8"/>
      <c r="W817" s="8"/>
      <c r="X817" s="8"/>
      <c r="Y817" s="8"/>
      <c r="Z817" s="21"/>
      <c r="AA817" s="21"/>
      <c r="AB817" s="21"/>
      <c r="AC817" s="21"/>
      <c r="AD817" s="102"/>
      <c r="AE817" s="102"/>
      <c r="AF817" s="8"/>
      <c r="AG817" s="8"/>
      <c r="AH817" s="8"/>
      <c r="AI817" s="21"/>
      <c r="AJ817" s="21"/>
      <c r="AK817" s="21"/>
      <c r="AL817" s="21"/>
      <c r="AM817" s="102"/>
      <c r="AN817" s="102"/>
      <c r="AO817" s="8"/>
      <c r="AP817" s="8"/>
      <c r="AQ817" s="8"/>
      <c r="AR817" s="17"/>
      <c r="AS817" s="17"/>
      <c r="AT817" s="13"/>
      <c r="AU817" s="13"/>
      <c r="AV817" s="11"/>
      <c r="AW817" s="13"/>
    </row>
    <row r="818" ht="12.75" customHeight="1">
      <c r="A818" s="13"/>
      <c r="B818" s="13"/>
      <c r="C818" s="11"/>
      <c r="D818" s="11"/>
      <c r="E818" s="99"/>
      <c r="F818" s="17"/>
      <c r="G818" s="13"/>
      <c r="H818" s="13"/>
      <c r="I818" s="13"/>
      <c r="J818" s="13"/>
      <c r="K818" s="8"/>
      <c r="L818" s="37"/>
      <c r="M818" s="13"/>
      <c r="N818" s="13"/>
      <c r="O818" s="13"/>
      <c r="P818" s="107"/>
      <c r="Q818" s="8"/>
      <c r="R818" s="8"/>
      <c r="S818" s="21"/>
      <c r="T818" s="11"/>
      <c r="U818" s="13"/>
      <c r="V818" s="8"/>
      <c r="W818" s="8"/>
      <c r="X818" s="8"/>
      <c r="Y818" s="8"/>
      <c r="Z818" s="21"/>
      <c r="AA818" s="21"/>
      <c r="AB818" s="21"/>
      <c r="AC818" s="21"/>
      <c r="AD818" s="102"/>
      <c r="AE818" s="102"/>
      <c r="AF818" s="8"/>
      <c r="AG818" s="8"/>
      <c r="AH818" s="8"/>
      <c r="AI818" s="21"/>
      <c r="AJ818" s="21"/>
      <c r="AK818" s="21"/>
      <c r="AL818" s="21"/>
      <c r="AM818" s="102"/>
      <c r="AN818" s="102"/>
      <c r="AO818" s="8"/>
      <c r="AP818" s="8"/>
      <c r="AQ818" s="8"/>
      <c r="AR818" s="17"/>
      <c r="AS818" s="17"/>
      <c r="AT818" s="13"/>
      <c r="AU818" s="13"/>
      <c r="AV818" s="11"/>
      <c r="AW818" s="13"/>
    </row>
    <row r="819" ht="12.75" customHeight="1">
      <c r="A819" s="13"/>
      <c r="B819" s="13"/>
      <c r="C819" s="11"/>
      <c r="D819" s="11"/>
      <c r="E819" s="99"/>
      <c r="F819" s="17"/>
      <c r="G819" s="13"/>
      <c r="H819" s="13"/>
      <c r="I819" s="13"/>
      <c r="J819" s="13"/>
      <c r="K819" s="8"/>
      <c r="L819" s="37"/>
      <c r="M819" s="13"/>
      <c r="N819" s="13"/>
      <c r="O819" s="13"/>
      <c r="P819" s="107"/>
      <c r="Q819" s="8"/>
      <c r="R819" s="8"/>
      <c r="S819" s="21"/>
      <c r="T819" s="11"/>
      <c r="U819" s="13"/>
      <c r="V819" s="8"/>
      <c r="W819" s="8"/>
      <c r="X819" s="8"/>
      <c r="Y819" s="8"/>
      <c r="Z819" s="21"/>
      <c r="AA819" s="21"/>
      <c r="AB819" s="21"/>
      <c r="AC819" s="21"/>
      <c r="AD819" s="102"/>
      <c r="AE819" s="102"/>
      <c r="AF819" s="8"/>
      <c r="AG819" s="8"/>
      <c r="AH819" s="8"/>
      <c r="AI819" s="21"/>
      <c r="AJ819" s="21"/>
      <c r="AK819" s="21"/>
      <c r="AL819" s="21"/>
      <c r="AM819" s="102"/>
      <c r="AN819" s="102"/>
      <c r="AO819" s="8"/>
      <c r="AP819" s="8"/>
      <c r="AQ819" s="8"/>
      <c r="AR819" s="17"/>
      <c r="AS819" s="17"/>
      <c r="AT819" s="13"/>
      <c r="AU819" s="13"/>
      <c r="AV819" s="11"/>
      <c r="AW819" s="13"/>
    </row>
    <row r="820" ht="12.75" customHeight="1">
      <c r="A820" s="13"/>
      <c r="B820" s="13"/>
      <c r="C820" s="11"/>
      <c r="D820" s="11"/>
      <c r="E820" s="99"/>
      <c r="F820" s="17"/>
      <c r="G820" s="13"/>
      <c r="H820" s="13"/>
      <c r="I820" s="13"/>
      <c r="J820" s="13"/>
      <c r="K820" s="8"/>
      <c r="L820" s="37"/>
      <c r="M820" s="13"/>
      <c r="N820" s="13"/>
      <c r="O820" s="13"/>
      <c r="P820" s="107"/>
      <c r="Q820" s="8"/>
      <c r="R820" s="8"/>
      <c r="S820" s="21"/>
      <c r="T820" s="11"/>
      <c r="U820" s="13"/>
      <c r="V820" s="8"/>
      <c r="W820" s="8"/>
      <c r="X820" s="8"/>
      <c r="Y820" s="8"/>
      <c r="Z820" s="21"/>
      <c r="AA820" s="21"/>
      <c r="AB820" s="21"/>
      <c r="AC820" s="21"/>
      <c r="AD820" s="102"/>
      <c r="AE820" s="102"/>
      <c r="AF820" s="8"/>
      <c r="AG820" s="8"/>
      <c r="AH820" s="8"/>
      <c r="AI820" s="21"/>
      <c r="AJ820" s="21"/>
      <c r="AK820" s="21"/>
      <c r="AL820" s="21"/>
      <c r="AM820" s="102"/>
      <c r="AN820" s="102"/>
      <c r="AO820" s="8"/>
      <c r="AP820" s="8"/>
      <c r="AQ820" s="8"/>
      <c r="AR820" s="17"/>
      <c r="AS820" s="17"/>
      <c r="AT820" s="13"/>
      <c r="AU820" s="13"/>
      <c r="AV820" s="11"/>
      <c r="AW820" s="13"/>
    </row>
    <row r="821" ht="12.75" customHeight="1">
      <c r="A821" s="13"/>
      <c r="B821" s="13"/>
      <c r="C821" s="11"/>
      <c r="D821" s="11"/>
      <c r="E821" s="99"/>
      <c r="F821" s="17"/>
      <c r="G821" s="13"/>
      <c r="H821" s="13"/>
      <c r="I821" s="13"/>
      <c r="J821" s="13"/>
      <c r="K821" s="8"/>
      <c r="L821" s="37"/>
      <c r="M821" s="13"/>
      <c r="N821" s="13"/>
      <c r="O821" s="13"/>
      <c r="P821" s="107"/>
      <c r="Q821" s="8"/>
      <c r="R821" s="8"/>
      <c r="S821" s="21"/>
      <c r="T821" s="11"/>
      <c r="U821" s="13"/>
      <c r="V821" s="8"/>
      <c r="W821" s="8"/>
      <c r="X821" s="8"/>
      <c r="Y821" s="8"/>
      <c r="Z821" s="21"/>
      <c r="AA821" s="21"/>
      <c r="AB821" s="21"/>
      <c r="AC821" s="21"/>
      <c r="AD821" s="102"/>
      <c r="AE821" s="102"/>
      <c r="AF821" s="8"/>
      <c r="AG821" s="8"/>
      <c r="AH821" s="8"/>
      <c r="AI821" s="21"/>
      <c r="AJ821" s="21"/>
      <c r="AK821" s="21"/>
      <c r="AL821" s="21"/>
      <c r="AM821" s="102"/>
      <c r="AN821" s="102"/>
      <c r="AO821" s="8"/>
      <c r="AP821" s="8"/>
      <c r="AQ821" s="8"/>
      <c r="AR821" s="17"/>
      <c r="AS821" s="17"/>
      <c r="AT821" s="13"/>
      <c r="AU821" s="13"/>
      <c r="AV821" s="11"/>
      <c r="AW821" s="13"/>
    </row>
    <row r="822" ht="12.75" customHeight="1">
      <c r="A822" s="13"/>
      <c r="B822" s="13"/>
      <c r="C822" s="11"/>
      <c r="D822" s="11"/>
      <c r="E822" s="99"/>
      <c r="F822" s="17"/>
      <c r="G822" s="13"/>
      <c r="H822" s="13"/>
      <c r="I822" s="13"/>
      <c r="J822" s="13"/>
      <c r="K822" s="8"/>
      <c r="L822" s="37"/>
      <c r="M822" s="13"/>
      <c r="N822" s="13"/>
      <c r="O822" s="13"/>
      <c r="P822" s="107"/>
      <c r="Q822" s="8"/>
      <c r="R822" s="8"/>
      <c r="S822" s="21"/>
      <c r="T822" s="11"/>
      <c r="U822" s="13"/>
      <c r="V822" s="8"/>
      <c r="W822" s="8"/>
      <c r="X822" s="8"/>
      <c r="Y822" s="8"/>
      <c r="Z822" s="21"/>
      <c r="AA822" s="21"/>
      <c r="AB822" s="21"/>
      <c r="AC822" s="21"/>
      <c r="AD822" s="102"/>
      <c r="AE822" s="102"/>
      <c r="AF822" s="8"/>
      <c r="AG822" s="8"/>
      <c r="AH822" s="8"/>
      <c r="AI822" s="21"/>
      <c r="AJ822" s="21"/>
      <c r="AK822" s="21"/>
      <c r="AL822" s="21"/>
      <c r="AM822" s="102"/>
      <c r="AN822" s="102"/>
      <c r="AO822" s="8"/>
      <c r="AP822" s="8"/>
      <c r="AQ822" s="8"/>
      <c r="AR822" s="17"/>
      <c r="AS822" s="17"/>
      <c r="AT822" s="13"/>
      <c r="AU822" s="13"/>
      <c r="AV822" s="11"/>
      <c r="AW822" s="13"/>
    </row>
    <row r="823" ht="12.75" customHeight="1">
      <c r="A823" s="13"/>
      <c r="B823" s="13"/>
      <c r="C823" s="11"/>
      <c r="D823" s="11"/>
      <c r="E823" s="99"/>
      <c r="F823" s="17"/>
      <c r="G823" s="13"/>
      <c r="H823" s="13"/>
      <c r="I823" s="13"/>
      <c r="J823" s="13"/>
      <c r="K823" s="8"/>
      <c r="L823" s="37"/>
      <c r="M823" s="13"/>
      <c r="N823" s="13"/>
      <c r="O823" s="13"/>
      <c r="P823" s="107"/>
      <c r="Q823" s="8"/>
      <c r="R823" s="8"/>
      <c r="S823" s="21"/>
      <c r="T823" s="11"/>
      <c r="U823" s="13"/>
      <c r="V823" s="8"/>
      <c r="W823" s="8"/>
      <c r="X823" s="8"/>
      <c r="Y823" s="8"/>
      <c r="Z823" s="21"/>
      <c r="AA823" s="21"/>
      <c r="AB823" s="21"/>
      <c r="AC823" s="21"/>
      <c r="AD823" s="102"/>
      <c r="AE823" s="102"/>
      <c r="AF823" s="8"/>
      <c r="AG823" s="8"/>
      <c r="AH823" s="8"/>
      <c r="AI823" s="21"/>
      <c r="AJ823" s="21"/>
      <c r="AK823" s="21"/>
      <c r="AL823" s="21"/>
      <c r="AM823" s="102"/>
      <c r="AN823" s="102"/>
      <c r="AO823" s="8"/>
      <c r="AP823" s="8"/>
      <c r="AQ823" s="8"/>
      <c r="AR823" s="17"/>
      <c r="AS823" s="17"/>
      <c r="AT823" s="13"/>
      <c r="AU823" s="13"/>
      <c r="AV823" s="11"/>
      <c r="AW823" s="13"/>
    </row>
    <row r="824" ht="12.75" customHeight="1">
      <c r="A824" s="13"/>
      <c r="B824" s="13"/>
      <c r="C824" s="11"/>
      <c r="D824" s="11"/>
      <c r="E824" s="99"/>
      <c r="F824" s="17"/>
      <c r="G824" s="13"/>
      <c r="H824" s="13"/>
      <c r="I824" s="13"/>
      <c r="J824" s="13"/>
      <c r="K824" s="8"/>
      <c r="L824" s="37"/>
      <c r="M824" s="13"/>
      <c r="N824" s="13"/>
      <c r="O824" s="13"/>
      <c r="P824" s="107"/>
      <c r="Q824" s="8"/>
      <c r="R824" s="8"/>
      <c r="S824" s="21"/>
      <c r="T824" s="11"/>
      <c r="U824" s="13"/>
      <c r="V824" s="8"/>
      <c r="W824" s="8"/>
      <c r="X824" s="8"/>
      <c r="Y824" s="8"/>
      <c r="Z824" s="21"/>
      <c r="AA824" s="21"/>
      <c r="AB824" s="21"/>
      <c r="AC824" s="21"/>
      <c r="AD824" s="102"/>
      <c r="AE824" s="102"/>
      <c r="AF824" s="8"/>
      <c r="AG824" s="8"/>
      <c r="AH824" s="8"/>
      <c r="AI824" s="21"/>
      <c r="AJ824" s="21"/>
      <c r="AK824" s="21"/>
      <c r="AL824" s="21"/>
      <c r="AM824" s="102"/>
      <c r="AN824" s="102"/>
      <c r="AO824" s="8"/>
      <c r="AP824" s="8"/>
      <c r="AQ824" s="8"/>
      <c r="AR824" s="17"/>
      <c r="AS824" s="17"/>
      <c r="AT824" s="13"/>
      <c r="AU824" s="13"/>
      <c r="AV824" s="11"/>
      <c r="AW824" s="13"/>
    </row>
    <row r="825" ht="12.75" customHeight="1">
      <c r="A825" s="13"/>
      <c r="B825" s="13"/>
      <c r="C825" s="11"/>
      <c r="D825" s="11"/>
      <c r="E825" s="99"/>
      <c r="F825" s="17"/>
      <c r="G825" s="13"/>
      <c r="H825" s="13"/>
      <c r="I825" s="13"/>
      <c r="J825" s="13"/>
      <c r="K825" s="8"/>
      <c r="L825" s="37"/>
      <c r="M825" s="13"/>
      <c r="N825" s="13"/>
      <c r="O825" s="13"/>
      <c r="P825" s="107"/>
      <c r="Q825" s="8"/>
      <c r="R825" s="8"/>
      <c r="S825" s="21"/>
      <c r="T825" s="11"/>
      <c r="U825" s="13"/>
      <c r="V825" s="8"/>
      <c r="W825" s="8"/>
      <c r="X825" s="8"/>
      <c r="Y825" s="8"/>
      <c r="Z825" s="21"/>
      <c r="AA825" s="21"/>
      <c r="AB825" s="21"/>
      <c r="AC825" s="21"/>
      <c r="AD825" s="102"/>
      <c r="AE825" s="102"/>
      <c r="AF825" s="8"/>
      <c r="AG825" s="8"/>
      <c r="AH825" s="8"/>
      <c r="AI825" s="21"/>
      <c r="AJ825" s="21"/>
      <c r="AK825" s="21"/>
      <c r="AL825" s="21"/>
      <c r="AM825" s="102"/>
      <c r="AN825" s="102"/>
      <c r="AO825" s="8"/>
      <c r="AP825" s="8"/>
      <c r="AQ825" s="8"/>
      <c r="AR825" s="17"/>
      <c r="AS825" s="17"/>
      <c r="AT825" s="13"/>
      <c r="AU825" s="13"/>
      <c r="AV825" s="11"/>
      <c r="AW825" s="13"/>
    </row>
    <row r="826" ht="12.75" customHeight="1">
      <c r="A826" s="13"/>
      <c r="B826" s="13"/>
      <c r="C826" s="11"/>
      <c r="D826" s="11"/>
      <c r="E826" s="99"/>
      <c r="F826" s="17"/>
      <c r="G826" s="13"/>
      <c r="H826" s="13"/>
      <c r="I826" s="13"/>
      <c r="J826" s="13"/>
      <c r="K826" s="8"/>
      <c r="L826" s="37"/>
      <c r="M826" s="13"/>
      <c r="N826" s="13"/>
      <c r="O826" s="13"/>
      <c r="P826" s="107"/>
      <c r="Q826" s="8"/>
      <c r="R826" s="8"/>
      <c r="S826" s="21"/>
      <c r="T826" s="11"/>
      <c r="U826" s="13"/>
      <c r="V826" s="8"/>
      <c r="W826" s="8"/>
      <c r="X826" s="8"/>
      <c r="Y826" s="8"/>
      <c r="Z826" s="21"/>
      <c r="AA826" s="21"/>
      <c r="AB826" s="21"/>
      <c r="AC826" s="21"/>
      <c r="AD826" s="102"/>
      <c r="AE826" s="102"/>
      <c r="AF826" s="8"/>
      <c r="AG826" s="8"/>
      <c r="AH826" s="8"/>
      <c r="AI826" s="21"/>
      <c r="AJ826" s="21"/>
      <c r="AK826" s="21"/>
      <c r="AL826" s="21"/>
      <c r="AM826" s="102"/>
      <c r="AN826" s="102"/>
      <c r="AO826" s="8"/>
      <c r="AP826" s="8"/>
      <c r="AQ826" s="8"/>
      <c r="AR826" s="17"/>
      <c r="AS826" s="17"/>
      <c r="AT826" s="13"/>
      <c r="AU826" s="13"/>
      <c r="AV826" s="11"/>
      <c r="AW826" s="13"/>
    </row>
    <row r="827" ht="12.75" customHeight="1">
      <c r="A827" s="13"/>
      <c r="B827" s="13"/>
      <c r="C827" s="11"/>
      <c r="D827" s="11"/>
      <c r="E827" s="99"/>
      <c r="F827" s="17"/>
      <c r="G827" s="13"/>
      <c r="H827" s="13"/>
      <c r="I827" s="13"/>
      <c r="J827" s="13"/>
      <c r="K827" s="8"/>
      <c r="L827" s="37"/>
      <c r="M827" s="13"/>
      <c r="N827" s="13"/>
      <c r="O827" s="13"/>
      <c r="P827" s="107"/>
      <c r="Q827" s="8"/>
      <c r="R827" s="8"/>
      <c r="S827" s="21"/>
      <c r="T827" s="11"/>
      <c r="U827" s="13"/>
      <c r="V827" s="8"/>
      <c r="W827" s="8"/>
      <c r="X827" s="8"/>
      <c r="Y827" s="8"/>
      <c r="Z827" s="21"/>
      <c r="AA827" s="21"/>
      <c r="AB827" s="21"/>
      <c r="AC827" s="21"/>
      <c r="AD827" s="102"/>
      <c r="AE827" s="102"/>
      <c r="AF827" s="8"/>
      <c r="AG827" s="8"/>
      <c r="AH827" s="8"/>
      <c r="AI827" s="21"/>
      <c r="AJ827" s="21"/>
      <c r="AK827" s="21"/>
      <c r="AL827" s="21"/>
      <c r="AM827" s="102"/>
      <c r="AN827" s="102"/>
      <c r="AO827" s="8"/>
      <c r="AP827" s="8"/>
      <c r="AQ827" s="8"/>
      <c r="AR827" s="17"/>
      <c r="AS827" s="17"/>
      <c r="AT827" s="13"/>
      <c r="AU827" s="13"/>
      <c r="AV827" s="11"/>
      <c r="AW827" s="13"/>
    </row>
    <row r="828" ht="12.75" customHeight="1">
      <c r="A828" s="13"/>
      <c r="B828" s="13"/>
      <c r="C828" s="11"/>
      <c r="D828" s="11"/>
      <c r="E828" s="99"/>
      <c r="F828" s="17"/>
      <c r="G828" s="13"/>
      <c r="H828" s="13"/>
      <c r="I828" s="13"/>
      <c r="J828" s="13"/>
      <c r="K828" s="8"/>
      <c r="L828" s="37"/>
      <c r="M828" s="13"/>
      <c r="N828" s="13"/>
      <c r="O828" s="13"/>
      <c r="P828" s="107"/>
      <c r="Q828" s="8"/>
      <c r="R828" s="8"/>
      <c r="S828" s="21"/>
      <c r="T828" s="11"/>
      <c r="U828" s="13"/>
      <c r="V828" s="8"/>
      <c r="W828" s="8"/>
      <c r="X828" s="8"/>
      <c r="Y828" s="8"/>
      <c r="Z828" s="21"/>
      <c r="AA828" s="21"/>
      <c r="AB828" s="21"/>
      <c r="AC828" s="21"/>
      <c r="AD828" s="102"/>
      <c r="AE828" s="102"/>
      <c r="AF828" s="8"/>
      <c r="AG828" s="8"/>
      <c r="AH828" s="8"/>
      <c r="AI828" s="21"/>
      <c r="AJ828" s="21"/>
      <c r="AK828" s="21"/>
      <c r="AL828" s="21"/>
      <c r="AM828" s="102"/>
      <c r="AN828" s="102"/>
      <c r="AO828" s="8"/>
      <c r="AP828" s="8"/>
      <c r="AQ828" s="8"/>
      <c r="AR828" s="17"/>
      <c r="AS828" s="17"/>
      <c r="AT828" s="13"/>
      <c r="AU828" s="13"/>
      <c r="AV828" s="11"/>
      <c r="AW828" s="13"/>
    </row>
    <row r="829" ht="12.75" customHeight="1">
      <c r="A829" s="13"/>
      <c r="B829" s="13"/>
      <c r="C829" s="11"/>
      <c r="D829" s="11"/>
      <c r="E829" s="99"/>
      <c r="F829" s="17"/>
      <c r="G829" s="13"/>
      <c r="H829" s="13"/>
      <c r="I829" s="13"/>
      <c r="J829" s="13"/>
      <c r="K829" s="8"/>
      <c r="L829" s="37"/>
      <c r="M829" s="13"/>
      <c r="N829" s="13"/>
      <c r="O829" s="13"/>
      <c r="P829" s="107"/>
      <c r="Q829" s="8"/>
      <c r="R829" s="8"/>
      <c r="S829" s="21"/>
      <c r="T829" s="11"/>
      <c r="U829" s="13"/>
      <c r="V829" s="8"/>
      <c r="W829" s="8"/>
      <c r="X829" s="8"/>
      <c r="Y829" s="8"/>
      <c r="Z829" s="21"/>
      <c r="AA829" s="21"/>
      <c r="AB829" s="21"/>
      <c r="AC829" s="21"/>
      <c r="AD829" s="102"/>
      <c r="AE829" s="102"/>
      <c r="AF829" s="8"/>
      <c r="AG829" s="8"/>
      <c r="AH829" s="8"/>
      <c r="AI829" s="21"/>
      <c r="AJ829" s="21"/>
      <c r="AK829" s="21"/>
      <c r="AL829" s="21"/>
      <c r="AM829" s="102"/>
      <c r="AN829" s="102"/>
      <c r="AO829" s="8"/>
      <c r="AP829" s="8"/>
      <c r="AQ829" s="8"/>
      <c r="AR829" s="17"/>
      <c r="AS829" s="17"/>
      <c r="AT829" s="13"/>
      <c r="AU829" s="13"/>
      <c r="AV829" s="11"/>
      <c r="AW829" s="13"/>
    </row>
    <row r="830" ht="12.75" customHeight="1">
      <c r="A830" s="13"/>
      <c r="B830" s="13"/>
      <c r="C830" s="11"/>
      <c r="D830" s="11"/>
      <c r="E830" s="99"/>
      <c r="F830" s="17"/>
      <c r="G830" s="13"/>
      <c r="H830" s="13"/>
      <c r="I830" s="13"/>
      <c r="J830" s="13"/>
      <c r="K830" s="8"/>
      <c r="L830" s="37"/>
      <c r="M830" s="13"/>
      <c r="N830" s="13"/>
      <c r="O830" s="13"/>
      <c r="P830" s="107"/>
      <c r="Q830" s="8"/>
      <c r="R830" s="8"/>
      <c r="S830" s="21"/>
      <c r="T830" s="11"/>
      <c r="U830" s="13"/>
      <c r="V830" s="8"/>
      <c r="W830" s="8"/>
      <c r="X830" s="8"/>
      <c r="Y830" s="8"/>
      <c r="Z830" s="21"/>
      <c r="AA830" s="21"/>
      <c r="AB830" s="21"/>
      <c r="AC830" s="21"/>
      <c r="AD830" s="102"/>
      <c r="AE830" s="102"/>
      <c r="AF830" s="8"/>
      <c r="AG830" s="8"/>
      <c r="AH830" s="8"/>
      <c r="AI830" s="21"/>
      <c r="AJ830" s="21"/>
      <c r="AK830" s="21"/>
      <c r="AL830" s="21"/>
      <c r="AM830" s="102"/>
      <c r="AN830" s="102"/>
      <c r="AO830" s="8"/>
      <c r="AP830" s="8"/>
      <c r="AQ830" s="8"/>
      <c r="AR830" s="17"/>
      <c r="AS830" s="17"/>
      <c r="AT830" s="13"/>
      <c r="AU830" s="13"/>
      <c r="AV830" s="11"/>
      <c r="AW830" s="13"/>
    </row>
    <row r="831" ht="12.75" customHeight="1">
      <c r="A831" s="13"/>
      <c r="B831" s="13"/>
      <c r="C831" s="11"/>
      <c r="D831" s="11"/>
      <c r="E831" s="99"/>
      <c r="F831" s="17"/>
      <c r="G831" s="13"/>
      <c r="H831" s="13"/>
      <c r="I831" s="13"/>
      <c r="J831" s="13"/>
      <c r="K831" s="8"/>
      <c r="L831" s="37"/>
      <c r="M831" s="13"/>
      <c r="N831" s="13"/>
      <c r="O831" s="13"/>
      <c r="P831" s="107"/>
      <c r="Q831" s="8"/>
      <c r="R831" s="8"/>
      <c r="S831" s="21"/>
      <c r="T831" s="11"/>
      <c r="U831" s="13"/>
      <c r="V831" s="8"/>
      <c r="W831" s="8"/>
      <c r="X831" s="8"/>
      <c r="Y831" s="8"/>
      <c r="Z831" s="21"/>
      <c r="AA831" s="21"/>
      <c r="AB831" s="21"/>
      <c r="AC831" s="21"/>
      <c r="AD831" s="102"/>
      <c r="AE831" s="102"/>
      <c r="AF831" s="8"/>
      <c r="AG831" s="8"/>
      <c r="AH831" s="8"/>
      <c r="AI831" s="21"/>
      <c r="AJ831" s="21"/>
      <c r="AK831" s="21"/>
      <c r="AL831" s="21"/>
      <c r="AM831" s="102"/>
      <c r="AN831" s="102"/>
      <c r="AO831" s="8"/>
      <c r="AP831" s="8"/>
      <c r="AQ831" s="8"/>
      <c r="AR831" s="17"/>
      <c r="AS831" s="17"/>
      <c r="AT831" s="13"/>
      <c r="AU831" s="13"/>
      <c r="AV831" s="11"/>
      <c r="AW831" s="13"/>
    </row>
    <row r="832" ht="12.75" customHeight="1">
      <c r="A832" s="13"/>
      <c r="B832" s="13"/>
      <c r="C832" s="11"/>
      <c r="D832" s="11"/>
      <c r="E832" s="99"/>
      <c r="F832" s="17"/>
      <c r="G832" s="13"/>
      <c r="H832" s="13"/>
      <c r="I832" s="13"/>
      <c r="J832" s="13"/>
      <c r="K832" s="8"/>
      <c r="L832" s="37"/>
      <c r="M832" s="13"/>
      <c r="N832" s="13"/>
      <c r="O832" s="13"/>
      <c r="P832" s="107"/>
      <c r="Q832" s="8"/>
      <c r="R832" s="8"/>
      <c r="S832" s="21"/>
      <c r="T832" s="11"/>
      <c r="U832" s="13"/>
      <c r="V832" s="8"/>
      <c r="W832" s="8"/>
      <c r="X832" s="8"/>
      <c r="Y832" s="8"/>
      <c r="Z832" s="21"/>
      <c r="AA832" s="21"/>
      <c r="AB832" s="21"/>
      <c r="AC832" s="21"/>
      <c r="AD832" s="102"/>
      <c r="AE832" s="102"/>
      <c r="AF832" s="8"/>
      <c r="AG832" s="8"/>
      <c r="AH832" s="8"/>
      <c r="AI832" s="21"/>
      <c r="AJ832" s="21"/>
      <c r="AK832" s="21"/>
      <c r="AL832" s="21"/>
      <c r="AM832" s="102"/>
      <c r="AN832" s="102"/>
      <c r="AO832" s="8"/>
      <c r="AP832" s="8"/>
      <c r="AQ832" s="8"/>
      <c r="AR832" s="17"/>
      <c r="AS832" s="17"/>
      <c r="AT832" s="13"/>
      <c r="AU832" s="13"/>
      <c r="AV832" s="11"/>
      <c r="AW832" s="13"/>
    </row>
    <row r="833" ht="12.75" customHeight="1">
      <c r="A833" s="13"/>
      <c r="B833" s="13"/>
      <c r="C833" s="11"/>
      <c r="D833" s="11"/>
      <c r="E833" s="99"/>
      <c r="F833" s="17"/>
      <c r="G833" s="13"/>
      <c r="H833" s="13"/>
      <c r="I833" s="13"/>
      <c r="J833" s="13"/>
      <c r="K833" s="8"/>
      <c r="L833" s="37"/>
      <c r="M833" s="13"/>
      <c r="N833" s="13"/>
      <c r="O833" s="13"/>
      <c r="P833" s="107"/>
      <c r="Q833" s="8"/>
      <c r="R833" s="8"/>
      <c r="S833" s="21"/>
      <c r="T833" s="11"/>
      <c r="U833" s="13"/>
      <c r="V833" s="8"/>
      <c r="W833" s="8"/>
      <c r="X833" s="8"/>
      <c r="Y833" s="8"/>
      <c r="Z833" s="21"/>
      <c r="AA833" s="21"/>
      <c r="AB833" s="21"/>
      <c r="AC833" s="21"/>
      <c r="AD833" s="102"/>
      <c r="AE833" s="102"/>
      <c r="AF833" s="8"/>
      <c r="AG833" s="8"/>
      <c r="AH833" s="8"/>
      <c r="AI833" s="21"/>
      <c r="AJ833" s="21"/>
      <c r="AK833" s="21"/>
      <c r="AL833" s="21"/>
      <c r="AM833" s="102"/>
      <c r="AN833" s="102"/>
      <c r="AO833" s="8"/>
      <c r="AP833" s="8"/>
      <c r="AQ833" s="8"/>
      <c r="AR833" s="17"/>
      <c r="AS833" s="17"/>
      <c r="AT833" s="13"/>
      <c r="AU833" s="13"/>
      <c r="AV833" s="11"/>
      <c r="AW833" s="13"/>
    </row>
    <row r="834" ht="12.75" customHeight="1">
      <c r="A834" s="13"/>
      <c r="B834" s="13"/>
      <c r="C834" s="11"/>
      <c r="D834" s="11"/>
      <c r="E834" s="99"/>
      <c r="F834" s="17"/>
      <c r="G834" s="13"/>
      <c r="H834" s="13"/>
      <c r="I834" s="13"/>
      <c r="J834" s="13"/>
      <c r="K834" s="8"/>
      <c r="L834" s="37"/>
      <c r="M834" s="13"/>
      <c r="N834" s="13"/>
      <c r="O834" s="13"/>
      <c r="P834" s="107"/>
      <c r="Q834" s="8"/>
      <c r="R834" s="8"/>
      <c r="S834" s="21"/>
      <c r="T834" s="11"/>
      <c r="U834" s="13"/>
      <c r="V834" s="8"/>
      <c r="W834" s="8"/>
      <c r="X834" s="8"/>
      <c r="Y834" s="8"/>
      <c r="Z834" s="21"/>
      <c r="AA834" s="21"/>
      <c r="AB834" s="21"/>
      <c r="AC834" s="21"/>
      <c r="AD834" s="102"/>
      <c r="AE834" s="102"/>
      <c r="AF834" s="8"/>
      <c r="AG834" s="8"/>
      <c r="AH834" s="8"/>
      <c r="AI834" s="21"/>
      <c r="AJ834" s="21"/>
      <c r="AK834" s="21"/>
      <c r="AL834" s="21"/>
      <c r="AM834" s="102"/>
      <c r="AN834" s="102"/>
      <c r="AO834" s="8"/>
      <c r="AP834" s="8"/>
      <c r="AQ834" s="8"/>
      <c r="AR834" s="17"/>
      <c r="AS834" s="17"/>
      <c r="AT834" s="13"/>
      <c r="AU834" s="13"/>
      <c r="AV834" s="11"/>
      <c r="AW834" s="13"/>
    </row>
    <row r="835" ht="12.75" customHeight="1">
      <c r="A835" s="13"/>
      <c r="B835" s="13"/>
      <c r="C835" s="11"/>
      <c r="D835" s="11"/>
      <c r="E835" s="99"/>
      <c r="F835" s="17"/>
      <c r="G835" s="13"/>
      <c r="H835" s="13"/>
      <c r="I835" s="13"/>
      <c r="J835" s="13"/>
      <c r="K835" s="8"/>
      <c r="L835" s="37"/>
      <c r="M835" s="13"/>
      <c r="N835" s="13"/>
      <c r="O835" s="13"/>
      <c r="P835" s="107"/>
      <c r="Q835" s="8"/>
      <c r="R835" s="8"/>
      <c r="S835" s="21"/>
      <c r="T835" s="11"/>
      <c r="U835" s="13"/>
      <c r="V835" s="8"/>
      <c r="W835" s="8"/>
      <c r="X835" s="8"/>
      <c r="Y835" s="8"/>
      <c r="Z835" s="21"/>
      <c r="AA835" s="21"/>
      <c r="AB835" s="21"/>
      <c r="AC835" s="21"/>
      <c r="AD835" s="102"/>
      <c r="AE835" s="102"/>
      <c r="AF835" s="8"/>
      <c r="AG835" s="8"/>
      <c r="AH835" s="8"/>
      <c r="AI835" s="21"/>
      <c r="AJ835" s="21"/>
      <c r="AK835" s="21"/>
      <c r="AL835" s="21"/>
      <c r="AM835" s="102"/>
      <c r="AN835" s="102"/>
      <c r="AO835" s="8"/>
      <c r="AP835" s="8"/>
      <c r="AQ835" s="8"/>
      <c r="AR835" s="17"/>
      <c r="AS835" s="17"/>
      <c r="AT835" s="13"/>
      <c r="AU835" s="13"/>
      <c r="AV835" s="11"/>
      <c r="AW835" s="13"/>
    </row>
    <row r="836" ht="12.75" customHeight="1">
      <c r="A836" s="13"/>
      <c r="B836" s="13"/>
      <c r="C836" s="11"/>
      <c r="D836" s="11"/>
      <c r="E836" s="99"/>
      <c r="F836" s="17"/>
      <c r="G836" s="13"/>
      <c r="H836" s="13"/>
      <c r="I836" s="13"/>
      <c r="J836" s="13"/>
      <c r="K836" s="8"/>
      <c r="L836" s="37"/>
      <c r="M836" s="13"/>
      <c r="N836" s="13"/>
      <c r="O836" s="13"/>
      <c r="P836" s="107"/>
      <c r="Q836" s="8"/>
      <c r="R836" s="8"/>
      <c r="S836" s="21"/>
      <c r="T836" s="11"/>
      <c r="U836" s="13"/>
      <c r="V836" s="8"/>
      <c r="W836" s="8"/>
      <c r="X836" s="8"/>
      <c r="Y836" s="8"/>
      <c r="Z836" s="21"/>
      <c r="AA836" s="21"/>
      <c r="AB836" s="21"/>
      <c r="AC836" s="21"/>
      <c r="AD836" s="102"/>
      <c r="AE836" s="102"/>
      <c r="AF836" s="8"/>
      <c r="AG836" s="8"/>
      <c r="AH836" s="8"/>
      <c r="AI836" s="21"/>
      <c r="AJ836" s="21"/>
      <c r="AK836" s="21"/>
      <c r="AL836" s="21"/>
      <c r="AM836" s="102"/>
      <c r="AN836" s="102"/>
      <c r="AO836" s="8"/>
      <c r="AP836" s="8"/>
      <c r="AQ836" s="8"/>
      <c r="AR836" s="17"/>
      <c r="AS836" s="17"/>
      <c r="AT836" s="13"/>
      <c r="AU836" s="13"/>
      <c r="AV836" s="11"/>
      <c r="AW836" s="13"/>
    </row>
    <row r="837" ht="12.75" customHeight="1">
      <c r="A837" s="13"/>
      <c r="B837" s="13"/>
      <c r="C837" s="11"/>
      <c r="D837" s="11"/>
      <c r="E837" s="99"/>
      <c r="F837" s="17"/>
      <c r="G837" s="13"/>
      <c r="H837" s="13"/>
      <c r="I837" s="13"/>
      <c r="J837" s="13"/>
      <c r="K837" s="8"/>
      <c r="L837" s="37"/>
      <c r="M837" s="13"/>
      <c r="N837" s="13"/>
      <c r="O837" s="13"/>
      <c r="P837" s="107"/>
      <c r="Q837" s="8"/>
      <c r="R837" s="8"/>
      <c r="S837" s="21"/>
      <c r="T837" s="11"/>
      <c r="U837" s="13"/>
      <c r="V837" s="8"/>
      <c r="W837" s="8"/>
      <c r="X837" s="8"/>
      <c r="Y837" s="8"/>
      <c r="Z837" s="21"/>
      <c r="AA837" s="21"/>
      <c r="AB837" s="21"/>
      <c r="AC837" s="21"/>
      <c r="AD837" s="102"/>
      <c r="AE837" s="102"/>
      <c r="AF837" s="8"/>
      <c r="AG837" s="8"/>
      <c r="AH837" s="8"/>
      <c r="AI837" s="21"/>
      <c r="AJ837" s="21"/>
      <c r="AK837" s="21"/>
      <c r="AL837" s="21"/>
      <c r="AM837" s="102"/>
      <c r="AN837" s="102"/>
      <c r="AO837" s="8"/>
      <c r="AP837" s="8"/>
      <c r="AQ837" s="8"/>
      <c r="AR837" s="17"/>
      <c r="AS837" s="17"/>
      <c r="AT837" s="13"/>
      <c r="AU837" s="13"/>
      <c r="AV837" s="11"/>
      <c r="AW837" s="13"/>
    </row>
    <row r="838" ht="12.75" customHeight="1">
      <c r="A838" s="13"/>
      <c r="B838" s="13"/>
      <c r="C838" s="11"/>
      <c r="D838" s="11"/>
      <c r="E838" s="99"/>
      <c r="F838" s="17"/>
      <c r="G838" s="13"/>
      <c r="H838" s="13"/>
      <c r="I838" s="13"/>
      <c r="J838" s="13"/>
      <c r="K838" s="8"/>
      <c r="L838" s="37"/>
      <c r="M838" s="13"/>
      <c r="N838" s="13"/>
      <c r="O838" s="13"/>
      <c r="P838" s="107"/>
      <c r="Q838" s="8"/>
      <c r="R838" s="8"/>
      <c r="S838" s="21"/>
      <c r="T838" s="11"/>
      <c r="U838" s="13"/>
      <c r="V838" s="8"/>
      <c r="W838" s="8"/>
      <c r="X838" s="8"/>
      <c r="Y838" s="8"/>
      <c r="Z838" s="21"/>
      <c r="AA838" s="21"/>
      <c r="AB838" s="21"/>
      <c r="AC838" s="21"/>
      <c r="AD838" s="102"/>
      <c r="AE838" s="102"/>
      <c r="AF838" s="8"/>
      <c r="AG838" s="8"/>
      <c r="AH838" s="8"/>
      <c r="AI838" s="21"/>
      <c r="AJ838" s="21"/>
      <c r="AK838" s="21"/>
      <c r="AL838" s="21"/>
      <c r="AM838" s="102"/>
      <c r="AN838" s="102"/>
      <c r="AO838" s="8"/>
      <c r="AP838" s="8"/>
      <c r="AQ838" s="8"/>
      <c r="AR838" s="17"/>
      <c r="AS838" s="17"/>
      <c r="AT838" s="13"/>
      <c r="AU838" s="13"/>
      <c r="AV838" s="11"/>
      <c r="AW838" s="13"/>
    </row>
    <row r="839" ht="12.75" customHeight="1">
      <c r="A839" s="13"/>
      <c r="B839" s="13"/>
      <c r="C839" s="11"/>
      <c r="D839" s="11"/>
      <c r="E839" s="99"/>
      <c r="F839" s="17"/>
      <c r="G839" s="13"/>
      <c r="H839" s="13"/>
      <c r="I839" s="13"/>
      <c r="J839" s="13"/>
      <c r="K839" s="8"/>
      <c r="L839" s="37"/>
      <c r="M839" s="13"/>
      <c r="N839" s="13"/>
      <c r="O839" s="13"/>
      <c r="P839" s="107"/>
      <c r="Q839" s="8"/>
      <c r="R839" s="8"/>
      <c r="S839" s="21"/>
      <c r="T839" s="11"/>
      <c r="U839" s="13"/>
      <c r="V839" s="8"/>
      <c r="W839" s="8"/>
      <c r="X839" s="8"/>
      <c r="Y839" s="8"/>
      <c r="Z839" s="21"/>
      <c r="AA839" s="21"/>
      <c r="AB839" s="21"/>
      <c r="AC839" s="21"/>
      <c r="AD839" s="102"/>
      <c r="AE839" s="102"/>
      <c r="AF839" s="8"/>
      <c r="AG839" s="8"/>
      <c r="AH839" s="8"/>
      <c r="AI839" s="21"/>
      <c r="AJ839" s="21"/>
      <c r="AK839" s="21"/>
      <c r="AL839" s="21"/>
      <c r="AM839" s="102"/>
      <c r="AN839" s="102"/>
      <c r="AO839" s="8"/>
      <c r="AP839" s="8"/>
      <c r="AQ839" s="8"/>
      <c r="AR839" s="17"/>
      <c r="AS839" s="17"/>
      <c r="AT839" s="13"/>
      <c r="AU839" s="13"/>
      <c r="AV839" s="11"/>
      <c r="AW839" s="13"/>
    </row>
    <row r="840" ht="12.75" customHeight="1">
      <c r="A840" s="13"/>
      <c r="B840" s="13"/>
      <c r="C840" s="11"/>
      <c r="D840" s="11"/>
      <c r="E840" s="99"/>
      <c r="F840" s="17"/>
      <c r="G840" s="13"/>
      <c r="H840" s="13"/>
      <c r="I840" s="13"/>
      <c r="J840" s="13"/>
      <c r="K840" s="8"/>
      <c r="L840" s="37"/>
      <c r="M840" s="13"/>
      <c r="N840" s="13"/>
      <c r="O840" s="13"/>
      <c r="P840" s="107"/>
      <c r="Q840" s="8"/>
      <c r="R840" s="8"/>
      <c r="S840" s="21"/>
      <c r="T840" s="11"/>
      <c r="U840" s="13"/>
      <c r="V840" s="8"/>
      <c r="W840" s="8"/>
      <c r="X840" s="8"/>
      <c r="Y840" s="8"/>
      <c r="Z840" s="21"/>
      <c r="AA840" s="21"/>
      <c r="AB840" s="21"/>
      <c r="AC840" s="21"/>
      <c r="AD840" s="102"/>
      <c r="AE840" s="102"/>
      <c r="AF840" s="8"/>
      <c r="AG840" s="8"/>
      <c r="AH840" s="8"/>
      <c r="AI840" s="21"/>
      <c r="AJ840" s="21"/>
      <c r="AK840" s="21"/>
      <c r="AL840" s="21"/>
      <c r="AM840" s="102"/>
      <c r="AN840" s="102"/>
      <c r="AO840" s="8"/>
      <c r="AP840" s="8"/>
      <c r="AQ840" s="8"/>
      <c r="AR840" s="17"/>
      <c r="AS840" s="17"/>
      <c r="AT840" s="13"/>
      <c r="AU840" s="13"/>
      <c r="AV840" s="11"/>
      <c r="AW840" s="13"/>
    </row>
    <row r="841" ht="12.75" customHeight="1">
      <c r="A841" s="13"/>
      <c r="B841" s="13"/>
      <c r="C841" s="11"/>
      <c r="D841" s="11"/>
      <c r="E841" s="99"/>
      <c r="F841" s="17"/>
      <c r="G841" s="13"/>
      <c r="H841" s="13"/>
      <c r="I841" s="13"/>
      <c r="J841" s="13"/>
      <c r="K841" s="8"/>
      <c r="L841" s="37"/>
      <c r="M841" s="13"/>
      <c r="N841" s="13"/>
      <c r="O841" s="13"/>
      <c r="P841" s="107"/>
      <c r="Q841" s="8"/>
      <c r="R841" s="8"/>
      <c r="S841" s="21"/>
      <c r="T841" s="11"/>
      <c r="U841" s="13"/>
      <c r="V841" s="8"/>
      <c r="W841" s="8"/>
      <c r="X841" s="8"/>
      <c r="Y841" s="8"/>
      <c r="Z841" s="21"/>
      <c r="AA841" s="21"/>
      <c r="AB841" s="21"/>
      <c r="AC841" s="21"/>
      <c r="AD841" s="102"/>
      <c r="AE841" s="102"/>
      <c r="AF841" s="8"/>
      <c r="AG841" s="8"/>
      <c r="AH841" s="8"/>
      <c r="AI841" s="21"/>
      <c r="AJ841" s="21"/>
      <c r="AK841" s="21"/>
      <c r="AL841" s="21"/>
      <c r="AM841" s="102"/>
      <c r="AN841" s="102"/>
      <c r="AO841" s="8"/>
      <c r="AP841" s="8"/>
      <c r="AQ841" s="8"/>
      <c r="AR841" s="17"/>
      <c r="AS841" s="17"/>
      <c r="AT841" s="13"/>
      <c r="AU841" s="13"/>
      <c r="AV841" s="11"/>
      <c r="AW841" s="13"/>
    </row>
    <row r="842" ht="12.75" customHeight="1">
      <c r="A842" s="13"/>
      <c r="B842" s="13"/>
      <c r="C842" s="11"/>
      <c r="D842" s="11"/>
      <c r="E842" s="99"/>
      <c r="F842" s="17"/>
      <c r="G842" s="13"/>
      <c r="H842" s="13"/>
      <c r="I842" s="13"/>
      <c r="J842" s="13"/>
      <c r="K842" s="8"/>
      <c r="L842" s="37"/>
      <c r="M842" s="13"/>
      <c r="N842" s="13"/>
      <c r="O842" s="13"/>
      <c r="P842" s="107"/>
      <c r="Q842" s="8"/>
      <c r="R842" s="8"/>
      <c r="S842" s="21"/>
      <c r="T842" s="11"/>
      <c r="U842" s="13"/>
      <c r="V842" s="8"/>
      <c r="W842" s="8"/>
      <c r="X842" s="8"/>
      <c r="Y842" s="8"/>
      <c r="Z842" s="21"/>
      <c r="AA842" s="21"/>
      <c r="AB842" s="21"/>
      <c r="AC842" s="21"/>
      <c r="AD842" s="102"/>
      <c r="AE842" s="102"/>
      <c r="AF842" s="8"/>
      <c r="AG842" s="8"/>
      <c r="AH842" s="8"/>
      <c r="AI842" s="21"/>
      <c r="AJ842" s="21"/>
      <c r="AK842" s="21"/>
      <c r="AL842" s="21"/>
      <c r="AM842" s="102"/>
      <c r="AN842" s="102"/>
      <c r="AO842" s="8"/>
      <c r="AP842" s="8"/>
      <c r="AQ842" s="8"/>
      <c r="AR842" s="17"/>
      <c r="AS842" s="17"/>
      <c r="AT842" s="13"/>
      <c r="AU842" s="13"/>
      <c r="AV842" s="11"/>
      <c r="AW842" s="13"/>
    </row>
    <row r="843" ht="12.75" customHeight="1">
      <c r="A843" s="13"/>
      <c r="B843" s="13"/>
      <c r="C843" s="11"/>
      <c r="D843" s="11"/>
      <c r="E843" s="99"/>
      <c r="F843" s="17"/>
      <c r="G843" s="13"/>
      <c r="H843" s="13"/>
      <c r="I843" s="13"/>
      <c r="J843" s="13"/>
      <c r="K843" s="8"/>
      <c r="L843" s="37"/>
      <c r="M843" s="13"/>
      <c r="N843" s="13"/>
      <c r="O843" s="13"/>
      <c r="P843" s="107"/>
      <c r="Q843" s="8"/>
      <c r="R843" s="8"/>
      <c r="S843" s="21"/>
      <c r="T843" s="11"/>
      <c r="U843" s="13"/>
      <c r="V843" s="8"/>
      <c r="W843" s="8"/>
      <c r="X843" s="8"/>
      <c r="Y843" s="8"/>
      <c r="Z843" s="21"/>
      <c r="AA843" s="21"/>
      <c r="AB843" s="21"/>
      <c r="AC843" s="21"/>
      <c r="AD843" s="102"/>
      <c r="AE843" s="102"/>
      <c r="AF843" s="8"/>
      <c r="AG843" s="8"/>
      <c r="AH843" s="8"/>
      <c r="AI843" s="21"/>
      <c r="AJ843" s="21"/>
      <c r="AK843" s="21"/>
      <c r="AL843" s="21"/>
      <c r="AM843" s="102"/>
      <c r="AN843" s="102"/>
      <c r="AO843" s="8"/>
      <c r="AP843" s="8"/>
      <c r="AQ843" s="8"/>
      <c r="AR843" s="17"/>
      <c r="AS843" s="17"/>
      <c r="AT843" s="13"/>
      <c r="AU843" s="13"/>
      <c r="AV843" s="11"/>
      <c r="AW843" s="13"/>
    </row>
    <row r="844" ht="12.75" customHeight="1">
      <c r="A844" s="13"/>
      <c r="B844" s="13"/>
      <c r="C844" s="11"/>
      <c r="D844" s="11"/>
      <c r="E844" s="99"/>
      <c r="F844" s="17"/>
      <c r="G844" s="13"/>
      <c r="H844" s="13"/>
      <c r="I844" s="13"/>
      <c r="J844" s="13"/>
      <c r="K844" s="8"/>
      <c r="L844" s="37"/>
      <c r="M844" s="13"/>
      <c r="N844" s="13"/>
      <c r="O844" s="13"/>
      <c r="P844" s="107"/>
      <c r="Q844" s="8"/>
      <c r="R844" s="8"/>
      <c r="S844" s="21"/>
      <c r="T844" s="11"/>
      <c r="U844" s="13"/>
      <c r="V844" s="8"/>
      <c r="W844" s="8"/>
      <c r="X844" s="8"/>
      <c r="Y844" s="8"/>
      <c r="Z844" s="21"/>
      <c r="AA844" s="21"/>
      <c r="AB844" s="21"/>
      <c r="AC844" s="21"/>
      <c r="AD844" s="102"/>
      <c r="AE844" s="102"/>
      <c r="AF844" s="8"/>
      <c r="AG844" s="8"/>
      <c r="AH844" s="8"/>
      <c r="AI844" s="21"/>
      <c r="AJ844" s="21"/>
      <c r="AK844" s="21"/>
      <c r="AL844" s="21"/>
      <c r="AM844" s="102"/>
      <c r="AN844" s="102"/>
      <c r="AO844" s="8"/>
      <c r="AP844" s="8"/>
      <c r="AQ844" s="8"/>
      <c r="AR844" s="17"/>
      <c r="AS844" s="17"/>
      <c r="AT844" s="13"/>
      <c r="AU844" s="13"/>
      <c r="AV844" s="11"/>
      <c r="AW844" s="13"/>
    </row>
    <row r="845" ht="12.75" customHeight="1">
      <c r="A845" s="13"/>
      <c r="B845" s="13"/>
      <c r="C845" s="11"/>
      <c r="D845" s="11"/>
      <c r="E845" s="99"/>
      <c r="F845" s="17"/>
      <c r="G845" s="13"/>
      <c r="H845" s="13"/>
      <c r="I845" s="13"/>
      <c r="J845" s="13"/>
      <c r="K845" s="8"/>
      <c r="L845" s="37"/>
      <c r="M845" s="13"/>
      <c r="N845" s="13"/>
      <c r="O845" s="13"/>
      <c r="P845" s="107"/>
      <c r="Q845" s="8"/>
      <c r="R845" s="8"/>
      <c r="S845" s="21"/>
      <c r="T845" s="11"/>
      <c r="U845" s="13"/>
      <c r="V845" s="8"/>
      <c r="W845" s="8"/>
      <c r="X845" s="8"/>
      <c r="Y845" s="8"/>
      <c r="Z845" s="21"/>
      <c r="AA845" s="21"/>
      <c r="AB845" s="21"/>
      <c r="AC845" s="21"/>
      <c r="AD845" s="102"/>
      <c r="AE845" s="102"/>
      <c r="AF845" s="8"/>
      <c r="AG845" s="8"/>
      <c r="AH845" s="8"/>
      <c r="AI845" s="21"/>
      <c r="AJ845" s="21"/>
      <c r="AK845" s="21"/>
      <c r="AL845" s="21"/>
      <c r="AM845" s="102"/>
      <c r="AN845" s="102"/>
      <c r="AO845" s="8"/>
      <c r="AP845" s="8"/>
      <c r="AQ845" s="8"/>
      <c r="AR845" s="17"/>
      <c r="AS845" s="17"/>
      <c r="AT845" s="13"/>
      <c r="AU845" s="13"/>
      <c r="AV845" s="11"/>
      <c r="AW845" s="13"/>
    </row>
    <row r="846" ht="12.75" customHeight="1">
      <c r="A846" s="13"/>
      <c r="B846" s="13"/>
      <c r="C846" s="11"/>
      <c r="D846" s="11"/>
      <c r="E846" s="99"/>
      <c r="F846" s="17"/>
      <c r="G846" s="13"/>
      <c r="H846" s="13"/>
      <c r="I846" s="13"/>
      <c r="J846" s="13"/>
      <c r="K846" s="8"/>
      <c r="L846" s="37"/>
      <c r="M846" s="13"/>
      <c r="N846" s="13"/>
      <c r="O846" s="13"/>
      <c r="P846" s="107"/>
      <c r="Q846" s="8"/>
      <c r="R846" s="8"/>
      <c r="S846" s="21"/>
      <c r="T846" s="11"/>
      <c r="U846" s="13"/>
      <c r="V846" s="8"/>
      <c r="W846" s="8"/>
      <c r="X846" s="8"/>
      <c r="Y846" s="8"/>
      <c r="Z846" s="21"/>
      <c r="AA846" s="21"/>
      <c r="AB846" s="21"/>
      <c r="AC846" s="21"/>
      <c r="AD846" s="102"/>
      <c r="AE846" s="102"/>
      <c r="AF846" s="8"/>
      <c r="AG846" s="8"/>
      <c r="AH846" s="8"/>
      <c r="AI846" s="21"/>
      <c r="AJ846" s="21"/>
      <c r="AK846" s="21"/>
      <c r="AL846" s="21"/>
      <c r="AM846" s="102"/>
      <c r="AN846" s="102"/>
      <c r="AO846" s="8"/>
      <c r="AP846" s="8"/>
      <c r="AQ846" s="8"/>
      <c r="AR846" s="17"/>
      <c r="AS846" s="17"/>
      <c r="AT846" s="13"/>
      <c r="AU846" s="13"/>
      <c r="AV846" s="11"/>
      <c r="AW846" s="13"/>
    </row>
    <row r="847" ht="12.75" customHeight="1">
      <c r="A847" s="13"/>
      <c r="B847" s="13"/>
      <c r="C847" s="11"/>
      <c r="D847" s="11"/>
      <c r="E847" s="99"/>
      <c r="F847" s="17"/>
      <c r="G847" s="13"/>
      <c r="H847" s="13"/>
      <c r="I847" s="13"/>
      <c r="J847" s="13"/>
      <c r="K847" s="8"/>
      <c r="L847" s="37"/>
      <c r="M847" s="13"/>
      <c r="N847" s="13"/>
      <c r="O847" s="13"/>
      <c r="P847" s="107"/>
      <c r="Q847" s="8"/>
      <c r="R847" s="8"/>
      <c r="S847" s="21"/>
      <c r="T847" s="11"/>
      <c r="U847" s="13"/>
      <c r="V847" s="8"/>
      <c r="W847" s="8"/>
      <c r="X847" s="8"/>
      <c r="Y847" s="8"/>
      <c r="Z847" s="21"/>
      <c r="AA847" s="21"/>
      <c r="AB847" s="21"/>
      <c r="AC847" s="21"/>
      <c r="AD847" s="102"/>
      <c r="AE847" s="102"/>
      <c r="AF847" s="8"/>
      <c r="AG847" s="8"/>
      <c r="AH847" s="8"/>
      <c r="AI847" s="21"/>
      <c r="AJ847" s="21"/>
      <c r="AK847" s="21"/>
      <c r="AL847" s="21"/>
      <c r="AM847" s="102"/>
      <c r="AN847" s="102"/>
      <c r="AO847" s="8"/>
      <c r="AP847" s="8"/>
      <c r="AQ847" s="8"/>
      <c r="AR847" s="17"/>
      <c r="AS847" s="17"/>
      <c r="AT847" s="13"/>
      <c r="AU847" s="13"/>
      <c r="AV847" s="11"/>
      <c r="AW847" s="13"/>
    </row>
    <row r="848" ht="12.75" customHeight="1">
      <c r="A848" s="13"/>
      <c r="B848" s="13"/>
      <c r="C848" s="11"/>
      <c r="D848" s="11"/>
      <c r="E848" s="99"/>
      <c r="F848" s="17"/>
      <c r="G848" s="13"/>
      <c r="H848" s="13"/>
      <c r="I848" s="13"/>
      <c r="J848" s="13"/>
      <c r="K848" s="8"/>
      <c r="L848" s="37"/>
      <c r="M848" s="13"/>
      <c r="N848" s="13"/>
      <c r="O848" s="13"/>
      <c r="P848" s="107"/>
      <c r="Q848" s="8"/>
      <c r="R848" s="8"/>
      <c r="S848" s="21"/>
      <c r="T848" s="11"/>
      <c r="U848" s="13"/>
      <c r="V848" s="8"/>
      <c r="W848" s="8"/>
      <c r="X848" s="8"/>
      <c r="Y848" s="8"/>
      <c r="Z848" s="21"/>
      <c r="AA848" s="21"/>
      <c r="AB848" s="21"/>
      <c r="AC848" s="21"/>
      <c r="AD848" s="102"/>
      <c r="AE848" s="102"/>
      <c r="AF848" s="8"/>
      <c r="AG848" s="8"/>
      <c r="AH848" s="8"/>
      <c r="AI848" s="21"/>
      <c r="AJ848" s="21"/>
      <c r="AK848" s="21"/>
      <c r="AL848" s="21"/>
      <c r="AM848" s="102"/>
      <c r="AN848" s="102"/>
      <c r="AO848" s="8"/>
      <c r="AP848" s="8"/>
      <c r="AQ848" s="8"/>
      <c r="AR848" s="17"/>
      <c r="AS848" s="17"/>
      <c r="AT848" s="13"/>
      <c r="AU848" s="13"/>
      <c r="AV848" s="11"/>
      <c r="AW848" s="13"/>
    </row>
    <row r="849" ht="12.75" customHeight="1">
      <c r="A849" s="13"/>
      <c r="B849" s="13"/>
      <c r="C849" s="11"/>
      <c r="D849" s="11"/>
      <c r="E849" s="99"/>
      <c r="F849" s="17"/>
      <c r="G849" s="13"/>
      <c r="H849" s="13"/>
      <c r="I849" s="13"/>
      <c r="J849" s="13"/>
      <c r="K849" s="8"/>
      <c r="L849" s="37"/>
      <c r="M849" s="13"/>
      <c r="N849" s="13"/>
      <c r="O849" s="13"/>
      <c r="P849" s="107"/>
      <c r="Q849" s="8"/>
      <c r="R849" s="8"/>
      <c r="S849" s="21"/>
      <c r="T849" s="11"/>
      <c r="U849" s="13"/>
      <c r="V849" s="8"/>
      <c r="W849" s="8"/>
      <c r="X849" s="8"/>
      <c r="Y849" s="8"/>
      <c r="Z849" s="21"/>
      <c r="AA849" s="21"/>
      <c r="AB849" s="21"/>
      <c r="AC849" s="21"/>
      <c r="AD849" s="102"/>
      <c r="AE849" s="102"/>
      <c r="AF849" s="8"/>
      <c r="AG849" s="8"/>
      <c r="AH849" s="8"/>
      <c r="AI849" s="21"/>
      <c r="AJ849" s="21"/>
      <c r="AK849" s="21"/>
      <c r="AL849" s="21"/>
      <c r="AM849" s="102"/>
      <c r="AN849" s="102"/>
      <c r="AO849" s="8"/>
      <c r="AP849" s="8"/>
      <c r="AQ849" s="8"/>
      <c r="AR849" s="17"/>
      <c r="AS849" s="17"/>
      <c r="AT849" s="13"/>
      <c r="AU849" s="13"/>
      <c r="AV849" s="11"/>
      <c r="AW849" s="13"/>
    </row>
    <row r="850" ht="12.75" customHeight="1">
      <c r="A850" s="13"/>
      <c r="B850" s="13"/>
      <c r="C850" s="11"/>
      <c r="D850" s="11"/>
      <c r="E850" s="99"/>
      <c r="F850" s="17"/>
      <c r="G850" s="13"/>
      <c r="H850" s="13"/>
      <c r="I850" s="13"/>
      <c r="J850" s="13"/>
      <c r="K850" s="8"/>
      <c r="L850" s="37"/>
      <c r="M850" s="13"/>
      <c r="N850" s="13"/>
      <c r="O850" s="13"/>
      <c r="P850" s="107"/>
      <c r="Q850" s="8"/>
      <c r="R850" s="8"/>
      <c r="S850" s="21"/>
      <c r="T850" s="11"/>
      <c r="U850" s="13"/>
      <c r="V850" s="8"/>
      <c r="W850" s="8"/>
      <c r="X850" s="8"/>
      <c r="Y850" s="8"/>
      <c r="Z850" s="21"/>
      <c r="AA850" s="21"/>
      <c r="AB850" s="21"/>
      <c r="AC850" s="21"/>
      <c r="AD850" s="102"/>
      <c r="AE850" s="102"/>
      <c r="AF850" s="8"/>
      <c r="AG850" s="8"/>
      <c r="AH850" s="8"/>
      <c r="AI850" s="21"/>
      <c r="AJ850" s="21"/>
      <c r="AK850" s="21"/>
      <c r="AL850" s="21"/>
      <c r="AM850" s="102"/>
      <c r="AN850" s="102"/>
      <c r="AO850" s="8"/>
      <c r="AP850" s="8"/>
      <c r="AQ850" s="8"/>
      <c r="AR850" s="17"/>
      <c r="AS850" s="17"/>
      <c r="AT850" s="13"/>
      <c r="AU850" s="13"/>
      <c r="AV850" s="11"/>
      <c r="AW850" s="13"/>
    </row>
    <row r="851" ht="12.75" customHeight="1">
      <c r="A851" s="13"/>
      <c r="B851" s="13"/>
      <c r="C851" s="11"/>
      <c r="D851" s="11"/>
      <c r="E851" s="99"/>
      <c r="F851" s="17"/>
      <c r="G851" s="13"/>
      <c r="H851" s="13"/>
      <c r="I851" s="13"/>
      <c r="J851" s="13"/>
      <c r="K851" s="8"/>
      <c r="L851" s="37"/>
      <c r="M851" s="13"/>
      <c r="N851" s="13"/>
      <c r="O851" s="13"/>
      <c r="P851" s="107"/>
      <c r="Q851" s="8"/>
      <c r="R851" s="8"/>
      <c r="S851" s="21"/>
      <c r="T851" s="11"/>
      <c r="U851" s="13"/>
      <c r="V851" s="8"/>
      <c r="W851" s="8"/>
      <c r="X851" s="8"/>
      <c r="Y851" s="8"/>
      <c r="Z851" s="21"/>
      <c r="AA851" s="21"/>
      <c r="AB851" s="21"/>
      <c r="AC851" s="21"/>
      <c r="AD851" s="102"/>
      <c r="AE851" s="102"/>
      <c r="AF851" s="8"/>
      <c r="AG851" s="8"/>
      <c r="AH851" s="8"/>
      <c r="AI851" s="21"/>
      <c r="AJ851" s="21"/>
      <c r="AK851" s="21"/>
      <c r="AL851" s="21"/>
      <c r="AM851" s="102"/>
      <c r="AN851" s="102"/>
      <c r="AO851" s="8"/>
      <c r="AP851" s="8"/>
      <c r="AQ851" s="8"/>
      <c r="AR851" s="17"/>
      <c r="AS851" s="17"/>
      <c r="AT851" s="13"/>
      <c r="AU851" s="13"/>
      <c r="AV851" s="11"/>
      <c r="AW851" s="13"/>
    </row>
    <row r="852" ht="12.75" customHeight="1">
      <c r="A852" s="13"/>
      <c r="B852" s="13"/>
      <c r="C852" s="11"/>
      <c r="D852" s="11"/>
      <c r="E852" s="99"/>
      <c r="F852" s="17"/>
      <c r="G852" s="13"/>
      <c r="H852" s="13"/>
      <c r="I852" s="13"/>
      <c r="J852" s="13"/>
      <c r="K852" s="8"/>
      <c r="L852" s="37"/>
      <c r="M852" s="13"/>
      <c r="N852" s="13"/>
      <c r="O852" s="13"/>
      <c r="P852" s="107"/>
      <c r="Q852" s="8"/>
      <c r="R852" s="8"/>
      <c r="S852" s="21"/>
      <c r="T852" s="11"/>
      <c r="U852" s="13"/>
      <c r="V852" s="8"/>
      <c r="W852" s="8"/>
      <c r="X852" s="8"/>
      <c r="Y852" s="8"/>
      <c r="Z852" s="21"/>
      <c r="AA852" s="21"/>
      <c r="AB852" s="21"/>
      <c r="AC852" s="21"/>
      <c r="AD852" s="102"/>
      <c r="AE852" s="102"/>
      <c r="AF852" s="8"/>
      <c r="AG852" s="8"/>
      <c r="AH852" s="8"/>
      <c r="AI852" s="21"/>
      <c r="AJ852" s="21"/>
      <c r="AK852" s="21"/>
      <c r="AL852" s="21"/>
      <c r="AM852" s="102"/>
      <c r="AN852" s="102"/>
      <c r="AO852" s="8"/>
      <c r="AP852" s="8"/>
      <c r="AQ852" s="8"/>
      <c r="AR852" s="17"/>
      <c r="AS852" s="17"/>
      <c r="AT852" s="13"/>
      <c r="AU852" s="13"/>
      <c r="AV852" s="11"/>
      <c r="AW852" s="13"/>
    </row>
    <row r="853" ht="12.75" customHeight="1">
      <c r="A853" s="13"/>
      <c r="B853" s="13"/>
      <c r="C853" s="11"/>
      <c r="D853" s="11"/>
      <c r="E853" s="99"/>
      <c r="F853" s="17"/>
      <c r="G853" s="13"/>
      <c r="H853" s="13"/>
      <c r="I853" s="13"/>
      <c r="J853" s="13"/>
      <c r="K853" s="8"/>
      <c r="L853" s="37"/>
      <c r="M853" s="13"/>
      <c r="N853" s="13"/>
      <c r="O853" s="13"/>
      <c r="P853" s="107"/>
      <c r="Q853" s="8"/>
      <c r="R853" s="8"/>
      <c r="S853" s="21"/>
      <c r="T853" s="11"/>
      <c r="U853" s="13"/>
      <c r="V853" s="8"/>
      <c r="W853" s="8"/>
      <c r="X853" s="8"/>
      <c r="Y853" s="8"/>
      <c r="Z853" s="21"/>
      <c r="AA853" s="21"/>
      <c r="AB853" s="21"/>
      <c r="AC853" s="21"/>
      <c r="AD853" s="102"/>
      <c r="AE853" s="102"/>
      <c r="AF853" s="8"/>
      <c r="AG853" s="8"/>
      <c r="AH853" s="8"/>
      <c r="AI853" s="21"/>
      <c r="AJ853" s="21"/>
      <c r="AK853" s="21"/>
      <c r="AL853" s="21"/>
      <c r="AM853" s="102"/>
      <c r="AN853" s="102"/>
      <c r="AO853" s="8"/>
      <c r="AP853" s="8"/>
      <c r="AQ853" s="8"/>
      <c r="AR853" s="17"/>
      <c r="AS853" s="17"/>
      <c r="AT853" s="13"/>
      <c r="AU853" s="13"/>
      <c r="AV853" s="11"/>
      <c r="AW853" s="13"/>
    </row>
    <row r="854" ht="12.75" customHeight="1">
      <c r="A854" s="13"/>
      <c r="B854" s="13"/>
      <c r="C854" s="11"/>
      <c r="D854" s="11"/>
      <c r="E854" s="99"/>
      <c r="F854" s="17"/>
      <c r="G854" s="13"/>
      <c r="H854" s="13"/>
      <c r="I854" s="13"/>
      <c r="J854" s="13"/>
      <c r="K854" s="8"/>
      <c r="L854" s="37"/>
      <c r="M854" s="13"/>
      <c r="N854" s="13"/>
      <c r="O854" s="13"/>
      <c r="P854" s="107"/>
      <c r="Q854" s="8"/>
      <c r="R854" s="8"/>
      <c r="S854" s="21"/>
      <c r="T854" s="11"/>
      <c r="U854" s="13"/>
      <c r="V854" s="8"/>
      <c r="W854" s="8"/>
      <c r="X854" s="8"/>
      <c r="Y854" s="8"/>
      <c r="Z854" s="21"/>
      <c r="AA854" s="21"/>
      <c r="AB854" s="21"/>
      <c r="AC854" s="21"/>
      <c r="AD854" s="102"/>
      <c r="AE854" s="102"/>
      <c r="AF854" s="8"/>
      <c r="AG854" s="8"/>
      <c r="AH854" s="8"/>
      <c r="AI854" s="21"/>
      <c r="AJ854" s="21"/>
      <c r="AK854" s="21"/>
      <c r="AL854" s="21"/>
      <c r="AM854" s="102"/>
      <c r="AN854" s="102"/>
      <c r="AO854" s="8"/>
      <c r="AP854" s="8"/>
      <c r="AQ854" s="8"/>
      <c r="AR854" s="17"/>
      <c r="AS854" s="17"/>
      <c r="AT854" s="13"/>
      <c r="AU854" s="13"/>
      <c r="AV854" s="11"/>
      <c r="AW854" s="13"/>
    </row>
    <row r="855" ht="12.75" customHeight="1">
      <c r="A855" s="13"/>
      <c r="B855" s="13"/>
      <c r="C855" s="11"/>
      <c r="D855" s="11"/>
      <c r="E855" s="99"/>
      <c r="F855" s="17"/>
      <c r="G855" s="13"/>
      <c r="H855" s="13"/>
      <c r="I855" s="13"/>
      <c r="J855" s="13"/>
      <c r="K855" s="8"/>
      <c r="L855" s="37"/>
      <c r="M855" s="13"/>
      <c r="N855" s="13"/>
      <c r="O855" s="13"/>
      <c r="P855" s="107"/>
      <c r="Q855" s="8"/>
      <c r="R855" s="8"/>
      <c r="S855" s="21"/>
      <c r="T855" s="11"/>
      <c r="U855" s="13"/>
      <c r="V855" s="8"/>
      <c r="W855" s="8"/>
      <c r="X855" s="8"/>
      <c r="Y855" s="8"/>
      <c r="Z855" s="21"/>
      <c r="AA855" s="21"/>
      <c r="AB855" s="21"/>
      <c r="AC855" s="21"/>
      <c r="AD855" s="102"/>
      <c r="AE855" s="102"/>
      <c r="AF855" s="8"/>
      <c r="AG855" s="8"/>
      <c r="AH855" s="8"/>
      <c r="AI855" s="21"/>
      <c r="AJ855" s="21"/>
      <c r="AK855" s="21"/>
      <c r="AL855" s="21"/>
      <c r="AM855" s="102"/>
      <c r="AN855" s="102"/>
      <c r="AO855" s="8"/>
      <c r="AP855" s="8"/>
      <c r="AQ855" s="8"/>
      <c r="AR855" s="17"/>
      <c r="AS855" s="17"/>
      <c r="AT855" s="13"/>
      <c r="AU855" s="13"/>
      <c r="AV855" s="11"/>
      <c r="AW855" s="13"/>
    </row>
    <row r="856" ht="12.75" customHeight="1">
      <c r="A856" s="13"/>
      <c r="B856" s="13"/>
      <c r="C856" s="11"/>
      <c r="D856" s="11"/>
      <c r="E856" s="99"/>
      <c r="F856" s="17"/>
      <c r="G856" s="13"/>
      <c r="H856" s="13"/>
      <c r="I856" s="13"/>
      <c r="J856" s="13"/>
      <c r="K856" s="8"/>
      <c r="L856" s="37"/>
      <c r="M856" s="13"/>
      <c r="N856" s="13"/>
      <c r="O856" s="13"/>
      <c r="P856" s="107"/>
      <c r="Q856" s="8"/>
      <c r="R856" s="8"/>
      <c r="S856" s="21"/>
      <c r="T856" s="11"/>
      <c r="U856" s="13"/>
      <c r="V856" s="8"/>
      <c r="W856" s="8"/>
      <c r="X856" s="8"/>
      <c r="Y856" s="8"/>
      <c r="Z856" s="21"/>
      <c r="AA856" s="21"/>
      <c r="AB856" s="21"/>
      <c r="AC856" s="21"/>
      <c r="AD856" s="102"/>
      <c r="AE856" s="102"/>
      <c r="AF856" s="8"/>
      <c r="AG856" s="8"/>
      <c r="AH856" s="8"/>
      <c r="AI856" s="21"/>
      <c r="AJ856" s="21"/>
      <c r="AK856" s="21"/>
      <c r="AL856" s="21"/>
      <c r="AM856" s="102"/>
      <c r="AN856" s="102"/>
      <c r="AO856" s="8"/>
      <c r="AP856" s="8"/>
      <c r="AQ856" s="8"/>
      <c r="AR856" s="17"/>
      <c r="AS856" s="17"/>
      <c r="AT856" s="13"/>
      <c r="AU856" s="13"/>
      <c r="AV856" s="11"/>
      <c r="AW856" s="13"/>
    </row>
    <row r="857" ht="12.75" customHeight="1">
      <c r="A857" s="13"/>
      <c r="B857" s="13"/>
      <c r="C857" s="11"/>
      <c r="D857" s="11"/>
      <c r="E857" s="99"/>
      <c r="F857" s="17"/>
      <c r="G857" s="13"/>
      <c r="H857" s="13"/>
      <c r="I857" s="13"/>
      <c r="J857" s="13"/>
      <c r="K857" s="8"/>
      <c r="L857" s="37"/>
      <c r="M857" s="13"/>
      <c r="N857" s="13"/>
      <c r="O857" s="13"/>
      <c r="P857" s="107"/>
      <c r="Q857" s="8"/>
      <c r="R857" s="8"/>
      <c r="S857" s="21"/>
      <c r="T857" s="11"/>
      <c r="U857" s="13"/>
      <c r="V857" s="8"/>
      <c r="W857" s="8"/>
      <c r="X857" s="8"/>
      <c r="Y857" s="8"/>
      <c r="Z857" s="21"/>
      <c r="AA857" s="21"/>
      <c r="AB857" s="21"/>
      <c r="AC857" s="21"/>
      <c r="AD857" s="102"/>
      <c r="AE857" s="102"/>
      <c r="AF857" s="8"/>
      <c r="AG857" s="8"/>
      <c r="AH857" s="8"/>
      <c r="AI857" s="21"/>
      <c r="AJ857" s="21"/>
      <c r="AK857" s="21"/>
      <c r="AL857" s="21"/>
      <c r="AM857" s="102"/>
      <c r="AN857" s="102"/>
      <c r="AO857" s="8"/>
      <c r="AP857" s="8"/>
      <c r="AQ857" s="8"/>
      <c r="AR857" s="17"/>
      <c r="AS857" s="17"/>
      <c r="AT857" s="13"/>
      <c r="AU857" s="13"/>
      <c r="AV857" s="11"/>
      <c r="AW857" s="13"/>
    </row>
    <row r="858" ht="12.75" customHeight="1">
      <c r="A858" s="13"/>
      <c r="B858" s="13"/>
      <c r="C858" s="11"/>
      <c r="D858" s="11"/>
      <c r="E858" s="99"/>
      <c r="F858" s="17"/>
      <c r="G858" s="13"/>
      <c r="H858" s="13"/>
      <c r="I858" s="13"/>
      <c r="J858" s="13"/>
      <c r="K858" s="8"/>
      <c r="L858" s="37"/>
      <c r="M858" s="13"/>
      <c r="N858" s="13"/>
      <c r="O858" s="13"/>
      <c r="P858" s="107"/>
      <c r="Q858" s="8"/>
      <c r="R858" s="8"/>
      <c r="S858" s="21"/>
      <c r="T858" s="11"/>
      <c r="U858" s="13"/>
      <c r="V858" s="8"/>
      <c r="W858" s="8"/>
      <c r="X858" s="8"/>
      <c r="Y858" s="8"/>
      <c r="Z858" s="21"/>
      <c r="AA858" s="21"/>
      <c r="AB858" s="21"/>
      <c r="AC858" s="21"/>
      <c r="AD858" s="102"/>
      <c r="AE858" s="102"/>
      <c r="AF858" s="8"/>
      <c r="AG858" s="8"/>
      <c r="AH858" s="8"/>
      <c r="AI858" s="21"/>
      <c r="AJ858" s="21"/>
      <c r="AK858" s="21"/>
      <c r="AL858" s="21"/>
      <c r="AM858" s="102"/>
      <c r="AN858" s="102"/>
      <c r="AO858" s="8"/>
      <c r="AP858" s="8"/>
      <c r="AQ858" s="8"/>
      <c r="AR858" s="17"/>
      <c r="AS858" s="17"/>
      <c r="AT858" s="13"/>
      <c r="AU858" s="13"/>
      <c r="AV858" s="11"/>
      <c r="AW858" s="13"/>
    </row>
    <row r="859" ht="12.75" customHeight="1">
      <c r="A859" s="13"/>
      <c r="B859" s="13"/>
      <c r="C859" s="11"/>
      <c r="D859" s="11"/>
      <c r="E859" s="99"/>
      <c r="F859" s="17"/>
      <c r="G859" s="13"/>
      <c r="H859" s="13"/>
      <c r="I859" s="13"/>
      <c r="J859" s="13"/>
      <c r="K859" s="8"/>
      <c r="L859" s="37"/>
      <c r="M859" s="13"/>
      <c r="N859" s="13"/>
      <c r="O859" s="13"/>
      <c r="P859" s="107"/>
      <c r="Q859" s="8"/>
      <c r="R859" s="8"/>
      <c r="S859" s="21"/>
      <c r="T859" s="11"/>
      <c r="U859" s="13"/>
      <c r="V859" s="8"/>
      <c r="W859" s="8"/>
      <c r="X859" s="8"/>
      <c r="Y859" s="8"/>
      <c r="Z859" s="21"/>
      <c r="AA859" s="21"/>
      <c r="AB859" s="21"/>
      <c r="AC859" s="21"/>
      <c r="AD859" s="102"/>
      <c r="AE859" s="102"/>
      <c r="AF859" s="8"/>
      <c r="AG859" s="8"/>
      <c r="AH859" s="8"/>
      <c r="AI859" s="21"/>
      <c r="AJ859" s="21"/>
      <c r="AK859" s="21"/>
      <c r="AL859" s="21"/>
      <c r="AM859" s="102"/>
      <c r="AN859" s="102"/>
      <c r="AO859" s="8"/>
      <c r="AP859" s="8"/>
      <c r="AQ859" s="8"/>
      <c r="AR859" s="17"/>
      <c r="AS859" s="17"/>
      <c r="AT859" s="13"/>
      <c r="AU859" s="13"/>
      <c r="AV859" s="11"/>
      <c r="AW859" s="13"/>
    </row>
    <row r="860" ht="12.75" customHeight="1">
      <c r="A860" s="13"/>
      <c r="B860" s="13"/>
      <c r="C860" s="11"/>
      <c r="D860" s="11"/>
      <c r="E860" s="99"/>
      <c r="F860" s="17"/>
      <c r="G860" s="13"/>
      <c r="H860" s="13"/>
      <c r="I860" s="13"/>
      <c r="J860" s="13"/>
      <c r="K860" s="8"/>
      <c r="L860" s="37"/>
      <c r="M860" s="13"/>
      <c r="N860" s="13"/>
      <c r="O860" s="13"/>
      <c r="P860" s="107"/>
      <c r="Q860" s="8"/>
      <c r="R860" s="8"/>
      <c r="S860" s="21"/>
      <c r="T860" s="11"/>
      <c r="U860" s="13"/>
      <c r="V860" s="8"/>
      <c r="W860" s="8"/>
      <c r="X860" s="8"/>
      <c r="Y860" s="8"/>
      <c r="Z860" s="21"/>
      <c r="AA860" s="21"/>
      <c r="AB860" s="21"/>
      <c r="AC860" s="21"/>
      <c r="AD860" s="102"/>
      <c r="AE860" s="102"/>
      <c r="AF860" s="8"/>
      <c r="AG860" s="8"/>
      <c r="AH860" s="8"/>
      <c r="AI860" s="21"/>
      <c r="AJ860" s="21"/>
      <c r="AK860" s="21"/>
      <c r="AL860" s="21"/>
      <c r="AM860" s="102"/>
      <c r="AN860" s="102"/>
      <c r="AO860" s="8"/>
      <c r="AP860" s="8"/>
      <c r="AQ860" s="8"/>
      <c r="AR860" s="17"/>
      <c r="AS860" s="17"/>
      <c r="AT860" s="13"/>
      <c r="AU860" s="13"/>
      <c r="AV860" s="11"/>
      <c r="AW860" s="13"/>
    </row>
    <row r="861" ht="12.75" customHeight="1">
      <c r="A861" s="13"/>
      <c r="B861" s="13"/>
      <c r="C861" s="11"/>
      <c r="D861" s="11"/>
      <c r="E861" s="99"/>
      <c r="F861" s="17"/>
      <c r="G861" s="13"/>
      <c r="H861" s="13"/>
      <c r="I861" s="13"/>
      <c r="J861" s="13"/>
      <c r="K861" s="8"/>
      <c r="L861" s="37"/>
      <c r="M861" s="13"/>
      <c r="N861" s="13"/>
      <c r="O861" s="13"/>
      <c r="P861" s="107"/>
      <c r="Q861" s="8"/>
      <c r="R861" s="8"/>
      <c r="S861" s="21"/>
      <c r="T861" s="11"/>
      <c r="U861" s="13"/>
      <c r="V861" s="8"/>
      <c r="W861" s="8"/>
      <c r="X861" s="8"/>
      <c r="Y861" s="8"/>
      <c r="Z861" s="21"/>
      <c r="AA861" s="21"/>
      <c r="AB861" s="21"/>
      <c r="AC861" s="21"/>
      <c r="AD861" s="102"/>
      <c r="AE861" s="102"/>
      <c r="AF861" s="8"/>
      <c r="AG861" s="8"/>
      <c r="AH861" s="8"/>
      <c r="AI861" s="21"/>
      <c r="AJ861" s="21"/>
      <c r="AK861" s="21"/>
      <c r="AL861" s="21"/>
      <c r="AM861" s="102"/>
      <c r="AN861" s="102"/>
      <c r="AO861" s="8"/>
      <c r="AP861" s="8"/>
      <c r="AQ861" s="8"/>
      <c r="AR861" s="17"/>
      <c r="AS861" s="17"/>
      <c r="AT861" s="13"/>
      <c r="AU861" s="13"/>
      <c r="AV861" s="11"/>
      <c r="AW861" s="13"/>
    </row>
    <row r="862" ht="12.75" customHeight="1">
      <c r="A862" s="13"/>
      <c r="B862" s="13"/>
      <c r="C862" s="11"/>
      <c r="D862" s="11"/>
      <c r="E862" s="99"/>
      <c r="F862" s="17"/>
      <c r="G862" s="13"/>
      <c r="H862" s="13"/>
      <c r="I862" s="13"/>
      <c r="J862" s="13"/>
      <c r="K862" s="8"/>
      <c r="L862" s="37"/>
      <c r="M862" s="13"/>
      <c r="N862" s="13"/>
      <c r="O862" s="13"/>
      <c r="P862" s="107"/>
      <c r="Q862" s="8"/>
      <c r="R862" s="8"/>
      <c r="S862" s="21"/>
      <c r="T862" s="11"/>
      <c r="U862" s="13"/>
      <c r="V862" s="8"/>
      <c r="W862" s="8"/>
      <c r="X862" s="8"/>
      <c r="Y862" s="8"/>
      <c r="Z862" s="21"/>
      <c r="AA862" s="21"/>
      <c r="AB862" s="21"/>
      <c r="AC862" s="21"/>
      <c r="AD862" s="102"/>
      <c r="AE862" s="102"/>
      <c r="AF862" s="8"/>
      <c r="AG862" s="8"/>
      <c r="AH862" s="8"/>
      <c r="AI862" s="21"/>
      <c r="AJ862" s="21"/>
      <c r="AK862" s="21"/>
      <c r="AL862" s="21"/>
      <c r="AM862" s="102"/>
      <c r="AN862" s="102"/>
      <c r="AO862" s="8"/>
      <c r="AP862" s="8"/>
      <c r="AQ862" s="8"/>
      <c r="AR862" s="17"/>
      <c r="AS862" s="17"/>
      <c r="AT862" s="13"/>
      <c r="AU862" s="13"/>
      <c r="AV862" s="11"/>
      <c r="AW862" s="13"/>
    </row>
    <row r="863" ht="12.75" customHeight="1">
      <c r="A863" s="13"/>
      <c r="B863" s="13"/>
      <c r="C863" s="11"/>
      <c r="D863" s="11"/>
      <c r="E863" s="99"/>
      <c r="F863" s="17"/>
      <c r="G863" s="13"/>
      <c r="H863" s="13"/>
      <c r="I863" s="13"/>
      <c r="J863" s="13"/>
      <c r="K863" s="8"/>
      <c r="L863" s="37"/>
      <c r="M863" s="13"/>
      <c r="N863" s="13"/>
      <c r="O863" s="13"/>
      <c r="P863" s="107"/>
      <c r="Q863" s="8"/>
      <c r="R863" s="8"/>
      <c r="S863" s="21"/>
      <c r="T863" s="11"/>
      <c r="U863" s="13"/>
      <c r="V863" s="8"/>
      <c r="W863" s="8"/>
      <c r="X863" s="8"/>
      <c r="Y863" s="8"/>
      <c r="Z863" s="21"/>
      <c r="AA863" s="21"/>
      <c r="AB863" s="21"/>
      <c r="AC863" s="21"/>
      <c r="AD863" s="102"/>
      <c r="AE863" s="102"/>
      <c r="AF863" s="8"/>
      <c r="AG863" s="8"/>
      <c r="AH863" s="8"/>
      <c r="AI863" s="21"/>
      <c r="AJ863" s="21"/>
      <c r="AK863" s="21"/>
      <c r="AL863" s="21"/>
      <c r="AM863" s="102"/>
      <c r="AN863" s="102"/>
      <c r="AO863" s="8"/>
      <c r="AP863" s="8"/>
      <c r="AQ863" s="8"/>
      <c r="AR863" s="17"/>
      <c r="AS863" s="17"/>
      <c r="AT863" s="13"/>
      <c r="AU863" s="13"/>
      <c r="AV863" s="11"/>
      <c r="AW863" s="13"/>
    </row>
    <row r="864" ht="12.75" customHeight="1">
      <c r="A864" s="13"/>
      <c r="B864" s="13"/>
      <c r="C864" s="11"/>
      <c r="D864" s="11"/>
      <c r="E864" s="99"/>
      <c r="F864" s="17"/>
      <c r="G864" s="13"/>
      <c r="H864" s="13"/>
      <c r="I864" s="13"/>
      <c r="J864" s="13"/>
      <c r="K864" s="8"/>
      <c r="L864" s="37"/>
      <c r="M864" s="13"/>
      <c r="N864" s="13"/>
      <c r="O864" s="13"/>
      <c r="P864" s="107"/>
      <c r="Q864" s="8"/>
      <c r="R864" s="8"/>
      <c r="S864" s="21"/>
      <c r="T864" s="11"/>
      <c r="U864" s="13"/>
      <c r="V864" s="8"/>
      <c r="W864" s="8"/>
      <c r="X864" s="8"/>
      <c r="Y864" s="8"/>
      <c r="Z864" s="21"/>
      <c r="AA864" s="21"/>
      <c r="AB864" s="21"/>
      <c r="AC864" s="21"/>
      <c r="AD864" s="102"/>
      <c r="AE864" s="102"/>
      <c r="AF864" s="8"/>
      <c r="AG864" s="8"/>
      <c r="AH864" s="8"/>
      <c r="AI864" s="21"/>
      <c r="AJ864" s="21"/>
      <c r="AK864" s="21"/>
      <c r="AL864" s="21"/>
      <c r="AM864" s="102"/>
      <c r="AN864" s="102"/>
      <c r="AO864" s="8"/>
      <c r="AP864" s="8"/>
      <c r="AQ864" s="8"/>
      <c r="AR864" s="17"/>
      <c r="AS864" s="17"/>
      <c r="AT864" s="13"/>
      <c r="AU864" s="13"/>
      <c r="AV864" s="11"/>
      <c r="AW864" s="13"/>
    </row>
    <row r="865" ht="12.75" customHeight="1">
      <c r="A865" s="13"/>
      <c r="B865" s="13"/>
      <c r="C865" s="11"/>
      <c r="D865" s="11"/>
      <c r="E865" s="99"/>
      <c r="F865" s="17"/>
      <c r="G865" s="13"/>
      <c r="H865" s="13"/>
      <c r="I865" s="13"/>
      <c r="J865" s="13"/>
      <c r="K865" s="8"/>
      <c r="L865" s="37"/>
      <c r="M865" s="13"/>
      <c r="N865" s="13"/>
      <c r="O865" s="13"/>
      <c r="P865" s="107"/>
      <c r="Q865" s="8"/>
      <c r="R865" s="8"/>
      <c r="S865" s="21"/>
      <c r="T865" s="11"/>
      <c r="U865" s="13"/>
      <c r="V865" s="8"/>
      <c r="W865" s="8"/>
      <c r="X865" s="8"/>
      <c r="Y865" s="8"/>
      <c r="Z865" s="21"/>
      <c r="AA865" s="21"/>
      <c r="AB865" s="21"/>
      <c r="AC865" s="21"/>
      <c r="AD865" s="102"/>
      <c r="AE865" s="102"/>
      <c r="AF865" s="8"/>
      <c r="AG865" s="8"/>
      <c r="AH865" s="8"/>
      <c r="AI865" s="21"/>
      <c r="AJ865" s="21"/>
      <c r="AK865" s="21"/>
      <c r="AL865" s="21"/>
      <c r="AM865" s="102"/>
      <c r="AN865" s="102"/>
      <c r="AO865" s="8"/>
      <c r="AP865" s="8"/>
      <c r="AQ865" s="8"/>
      <c r="AR865" s="17"/>
      <c r="AS865" s="17"/>
      <c r="AT865" s="13"/>
      <c r="AU865" s="13"/>
      <c r="AV865" s="11"/>
      <c r="AW865" s="13"/>
    </row>
    <row r="866" ht="12.75" customHeight="1">
      <c r="A866" s="13"/>
      <c r="B866" s="13"/>
      <c r="C866" s="11"/>
      <c r="D866" s="11"/>
      <c r="E866" s="99"/>
      <c r="F866" s="17"/>
      <c r="G866" s="13"/>
      <c r="H866" s="13"/>
      <c r="I866" s="13"/>
      <c r="J866" s="13"/>
      <c r="K866" s="8"/>
      <c r="L866" s="37"/>
      <c r="M866" s="13"/>
      <c r="N866" s="13"/>
      <c r="O866" s="13"/>
      <c r="P866" s="107"/>
      <c r="Q866" s="8"/>
      <c r="R866" s="8"/>
      <c r="S866" s="21"/>
      <c r="T866" s="11"/>
      <c r="U866" s="13"/>
      <c r="V866" s="8"/>
      <c r="W866" s="8"/>
      <c r="X866" s="8"/>
      <c r="Y866" s="8"/>
      <c r="Z866" s="21"/>
      <c r="AA866" s="21"/>
      <c r="AB866" s="21"/>
      <c r="AC866" s="21"/>
      <c r="AD866" s="102"/>
      <c r="AE866" s="102"/>
      <c r="AF866" s="8"/>
      <c r="AG866" s="8"/>
      <c r="AH866" s="8"/>
      <c r="AI866" s="21"/>
      <c r="AJ866" s="21"/>
      <c r="AK866" s="21"/>
      <c r="AL866" s="21"/>
      <c r="AM866" s="102"/>
      <c r="AN866" s="102"/>
      <c r="AO866" s="8"/>
      <c r="AP866" s="8"/>
      <c r="AQ866" s="8"/>
      <c r="AR866" s="17"/>
      <c r="AS866" s="17"/>
      <c r="AT866" s="13"/>
      <c r="AU866" s="13"/>
      <c r="AV866" s="11"/>
      <c r="AW866" s="13"/>
    </row>
    <row r="867" ht="12.75" customHeight="1">
      <c r="A867" s="13"/>
      <c r="B867" s="13"/>
      <c r="C867" s="11"/>
      <c r="D867" s="11"/>
      <c r="E867" s="99"/>
      <c r="F867" s="17"/>
      <c r="G867" s="13"/>
      <c r="H867" s="13"/>
      <c r="I867" s="13"/>
      <c r="J867" s="13"/>
      <c r="K867" s="8"/>
      <c r="L867" s="37"/>
      <c r="M867" s="13"/>
      <c r="N867" s="13"/>
      <c r="O867" s="13"/>
      <c r="P867" s="107"/>
      <c r="Q867" s="8"/>
      <c r="R867" s="8"/>
      <c r="S867" s="21"/>
      <c r="T867" s="11"/>
      <c r="U867" s="13"/>
      <c r="V867" s="8"/>
      <c r="W867" s="8"/>
      <c r="X867" s="8"/>
      <c r="Y867" s="8"/>
      <c r="Z867" s="21"/>
      <c r="AA867" s="21"/>
      <c r="AB867" s="21"/>
      <c r="AC867" s="21"/>
      <c r="AD867" s="102"/>
      <c r="AE867" s="102"/>
      <c r="AF867" s="8"/>
      <c r="AG867" s="8"/>
      <c r="AH867" s="8"/>
      <c r="AI867" s="21"/>
      <c r="AJ867" s="21"/>
      <c r="AK867" s="21"/>
      <c r="AL867" s="21"/>
      <c r="AM867" s="102"/>
      <c r="AN867" s="102"/>
      <c r="AO867" s="8"/>
      <c r="AP867" s="8"/>
      <c r="AQ867" s="8"/>
      <c r="AR867" s="17"/>
      <c r="AS867" s="17"/>
      <c r="AT867" s="13"/>
      <c r="AU867" s="13"/>
      <c r="AV867" s="11"/>
      <c r="AW867" s="13"/>
    </row>
    <row r="868" ht="12.75" customHeight="1">
      <c r="A868" s="13"/>
      <c r="B868" s="13"/>
      <c r="C868" s="11"/>
      <c r="D868" s="11"/>
      <c r="E868" s="99"/>
      <c r="F868" s="17"/>
      <c r="G868" s="13"/>
      <c r="H868" s="13"/>
      <c r="I868" s="13"/>
      <c r="J868" s="13"/>
      <c r="K868" s="8"/>
      <c r="L868" s="37"/>
      <c r="M868" s="13"/>
      <c r="N868" s="13"/>
      <c r="O868" s="13"/>
      <c r="P868" s="107"/>
      <c r="Q868" s="8"/>
      <c r="R868" s="8"/>
      <c r="S868" s="21"/>
      <c r="T868" s="11"/>
      <c r="U868" s="13"/>
      <c r="V868" s="8"/>
      <c r="W868" s="8"/>
      <c r="X868" s="8"/>
      <c r="Y868" s="8"/>
      <c r="Z868" s="21"/>
      <c r="AA868" s="21"/>
      <c r="AB868" s="21"/>
      <c r="AC868" s="21"/>
      <c r="AD868" s="102"/>
      <c r="AE868" s="102"/>
      <c r="AF868" s="8"/>
      <c r="AG868" s="8"/>
      <c r="AH868" s="8"/>
      <c r="AI868" s="21"/>
      <c r="AJ868" s="21"/>
      <c r="AK868" s="21"/>
      <c r="AL868" s="21"/>
      <c r="AM868" s="102"/>
      <c r="AN868" s="102"/>
      <c r="AO868" s="8"/>
      <c r="AP868" s="8"/>
      <c r="AQ868" s="8"/>
      <c r="AR868" s="17"/>
      <c r="AS868" s="17"/>
      <c r="AT868" s="13"/>
      <c r="AU868" s="13"/>
      <c r="AV868" s="11"/>
      <c r="AW868" s="13"/>
    </row>
    <row r="869" ht="12.75" customHeight="1">
      <c r="A869" s="13"/>
      <c r="B869" s="13"/>
      <c r="C869" s="11"/>
      <c r="D869" s="11"/>
      <c r="E869" s="99"/>
      <c r="F869" s="17"/>
      <c r="G869" s="13"/>
      <c r="H869" s="13"/>
      <c r="I869" s="13"/>
      <c r="J869" s="13"/>
      <c r="K869" s="8"/>
      <c r="L869" s="37"/>
      <c r="M869" s="13"/>
      <c r="N869" s="13"/>
      <c r="O869" s="13"/>
      <c r="P869" s="107"/>
      <c r="Q869" s="8"/>
      <c r="R869" s="8"/>
      <c r="S869" s="21"/>
      <c r="T869" s="11"/>
      <c r="U869" s="13"/>
      <c r="V869" s="8"/>
      <c r="W869" s="8"/>
      <c r="X869" s="8"/>
      <c r="Y869" s="8"/>
      <c r="Z869" s="21"/>
      <c r="AA869" s="21"/>
      <c r="AB869" s="21"/>
      <c r="AC869" s="21"/>
      <c r="AD869" s="102"/>
      <c r="AE869" s="102"/>
      <c r="AF869" s="8"/>
      <c r="AG869" s="8"/>
      <c r="AH869" s="8"/>
      <c r="AI869" s="21"/>
      <c r="AJ869" s="21"/>
      <c r="AK869" s="21"/>
      <c r="AL869" s="21"/>
      <c r="AM869" s="102"/>
      <c r="AN869" s="102"/>
      <c r="AO869" s="8"/>
      <c r="AP869" s="8"/>
      <c r="AQ869" s="8"/>
      <c r="AR869" s="17"/>
      <c r="AS869" s="17"/>
      <c r="AT869" s="13"/>
      <c r="AU869" s="13"/>
      <c r="AV869" s="11"/>
      <c r="AW869" s="13"/>
    </row>
    <row r="870" ht="12.75" customHeight="1">
      <c r="A870" s="13"/>
      <c r="B870" s="13"/>
      <c r="C870" s="11"/>
      <c r="D870" s="11"/>
      <c r="E870" s="99"/>
      <c r="F870" s="17"/>
      <c r="G870" s="13"/>
      <c r="H870" s="13"/>
      <c r="I870" s="13"/>
      <c r="J870" s="13"/>
      <c r="K870" s="8"/>
      <c r="L870" s="37"/>
      <c r="M870" s="13"/>
      <c r="N870" s="13"/>
      <c r="O870" s="13"/>
      <c r="P870" s="107"/>
      <c r="Q870" s="8"/>
      <c r="R870" s="8"/>
      <c r="S870" s="21"/>
      <c r="T870" s="11"/>
      <c r="U870" s="13"/>
      <c r="V870" s="8"/>
      <c r="W870" s="8"/>
      <c r="X870" s="8"/>
      <c r="Y870" s="8"/>
      <c r="Z870" s="21"/>
      <c r="AA870" s="21"/>
      <c r="AB870" s="21"/>
      <c r="AC870" s="21"/>
      <c r="AD870" s="102"/>
      <c r="AE870" s="102"/>
      <c r="AF870" s="8"/>
      <c r="AG870" s="8"/>
      <c r="AH870" s="8"/>
      <c r="AI870" s="21"/>
      <c r="AJ870" s="21"/>
      <c r="AK870" s="21"/>
      <c r="AL870" s="21"/>
      <c r="AM870" s="102"/>
      <c r="AN870" s="102"/>
      <c r="AO870" s="8"/>
      <c r="AP870" s="8"/>
      <c r="AQ870" s="8"/>
      <c r="AR870" s="17"/>
      <c r="AS870" s="17"/>
      <c r="AT870" s="13"/>
      <c r="AU870" s="13"/>
      <c r="AV870" s="11"/>
      <c r="AW870" s="13"/>
    </row>
    <row r="871" ht="12.75" customHeight="1">
      <c r="A871" s="13"/>
      <c r="B871" s="13"/>
      <c r="C871" s="11"/>
      <c r="D871" s="11"/>
      <c r="E871" s="99"/>
      <c r="F871" s="17"/>
      <c r="G871" s="13"/>
      <c r="H871" s="13"/>
      <c r="I871" s="13"/>
      <c r="J871" s="13"/>
      <c r="K871" s="8"/>
      <c r="L871" s="37"/>
      <c r="M871" s="13"/>
      <c r="N871" s="13"/>
      <c r="O871" s="13"/>
      <c r="P871" s="107"/>
      <c r="Q871" s="8"/>
      <c r="R871" s="8"/>
      <c r="S871" s="21"/>
      <c r="T871" s="11"/>
      <c r="U871" s="13"/>
      <c r="V871" s="8"/>
      <c r="W871" s="8"/>
      <c r="X871" s="8"/>
      <c r="Y871" s="8"/>
      <c r="Z871" s="21"/>
      <c r="AA871" s="21"/>
      <c r="AB871" s="21"/>
      <c r="AC871" s="21"/>
      <c r="AD871" s="102"/>
      <c r="AE871" s="102"/>
      <c r="AF871" s="8"/>
      <c r="AG871" s="8"/>
      <c r="AH871" s="8"/>
      <c r="AI871" s="21"/>
      <c r="AJ871" s="21"/>
      <c r="AK871" s="21"/>
      <c r="AL871" s="21"/>
      <c r="AM871" s="102"/>
      <c r="AN871" s="102"/>
      <c r="AO871" s="8"/>
      <c r="AP871" s="8"/>
      <c r="AQ871" s="8"/>
      <c r="AR871" s="17"/>
      <c r="AS871" s="17"/>
      <c r="AT871" s="13"/>
      <c r="AU871" s="13"/>
      <c r="AV871" s="11"/>
      <c r="AW871" s="13"/>
    </row>
    <row r="872" ht="12.75" customHeight="1">
      <c r="A872" s="13"/>
      <c r="B872" s="13"/>
      <c r="C872" s="11"/>
      <c r="D872" s="11"/>
      <c r="E872" s="99"/>
      <c r="F872" s="17"/>
      <c r="G872" s="13"/>
      <c r="H872" s="13"/>
      <c r="I872" s="13"/>
      <c r="J872" s="13"/>
      <c r="K872" s="8"/>
      <c r="L872" s="37"/>
      <c r="M872" s="13"/>
      <c r="N872" s="13"/>
      <c r="O872" s="13"/>
      <c r="P872" s="107"/>
      <c r="Q872" s="8"/>
      <c r="R872" s="8"/>
      <c r="S872" s="21"/>
      <c r="T872" s="11"/>
      <c r="U872" s="13"/>
      <c r="V872" s="8"/>
      <c r="W872" s="8"/>
      <c r="X872" s="8"/>
      <c r="Y872" s="8"/>
      <c r="Z872" s="21"/>
      <c r="AA872" s="21"/>
      <c r="AB872" s="21"/>
      <c r="AC872" s="21"/>
      <c r="AD872" s="102"/>
      <c r="AE872" s="102"/>
      <c r="AF872" s="8"/>
      <c r="AG872" s="8"/>
      <c r="AH872" s="8"/>
      <c r="AI872" s="21"/>
      <c r="AJ872" s="21"/>
      <c r="AK872" s="21"/>
      <c r="AL872" s="21"/>
      <c r="AM872" s="102"/>
      <c r="AN872" s="102"/>
      <c r="AO872" s="8"/>
      <c r="AP872" s="8"/>
      <c r="AQ872" s="8"/>
      <c r="AR872" s="17"/>
      <c r="AS872" s="17"/>
      <c r="AT872" s="13"/>
      <c r="AU872" s="13"/>
      <c r="AV872" s="11"/>
      <c r="AW872" s="13"/>
    </row>
    <row r="873" ht="12.75" customHeight="1">
      <c r="A873" s="13"/>
      <c r="B873" s="13"/>
      <c r="C873" s="11"/>
      <c r="D873" s="11"/>
      <c r="E873" s="99"/>
      <c r="F873" s="17"/>
      <c r="G873" s="13"/>
      <c r="H873" s="13"/>
      <c r="I873" s="13"/>
      <c r="J873" s="13"/>
      <c r="K873" s="8"/>
      <c r="L873" s="37"/>
      <c r="M873" s="13"/>
      <c r="N873" s="13"/>
      <c r="O873" s="13"/>
      <c r="P873" s="107"/>
      <c r="Q873" s="8"/>
      <c r="R873" s="8"/>
      <c r="S873" s="21"/>
      <c r="T873" s="11"/>
      <c r="U873" s="13"/>
      <c r="V873" s="8"/>
      <c r="W873" s="8"/>
      <c r="X873" s="8"/>
      <c r="Y873" s="8"/>
      <c r="Z873" s="21"/>
      <c r="AA873" s="21"/>
      <c r="AB873" s="21"/>
      <c r="AC873" s="21"/>
      <c r="AD873" s="102"/>
      <c r="AE873" s="102"/>
      <c r="AF873" s="8"/>
      <c r="AG873" s="8"/>
      <c r="AH873" s="8"/>
      <c r="AI873" s="21"/>
      <c r="AJ873" s="21"/>
      <c r="AK873" s="21"/>
      <c r="AL873" s="21"/>
      <c r="AM873" s="102"/>
      <c r="AN873" s="102"/>
      <c r="AO873" s="8"/>
      <c r="AP873" s="8"/>
      <c r="AQ873" s="8"/>
      <c r="AR873" s="17"/>
      <c r="AS873" s="17"/>
      <c r="AT873" s="13"/>
      <c r="AU873" s="13"/>
      <c r="AV873" s="11"/>
      <c r="AW873" s="13"/>
    </row>
    <row r="874" ht="12.75" customHeight="1">
      <c r="A874" s="13"/>
      <c r="B874" s="13"/>
      <c r="C874" s="11"/>
      <c r="D874" s="11"/>
      <c r="E874" s="99"/>
      <c r="F874" s="17"/>
      <c r="G874" s="13"/>
      <c r="H874" s="13"/>
      <c r="I874" s="13"/>
      <c r="J874" s="13"/>
      <c r="K874" s="8"/>
      <c r="L874" s="37"/>
      <c r="M874" s="13"/>
      <c r="N874" s="13"/>
      <c r="O874" s="13"/>
      <c r="P874" s="107"/>
      <c r="Q874" s="8"/>
      <c r="R874" s="8"/>
      <c r="S874" s="21"/>
      <c r="T874" s="11"/>
      <c r="U874" s="13"/>
      <c r="V874" s="8"/>
      <c r="W874" s="8"/>
      <c r="X874" s="8"/>
      <c r="Y874" s="8"/>
      <c r="Z874" s="21"/>
      <c r="AA874" s="21"/>
      <c r="AB874" s="21"/>
      <c r="AC874" s="21"/>
      <c r="AD874" s="102"/>
      <c r="AE874" s="102"/>
      <c r="AF874" s="8"/>
      <c r="AG874" s="8"/>
      <c r="AH874" s="8"/>
      <c r="AI874" s="21"/>
      <c r="AJ874" s="21"/>
      <c r="AK874" s="21"/>
      <c r="AL874" s="21"/>
      <c r="AM874" s="102"/>
      <c r="AN874" s="102"/>
      <c r="AO874" s="8"/>
      <c r="AP874" s="8"/>
      <c r="AQ874" s="8"/>
      <c r="AR874" s="17"/>
      <c r="AS874" s="17"/>
      <c r="AT874" s="13"/>
      <c r="AU874" s="13"/>
      <c r="AV874" s="11"/>
      <c r="AW874" s="13"/>
    </row>
    <row r="875" ht="12.75" customHeight="1">
      <c r="A875" s="13"/>
      <c r="B875" s="13"/>
      <c r="C875" s="11"/>
      <c r="D875" s="11"/>
      <c r="E875" s="99"/>
      <c r="F875" s="17"/>
      <c r="G875" s="13"/>
      <c r="H875" s="13"/>
      <c r="I875" s="13"/>
      <c r="J875" s="13"/>
      <c r="K875" s="8"/>
      <c r="L875" s="37"/>
      <c r="M875" s="13"/>
      <c r="N875" s="13"/>
      <c r="O875" s="13"/>
      <c r="P875" s="107"/>
      <c r="Q875" s="8"/>
      <c r="R875" s="8"/>
      <c r="S875" s="21"/>
      <c r="T875" s="11"/>
      <c r="U875" s="13"/>
      <c r="V875" s="8"/>
      <c r="W875" s="8"/>
      <c r="X875" s="8"/>
      <c r="Y875" s="8"/>
      <c r="Z875" s="21"/>
      <c r="AA875" s="21"/>
      <c r="AB875" s="21"/>
      <c r="AC875" s="21"/>
      <c r="AD875" s="102"/>
      <c r="AE875" s="102"/>
      <c r="AF875" s="8"/>
      <c r="AG875" s="8"/>
      <c r="AH875" s="8"/>
      <c r="AI875" s="21"/>
      <c r="AJ875" s="21"/>
      <c r="AK875" s="21"/>
      <c r="AL875" s="21"/>
      <c r="AM875" s="102"/>
      <c r="AN875" s="102"/>
      <c r="AO875" s="8"/>
      <c r="AP875" s="8"/>
      <c r="AQ875" s="8"/>
      <c r="AR875" s="17"/>
      <c r="AS875" s="17"/>
      <c r="AT875" s="13"/>
      <c r="AU875" s="13"/>
      <c r="AV875" s="11"/>
      <c r="AW875" s="13"/>
    </row>
    <row r="876" ht="12.75" customHeight="1">
      <c r="A876" s="13"/>
      <c r="B876" s="13"/>
      <c r="C876" s="11"/>
      <c r="D876" s="11"/>
      <c r="E876" s="99"/>
      <c r="F876" s="17"/>
      <c r="G876" s="13"/>
      <c r="H876" s="13"/>
      <c r="I876" s="13"/>
      <c r="J876" s="13"/>
      <c r="K876" s="8"/>
      <c r="L876" s="37"/>
      <c r="M876" s="13"/>
      <c r="N876" s="13"/>
      <c r="O876" s="13"/>
      <c r="P876" s="107"/>
      <c r="Q876" s="8"/>
      <c r="R876" s="8"/>
      <c r="S876" s="21"/>
      <c r="T876" s="11"/>
      <c r="U876" s="13"/>
      <c r="V876" s="8"/>
      <c r="W876" s="8"/>
      <c r="X876" s="8"/>
      <c r="Y876" s="8"/>
      <c r="Z876" s="21"/>
      <c r="AA876" s="21"/>
      <c r="AB876" s="21"/>
      <c r="AC876" s="21"/>
      <c r="AD876" s="102"/>
      <c r="AE876" s="102"/>
      <c r="AF876" s="8"/>
      <c r="AG876" s="8"/>
      <c r="AH876" s="8"/>
      <c r="AI876" s="21"/>
      <c r="AJ876" s="21"/>
      <c r="AK876" s="21"/>
      <c r="AL876" s="21"/>
      <c r="AM876" s="102"/>
      <c r="AN876" s="102"/>
      <c r="AO876" s="8"/>
      <c r="AP876" s="8"/>
      <c r="AQ876" s="8"/>
      <c r="AR876" s="17"/>
      <c r="AS876" s="17"/>
      <c r="AT876" s="13"/>
      <c r="AU876" s="13"/>
      <c r="AV876" s="11"/>
      <c r="AW876" s="13"/>
    </row>
    <row r="877" ht="12.75" customHeight="1">
      <c r="A877" s="13"/>
      <c r="B877" s="13"/>
      <c r="C877" s="11"/>
      <c r="D877" s="11"/>
      <c r="E877" s="99"/>
      <c r="F877" s="17"/>
      <c r="G877" s="13"/>
      <c r="H877" s="13"/>
      <c r="I877" s="13"/>
      <c r="J877" s="13"/>
      <c r="K877" s="8"/>
      <c r="L877" s="37"/>
      <c r="M877" s="13"/>
      <c r="N877" s="13"/>
      <c r="O877" s="13"/>
      <c r="P877" s="107"/>
      <c r="Q877" s="8"/>
      <c r="R877" s="8"/>
      <c r="S877" s="21"/>
      <c r="T877" s="11"/>
      <c r="U877" s="13"/>
      <c r="V877" s="8"/>
      <c r="W877" s="8"/>
      <c r="X877" s="8"/>
      <c r="Y877" s="8"/>
      <c r="Z877" s="21"/>
      <c r="AA877" s="21"/>
      <c r="AB877" s="21"/>
      <c r="AC877" s="21"/>
      <c r="AD877" s="102"/>
      <c r="AE877" s="102"/>
      <c r="AF877" s="8"/>
      <c r="AG877" s="8"/>
      <c r="AH877" s="8"/>
      <c r="AI877" s="21"/>
      <c r="AJ877" s="21"/>
      <c r="AK877" s="21"/>
      <c r="AL877" s="21"/>
      <c r="AM877" s="102"/>
      <c r="AN877" s="102"/>
      <c r="AO877" s="8"/>
      <c r="AP877" s="8"/>
      <c r="AQ877" s="8"/>
      <c r="AR877" s="17"/>
      <c r="AS877" s="17"/>
      <c r="AT877" s="13"/>
      <c r="AU877" s="13"/>
      <c r="AV877" s="11"/>
      <c r="AW877" s="13"/>
    </row>
    <row r="878" ht="12.75" customHeight="1">
      <c r="A878" s="13"/>
      <c r="B878" s="13"/>
      <c r="C878" s="11"/>
      <c r="D878" s="11"/>
      <c r="E878" s="99"/>
      <c r="F878" s="17"/>
      <c r="G878" s="13"/>
      <c r="H878" s="13"/>
      <c r="I878" s="13"/>
      <c r="J878" s="13"/>
      <c r="K878" s="8"/>
      <c r="L878" s="37"/>
      <c r="M878" s="13"/>
      <c r="N878" s="13"/>
      <c r="O878" s="13"/>
      <c r="P878" s="107"/>
      <c r="Q878" s="8"/>
      <c r="R878" s="8"/>
      <c r="S878" s="21"/>
      <c r="T878" s="11"/>
      <c r="U878" s="13"/>
      <c r="V878" s="8"/>
      <c r="W878" s="8"/>
      <c r="X878" s="8"/>
      <c r="Y878" s="8"/>
      <c r="Z878" s="21"/>
      <c r="AA878" s="21"/>
      <c r="AB878" s="21"/>
      <c r="AC878" s="21"/>
      <c r="AD878" s="102"/>
      <c r="AE878" s="102"/>
      <c r="AF878" s="8"/>
      <c r="AG878" s="8"/>
      <c r="AH878" s="8"/>
      <c r="AI878" s="21"/>
      <c r="AJ878" s="21"/>
      <c r="AK878" s="21"/>
      <c r="AL878" s="21"/>
      <c r="AM878" s="102"/>
      <c r="AN878" s="102"/>
      <c r="AO878" s="8"/>
      <c r="AP878" s="8"/>
      <c r="AQ878" s="8"/>
      <c r="AR878" s="17"/>
      <c r="AS878" s="17"/>
      <c r="AT878" s="13"/>
      <c r="AU878" s="13"/>
      <c r="AV878" s="11"/>
      <c r="AW878" s="13"/>
    </row>
    <row r="879" ht="12.75" customHeight="1">
      <c r="A879" s="13"/>
      <c r="B879" s="13"/>
      <c r="C879" s="11"/>
      <c r="D879" s="11"/>
      <c r="E879" s="99"/>
      <c r="F879" s="17"/>
      <c r="G879" s="13"/>
      <c r="H879" s="13"/>
      <c r="I879" s="13"/>
      <c r="J879" s="13"/>
      <c r="K879" s="8"/>
      <c r="L879" s="37"/>
      <c r="M879" s="13"/>
      <c r="N879" s="13"/>
      <c r="O879" s="13"/>
      <c r="P879" s="107"/>
      <c r="Q879" s="8"/>
      <c r="R879" s="8"/>
      <c r="S879" s="21"/>
      <c r="T879" s="11"/>
      <c r="U879" s="13"/>
      <c r="V879" s="8"/>
      <c r="W879" s="8"/>
      <c r="X879" s="8"/>
      <c r="Y879" s="8"/>
      <c r="Z879" s="21"/>
      <c r="AA879" s="21"/>
      <c r="AB879" s="21"/>
      <c r="AC879" s="21"/>
      <c r="AD879" s="102"/>
      <c r="AE879" s="102"/>
      <c r="AF879" s="8"/>
      <c r="AG879" s="8"/>
      <c r="AH879" s="8"/>
      <c r="AI879" s="21"/>
      <c r="AJ879" s="21"/>
      <c r="AK879" s="21"/>
      <c r="AL879" s="21"/>
      <c r="AM879" s="102"/>
      <c r="AN879" s="102"/>
      <c r="AO879" s="8"/>
      <c r="AP879" s="8"/>
      <c r="AQ879" s="8"/>
      <c r="AR879" s="17"/>
      <c r="AS879" s="17"/>
      <c r="AT879" s="13"/>
      <c r="AU879" s="13"/>
      <c r="AV879" s="11"/>
      <c r="AW879" s="13"/>
    </row>
    <row r="880" ht="12.75" customHeight="1">
      <c r="A880" s="13"/>
      <c r="B880" s="13"/>
      <c r="C880" s="11"/>
      <c r="D880" s="11"/>
      <c r="E880" s="99"/>
      <c r="F880" s="17"/>
      <c r="G880" s="13"/>
      <c r="H880" s="13"/>
      <c r="I880" s="13"/>
      <c r="J880" s="13"/>
      <c r="K880" s="8"/>
      <c r="L880" s="37"/>
      <c r="M880" s="13"/>
      <c r="N880" s="13"/>
      <c r="O880" s="13"/>
      <c r="P880" s="107"/>
      <c r="Q880" s="8"/>
      <c r="R880" s="8"/>
      <c r="S880" s="21"/>
      <c r="T880" s="11"/>
      <c r="U880" s="13"/>
      <c r="V880" s="8"/>
      <c r="W880" s="8"/>
      <c r="X880" s="8"/>
      <c r="Y880" s="8"/>
      <c r="Z880" s="21"/>
      <c r="AA880" s="21"/>
      <c r="AB880" s="21"/>
      <c r="AC880" s="21"/>
      <c r="AD880" s="102"/>
      <c r="AE880" s="102"/>
      <c r="AF880" s="8"/>
      <c r="AG880" s="8"/>
      <c r="AH880" s="8"/>
      <c r="AI880" s="21"/>
      <c r="AJ880" s="21"/>
      <c r="AK880" s="21"/>
      <c r="AL880" s="21"/>
      <c r="AM880" s="102"/>
      <c r="AN880" s="102"/>
      <c r="AO880" s="8"/>
      <c r="AP880" s="8"/>
      <c r="AQ880" s="8"/>
      <c r="AR880" s="17"/>
      <c r="AS880" s="17"/>
      <c r="AT880" s="13"/>
      <c r="AU880" s="13"/>
      <c r="AV880" s="11"/>
      <c r="AW880" s="13"/>
    </row>
    <row r="881" ht="12.75" customHeight="1">
      <c r="A881" s="13"/>
      <c r="B881" s="13"/>
      <c r="C881" s="11"/>
      <c r="D881" s="11"/>
      <c r="E881" s="99"/>
      <c r="F881" s="17"/>
      <c r="G881" s="13"/>
      <c r="H881" s="13"/>
      <c r="I881" s="13"/>
      <c r="J881" s="13"/>
      <c r="K881" s="8"/>
      <c r="L881" s="37"/>
      <c r="M881" s="13"/>
      <c r="N881" s="13"/>
      <c r="O881" s="13"/>
      <c r="P881" s="107"/>
      <c r="Q881" s="8"/>
      <c r="R881" s="8"/>
      <c r="S881" s="21"/>
      <c r="T881" s="11"/>
      <c r="U881" s="13"/>
      <c r="V881" s="8"/>
      <c r="W881" s="8"/>
      <c r="X881" s="8"/>
      <c r="Y881" s="8"/>
      <c r="Z881" s="21"/>
      <c r="AA881" s="21"/>
      <c r="AB881" s="21"/>
      <c r="AC881" s="21"/>
      <c r="AD881" s="102"/>
      <c r="AE881" s="102"/>
      <c r="AF881" s="8"/>
      <c r="AG881" s="8"/>
      <c r="AH881" s="8"/>
      <c r="AI881" s="21"/>
      <c r="AJ881" s="21"/>
      <c r="AK881" s="21"/>
      <c r="AL881" s="21"/>
      <c r="AM881" s="102"/>
      <c r="AN881" s="102"/>
      <c r="AO881" s="8"/>
      <c r="AP881" s="8"/>
      <c r="AQ881" s="8"/>
      <c r="AR881" s="17"/>
      <c r="AS881" s="17"/>
      <c r="AT881" s="13"/>
      <c r="AU881" s="13"/>
      <c r="AV881" s="11"/>
      <c r="AW881" s="13"/>
    </row>
    <row r="882" ht="12.75" customHeight="1">
      <c r="A882" s="13"/>
      <c r="B882" s="13"/>
      <c r="C882" s="11"/>
      <c r="D882" s="11"/>
      <c r="E882" s="99"/>
      <c r="F882" s="17"/>
      <c r="G882" s="13"/>
      <c r="H882" s="13"/>
      <c r="I882" s="13"/>
      <c r="J882" s="13"/>
      <c r="K882" s="8"/>
      <c r="L882" s="37"/>
      <c r="M882" s="13"/>
      <c r="N882" s="13"/>
      <c r="O882" s="13"/>
      <c r="P882" s="107"/>
      <c r="Q882" s="8"/>
      <c r="R882" s="8"/>
      <c r="S882" s="21"/>
      <c r="T882" s="11"/>
      <c r="U882" s="13"/>
      <c r="V882" s="8"/>
      <c r="W882" s="8"/>
      <c r="X882" s="8"/>
      <c r="Y882" s="8"/>
      <c r="Z882" s="21"/>
      <c r="AA882" s="21"/>
      <c r="AB882" s="21"/>
      <c r="AC882" s="21"/>
      <c r="AD882" s="102"/>
      <c r="AE882" s="102"/>
      <c r="AF882" s="8"/>
      <c r="AG882" s="8"/>
      <c r="AH882" s="8"/>
      <c r="AI882" s="21"/>
      <c r="AJ882" s="21"/>
      <c r="AK882" s="21"/>
      <c r="AL882" s="21"/>
      <c r="AM882" s="102"/>
      <c r="AN882" s="102"/>
      <c r="AO882" s="8"/>
      <c r="AP882" s="8"/>
      <c r="AQ882" s="8"/>
      <c r="AR882" s="17"/>
      <c r="AS882" s="17"/>
      <c r="AT882" s="13"/>
      <c r="AU882" s="13"/>
      <c r="AV882" s="11"/>
      <c r="AW882" s="13"/>
    </row>
    <row r="883" ht="12.75" customHeight="1">
      <c r="A883" s="13"/>
      <c r="B883" s="13"/>
      <c r="C883" s="11"/>
      <c r="D883" s="11"/>
      <c r="E883" s="99"/>
      <c r="F883" s="17"/>
      <c r="G883" s="13"/>
      <c r="H883" s="13"/>
      <c r="I883" s="13"/>
      <c r="J883" s="13"/>
      <c r="K883" s="8"/>
      <c r="L883" s="37"/>
      <c r="M883" s="13"/>
      <c r="N883" s="13"/>
      <c r="O883" s="13"/>
      <c r="P883" s="107"/>
      <c r="Q883" s="8"/>
      <c r="R883" s="8"/>
      <c r="S883" s="21"/>
      <c r="T883" s="11"/>
      <c r="U883" s="13"/>
      <c r="V883" s="8"/>
      <c r="W883" s="8"/>
      <c r="X883" s="8"/>
      <c r="Y883" s="8"/>
      <c r="Z883" s="21"/>
      <c r="AA883" s="21"/>
      <c r="AB883" s="21"/>
      <c r="AC883" s="21"/>
      <c r="AD883" s="102"/>
      <c r="AE883" s="102"/>
      <c r="AF883" s="8"/>
      <c r="AG883" s="8"/>
      <c r="AH883" s="8"/>
      <c r="AI883" s="21"/>
      <c r="AJ883" s="21"/>
      <c r="AK883" s="21"/>
      <c r="AL883" s="21"/>
      <c r="AM883" s="102"/>
      <c r="AN883" s="102"/>
      <c r="AO883" s="8"/>
      <c r="AP883" s="8"/>
      <c r="AQ883" s="8"/>
      <c r="AR883" s="17"/>
      <c r="AS883" s="17"/>
      <c r="AT883" s="13"/>
      <c r="AU883" s="13"/>
      <c r="AV883" s="11"/>
      <c r="AW883" s="13"/>
    </row>
    <row r="884" ht="12.75" customHeight="1">
      <c r="A884" s="13"/>
      <c r="B884" s="13"/>
      <c r="C884" s="11"/>
      <c r="D884" s="11"/>
      <c r="E884" s="99"/>
      <c r="F884" s="17"/>
      <c r="G884" s="13"/>
      <c r="H884" s="13"/>
      <c r="I884" s="13"/>
      <c r="J884" s="13"/>
      <c r="K884" s="8"/>
      <c r="L884" s="37"/>
      <c r="M884" s="13"/>
      <c r="N884" s="13"/>
      <c r="O884" s="13"/>
      <c r="P884" s="107"/>
      <c r="Q884" s="8"/>
      <c r="R884" s="8"/>
      <c r="S884" s="21"/>
      <c r="T884" s="11"/>
      <c r="U884" s="13"/>
      <c r="V884" s="8"/>
      <c r="W884" s="8"/>
      <c r="X884" s="8"/>
      <c r="Y884" s="8"/>
      <c r="Z884" s="21"/>
      <c r="AA884" s="21"/>
      <c r="AB884" s="21"/>
      <c r="AC884" s="21"/>
      <c r="AD884" s="102"/>
      <c r="AE884" s="102"/>
      <c r="AF884" s="8"/>
      <c r="AG884" s="8"/>
      <c r="AH884" s="8"/>
      <c r="AI884" s="21"/>
      <c r="AJ884" s="21"/>
      <c r="AK884" s="21"/>
      <c r="AL884" s="21"/>
      <c r="AM884" s="102"/>
      <c r="AN884" s="102"/>
      <c r="AO884" s="8"/>
      <c r="AP884" s="8"/>
      <c r="AQ884" s="8"/>
      <c r="AR884" s="17"/>
      <c r="AS884" s="17"/>
      <c r="AT884" s="13"/>
      <c r="AU884" s="13"/>
      <c r="AV884" s="11"/>
      <c r="AW884" s="13"/>
    </row>
    <row r="885" ht="12.75" customHeight="1">
      <c r="A885" s="13"/>
      <c r="B885" s="13"/>
      <c r="C885" s="11"/>
      <c r="D885" s="11"/>
      <c r="E885" s="99"/>
      <c r="F885" s="17"/>
      <c r="G885" s="13"/>
      <c r="H885" s="13"/>
      <c r="I885" s="13"/>
      <c r="J885" s="13"/>
      <c r="K885" s="8"/>
      <c r="L885" s="37"/>
      <c r="M885" s="13"/>
      <c r="N885" s="13"/>
      <c r="O885" s="13"/>
      <c r="P885" s="107"/>
      <c r="Q885" s="8"/>
      <c r="R885" s="8"/>
      <c r="S885" s="21"/>
      <c r="T885" s="11"/>
      <c r="U885" s="13"/>
      <c r="V885" s="8"/>
      <c r="W885" s="8"/>
      <c r="X885" s="8"/>
      <c r="Y885" s="8"/>
      <c r="Z885" s="21"/>
      <c r="AA885" s="21"/>
      <c r="AB885" s="21"/>
      <c r="AC885" s="21"/>
      <c r="AD885" s="102"/>
      <c r="AE885" s="102"/>
      <c r="AF885" s="8"/>
      <c r="AG885" s="8"/>
      <c r="AH885" s="8"/>
      <c r="AI885" s="21"/>
      <c r="AJ885" s="21"/>
      <c r="AK885" s="21"/>
      <c r="AL885" s="21"/>
      <c r="AM885" s="102"/>
      <c r="AN885" s="102"/>
      <c r="AO885" s="8"/>
      <c r="AP885" s="8"/>
      <c r="AQ885" s="8"/>
      <c r="AR885" s="17"/>
      <c r="AS885" s="17"/>
      <c r="AT885" s="13"/>
      <c r="AU885" s="13"/>
      <c r="AV885" s="11"/>
      <c r="AW885" s="13"/>
    </row>
    <row r="886" ht="12.75" customHeight="1">
      <c r="A886" s="13"/>
      <c r="B886" s="13"/>
      <c r="C886" s="11"/>
      <c r="D886" s="11"/>
      <c r="E886" s="99"/>
      <c r="F886" s="17"/>
      <c r="G886" s="13"/>
      <c r="H886" s="13"/>
      <c r="I886" s="13"/>
      <c r="J886" s="13"/>
      <c r="K886" s="8"/>
      <c r="L886" s="37"/>
      <c r="M886" s="13"/>
      <c r="N886" s="13"/>
      <c r="O886" s="13"/>
      <c r="P886" s="107"/>
      <c r="Q886" s="8"/>
      <c r="R886" s="8"/>
      <c r="S886" s="21"/>
      <c r="T886" s="11"/>
      <c r="U886" s="13"/>
      <c r="V886" s="8"/>
      <c r="W886" s="8"/>
      <c r="X886" s="8"/>
      <c r="Y886" s="8"/>
      <c r="Z886" s="21"/>
      <c r="AA886" s="21"/>
      <c r="AB886" s="21"/>
      <c r="AC886" s="21"/>
      <c r="AD886" s="102"/>
      <c r="AE886" s="102"/>
      <c r="AF886" s="8"/>
      <c r="AG886" s="8"/>
      <c r="AH886" s="8"/>
      <c r="AI886" s="21"/>
      <c r="AJ886" s="21"/>
      <c r="AK886" s="21"/>
      <c r="AL886" s="21"/>
      <c r="AM886" s="102"/>
      <c r="AN886" s="102"/>
      <c r="AO886" s="8"/>
      <c r="AP886" s="8"/>
      <c r="AQ886" s="8"/>
      <c r="AR886" s="17"/>
      <c r="AS886" s="17"/>
      <c r="AT886" s="13"/>
      <c r="AU886" s="13"/>
      <c r="AV886" s="11"/>
      <c r="AW886" s="13"/>
    </row>
    <row r="887" ht="12.75" customHeight="1">
      <c r="A887" s="13"/>
      <c r="B887" s="13"/>
      <c r="C887" s="11"/>
      <c r="D887" s="11"/>
      <c r="E887" s="99"/>
      <c r="F887" s="17"/>
      <c r="G887" s="13"/>
      <c r="H887" s="13"/>
      <c r="I887" s="13"/>
      <c r="J887" s="13"/>
      <c r="K887" s="8"/>
      <c r="L887" s="37"/>
      <c r="M887" s="13"/>
      <c r="N887" s="13"/>
      <c r="O887" s="13"/>
      <c r="P887" s="107"/>
      <c r="Q887" s="8"/>
      <c r="R887" s="8"/>
      <c r="S887" s="21"/>
      <c r="T887" s="11"/>
      <c r="U887" s="13"/>
      <c r="V887" s="8"/>
      <c r="W887" s="8"/>
      <c r="X887" s="8"/>
      <c r="Y887" s="8"/>
      <c r="Z887" s="21"/>
      <c r="AA887" s="21"/>
      <c r="AB887" s="21"/>
      <c r="AC887" s="21"/>
      <c r="AD887" s="102"/>
      <c r="AE887" s="102"/>
      <c r="AF887" s="8"/>
      <c r="AG887" s="8"/>
      <c r="AH887" s="8"/>
      <c r="AI887" s="21"/>
      <c r="AJ887" s="21"/>
      <c r="AK887" s="21"/>
      <c r="AL887" s="21"/>
      <c r="AM887" s="102"/>
      <c r="AN887" s="102"/>
      <c r="AO887" s="8"/>
      <c r="AP887" s="8"/>
      <c r="AQ887" s="8"/>
      <c r="AR887" s="17"/>
      <c r="AS887" s="17"/>
      <c r="AT887" s="13"/>
      <c r="AU887" s="13"/>
      <c r="AV887" s="11"/>
      <c r="AW887" s="13"/>
    </row>
    <row r="888" ht="12.75" customHeight="1">
      <c r="A888" s="13"/>
      <c r="B888" s="13"/>
      <c r="C888" s="11"/>
      <c r="D888" s="11"/>
      <c r="E888" s="99"/>
      <c r="F888" s="17"/>
      <c r="G888" s="13"/>
      <c r="H888" s="13"/>
      <c r="I888" s="13"/>
      <c r="J888" s="13"/>
      <c r="K888" s="8"/>
      <c r="L888" s="37"/>
      <c r="M888" s="13"/>
      <c r="N888" s="13"/>
      <c r="O888" s="13"/>
      <c r="P888" s="107"/>
      <c r="Q888" s="8"/>
      <c r="R888" s="8"/>
      <c r="S888" s="21"/>
      <c r="T888" s="11"/>
      <c r="U888" s="13"/>
      <c r="V888" s="8"/>
      <c r="W888" s="8"/>
      <c r="X888" s="8"/>
      <c r="Y888" s="8"/>
      <c r="Z888" s="21"/>
      <c r="AA888" s="21"/>
      <c r="AB888" s="21"/>
      <c r="AC888" s="21"/>
      <c r="AD888" s="102"/>
      <c r="AE888" s="102"/>
      <c r="AF888" s="8"/>
      <c r="AG888" s="8"/>
      <c r="AH888" s="8"/>
      <c r="AI888" s="21"/>
      <c r="AJ888" s="21"/>
      <c r="AK888" s="21"/>
      <c r="AL888" s="21"/>
      <c r="AM888" s="102"/>
      <c r="AN888" s="102"/>
      <c r="AO888" s="8"/>
      <c r="AP888" s="8"/>
      <c r="AQ888" s="8"/>
      <c r="AR888" s="17"/>
      <c r="AS888" s="17"/>
      <c r="AT888" s="13"/>
      <c r="AU888" s="13"/>
      <c r="AV888" s="11"/>
      <c r="AW888" s="13"/>
    </row>
    <row r="889" ht="12.75" customHeight="1">
      <c r="A889" s="13"/>
      <c r="B889" s="13"/>
      <c r="C889" s="11"/>
      <c r="D889" s="11"/>
      <c r="E889" s="99"/>
      <c r="F889" s="17"/>
      <c r="G889" s="13"/>
      <c r="H889" s="13"/>
      <c r="I889" s="13"/>
      <c r="J889" s="13"/>
      <c r="K889" s="8"/>
      <c r="L889" s="37"/>
      <c r="M889" s="13"/>
      <c r="N889" s="13"/>
      <c r="O889" s="13"/>
      <c r="P889" s="107"/>
      <c r="Q889" s="8"/>
      <c r="R889" s="8"/>
      <c r="S889" s="21"/>
      <c r="T889" s="11"/>
      <c r="U889" s="13"/>
      <c r="V889" s="8"/>
      <c r="W889" s="8"/>
      <c r="X889" s="8"/>
      <c r="Y889" s="8"/>
      <c r="Z889" s="21"/>
      <c r="AA889" s="21"/>
      <c r="AB889" s="21"/>
      <c r="AC889" s="21"/>
      <c r="AD889" s="102"/>
      <c r="AE889" s="102"/>
      <c r="AF889" s="8"/>
      <c r="AG889" s="8"/>
      <c r="AH889" s="8"/>
      <c r="AI889" s="21"/>
      <c r="AJ889" s="21"/>
      <c r="AK889" s="21"/>
      <c r="AL889" s="21"/>
      <c r="AM889" s="102"/>
      <c r="AN889" s="102"/>
      <c r="AO889" s="8"/>
      <c r="AP889" s="8"/>
      <c r="AQ889" s="8"/>
      <c r="AR889" s="17"/>
      <c r="AS889" s="17"/>
      <c r="AT889" s="13"/>
      <c r="AU889" s="13"/>
      <c r="AV889" s="11"/>
      <c r="AW889" s="13"/>
    </row>
    <row r="890" ht="12.75" customHeight="1">
      <c r="A890" s="13"/>
      <c r="B890" s="13"/>
      <c r="C890" s="11"/>
      <c r="D890" s="11"/>
      <c r="E890" s="99"/>
      <c r="F890" s="17"/>
      <c r="G890" s="13"/>
      <c r="H890" s="13"/>
      <c r="I890" s="13"/>
      <c r="J890" s="13"/>
      <c r="K890" s="8"/>
      <c r="L890" s="37"/>
      <c r="M890" s="13"/>
      <c r="N890" s="13"/>
      <c r="O890" s="13"/>
      <c r="P890" s="107"/>
      <c r="Q890" s="8"/>
      <c r="R890" s="8"/>
      <c r="S890" s="21"/>
      <c r="T890" s="11"/>
      <c r="U890" s="13"/>
      <c r="V890" s="8"/>
      <c r="W890" s="8"/>
      <c r="X890" s="8"/>
      <c r="Y890" s="8"/>
      <c r="Z890" s="21"/>
      <c r="AA890" s="21"/>
      <c r="AB890" s="21"/>
      <c r="AC890" s="21"/>
      <c r="AD890" s="102"/>
      <c r="AE890" s="102"/>
      <c r="AF890" s="8"/>
      <c r="AG890" s="8"/>
      <c r="AH890" s="8"/>
      <c r="AI890" s="21"/>
      <c r="AJ890" s="21"/>
      <c r="AK890" s="21"/>
      <c r="AL890" s="21"/>
      <c r="AM890" s="102"/>
      <c r="AN890" s="102"/>
      <c r="AO890" s="8"/>
      <c r="AP890" s="8"/>
      <c r="AQ890" s="8"/>
      <c r="AR890" s="17"/>
      <c r="AS890" s="17"/>
      <c r="AT890" s="13"/>
      <c r="AU890" s="13"/>
      <c r="AV890" s="11"/>
      <c r="AW890" s="13"/>
    </row>
    <row r="891" ht="12.75" customHeight="1">
      <c r="A891" s="13"/>
      <c r="B891" s="13"/>
      <c r="C891" s="11"/>
      <c r="D891" s="11"/>
      <c r="E891" s="99"/>
      <c r="F891" s="17"/>
      <c r="G891" s="13"/>
      <c r="H891" s="13"/>
      <c r="I891" s="13"/>
      <c r="J891" s="13"/>
      <c r="K891" s="8"/>
      <c r="L891" s="37"/>
      <c r="M891" s="13"/>
      <c r="N891" s="13"/>
      <c r="O891" s="13"/>
      <c r="P891" s="107"/>
      <c r="Q891" s="8"/>
      <c r="R891" s="8"/>
      <c r="S891" s="21"/>
      <c r="T891" s="11"/>
      <c r="U891" s="13"/>
      <c r="V891" s="8"/>
      <c r="W891" s="8"/>
      <c r="X891" s="8"/>
      <c r="Y891" s="8"/>
      <c r="Z891" s="21"/>
      <c r="AA891" s="21"/>
      <c r="AB891" s="21"/>
      <c r="AC891" s="21"/>
      <c r="AD891" s="102"/>
      <c r="AE891" s="102"/>
      <c r="AF891" s="8"/>
      <c r="AG891" s="8"/>
      <c r="AH891" s="8"/>
      <c r="AI891" s="21"/>
      <c r="AJ891" s="21"/>
      <c r="AK891" s="21"/>
      <c r="AL891" s="21"/>
      <c r="AM891" s="102"/>
      <c r="AN891" s="102"/>
      <c r="AO891" s="8"/>
      <c r="AP891" s="8"/>
      <c r="AQ891" s="8"/>
      <c r="AR891" s="17"/>
      <c r="AS891" s="17"/>
      <c r="AT891" s="13"/>
      <c r="AU891" s="13"/>
      <c r="AV891" s="11"/>
      <c r="AW891" s="13"/>
    </row>
    <row r="892" ht="12.75" customHeight="1">
      <c r="A892" s="13"/>
      <c r="B892" s="13"/>
      <c r="C892" s="11"/>
      <c r="D892" s="11"/>
      <c r="E892" s="99"/>
      <c r="F892" s="17"/>
      <c r="G892" s="13"/>
      <c r="H892" s="13"/>
      <c r="I892" s="13"/>
      <c r="J892" s="13"/>
      <c r="K892" s="8"/>
      <c r="L892" s="37"/>
      <c r="M892" s="13"/>
      <c r="N892" s="13"/>
      <c r="O892" s="13"/>
      <c r="P892" s="107"/>
      <c r="Q892" s="8"/>
      <c r="R892" s="8"/>
      <c r="S892" s="21"/>
      <c r="T892" s="11"/>
      <c r="U892" s="13"/>
      <c r="V892" s="8"/>
      <c r="W892" s="8"/>
      <c r="X892" s="8"/>
      <c r="Y892" s="8"/>
      <c r="Z892" s="21"/>
      <c r="AA892" s="21"/>
      <c r="AB892" s="21"/>
      <c r="AC892" s="21"/>
      <c r="AD892" s="102"/>
      <c r="AE892" s="102"/>
      <c r="AF892" s="8"/>
      <c r="AG892" s="8"/>
      <c r="AH892" s="8"/>
      <c r="AI892" s="21"/>
      <c r="AJ892" s="21"/>
      <c r="AK892" s="21"/>
      <c r="AL892" s="21"/>
      <c r="AM892" s="102"/>
      <c r="AN892" s="102"/>
      <c r="AO892" s="8"/>
      <c r="AP892" s="8"/>
      <c r="AQ892" s="8"/>
      <c r="AR892" s="17"/>
      <c r="AS892" s="17"/>
      <c r="AT892" s="13"/>
      <c r="AU892" s="13"/>
      <c r="AV892" s="11"/>
      <c r="AW892" s="13"/>
    </row>
    <row r="893" ht="12.75" customHeight="1">
      <c r="A893" s="13"/>
      <c r="B893" s="13"/>
      <c r="C893" s="11"/>
      <c r="D893" s="11"/>
      <c r="E893" s="99"/>
      <c r="F893" s="17"/>
      <c r="G893" s="13"/>
      <c r="H893" s="13"/>
      <c r="I893" s="13"/>
      <c r="J893" s="13"/>
      <c r="K893" s="8"/>
      <c r="L893" s="37"/>
      <c r="M893" s="13"/>
      <c r="N893" s="13"/>
      <c r="O893" s="13"/>
      <c r="P893" s="107"/>
      <c r="Q893" s="8"/>
      <c r="R893" s="8"/>
      <c r="S893" s="21"/>
      <c r="T893" s="11"/>
      <c r="U893" s="13"/>
      <c r="V893" s="8"/>
      <c r="W893" s="8"/>
      <c r="X893" s="8"/>
      <c r="Y893" s="8"/>
      <c r="Z893" s="21"/>
      <c r="AA893" s="21"/>
      <c r="AB893" s="21"/>
      <c r="AC893" s="21"/>
      <c r="AD893" s="102"/>
      <c r="AE893" s="102"/>
      <c r="AF893" s="8"/>
      <c r="AG893" s="8"/>
      <c r="AH893" s="8"/>
      <c r="AI893" s="21"/>
      <c r="AJ893" s="21"/>
      <c r="AK893" s="21"/>
      <c r="AL893" s="21"/>
      <c r="AM893" s="102"/>
      <c r="AN893" s="102"/>
      <c r="AO893" s="8"/>
      <c r="AP893" s="8"/>
      <c r="AQ893" s="8"/>
      <c r="AR893" s="17"/>
      <c r="AS893" s="17"/>
      <c r="AT893" s="13"/>
      <c r="AU893" s="13"/>
      <c r="AV893" s="11"/>
      <c r="AW893" s="13"/>
    </row>
    <row r="894" ht="12.75" customHeight="1">
      <c r="A894" s="13"/>
      <c r="B894" s="13"/>
      <c r="C894" s="11"/>
      <c r="D894" s="11"/>
      <c r="E894" s="99"/>
      <c r="F894" s="17"/>
      <c r="G894" s="13"/>
      <c r="H894" s="13"/>
      <c r="I894" s="13"/>
      <c r="J894" s="13"/>
      <c r="K894" s="8"/>
      <c r="L894" s="37"/>
      <c r="M894" s="13"/>
      <c r="N894" s="13"/>
      <c r="O894" s="13"/>
      <c r="P894" s="107"/>
      <c r="Q894" s="8"/>
      <c r="R894" s="8"/>
      <c r="S894" s="21"/>
      <c r="T894" s="11"/>
      <c r="U894" s="13"/>
      <c r="V894" s="8"/>
      <c r="W894" s="8"/>
      <c r="X894" s="8"/>
      <c r="Y894" s="8"/>
      <c r="Z894" s="21"/>
      <c r="AA894" s="21"/>
      <c r="AB894" s="21"/>
      <c r="AC894" s="21"/>
      <c r="AD894" s="102"/>
      <c r="AE894" s="102"/>
      <c r="AF894" s="8"/>
      <c r="AG894" s="8"/>
      <c r="AH894" s="8"/>
      <c r="AI894" s="21"/>
      <c r="AJ894" s="21"/>
      <c r="AK894" s="21"/>
      <c r="AL894" s="21"/>
      <c r="AM894" s="102"/>
      <c r="AN894" s="102"/>
      <c r="AO894" s="8"/>
      <c r="AP894" s="8"/>
      <c r="AQ894" s="8"/>
      <c r="AR894" s="17"/>
      <c r="AS894" s="17"/>
      <c r="AT894" s="13"/>
      <c r="AU894" s="13"/>
      <c r="AV894" s="11"/>
      <c r="AW894" s="13"/>
    </row>
    <row r="895" ht="12.75" customHeight="1">
      <c r="A895" s="13"/>
      <c r="B895" s="13"/>
      <c r="C895" s="11"/>
      <c r="D895" s="11"/>
      <c r="E895" s="99"/>
      <c r="F895" s="17"/>
      <c r="G895" s="13"/>
      <c r="H895" s="13"/>
      <c r="I895" s="13"/>
      <c r="J895" s="13"/>
      <c r="K895" s="8"/>
      <c r="L895" s="37"/>
      <c r="M895" s="13"/>
      <c r="N895" s="13"/>
      <c r="O895" s="13"/>
      <c r="P895" s="107"/>
      <c r="Q895" s="8"/>
      <c r="R895" s="8"/>
      <c r="S895" s="21"/>
      <c r="T895" s="11"/>
      <c r="U895" s="13"/>
      <c r="V895" s="8"/>
      <c r="W895" s="8"/>
      <c r="X895" s="8"/>
      <c r="Y895" s="8"/>
      <c r="Z895" s="21"/>
      <c r="AA895" s="21"/>
      <c r="AB895" s="21"/>
      <c r="AC895" s="21"/>
      <c r="AD895" s="102"/>
      <c r="AE895" s="102"/>
      <c r="AF895" s="8"/>
      <c r="AG895" s="8"/>
      <c r="AH895" s="8"/>
      <c r="AI895" s="21"/>
      <c r="AJ895" s="21"/>
      <c r="AK895" s="21"/>
      <c r="AL895" s="21"/>
      <c r="AM895" s="102"/>
      <c r="AN895" s="102"/>
      <c r="AO895" s="8"/>
      <c r="AP895" s="8"/>
      <c r="AQ895" s="8"/>
      <c r="AR895" s="17"/>
      <c r="AS895" s="17"/>
      <c r="AT895" s="13"/>
      <c r="AU895" s="13"/>
      <c r="AV895" s="11"/>
      <c r="AW895" s="13"/>
    </row>
    <row r="896" ht="12.75" customHeight="1">
      <c r="A896" s="13"/>
      <c r="B896" s="13"/>
      <c r="C896" s="11"/>
      <c r="D896" s="11"/>
      <c r="E896" s="99"/>
      <c r="F896" s="17"/>
      <c r="G896" s="13"/>
      <c r="H896" s="13"/>
      <c r="I896" s="13"/>
      <c r="J896" s="13"/>
      <c r="K896" s="8"/>
      <c r="L896" s="37"/>
      <c r="M896" s="13"/>
      <c r="N896" s="13"/>
      <c r="O896" s="13"/>
      <c r="P896" s="107"/>
      <c r="Q896" s="8"/>
      <c r="R896" s="8"/>
      <c r="S896" s="21"/>
      <c r="T896" s="11"/>
      <c r="U896" s="13"/>
      <c r="V896" s="8"/>
      <c r="W896" s="8"/>
      <c r="X896" s="8"/>
      <c r="Y896" s="8"/>
      <c r="Z896" s="21"/>
      <c r="AA896" s="21"/>
      <c r="AB896" s="21"/>
      <c r="AC896" s="21"/>
      <c r="AD896" s="102"/>
      <c r="AE896" s="102"/>
      <c r="AF896" s="8"/>
      <c r="AG896" s="8"/>
      <c r="AH896" s="8"/>
      <c r="AI896" s="21"/>
      <c r="AJ896" s="21"/>
      <c r="AK896" s="21"/>
      <c r="AL896" s="21"/>
      <c r="AM896" s="102"/>
      <c r="AN896" s="102"/>
      <c r="AO896" s="8"/>
      <c r="AP896" s="8"/>
      <c r="AQ896" s="8"/>
      <c r="AR896" s="17"/>
      <c r="AS896" s="17"/>
      <c r="AT896" s="13"/>
      <c r="AU896" s="13"/>
      <c r="AV896" s="11"/>
      <c r="AW896" s="13"/>
    </row>
    <row r="897" ht="12.75" customHeight="1">
      <c r="A897" s="13"/>
      <c r="B897" s="13"/>
      <c r="C897" s="11"/>
      <c r="D897" s="11"/>
      <c r="E897" s="99"/>
      <c r="F897" s="17"/>
      <c r="G897" s="13"/>
      <c r="H897" s="13"/>
      <c r="I897" s="13"/>
      <c r="J897" s="13"/>
      <c r="K897" s="8"/>
      <c r="L897" s="37"/>
      <c r="M897" s="13"/>
      <c r="N897" s="13"/>
      <c r="O897" s="13"/>
      <c r="P897" s="107"/>
      <c r="Q897" s="8"/>
      <c r="R897" s="8"/>
      <c r="S897" s="21"/>
      <c r="T897" s="11"/>
      <c r="U897" s="13"/>
      <c r="V897" s="8"/>
      <c r="W897" s="8"/>
      <c r="X897" s="8"/>
      <c r="Y897" s="8"/>
      <c r="Z897" s="21"/>
      <c r="AA897" s="21"/>
      <c r="AB897" s="21"/>
      <c r="AC897" s="21"/>
      <c r="AD897" s="102"/>
      <c r="AE897" s="102"/>
      <c r="AF897" s="8"/>
      <c r="AG897" s="8"/>
      <c r="AH897" s="8"/>
      <c r="AI897" s="21"/>
      <c r="AJ897" s="21"/>
      <c r="AK897" s="21"/>
      <c r="AL897" s="21"/>
      <c r="AM897" s="102"/>
      <c r="AN897" s="102"/>
      <c r="AO897" s="8"/>
      <c r="AP897" s="8"/>
      <c r="AQ897" s="8"/>
      <c r="AR897" s="17"/>
      <c r="AS897" s="17"/>
      <c r="AT897" s="13"/>
      <c r="AU897" s="13"/>
      <c r="AV897" s="11"/>
      <c r="AW897" s="13"/>
    </row>
    <row r="898" ht="12.75" customHeight="1">
      <c r="A898" s="13"/>
      <c r="B898" s="13"/>
      <c r="C898" s="11"/>
      <c r="D898" s="11"/>
      <c r="E898" s="99"/>
      <c r="F898" s="17"/>
      <c r="G898" s="13"/>
      <c r="H898" s="13"/>
      <c r="I898" s="13"/>
      <c r="J898" s="13"/>
      <c r="K898" s="8"/>
      <c r="L898" s="37"/>
      <c r="M898" s="13"/>
      <c r="N898" s="13"/>
      <c r="O898" s="13"/>
      <c r="P898" s="107"/>
      <c r="Q898" s="8"/>
      <c r="R898" s="8"/>
      <c r="S898" s="21"/>
      <c r="T898" s="11"/>
      <c r="U898" s="13"/>
      <c r="V898" s="8"/>
      <c r="W898" s="8"/>
      <c r="X898" s="8"/>
      <c r="Y898" s="8"/>
      <c r="Z898" s="21"/>
      <c r="AA898" s="21"/>
      <c r="AB898" s="21"/>
      <c r="AC898" s="21"/>
      <c r="AD898" s="102"/>
      <c r="AE898" s="102"/>
      <c r="AF898" s="8"/>
      <c r="AG898" s="8"/>
      <c r="AH898" s="8"/>
      <c r="AI898" s="21"/>
      <c r="AJ898" s="21"/>
      <c r="AK898" s="21"/>
      <c r="AL898" s="21"/>
      <c r="AM898" s="102"/>
      <c r="AN898" s="102"/>
      <c r="AO898" s="8"/>
      <c r="AP898" s="8"/>
      <c r="AQ898" s="8"/>
      <c r="AR898" s="17"/>
      <c r="AS898" s="17"/>
      <c r="AT898" s="13"/>
      <c r="AU898" s="13"/>
      <c r="AV898" s="11"/>
      <c r="AW898" s="13"/>
    </row>
    <row r="899" ht="12.75" customHeight="1">
      <c r="A899" s="13"/>
      <c r="B899" s="13"/>
      <c r="C899" s="11"/>
      <c r="D899" s="11"/>
      <c r="E899" s="99"/>
      <c r="F899" s="17"/>
      <c r="G899" s="13"/>
      <c r="H899" s="13"/>
      <c r="I899" s="13"/>
      <c r="J899" s="13"/>
      <c r="K899" s="8"/>
      <c r="L899" s="37"/>
      <c r="M899" s="13"/>
      <c r="N899" s="13"/>
      <c r="O899" s="13"/>
      <c r="P899" s="107"/>
      <c r="Q899" s="8"/>
      <c r="R899" s="8"/>
      <c r="S899" s="21"/>
      <c r="T899" s="11"/>
      <c r="U899" s="13"/>
      <c r="V899" s="8"/>
      <c r="W899" s="8"/>
      <c r="X899" s="8"/>
      <c r="Y899" s="8"/>
      <c r="Z899" s="21"/>
      <c r="AA899" s="21"/>
      <c r="AB899" s="21"/>
      <c r="AC899" s="21"/>
      <c r="AD899" s="102"/>
      <c r="AE899" s="102"/>
      <c r="AF899" s="8"/>
      <c r="AG899" s="8"/>
      <c r="AH899" s="8"/>
      <c r="AI899" s="21"/>
      <c r="AJ899" s="21"/>
      <c r="AK899" s="21"/>
      <c r="AL899" s="21"/>
      <c r="AM899" s="102"/>
      <c r="AN899" s="102"/>
      <c r="AO899" s="8"/>
      <c r="AP899" s="8"/>
      <c r="AQ899" s="8"/>
      <c r="AR899" s="17"/>
      <c r="AS899" s="17"/>
      <c r="AT899" s="13"/>
      <c r="AU899" s="13"/>
      <c r="AV899" s="11"/>
      <c r="AW899" s="13"/>
    </row>
    <row r="900" ht="12.75" customHeight="1">
      <c r="A900" s="13"/>
      <c r="B900" s="13"/>
      <c r="C900" s="11"/>
      <c r="D900" s="11"/>
      <c r="E900" s="99"/>
      <c r="F900" s="17"/>
      <c r="G900" s="13"/>
      <c r="H900" s="13"/>
      <c r="I900" s="13"/>
      <c r="J900" s="13"/>
      <c r="K900" s="8"/>
      <c r="L900" s="37"/>
      <c r="M900" s="13"/>
      <c r="N900" s="13"/>
      <c r="O900" s="13"/>
      <c r="P900" s="107"/>
      <c r="Q900" s="8"/>
      <c r="R900" s="8"/>
      <c r="S900" s="21"/>
      <c r="T900" s="11"/>
      <c r="U900" s="13"/>
      <c r="V900" s="8"/>
      <c r="W900" s="8"/>
      <c r="X900" s="8"/>
      <c r="Y900" s="8"/>
      <c r="Z900" s="21"/>
      <c r="AA900" s="21"/>
      <c r="AB900" s="21"/>
      <c r="AC900" s="21"/>
      <c r="AD900" s="102"/>
      <c r="AE900" s="102"/>
      <c r="AF900" s="8"/>
      <c r="AG900" s="8"/>
      <c r="AH900" s="8"/>
      <c r="AI900" s="21"/>
      <c r="AJ900" s="21"/>
      <c r="AK900" s="21"/>
      <c r="AL900" s="21"/>
      <c r="AM900" s="102"/>
      <c r="AN900" s="102"/>
      <c r="AO900" s="8"/>
      <c r="AP900" s="8"/>
      <c r="AQ900" s="8"/>
      <c r="AR900" s="17"/>
      <c r="AS900" s="17"/>
      <c r="AT900" s="13"/>
      <c r="AU900" s="13"/>
      <c r="AV900" s="11"/>
      <c r="AW900" s="13"/>
    </row>
    <row r="901" ht="12.75" customHeight="1">
      <c r="A901" s="13"/>
      <c r="B901" s="13"/>
      <c r="C901" s="11"/>
      <c r="D901" s="11"/>
      <c r="E901" s="99"/>
      <c r="F901" s="17"/>
      <c r="G901" s="13"/>
      <c r="H901" s="13"/>
      <c r="I901" s="13"/>
      <c r="J901" s="13"/>
      <c r="K901" s="8"/>
      <c r="L901" s="37"/>
      <c r="M901" s="13"/>
      <c r="N901" s="13"/>
      <c r="O901" s="13"/>
      <c r="P901" s="107"/>
      <c r="Q901" s="8"/>
      <c r="R901" s="8"/>
      <c r="S901" s="21"/>
      <c r="T901" s="11"/>
      <c r="U901" s="13"/>
      <c r="V901" s="8"/>
      <c r="W901" s="8"/>
      <c r="X901" s="8"/>
      <c r="Y901" s="8"/>
      <c r="Z901" s="21"/>
      <c r="AA901" s="21"/>
      <c r="AB901" s="21"/>
      <c r="AC901" s="21"/>
      <c r="AD901" s="102"/>
      <c r="AE901" s="102"/>
      <c r="AF901" s="8"/>
      <c r="AG901" s="8"/>
      <c r="AH901" s="8"/>
      <c r="AI901" s="21"/>
      <c r="AJ901" s="21"/>
      <c r="AK901" s="21"/>
      <c r="AL901" s="21"/>
      <c r="AM901" s="102"/>
      <c r="AN901" s="102"/>
      <c r="AO901" s="8"/>
      <c r="AP901" s="8"/>
      <c r="AQ901" s="8"/>
      <c r="AR901" s="17"/>
      <c r="AS901" s="17"/>
      <c r="AT901" s="13"/>
      <c r="AU901" s="13"/>
      <c r="AV901" s="11"/>
      <c r="AW901" s="13"/>
    </row>
    <row r="902" ht="12.75" customHeight="1">
      <c r="A902" s="13"/>
      <c r="B902" s="13"/>
      <c r="C902" s="11"/>
      <c r="D902" s="11"/>
      <c r="E902" s="99"/>
      <c r="F902" s="17"/>
      <c r="G902" s="13"/>
      <c r="H902" s="13"/>
      <c r="I902" s="13"/>
      <c r="J902" s="13"/>
      <c r="K902" s="8"/>
      <c r="L902" s="37"/>
      <c r="M902" s="13"/>
      <c r="N902" s="13"/>
      <c r="O902" s="13"/>
      <c r="P902" s="107"/>
      <c r="Q902" s="8"/>
      <c r="R902" s="8"/>
      <c r="S902" s="21"/>
      <c r="T902" s="11"/>
      <c r="U902" s="13"/>
      <c r="V902" s="8"/>
      <c r="W902" s="8"/>
      <c r="X902" s="8"/>
      <c r="Y902" s="8"/>
      <c r="Z902" s="21"/>
      <c r="AA902" s="21"/>
      <c r="AB902" s="21"/>
      <c r="AC902" s="21"/>
      <c r="AD902" s="102"/>
      <c r="AE902" s="102"/>
      <c r="AF902" s="8"/>
      <c r="AG902" s="8"/>
      <c r="AH902" s="8"/>
      <c r="AI902" s="21"/>
      <c r="AJ902" s="21"/>
      <c r="AK902" s="21"/>
      <c r="AL902" s="21"/>
      <c r="AM902" s="102"/>
      <c r="AN902" s="102"/>
      <c r="AO902" s="8"/>
      <c r="AP902" s="8"/>
      <c r="AQ902" s="8"/>
      <c r="AR902" s="17"/>
      <c r="AS902" s="17"/>
      <c r="AT902" s="13"/>
      <c r="AU902" s="13"/>
      <c r="AV902" s="11"/>
      <c r="AW902" s="13"/>
    </row>
    <row r="903" ht="12.75" customHeight="1">
      <c r="A903" s="13"/>
      <c r="B903" s="13"/>
      <c r="C903" s="11"/>
      <c r="D903" s="11"/>
      <c r="E903" s="99"/>
      <c r="F903" s="17"/>
      <c r="G903" s="13"/>
      <c r="H903" s="13"/>
      <c r="I903" s="13"/>
      <c r="J903" s="13"/>
      <c r="K903" s="8"/>
      <c r="L903" s="37"/>
      <c r="M903" s="13"/>
      <c r="N903" s="13"/>
      <c r="O903" s="13"/>
      <c r="P903" s="107"/>
      <c r="Q903" s="8"/>
      <c r="R903" s="8"/>
      <c r="S903" s="21"/>
      <c r="T903" s="11"/>
      <c r="U903" s="13"/>
      <c r="V903" s="8"/>
      <c r="W903" s="8"/>
      <c r="X903" s="8"/>
      <c r="Y903" s="8"/>
      <c r="Z903" s="21"/>
      <c r="AA903" s="21"/>
      <c r="AB903" s="21"/>
      <c r="AC903" s="21"/>
      <c r="AD903" s="102"/>
      <c r="AE903" s="102"/>
      <c r="AF903" s="8"/>
      <c r="AG903" s="8"/>
      <c r="AH903" s="8"/>
      <c r="AI903" s="21"/>
      <c r="AJ903" s="21"/>
      <c r="AK903" s="21"/>
      <c r="AL903" s="21"/>
      <c r="AM903" s="102"/>
      <c r="AN903" s="102"/>
      <c r="AO903" s="8"/>
      <c r="AP903" s="8"/>
      <c r="AQ903" s="8"/>
      <c r="AR903" s="17"/>
      <c r="AS903" s="17"/>
      <c r="AT903" s="13"/>
      <c r="AU903" s="13"/>
      <c r="AV903" s="11"/>
      <c r="AW903" s="13"/>
    </row>
    <row r="904" ht="12.75" customHeight="1">
      <c r="A904" s="13"/>
      <c r="B904" s="13"/>
      <c r="C904" s="11"/>
      <c r="D904" s="11"/>
      <c r="E904" s="99"/>
      <c r="F904" s="17"/>
      <c r="G904" s="13"/>
      <c r="H904" s="13"/>
      <c r="I904" s="13"/>
      <c r="J904" s="13"/>
      <c r="K904" s="8"/>
      <c r="L904" s="37"/>
      <c r="M904" s="13"/>
      <c r="N904" s="13"/>
      <c r="O904" s="13"/>
      <c r="P904" s="107"/>
      <c r="Q904" s="8"/>
      <c r="R904" s="8"/>
      <c r="S904" s="21"/>
      <c r="T904" s="11"/>
      <c r="U904" s="13"/>
      <c r="V904" s="8"/>
      <c r="W904" s="8"/>
      <c r="X904" s="8"/>
      <c r="Y904" s="8"/>
      <c r="Z904" s="21"/>
      <c r="AA904" s="21"/>
      <c r="AB904" s="21"/>
      <c r="AC904" s="21"/>
      <c r="AD904" s="102"/>
      <c r="AE904" s="102"/>
      <c r="AF904" s="8"/>
      <c r="AG904" s="8"/>
      <c r="AH904" s="8"/>
      <c r="AI904" s="21"/>
      <c r="AJ904" s="21"/>
      <c r="AK904" s="21"/>
      <c r="AL904" s="21"/>
      <c r="AM904" s="102"/>
      <c r="AN904" s="102"/>
      <c r="AO904" s="8"/>
      <c r="AP904" s="8"/>
      <c r="AQ904" s="8"/>
      <c r="AR904" s="17"/>
      <c r="AS904" s="17"/>
      <c r="AT904" s="13"/>
      <c r="AU904" s="13"/>
      <c r="AV904" s="11"/>
      <c r="AW904" s="13"/>
    </row>
    <row r="905" ht="12.75" customHeight="1">
      <c r="A905" s="13"/>
      <c r="B905" s="13"/>
      <c r="C905" s="11"/>
      <c r="D905" s="11"/>
      <c r="E905" s="99"/>
      <c r="F905" s="17"/>
      <c r="G905" s="13"/>
      <c r="H905" s="13"/>
      <c r="I905" s="13"/>
      <c r="J905" s="13"/>
      <c r="K905" s="8"/>
      <c r="L905" s="37"/>
      <c r="M905" s="13"/>
      <c r="N905" s="13"/>
      <c r="O905" s="13"/>
      <c r="P905" s="107"/>
      <c r="Q905" s="8"/>
      <c r="R905" s="8"/>
      <c r="S905" s="21"/>
      <c r="T905" s="11"/>
      <c r="U905" s="13"/>
      <c r="V905" s="8"/>
      <c r="W905" s="8"/>
      <c r="X905" s="8"/>
      <c r="Y905" s="8"/>
      <c r="Z905" s="21"/>
      <c r="AA905" s="21"/>
      <c r="AB905" s="21"/>
      <c r="AC905" s="21"/>
      <c r="AD905" s="102"/>
      <c r="AE905" s="102"/>
      <c r="AF905" s="8"/>
      <c r="AG905" s="8"/>
      <c r="AH905" s="8"/>
      <c r="AI905" s="21"/>
      <c r="AJ905" s="21"/>
      <c r="AK905" s="21"/>
      <c r="AL905" s="21"/>
      <c r="AM905" s="102"/>
      <c r="AN905" s="102"/>
      <c r="AO905" s="8"/>
      <c r="AP905" s="8"/>
      <c r="AQ905" s="8"/>
      <c r="AR905" s="17"/>
      <c r="AS905" s="17"/>
      <c r="AT905" s="13"/>
      <c r="AU905" s="13"/>
      <c r="AV905" s="11"/>
      <c r="AW905" s="13"/>
    </row>
    <row r="906" ht="12.75" customHeight="1">
      <c r="A906" s="13"/>
      <c r="B906" s="13"/>
      <c r="C906" s="11"/>
      <c r="D906" s="11"/>
      <c r="E906" s="99"/>
      <c r="F906" s="17"/>
      <c r="G906" s="13"/>
      <c r="H906" s="13"/>
      <c r="I906" s="13"/>
      <c r="J906" s="13"/>
      <c r="K906" s="8"/>
      <c r="L906" s="37"/>
      <c r="M906" s="13"/>
      <c r="N906" s="13"/>
      <c r="O906" s="13"/>
      <c r="P906" s="107"/>
      <c r="Q906" s="8"/>
      <c r="R906" s="8"/>
      <c r="S906" s="21"/>
      <c r="T906" s="11"/>
      <c r="U906" s="13"/>
      <c r="V906" s="8"/>
      <c r="W906" s="8"/>
      <c r="X906" s="8"/>
      <c r="Y906" s="8"/>
      <c r="Z906" s="21"/>
      <c r="AA906" s="21"/>
      <c r="AB906" s="21"/>
      <c r="AC906" s="21"/>
      <c r="AD906" s="102"/>
      <c r="AE906" s="102"/>
      <c r="AF906" s="8"/>
      <c r="AG906" s="8"/>
      <c r="AH906" s="8"/>
      <c r="AI906" s="21"/>
      <c r="AJ906" s="21"/>
      <c r="AK906" s="21"/>
      <c r="AL906" s="21"/>
      <c r="AM906" s="102"/>
      <c r="AN906" s="102"/>
      <c r="AO906" s="8"/>
      <c r="AP906" s="8"/>
      <c r="AQ906" s="8"/>
      <c r="AR906" s="17"/>
      <c r="AS906" s="17"/>
      <c r="AT906" s="13"/>
      <c r="AU906" s="13"/>
      <c r="AV906" s="11"/>
      <c r="AW906" s="13"/>
    </row>
    <row r="907" ht="12.75" customHeight="1">
      <c r="A907" s="13"/>
      <c r="B907" s="13"/>
      <c r="C907" s="11"/>
      <c r="D907" s="11"/>
      <c r="E907" s="99"/>
      <c r="F907" s="17"/>
      <c r="G907" s="13"/>
      <c r="H907" s="13"/>
      <c r="I907" s="13"/>
      <c r="J907" s="13"/>
      <c r="K907" s="8"/>
      <c r="L907" s="37"/>
      <c r="M907" s="13"/>
      <c r="N907" s="13"/>
      <c r="O907" s="13"/>
      <c r="P907" s="107"/>
      <c r="Q907" s="8"/>
      <c r="R907" s="8"/>
      <c r="S907" s="21"/>
      <c r="T907" s="11"/>
      <c r="U907" s="13"/>
      <c r="V907" s="8"/>
      <c r="W907" s="8"/>
      <c r="X907" s="8"/>
      <c r="Y907" s="8"/>
      <c r="Z907" s="21"/>
      <c r="AA907" s="21"/>
      <c r="AB907" s="21"/>
      <c r="AC907" s="21"/>
      <c r="AD907" s="102"/>
      <c r="AE907" s="102"/>
      <c r="AF907" s="8"/>
      <c r="AG907" s="8"/>
      <c r="AH907" s="8"/>
      <c r="AI907" s="21"/>
      <c r="AJ907" s="21"/>
      <c r="AK907" s="21"/>
      <c r="AL907" s="21"/>
      <c r="AM907" s="102"/>
      <c r="AN907" s="102"/>
      <c r="AO907" s="8"/>
      <c r="AP907" s="8"/>
      <c r="AQ907" s="8"/>
      <c r="AR907" s="17"/>
      <c r="AS907" s="17"/>
      <c r="AT907" s="13"/>
      <c r="AU907" s="13"/>
      <c r="AV907" s="11"/>
      <c r="AW907" s="13"/>
    </row>
    <row r="908" ht="12.75" customHeight="1">
      <c r="A908" s="13"/>
      <c r="B908" s="13"/>
      <c r="C908" s="11"/>
      <c r="D908" s="11"/>
      <c r="E908" s="99"/>
      <c r="F908" s="17"/>
      <c r="G908" s="13"/>
      <c r="H908" s="13"/>
      <c r="I908" s="13"/>
      <c r="J908" s="13"/>
      <c r="K908" s="8"/>
      <c r="L908" s="37"/>
      <c r="M908" s="13"/>
      <c r="N908" s="13"/>
      <c r="O908" s="13"/>
      <c r="P908" s="107"/>
      <c r="Q908" s="8"/>
      <c r="R908" s="8"/>
      <c r="S908" s="21"/>
      <c r="T908" s="11"/>
      <c r="U908" s="13"/>
      <c r="V908" s="8"/>
      <c r="W908" s="8"/>
      <c r="X908" s="8"/>
      <c r="Y908" s="8"/>
      <c r="Z908" s="21"/>
      <c r="AA908" s="21"/>
      <c r="AB908" s="21"/>
      <c r="AC908" s="21"/>
      <c r="AD908" s="102"/>
      <c r="AE908" s="102"/>
      <c r="AF908" s="8"/>
      <c r="AG908" s="8"/>
      <c r="AH908" s="8"/>
      <c r="AI908" s="21"/>
      <c r="AJ908" s="21"/>
      <c r="AK908" s="21"/>
      <c r="AL908" s="21"/>
      <c r="AM908" s="102"/>
      <c r="AN908" s="102"/>
      <c r="AO908" s="8"/>
      <c r="AP908" s="8"/>
      <c r="AQ908" s="8"/>
      <c r="AR908" s="17"/>
      <c r="AS908" s="17"/>
      <c r="AT908" s="13"/>
      <c r="AU908" s="13"/>
      <c r="AV908" s="11"/>
      <c r="AW908" s="13"/>
    </row>
    <row r="909" ht="12.75" customHeight="1">
      <c r="A909" s="13"/>
      <c r="B909" s="13"/>
      <c r="C909" s="11"/>
      <c r="D909" s="11"/>
      <c r="E909" s="99"/>
      <c r="F909" s="17"/>
      <c r="G909" s="13"/>
      <c r="H909" s="13"/>
      <c r="I909" s="13"/>
      <c r="J909" s="13"/>
      <c r="K909" s="8"/>
      <c r="L909" s="37"/>
      <c r="M909" s="13"/>
      <c r="N909" s="13"/>
      <c r="O909" s="13"/>
      <c r="P909" s="107"/>
      <c r="Q909" s="8"/>
      <c r="R909" s="8"/>
      <c r="S909" s="21"/>
      <c r="T909" s="11"/>
      <c r="U909" s="13"/>
      <c r="V909" s="8"/>
      <c r="W909" s="8"/>
      <c r="X909" s="8"/>
      <c r="Y909" s="8"/>
      <c r="Z909" s="21"/>
      <c r="AA909" s="21"/>
      <c r="AB909" s="21"/>
      <c r="AC909" s="21"/>
      <c r="AD909" s="102"/>
      <c r="AE909" s="102"/>
      <c r="AF909" s="8"/>
      <c r="AG909" s="8"/>
      <c r="AH909" s="8"/>
      <c r="AI909" s="21"/>
      <c r="AJ909" s="21"/>
      <c r="AK909" s="21"/>
      <c r="AL909" s="21"/>
      <c r="AM909" s="102"/>
      <c r="AN909" s="102"/>
      <c r="AO909" s="8"/>
      <c r="AP909" s="8"/>
      <c r="AQ909" s="8"/>
      <c r="AR909" s="17"/>
      <c r="AS909" s="17"/>
      <c r="AT909" s="13"/>
      <c r="AU909" s="13"/>
      <c r="AV909" s="11"/>
      <c r="AW909" s="13"/>
    </row>
    <row r="910" ht="12.75" customHeight="1">
      <c r="A910" s="13"/>
      <c r="B910" s="13"/>
      <c r="C910" s="11"/>
      <c r="D910" s="11"/>
      <c r="E910" s="99"/>
      <c r="F910" s="17"/>
      <c r="G910" s="13"/>
      <c r="H910" s="13"/>
      <c r="I910" s="13"/>
      <c r="J910" s="13"/>
      <c r="K910" s="8"/>
      <c r="L910" s="37"/>
      <c r="M910" s="13"/>
      <c r="N910" s="13"/>
      <c r="O910" s="13"/>
      <c r="P910" s="107"/>
      <c r="Q910" s="8"/>
      <c r="R910" s="8"/>
      <c r="S910" s="21"/>
      <c r="T910" s="11"/>
      <c r="U910" s="13"/>
      <c r="V910" s="8"/>
      <c r="W910" s="8"/>
      <c r="X910" s="8"/>
      <c r="Y910" s="8"/>
      <c r="Z910" s="21"/>
      <c r="AA910" s="21"/>
      <c r="AB910" s="21"/>
      <c r="AC910" s="21"/>
      <c r="AD910" s="102"/>
      <c r="AE910" s="102"/>
      <c r="AF910" s="8"/>
      <c r="AG910" s="8"/>
      <c r="AH910" s="8"/>
      <c r="AI910" s="21"/>
      <c r="AJ910" s="21"/>
      <c r="AK910" s="21"/>
      <c r="AL910" s="21"/>
      <c r="AM910" s="102"/>
      <c r="AN910" s="102"/>
      <c r="AO910" s="8"/>
      <c r="AP910" s="8"/>
      <c r="AQ910" s="8"/>
      <c r="AR910" s="17"/>
      <c r="AS910" s="17"/>
      <c r="AT910" s="13"/>
      <c r="AU910" s="13"/>
      <c r="AV910" s="11"/>
      <c r="AW910" s="13"/>
    </row>
    <row r="911" ht="12.75" customHeight="1">
      <c r="A911" s="13"/>
      <c r="B911" s="13"/>
      <c r="C911" s="11"/>
      <c r="D911" s="11"/>
      <c r="E911" s="99"/>
      <c r="F911" s="17"/>
      <c r="G911" s="13"/>
      <c r="H911" s="13"/>
      <c r="I911" s="13"/>
      <c r="J911" s="13"/>
      <c r="K911" s="8"/>
      <c r="L911" s="37"/>
      <c r="M911" s="13"/>
      <c r="N911" s="13"/>
      <c r="O911" s="13"/>
      <c r="P911" s="107"/>
      <c r="Q911" s="8"/>
      <c r="R911" s="8"/>
      <c r="S911" s="21"/>
      <c r="T911" s="11"/>
      <c r="U911" s="13"/>
      <c r="V911" s="8"/>
      <c r="W911" s="8"/>
      <c r="X911" s="8"/>
      <c r="Y911" s="8"/>
      <c r="Z911" s="21"/>
      <c r="AA911" s="21"/>
      <c r="AB911" s="21"/>
      <c r="AC911" s="21"/>
      <c r="AD911" s="102"/>
      <c r="AE911" s="102"/>
      <c r="AF911" s="8"/>
      <c r="AG911" s="8"/>
      <c r="AH911" s="8"/>
      <c r="AI911" s="21"/>
      <c r="AJ911" s="21"/>
      <c r="AK911" s="21"/>
      <c r="AL911" s="21"/>
      <c r="AM911" s="102"/>
      <c r="AN911" s="102"/>
      <c r="AO911" s="8"/>
      <c r="AP911" s="8"/>
      <c r="AQ911" s="8"/>
      <c r="AR911" s="17"/>
      <c r="AS911" s="17"/>
      <c r="AT911" s="13"/>
      <c r="AU911" s="13"/>
      <c r="AV911" s="11"/>
      <c r="AW911" s="13"/>
    </row>
    <row r="912" ht="12.75" customHeight="1">
      <c r="A912" s="13"/>
      <c r="B912" s="13"/>
      <c r="C912" s="11"/>
      <c r="D912" s="11"/>
      <c r="E912" s="99"/>
      <c r="F912" s="17"/>
      <c r="G912" s="13"/>
      <c r="H912" s="13"/>
      <c r="I912" s="13"/>
      <c r="J912" s="13"/>
      <c r="K912" s="8"/>
      <c r="L912" s="37"/>
      <c r="M912" s="13"/>
      <c r="N912" s="13"/>
      <c r="O912" s="13"/>
      <c r="P912" s="107"/>
      <c r="Q912" s="8"/>
      <c r="R912" s="8"/>
      <c r="S912" s="21"/>
      <c r="T912" s="11"/>
      <c r="U912" s="13"/>
      <c r="V912" s="8"/>
      <c r="W912" s="8"/>
      <c r="X912" s="8"/>
      <c r="Y912" s="8"/>
      <c r="Z912" s="21"/>
      <c r="AA912" s="21"/>
      <c r="AB912" s="21"/>
      <c r="AC912" s="21"/>
      <c r="AD912" s="102"/>
      <c r="AE912" s="102"/>
      <c r="AF912" s="8"/>
      <c r="AG912" s="8"/>
      <c r="AH912" s="8"/>
      <c r="AI912" s="21"/>
      <c r="AJ912" s="21"/>
      <c r="AK912" s="21"/>
      <c r="AL912" s="21"/>
      <c r="AM912" s="102"/>
      <c r="AN912" s="102"/>
      <c r="AO912" s="8"/>
      <c r="AP912" s="8"/>
      <c r="AQ912" s="8"/>
      <c r="AR912" s="17"/>
      <c r="AS912" s="17"/>
      <c r="AT912" s="13"/>
      <c r="AU912" s="13"/>
      <c r="AV912" s="11"/>
      <c r="AW912" s="13"/>
    </row>
    <row r="913" ht="12.75" customHeight="1">
      <c r="A913" s="13"/>
      <c r="B913" s="13"/>
      <c r="C913" s="11"/>
      <c r="D913" s="11"/>
      <c r="E913" s="99"/>
      <c r="F913" s="17"/>
      <c r="G913" s="13"/>
      <c r="H913" s="13"/>
      <c r="I913" s="13"/>
      <c r="J913" s="13"/>
      <c r="K913" s="8"/>
      <c r="L913" s="37"/>
      <c r="M913" s="13"/>
      <c r="N913" s="13"/>
      <c r="O913" s="13"/>
      <c r="P913" s="107"/>
      <c r="Q913" s="8"/>
      <c r="R913" s="8"/>
      <c r="S913" s="21"/>
      <c r="T913" s="11"/>
      <c r="U913" s="13"/>
      <c r="V913" s="8"/>
      <c r="W913" s="8"/>
      <c r="X913" s="8"/>
      <c r="Y913" s="8"/>
      <c r="Z913" s="21"/>
      <c r="AA913" s="21"/>
      <c r="AB913" s="21"/>
      <c r="AC913" s="21"/>
      <c r="AD913" s="102"/>
      <c r="AE913" s="102"/>
      <c r="AF913" s="8"/>
      <c r="AG913" s="8"/>
      <c r="AH913" s="8"/>
      <c r="AI913" s="21"/>
      <c r="AJ913" s="21"/>
      <c r="AK913" s="21"/>
      <c r="AL913" s="21"/>
      <c r="AM913" s="102"/>
      <c r="AN913" s="102"/>
      <c r="AO913" s="8"/>
      <c r="AP913" s="8"/>
      <c r="AQ913" s="8"/>
      <c r="AR913" s="17"/>
      <c r="AS913" s="17"/>
      <c r="AT913" s="13"/>
      <c r="AU913" s="13"/>
      <c r="AV913" s="11"/>
      <c r="AW913" s="13"/>
    </row>
    <row r="914" ht="12.75" customHeight="1">
      <c r="A914" s="13"/>
      <c r="B914" s="13"/>
      <c r="C914" s="11"/>
      <c r="D914" s="11"/>
      <c r="E914" s="99"/>
      <c r="F914" s="17"/>
      <c r="G914" s="13"/>
      <c r="H914" s="13"/>
      <c r="I914" s="13"/>
      <c r="J914" s="13"/>
      <c r="K914" s="8"/>
      <c r="L914" s="37"/>
      <c r="M914" s="13"/>
      <c r="N914" s="13"/>
      <c r="O914" s="13"/>
      <c r="P914" s="107"/>
      <c r="Q914" s="8"/>
      <c r="R914" s="8"/>
      <c r="S914" s="21"/>
      <c r="T914" s="11"/>
      <c r="U914" s="13"/>
      <c r="V914" s="8"/>
      <c r="W914" s="8"/>
      <c r="X914" s="8"/>
      <c r="Y914" s="8"/>
      <c r="Z914" s="21"/>
      <c r="AA914" s="21"/>
      <c r="AB914" s="21"/>
      <c r="AC914" s="21"/>
      <c r="AD914" s="102"/>
      <c r="AE914" s="102"/>
      <c r="AF914" s="8"/>
      <c r="AG914" s="8"/>
      <c r="AH914" s="8"/>
      <c r="AI914" s="21"/>
      <c r="AJ914" s="21"/>
      <c r="AK914" s="21"/>
      <c r="AL914" s="21"/>
      <c r="AM914" s="102"/>
      <c r="AN914" s="102"/>
      <c r="AO914" s="8"/>
      <c r="AP914" s="8"/>
      <c r="AQ914" s="8"/>
      <c r="AR914" s="17"/>
      <c r="AS914" s="17"/>
      <c r="AT914" s="13"/>
      <c r="AU914" s="13"/>
      <c r="AV914" s="11"/>
      <c r="AW914" s="13"/>
    </row>
    <row r="915" ht="12.75" customHeight="1">
      <c r="A915" s="13"/>
      <c r="B915" s="13"/>
      <c r="C915" s="11"/>
      <c r="D915" s="11"/>
      <c r="E915" s="99"/>
      <c r="F915" s="17"/>
      <c r="G915" s="13"/>
      <c r="H915" s="13"/>
      <c r="I915" s="13"/>
      <c r="J915" s="13"/>
      <c r="K915" s="8"/>
      <c r="L915" s="37"/>
      <c r="M915" s="13"/>
      <c r="N915" s="13"/>
      <c r="O915" s="13"/>
      <c r="P915" s="107"/>
      <c r="Q915" s="8"/>
      <c r="R915" s="8"/>
      <c r="S915" s="21"/>
      <c r="T915" s="11"/>
      <c r="U915" s="13"/>
      <c r="V915" s="8"/>
      <c r="W915" s="8"/>
      <c r="X915" s="8"/>
      <c r="Y915" s="8"/>
      <c r="Z915" s="21"/>
      <c r="AA915" s="21"/>
      <c r="AB915" s="21"/>
      <c r="AC915" s="21"/>
      <c r="AD915" s="102"/>
      <c r="AE915" s="102"/>
      <c r="AF915" s="8"/>
      <c r="AG915" s="8"/>
      <c r="AH915" s="8"/>
      <c r="AI915" s="21"/>
      <c r="AJ915" s="21"/>
      <c r="AK915" s="21"/>
      <c r="AL915" s="21"/>
      <c r="AM915" s="102"/>
      <c r="AN915" s="102"/>
      <c r="AO915" s="8"/>
      <c r="AP915" s="8"/>
      <c r="AQ915" s="8"/>
      <c r="AR915" s="17"/>
      <c r="AS915" s="17"/>
      <c r="AT915" s="13"/>
      <c r="AU915" s="13"/>
      <c r="AV915" s="11"/>
      <c r="AW915" s="13"/>
    </row>
    <row r="916" ht="12.75" customHeight="1">
      <c r="A916" s="13"/>
      <c r="B916" s="13"/>
      <c r="C916" s="11"/>
      <c r="D916" s="11"/>
      <c r="E916" s="99"/>
      <c r="F916" s="17"/>
      <c r="G916" s="13"/>
      <c r="H916" s="13"/>
      <c r="I916" s="13"/>
      <c r="J916" s="13"/>
      <c r="K916" s="8"/>
      <c r="L916" s="37"/>
      <c r="M916" s="13"/>
      <c r="N916" s="13"/>
      <c r="O916" s="13"/>
      <c r="P916" s="107"/>
      <c r="Q916" s="8"/>
      <c r="R916" s="8"/>
      <c r="S916" s="21"/>
      <c r="T916" s="11"/>
      <c r="U916" s="13"/>
      <c r="V916" s="8"/>
      <c r="W916" s="8"/>
      <c r="X916" s="8"/>
      <c r="Y916" s="8"/>
      <c r="Z916" s="21"/>
      <c r="AA916" s="21"/>
      <c r="AB916" s="21"/>
      <c r="AC916" s="21"/>
      <c r="AD916" s="102"/>
      <c r="AE916" s="102"/>
      <c r="AF916" s="8"/>
      <c r="AG916" s="8"/>
      <c r="AH916" s="8"/>
      <c r="AI916" s="21"/>
      <c r="AJ916" s="21"/>
      <c r="AK916" s="21"/>
      <c r="AL916" s="21"/>
      <c r="AM916" s="102"/>
      <c r="AN916" s="102"/>
      <c r="AO916" s="8"/>
      <c r="AP916" s="8"/>
      <c r="AQ916" s="8"/>
      <c r="AR916" s="17"/>
      <c r="AS916" s="17"/>
      <c r="AT916" s="13"/>
      <c r="AU916" s="13"/>
      <c r="AV916" s="11"/>
      <c r="AW916" s="13"/>
    </row>
    <row r="917" ht="12.75" customHeight="1">
      <c r="A917" s="13"/>
      <c r="B917" s="13"/>
      <c r="C917" s="11"/>
      <c r="D917" s="11"/>
      <c r="E917" s="99"/>
      <c r="F917" s="17"/>
      <c r="G917" s="13"/>
      <c r="H917" s="13"/>
      <c r="I917" s="13"/>
      <c r="J917" s="13"/>
      <c r="K917" s="8"/>
      <c r="L917" s="37"/>
      <c r="M917" s="13"/>
      <c r="N917" s="13"/>
      <c r="O917" s="13"/>
      <c r="P917" s="107"/>
      <c r="Q917" s="8"/>
      <c r="R917" s="8"/>
      <c r="S917" s="21"/>
      <c r="T917" s="11"/>
      <c r="U917" s="13"/>
      <c r="V917" s="8"/>
      <c r="W917" s="8"/>
      <c r="X917" s="8"/>
      <c r="Y917" s="8"/>
      <c r="Z917" s="21"/>
      <c r="AA917" s="21"/>
      <c r="AB917" s="21"/>
      <c r="AC917" s="21"/>
      <c r="AD917" s="102"/>
      <c r="AE917" s="102"/>
      <c r="AF917" s="8"/>
      <c r="AG917" s="8"/>
      <c r="AH917" s="8"/>
      <c r="AI917" s="21"/>
      <c r="AJ917" s="21"/>
      <c r="AK917" s="21"/>
      <c r="AL917" s="21"/>
      <c r="AM917" s="102"/>
      <c r="AN917" s="102"/>
      <c r="AO917" s="8"/>
      <c r="AP917" s="8"/>
      <c r="AQ917" s="8"/>
      <c r="AR917" s="17"/>
      <c r="AS917" s="17"/>
      <c r="AT917" s="13"/>
      <c r="AU917" s="13"/>
      <c r="AV917" s="11"/>
      <c r="AW917" s="13"/>
    </row>
    <row r="918" ht="12.75" customHeight="1">
      <c r="A918" s="13"/>
      <c r="B918" s="13"/>
      <c r="C918" s="11"/>
      <c r="D918" s="11"/>
      <c r="E918" s="99"/>
      <c r="F918" s="17"/>
      <c r="G918" s="13"/>
      <c r="H918" s="13"/>
      <c r="I918" s="13"/>
      <c r="J918" s="13"/>
      <c r="K918" s="8"/>
      <c r="L918" s="37"/>
      <c r="M918" s="13"/>
      <c r="N918" s="13"/>
      <c r="O918" s="13"/>
      <c r="P918" s="107"/>
      <c r="Q918" s="8"/>
      <c r="R918" s="8"/>
      <c r="S918" s="21"/>
      <c r="T918" s="11"/>
      <c r="U918" s="13"/>
      <c r="V918" s="8"/>
      <c r="W918" s="8"/>
      <c r="X918" s="8"/>
      <c r="Y918" s="8"/>
      <c r="Z918" s="21"/>
      <c r="AA918" s="21"/>
      <c r="AB918" s="21"/>
      <c r="AC918" s="21"/>
      <c r="AD918" s="102"/>
      <c r="AE918" s="102"/>
      <c r="AF918" s="8"/>
      <c r="AG918" s="8"/>
      <c r="AH918" s="8"/>
      <c r="AI918" s="21"/>
      <c r="AJ918" s="21"/>
      <c r="AK918" s="21"/>
      <c r="AL918" s="21"/>
      <c r="AM918" s="102"/>
      <c r="AN918" s="102"/>
      <c r="AO918" s="8"/>
      <c r="AP918" s="8"/>
      <c r="AQ918" s="8"/>
      <c r="AR918" s="17"/>
      <c r="AS918" s="17"/>
      <c r="AT918" s="13"/>
      <c r="AU918" s="13"/>
      <c r="AV918" s="11"/>
      <c r="AW918" s="13"/>
    </row>
    <row r="919" ht="12.75" customHeight="1">
      <c r="A919" s="13"/>
      <c r="B919" s="13"/>
      <c r="C919" s="11"/>
      <c r="D919" s="11"/>
      <c r="E919" s="99"/>
      <c r="F919" s="17"/>
      <c r="G919" s="13"/>
      <c r="H919" s="13"/>
      <c r="I919" s="13"/>
      <c r="J919" s="13"/>
      <c r="K919" s="8"/>
      <c r="L919" s="37"/>
      <c r="M919" s="13"/>
      <c r="N919" s="13"/>
      <c r="O919" s="13"/>
      <c r="P919" s="107"/>
      <c r="Q919" s="8"/>
      <c r="R919" s="8"/>
      <c r="S919" s="21"/>
      <c r="T919" s="11"/>
      <c r="U919" s="13"/>
      <c r="V919" s="8"/>
      <c r="W919" s="8"/>
      <c r="X919" s="8"/>
      <c r="Y919" s="8"/>
      <c r="Z919" s="21"/>
      <c r="AA919" s="21"/>
      <c r="AB919" s="21"/>
      <c r="AC919" s="21"/>
      <c r="AD919" s="102"/>
      <c r="AE919" s="102"/>
      <c r="AF919" s="8"/>
      <c r="AG919" s="8"/>
      <c r="AH919" s="8"/>
      <c r="AI919" s="21"/>
      <c r="AJ919" s="21"/>
      <c r="AK919" s="21"/>
      <c r="AL919" s="21"/>
      <c r="AM919" s="102"/>
      <c r="AN919" s="102"/>
      <c r="AO919" s="8"/>
      <c r="AP919" s="8"/>
      <c r="AQ919" s="8"/>
      <c r="AR919" s="17"/>
      <c r="AS919" s="17"/>
      <c r="AT919" s="13"/>
      <c r="AU919" s="13"/>
      <c r="AV919" s="11"/>
      <c r="AW919" s="13"/>
    </row>
    <row r="920" ht="12.75" customHeight="1">
      <c r="A920" s="13"/>
      <c r="B920" s="13"/>
      <c r="C920" s="11"/>
      <c r="D920" s="11"/>
      <c r="E920" s="99"/>
      <c r="F920" s="17"/>
      <c r="G920" s="13"/>
      <c r="H920" s="13"/>
      <c r="I920" s="13"/>
      <c r="J920" s="13"/>
      <c r="K920" s="8"/>
      <c r="L920" s="37"/>
      <c r="M920" s="13"/>
      <c r="N920" s="13"/>
      <c r="O920" s="13"/>
      <c r="P920" s="107"/>
      <c r="Q920" s="8"/>
      <c r="R920" s="8"/>
      <c r="S920" s="21"/>
      <c r="T920" s="11"/>
      <c r="U920" s="13"/>
      <c r="V920" s="8"/>
      <c r="W920" s="8"/>
      <c r="X920" s="8"/>
      <c r="Y920" s="8"/>
      <c r="Z920" s="21"/>
      <c r="AA920" s="21"/>
      <c r="AB920" s="21"/>
      <c r="AC920" s="21"/>
      <c r="AD920" s="102"/>
      <c r="AE920" s="102"/>
      <c r="AF920" s="8"/>
      <c r="AG920" s="8"/>
      <c r="AH920" s="8"/>
      <c r="AI920" s="21"/>
      <c r="AJ920" s="21"/>
      <c r="AK920" s="21"/>
      <c r="AL920" s="21"/>
      <c r="AM920" s="102"/>
      <c r="AN920" s="102"/>
      <c r="AO920" s="8"/>
      <c r="AP920" s="8"/>
      <c r="AQ920" s="8"/>
      <c r="AR920" s="17"/>
      <c r="AS920" s="17"/>
      <c r="AT920" s="13"/>
      <c r="AU920" s="13"/>
      <c r="AV920" s="11"/>
      <c r="AW920" s="13"/>
    </row>
    <row r="921" ht="12.75" customHeight="1">
      <c r="A921" s="13"/>
      <c r="B921" s="13"/>
      <c r="C921" s="11"/>
      <c r="D921" s="11"/>
      <c r="E921" s="99"/>
      <c r="F921" s="17"/>
      <c r="G921" s="13"/>
      <c r="H921" s="13"/>
      <c r="I921" s="13"/>
      <c r="J921" s="13"/>
      <c r="K921" s="8"/>
      <c r="L921" s="37"/>
      <c r="M921" s="13"/>
      <c r="N921" s="13"/>
      <c r="O921" s="13"/>
      <c r="P921" s="107"/>
      <c r="Q921" s="8"/>
      <c r="R921" s="8"/>
      <c r="S921" s="21"/>
      <c r="T921" s="11"/>
      <c r="U921" s="13"/>
      <c r="V921" s="8"/>
      <c r="W921" s="8"/>
      <c r="X921" s="8"/>
      <c r="Y921" s="8"/>
      <c r="Z921" s="21"/>
      <c r="AA921" s="21"/>
      <c r="AB921" s="21"/>
      <c r="AC921" s="21"/>
      <c r="AD921" s="102"/>
      <c r="AE921" s="102"/>
      <c r="AF921" s="8"/>
      <c r="AG921" s="8"/>
      <c r="AH921" s="8"/>
      <c r="AI921" s="21"/>
      <c r="AJ921" s="21"/>
      <c r="AK921" s="21"/>
      <c r="AL921" s="21"/>
      <c r="AM921" s="102"/>
      <c r="AN921" s="102"/>
      <c r="AO921" s="8"/>
      <c r="AP921" s="8"/>
      <c r="AQ921" s="8"/>
      <c r="AR921" s="17"/>
      <c r="AS921" s="17"/>
      <c r="AT921" s="13"/>
      <c r="AU921" s="13"/>
      <c r="AV921" s="11"/>
      <c r="AW921" s="13"/>
    </row>
    <row r="922" ht="12.75" customHeight="1">
      <c r="A922" s="13"/>
      <c r="B922" s="13"/>
      <c r="C922" s="11"/>
      <c r="D922" s="11"/>
      <c r="E922" s="99"/>
      <c r="F922" s="17"/>
      <c r="G922" s="13"/>
      <c r="H922" s="13"/>
      <c r="I922" s="13"/>
      <c r="J922" s="13"/>
      <c r="K922" s="8"/>
      <c r="L922" s="37"/>
      <c r="M922" s="13"/>
      <c r="N922" s="13"/>
      <c r="O922" s="13"/>
      <c r="P922" s="107"/>
      <c r="Q922" s="8"/>
      <c r="R922" s="8"/>
      <c r="S922" s="21"/>
      <c r="T922" s="11"/>
      <c r="U922" s="13"/>
      <c r="V922" s="8"/>
      <c r="W922" s="8"/>
      <c r="X922" s="8"/>
      <c r="Y922" s="8"/>
      <c r="Z922" s="21"/>
      <c r="AA922" s="21"/>
      <c r="AB922" s="21"/>
      <c r="AC922" s="21"/>
      <c r="AD922" s="102"/>
      <c r="AE922" s="102"/>
      <c r="AF922" s="8"/>
      <c r="AG922" s="8"/>
      <c r="AH922" s="8"/>
      <c r="AI922" s="21"/>
      <c r="AJ922" s="21"/>
      <c r="AK922" s="21"/>
      <c r="AL922" s="21"/>
      <c r="AM922" s="102"/>
      <c r="AN922" s="102"/>
      <c r="AO922" s="8"/>
      <c r="AP922" s="8"/>
      <c r="AQ922" s="8"/>
      <c r="AR922" s="17"/>
      <c r="AS922" s="17"/>
      <c r="AT922" s="13"/>
      <c r="AU922" s="13"/>
      <c r="AV922" s="11"/>
      <c r="AW922" s="13"/>
    </row>
    <row r="923" ht="12.75" customHeight="1">
      <c r="A923" s="13"/>
      <c r="B923" s="13"/>
      <c r="C923" s="11"/>
      <c r="D923" s="11"/>
      <c r="E923" s="99"/>
      <c r="F923" s="17"/>
      <c r="G923" s="13"/>
      <c r="H923" s="13"/>
      <c r="I923" s="13"/>
      <c r="J923" s="13"/>
      <c r="K923" s="8"/>
      <c r="L923" s="37"/>
      <c r="M923" s="13"/>
      <c r="N923" s="13"/>
      <c r="O923" s="13"/>
      <c r="P923" s="107"/>
      <c r="Q923" s="8"/>
      <c r="R923" s="8"/>
      <c r="S923" s="21"/>
      <c r="T923" s="11"/>
      <c r="U923" s="13"/>
      <c r="V923" s="8"/>
      <c r="W923" s="8"/>
      <c r="X923" s="8"/>
      <c r="Y923" s="8"/>
      <c r="Z923" s="21"/>
      <c r="AA923" s="21"/>
      <c r="AB923" s="21"/>
      <c r="AC923" s="21"/>
      <c r="AD923" s="102"/>
      <c r="AE923" s="102"/>
      <c r="AF923" s="8"/>
      <c r="AG923" s="8"/>
      <c r="AH923" s="8"/>
      <c r="AI923" s="21"/>
      <c r="AJ923" s="21"/>
      <c r="AK923" s="21"/>
      <c r="AL923" s="21"/>
      <c r="AM923" s="102"/>
      <c r="AN923" s="102"/>
      <c r="AO923" s="8"/>
      <c r="AP923" s="8"/>
      <c r="AQ923" s="8"/>
      <c r="AR923" s="17"/>
      <c r="AS923" s="17"/>
      <c r="AT923" s="13"/>
      <c r="AU923" s="13"/>
      <c r="AV923" s="11"/>
      <c r="AW923" s="13"/>
    </row>
    <row r="924" ht="12.75" customHeight="1">
      <c r="A924" s="13"/>
      <c r="B924" s="13"/>
      <c r="C924" s="11"/>
      <c r="D924" s="11"/>
      <c r="E924" s="99"/>
      <c r="F924" s="17"/>
      <c r="G924" s="13"/>
      <c r="H924" s="13"/>
      <c r="I924" s="13"/>
      <c r="J924" s="13"/>
      <c r="K924" s="8"/>
      <c r="L924" s="37"/>
      <c r="M924" s="13"/>
      <c r="N924" s="13"/>
      <c r="O924" s="13"/>
      <c r="P924" s="107"/>
      <c r="Q924" s="8"/>
      <c r="R924" s="8"/>
      <c r="S924" s="21"/>
      <c r="T924" s="11"/>
      <c r="U924" s="13"/>
      <c r="V924" s="8"/>
      <c r="W924" s="8"/>
      <c r="X924" s="8"/>
      <c r="Y924" s="8"/>
      <c r="Z924" s="21"/>
      <c r="AA924" s="21"/>
      <c r="AB924" s="21"/>
      <c r="AC924" s="21"/>
      <c r="AD924" s="102"/>
      <c r="AE924" s="102"/>
      <c r="AF924" s="8"/>
      <c r="AG924" s="8"/>
      <c r="AH924" s="8"/>
      <c r="AI924" s="21"/>
      <c r="AJ924" s="21"/>
      <c r="AK924" s="21"/>
      <c r="AL924" s="21"/>
      <c r="AM924" s="102"/>
      <c r="AN924" s="102"/>
      <c r="AO924" s="8"/>
      <c r="AP924" s="8"/>
      <c r="AQ924" s="8"/>
      <c r="AR924" s="17"/>
      <c r="AS924" s="17"/>
      <c r="AT924" s="13"/>
      <c r="AU924" s="13"/>
      <c r="AV924" s="11"/>
      <c r="AW924" s="13"/>
    </row>
    <row r="925" ht="12.75" customHeight="1">
      <c r="A925" s="13"/>
      <c r="B925" s="13"/>
      <c r="C925" s="11"/>
      <c r="D925" s="11"/>
      <c r="E925" s="99"/>
      <c r="F925" s="17"/>
      <c r="G925" s="13"/>
      <c r="H925" s="13"/>
      <c r="I925" s="13"/>
      <c r="J925" s="13"/>
      <c r="K925" s="8"/>
      <c r="L925" s="37"/>
      <c r="M925" s="13"/>
      <c r="N925" s="13"/>
      <c r="O925" s="13"/>
      <c r="P925" s="107"/>
      <c r="Q925" s="8"/>
      <c r="R925" s="8"/>
      <c r="S925" s="21"/>
      <c r="T925" s="11"/>
      <c r="U925" s="13"/>
      <c r="V925" s="8"/>
      <c r="W925" s="8"/>
      <c r="X925" s="8"/>
      <c r="Y925" s="8"/>
      <c r="Z925" s="21"/>
      <c r="AA925" s="21"/>
      <c r="AB925" s="21"/>
      <c r="AC925" s="21"/>
      <c r="AD925" s="102"/>
      <c r="AE925" s="102"/>
      <c r="AF925" s="8"/>
      <c r="AG925" s="8"/>
      <c r="AH925" s="8"/>
      <c r="AI925" s="21"/>
      <c r="AJ925" s="21"/>
      <c r="AK925" s="21"/>
      <c r="AL925" s="21"/>
      <c r="AM925" s="102"/>
      <c r="AN925" s="102"/>
      <c r="AO925" s="8"/>
      <c r="AP925" s="8"/>
      <c r="AQ925" s="8"/>
      <c r="AR925" s="17"/>
      <c r="AS925" s="17"/>
      <c r="AT925" s="13"/>
      <c r="AU925" s="13"/>
      <c r="AV925" s="11"/>
      <c r="AW925" s="13"/>
    </row>
    <row r="926" ht="12.75" customHeight="1">
      <c r="A926" s="13"/>
      <c r="B926" s="13"/>
      <c r="C926" s="11"/>
      <c r="D926" s="11"/>
      <c r="E926" s="99"/>
      <c r="F926" s="17"/>
      <c r="G926" s="13"/>
      <c r="H926" s="13"/>
      <c r="I926" s="13"/>
      <c r="J926" s="13"/>
      <c r="K926" s="8"/>
      <c r="L926" s="37"/>
      <c r="M926" s="13"/>
      <c r="N926" s="13"/>
      <c r="O926" s="13"/>
      <c r="P926" s="107"/>
      <c r="Q926" s="8"/>
      <c r="R926" s="8"/>
      <c r="S926" s="21"/>
      <c r="T926" s="11"/>
      <c r="U926" s="13"/>
      <c r="V926" s="8"/>
      <c r="W926" s="8"/>
      <c r="X926" s="8"/>
      <c r="Y926" s="8"/>
      <c r="Z926" s="21"/>
      <c r="AA926" s="21"/>
      <c r="AB926" s="21"/>
      <c r="AC926" s="21"/>
      <c r="AD926" s="102"/>
      <c r="AE926" s="102"/>
      <c r="AF926" s="8"/>
      <c r="AG926" s="8"/>
      <c r="AH926" s="8"/>
      <c r="AI926" s="21"/>
      <c r="AJ926" s="21"/>
      <c r="AK926" s="21"/>
      <c r="AL926" s="21"/>
      <c r="AM926" s="102"/>
      <c r="AN926" s="102"/>
      <c r="AO926" s="8"/>
      <c r="AP926" s="8"/>
      <c r="AQ926" s="8"/>
      <c r="AR926" s="17"/>
      <c r="AS926" s="17"/>
      <c r="AT926" s="13"/>
      <c r="AU926" s="13"/>
      <c r="AV926" s="11"/>
      <c r="AW926" s="13"/>
    </row>
    <row r="927" ht="12.75" customHeight="1">
      <c r="A927" s="13"/>
      <c r="B927" s="13"/>
      <c r="C927" s="11"/>
      <c r="D927" s="11"/>
      <c r="E927" s="99"/>
      <c r="F927" s="17"/>
      <c r="G927" s="13"/>
      <c r="H927" s="13"/>
      <c r="I927" s="13"/>
      <c r="J927" s="13"/>
      <c r="K927" s="8"/>
      <c r="L927" s="37"/>
      <c r="M927" s="13"/>
      <c r="N927" s="13"/>
      <c r="O927" s="13"/>
      <c r="P927" s="107"/>
      <c r="Q927" s="8"/>
      <c r="R927" s="8"/>
      <c r="S927" s="21"/>
      <c r="T927" s="11"/>
      <c r="U927" s="13"/>
      <c r="V927" s="8"/>
      <c r="W927" s="8"/>
      <c r="X927" s="8"/>
      <c r="Y927" s="8"/>
      <c r="Z927" s="21"/>
      <c r="AA927" s="21"/>
      <c r="AB927" s="21"/>
      <c r="AC927" s="21"/>
      <c r="AD927" s="102"/>
      <c r="AE927" s="102"/>
      <c r="AF927" s="8"/>
      <c r="AG927" s="8"/>
      <c r="AH927" s="8"/>
      <c r="AI927" s="21"/>
      <c r="AJ927" s="21"/>
      <c r="AK927" s="21"/>
      <c r="AL927" s="21"/>
      <c r="AM927" s="102"/>
      <c r="AN927" s="102"/>
      <c r="AO927" s="8"/>
      <c r="AP927" s="8"/>
      <c r="AQ927" s="8"/>
      <c r="AR927" s="17"/>
      <c r="AS927" s="17"/>
      <c r="AT927" s="13"/>
      <c r="AU927" s="13"/>
      <c r="AV927" s="11"/>
      <c r="AW927" s="13"/>
    </row>
    <row r="928" ht="12.75" customHeight="1">
      <c r="A928" s="13"/>
      <c r="B928" s="13"/>
      <c r="C928" s="11"/>
      <c r="D928" s="11"/>
      <c r="E928" s="99"/>
      <c r="F928" s="17"/>
      <c r="G928" s="13"/>
      <c r="H928" s="13"/>
      <c r="I928" s="13"/>
      <c r="J928" s="13"/>
      <c r="K928" s="8"/>
      <c r="L928" s="37"/>
      <c r="M928" s="13"/>
      <c r="N928" s="13"/>
      <c r="O928" s="13"/>
      <c r="P928" s="107"/>
      <c r="Q928" s="8"/>
      <c r="R928" s="8"/>
      <c r="S928" s="21"/>
      <c r="T928" s="11"/>
      <c r="U928" s="13"/>
      <c r="V928" s="8"/>
      <c r="W928" s="8"/>
      <c r="X928" s="8"/>
      <c r="Y928" s="8"/>
      <c r="Z928" s="21"/>
      <c r="AA928" s="21"/>
      <c r="AB928" s="21"/>
      <c r="AC928" s="21"/>
      <c r="AD928" s="102"/>
      <c r="AE928" s="102"/>
      <c r="AF928" s="8"/>
      <c r="AG928" s="8"/>
      <c r="AH928" s="8"/>
      <c r="AI928" s="21"/>
      <c r="AJ928" s="21"/>
      <c r="AK928" s="21"/>
      <c r="AL928" s="21"/>
      <c r="AM928" s="102"/>
      <c r="AN928" s="102"/>
      <c r="AO928" s="8"/>
      <c r="AP928" s="8"/>
      <c r="AQ928" s="8"/>
      <c r="AR928" s="17"/>
      <c r="AS928" s="17"/>
      <c r="AT928" s="13"/>
      <c r="AU928" s="13"/>
      <c r="AV928" s="11"/>
      <c r="AW928" s="13"/>
    </row>
    <row r="929" ht="12.75" customHeight="1">
      <c r="A929" s="13"/>
      <c r="B929" s="13"/>
      <c r="C929" s="11"/>
      <c r="D929" s="11"/>
      <c r="E929" s="99"/>
      <c r="F929" s="17"/>
      <c r="G929" s="13"/>
      <c r="H929" s="13"/>
      <c r="I929" s="13"/>
      <c r="J929" s="13"/>
      <c r="K929" s="8"/>
      <c r="L929" s="37"/>
      <c r="M929" s="13"/>
      <c r="N929" s="13"/>
      <c r="O929" s="13"/>
      <c r="P929" s="107"/>
      <c r="Q929" s="8"/>
      <c r="R929" s="8"/>
      <c r="S929" s="21"/>
      <c r="T929" s="11"/>
      <c r="U929" s="13"/>
      <c r="V929" s="8"/>
      <c r="W929" s="8"/>
      <c r="X929" s="8"/>
      <c r="Y929" s="8"/>
      <c r="Z929" s="21"/>
      <c r="AA929" s="21"/>
      <c r="AB929" s="21"/>
      <c r="AC929" s="21"/>
      <c r="AD929" s="102"/>
      <c r="AE929" s="102"/>
      <c r="AF929" s="8"/>
      <c r="AG929" s="8"/>
      <c r="AH929" s="8"/>
      <c r="AI929" s="21"/>
      <c r="AJ929" s="21"/>
      <c r="AK929" s="21"/>
      <c r="AL929" s="21"/>
      <c r="AM929" s="102"/>
      <c r="AN929" s="102"/>
      <c r="AO929" s="8"/>
      <c r="AP929" s="8"/>
      <c r="AQ929" s="8"/>
      <c r="AR929" s="17"/>
      <c r="AS929" s="17"/>
      <c r="AT929" s="13"/>
      <c r="AU929" s="13"/>
      <c r="AV929" s="11"/>
      <c r="AW929" s="13"/>
    </row>
    <row r="930" ht="12.75" customHeight="1">
      <c r="A930" s="13"/>
      <c r="B930" s="13"/>
      <c r="C930" s="11"/>
      <c r="D930" s="11"/>
      <c r="E930" s="99"/>
      <c r="F930" s="17"/>
      <c r="G930" s="13"/>
      <c r="H930" s="13"/>
      <c r="I930" s="13"/>
      <c r="J930" s="13"/>
      <c r="K930" s="8"/>
      <c r="L930" s="37"/>
      <c r="M930" s="13"/>
      <c r="N930" s="13"/>
      <c r="O930" s="13"/>
      <c r="P930" s="107"/>
      <c r="Q930" s="8"/>
      <c r="R930" s="8"/>
      <c r="S930" s="21"/>
      <c r="T930" s="11"/>
      <c r="U930" s="13"/>
      <c r="V930" s="8"/>
      <c r="W930" s="8"/>
      <c r="X930" s="8"/>
      <c r="Y930" s="8"/>
      <c r="Z930" s="21"/>
      <c r="AA930" s="21"/>
      <c r="AB930" s="21"/>
      <c r="AC930" s="21"/>
      <c r="AD930" s="102"/>
      <c r="AE930" s="102"/>
      <c r="AF930" s="8"/>
      <c r="AG930" s="8"/>
      <c r="AH930" s="8"/>
      <c r="AI930" s="21"/>
      <c r="AJ930" s="21"/>
      <c r="AK930" s="21"/>
      <c r="AL930" s="21"/>
      <c r="AM930" s="102"/>
      <c r="AN930" s="102"/>
      <c r="AO930" s="8"/>
      <c r="AP930" s="8"/>
      <c r="AQ930" s="8"/>
      <c r="AR930" s="17"/>
      <c r="AS930" s="17"/>
      <c r="AT930" s="13"/>
      <c r="AU930" s="13"/>
      <c r="AV930" s="11"/>
      <c r="AW930" s="13"/>
    </row>
    <row r="931" ht="12.75" customHeight="1">
      <c r="A931" s="13"/>
      <c r="B931" s="13"/>
      <c r="C931" s="11"/>
      <c r="D931" s="11"/>
      <c r="E931" s="99"/>
      <c r="F931" s="17"/>
      <c r="G931" s="13"/>
      <c r="H931" s="13"/>
      <c r="I931" s="13"/>
      <c r="J931" s="13"/>
      <c r="K931" s="8"/>
      <c r="L931" s="37"/>
      <c r="M931" s="13"/>
      <c r="N931" s="13"/>
      <c r="O931" s="13"/>
      <c r="P931" s="107"/>
      <c r="Q931" s="8"/>
      <c r="R931" s="8"/>
      <c r="S931" s="21"/>
      <c r="T931" s="11"/>
      <c r="U931" s="13"/>
      <c r="V931" s="8"/>
      <c r="W931" s="8"/>
      <c r="X931" s="8"/>
      <c r="Y931" s="8"/>
      <c r="Z931" s="21"/>
      <c r="AA931" s="21"/>
      <c r="AB931" s="21"/>
      <c r="AC931" s="21"/>
      <c r="AD931" s="102"/>
      <c r="AE931" s="102"/>
      <c r="AF931" s="8"/>
      <c r="AG931" s="8"/>
      <c r="AH931" s="8"/>
      <c r="AI931" s="21"/>
      <c r="AJ931" s="21"/>
      <c r="AK931" s="21"/>
      <c r="AL931" s="21"/>
      <c r="AM931" s="102"/>
      <c r="AN931" s="102"/>
      <c r="AO931" s="8"/>
      <c r="AP931" s="8"/>
      <c r="AQ931" s="8"/>
      <c r="AR931" s="17"/>
      <c r="AS931" s="17"/>
      <c r="AT931" s="13"/>
      <c r="AU931" s="13"/>
      <c r="AV931" s="11"/>
      <c r="AW931" s="13"/>
    </row>
    <row r="932" ht="12.75" customHeight="1">
      <c r="A932" s="13"/>
      <c r="B932" s="13"/>
      <c r="C932" s="11"/>
      <c r="D932" s="11"/>
      <c r="E932" s="99"/>
      <c r="F932" s="17"/>
      <c r="G932" s="13"/>
      <c r="H932" s="13"/>
      <c r="I932" s="13"/>
      <c r="J932" s="13"/>
      <c r="K932" s="8"/>
      <c r="L932" s="37"/>
      <c r="M932" s="13"/>
      <c r="N932" s="13"/>
      <c r="O932" s="13"/>
      <c r="P932" s="107"/>
      <c r="Q932" s="8"/>
      <c r="R932" s="8"/>
      <c r="S932" s="21"/>
      <c r="T932" s="11"/>
      <c r="U932" s="13"/>
      <c r="V932" s="8"/>
      <c r="W932" s="8"/>
      <c r="X932" s="8"/>
      <c r="Y932" s="8"/>
      <c r="Z932" s="21"/>
      <c r="AA932" s="21"/>
      <c r="AB932" s="21"/>
      <c r="AC932" s="21"/>
      <c r="AD932" s="102"/>
      <c r="AE932" s="102"/>
      <c r="AF932" s="8"/>
      <c r="AG932" s="8"/>
      <c r="AH932" s="8"/>
      <c r="AI932" s="21"/>
      <c r="AJ932" s="21"/>
      <c r="AK932" s="21"/>
      <c r="AL932" s="21"/>
      <c r="AM932" s="102"/>
      <c r="AN932" s="102"/>
      <c r="AO932" s="8"/>
      <c r="AP932" s="8"/>
      <c r="AQ932" s="8"/>
      <c r="AR932" s="17"/>
      <c r="AS932" s="17"/>
      <c r="AT932" s="13"/>
      <c r="AU932" s="13"/>
      <c r="AV932" s="11"/>
      <c r="AW932" s="13"/>
    </row>
    <row r="933" ht="12.75" customHeight="1">
      <c r="A933" s="13"/>
      <c r="B933" s="13"/>
      <c r="C933" s="11"/>
      <c r="D933" s="11"/>
      <c r="E933" s="99"/>
      <c r="F933" s="17"/>
      <c r="G933" s="13"/>
      <c r="H933" s="13"/>
      <c r="I933" s="13"/>
      <c r="J933" s="13"/>
      <c r="K933" s="8"/>
      <c r="L933" s="37"/>
      <c r="M933" s="13"/>
      <c r="N933" s="13"/>
      <c r="O933" s="13"/>
      <c r="P933" s="107"/>
      <c r="Q933" s="8"/>
      <c r="R933" s="8"/>
      <c r="S933" s="21"/>
      <c r="T933" s="11"/>
      <c r="U933" s="13"/>
      <c r="V933" s="8"/>
      <c r="W933" s="8"/>
      <c r="X933" s="8"/>
      <c r="Y933" s="8"/>
      <c r="Z933" s="21"/>
      <c r="AA933" s="21"/>
      <c r="AB933" s="21"/>
      <c r="AC933" s="21"/>
      <c r="AD933" s="102"/>
      <c r="AE933" s="102"/>
      <c r="AF933" s="8"/>
      <c r="AG933" s="8"/>
      <c r="AH933" s="8"/>
      <c r="AI933" s="21"/>
      <c r="AJ933" s="21"/>
      <c r="AK933" s="21"/>
      <c r="AL933" s="21"/>
      <c r="AM933" s="102"/>
      <c r="AN933" s="102"/>
      <c r="AO933" s="8"/>
      <c r="AP933" s="8"/>
      <c r="AQ933" s="8"/>
      <c r="AR933" s="17"/>
      <c r="AS933" s="17"/>
      <c r="AT933" s="13"/>
      <c r="AU933" s="13"/>
      <c r="AV933" s="11"/>
      <c r="AW933" s="13"/>
    </row>
    <row r="934" ht="12.75" customHeight="1">
      <c r="A934" s="13"/>
      <c r="B934" s="13"/>
      <c r="C934" s="11"/>
      <c r="D934" s="11"/>
      <c r="E934" s="99"/>
      <c r="F934" s="17"/>
      <c r="G934" s="13"/>
      <c r="H934" s="13"/>
      <c r="I934" s="13"/>
      <c r="J934" s="13"/>
      <c r="K934" s="8"/>
      <c r="L934" s="37"/>
      <c r="M934" s="13"/>
      <c r="N934" s="13"/>
      <c r="O934" s="13"/>
      <c r="P934" s="107"/>
      <c r="Q934" s="8"/>
      <c r="R934" s="8"/>
      <c r="S934" s="21"/>
      <c r="T934" s="11"/>
      <c r="U934" s="13"/>
      <c r="V934" s="8"/>
      <c r="W934" s="8"/>
      <c r="X934" s="8"/>
      <c r="Y934" s="8"/>
      <c r="Z934" s="21"/>
      <c r="AA934" s="21"/>
      <c r="AB934" s="21"/>
      <c r="AC934" s="21"/>
      <c r="AD934" s="102"/>
      <c r="AE934" s="102"/>
      <c r="AF934" s="8"/>
      <c r="AG934" s="8"/>
      <c r="AH934" s="8"/>
      <c r="AI934" s="21"/>
      <c r="AJ934" s="21"/>
      <c r="AK934" s="21"/>
      <c r="AL934" s="21"/>
      <c r="AM934" s="102"/>
      <c r="AN934" s="102"/>
      <c r="AO934" s="8"/>
      <c r="AP934" s="8"/>
      <c r="AQ934" s="8"/>
      <c r="AR934" s="17"/>
      <c r="AS934" s="17"/>
      <c r="AT934" s="13"/>
      <c r="AU934" s="13"/>
      <c r="AV934" s="11"/>
      <c r="AW934" s="13"/>
    </row>
    <row r="935" ht="12.75" customHeight="1">
      <c r="A935" s="13"/>
      <c r="B935" s="13"/>
      <c r="C935" s="11"/>
      <c r="D935" s="11"/>
      <c r="E935" s="99"/>
      <c r="F935" s="17"/>
      <c r="G935" s="13"/>
      <c r="H935" s="13"/>
      <c r="I935" s="13"/>
      <c r="J935" s="13"/>
      <c r="K935" s="8"/>
      <c r="L935" s="37"/>
      <c r="M935" s="13"/>
      <c r="N935" s="13"/>
      <c r="O935" s="13"/>
      <c r="P935" s="107"/>
      <c r="Q935" s="8"/>
      <c r="R935" s="8"/>
      <c r="S935" s="21"/>
      <c r="T935" s="11"/>
      <c r="U935" s="13"/>
      <c r="V935" s="8"/>
      <c r="W935" s="8"/>
      <c r="X935" s="8"/>
      <c r="Y935" s="8"/>
      <c r="Z935" s="21"/>
      <c r="AA935" s="21"/>
      <c r="AB935" s="21"/>
      <c r="AC935" s="21"/>
      <c r="AD935" s="102"/>
      <c r="AE935" s="102"/>
      <c r="AF935" s="8"/>
      <c r="AG935" s="8"/>
      <c r="AH935" s="8"/>
      <c r="AI935" s="21"/>
      <c r="AJ935" s="21"/>
      <c r="AK935" s="21"/>
      <c r="AL935" s="21"/>
      <c r="AM935" s="102"/>
      <c r="AN935" s="102"/>
      <c r="AO935" s="8"/>
      <c r="AP935" s="8"/>
      <c r="AQ935" s="8"/>
      <c r="AR935" s="17"/>
      <c r="AS935" s="17"/>
      <c r="AT935" s="13"/>
      <c r="AU935" s="13"/>
      <c r="AV935" s="11"/>
      <c r="AW935" s="13"/>
    </row>
    <row r="936" ht="12.75" customHeight="1">
      <c r="A936" s="13"/>
      <c r="B936" s="13"/>
      <c r="C936" s="11"/>
      <c r="D936" s="11"/>
      <c r="E936" s="99"/>
      <c r="F936" s="17"/>
      <c r="G936" s="13"/>
      <c r="H936" s="13"/>
      <c r="I936" s="13"/>
      <c r="J936" s="13"/>
      <c r="K936" s="8"/>
      <c r="L936" s="37"/>
      <c r="M936" s="13"/>
      <c r="N936" s="13"/>
      <c r="O936" s="13"/>
      <c r="P936" s="107"/>
      <c r="Q936" s="8"/>
      <c r="R936" s="8"/>
      <c r="S936" s="21"/>
      <c r="T936" s="11"/>
      <c r="U936" s="13"/>
      <c r="V936" s="8"/>
      <c r="W936" s="8"/>
      <c r="X936" s="8"/>
      <c r="Y936" s="8"/>
      <c r="Z936" s="21"/>
      <c r="AA936" s="21"/>
      <c r="AB936" s="21"/>
      <c r="AC936" s="21"/>
      <c r="AD936" s="102"/>
      <c r="AE936" s="102"/>
      <c r="AF936" s="8"/>
      <c r="AG936" s="8"/>
      <c r="AH936" s="8"/>
      <c r="AI936" s="21"/>
      <c r="AJ936" s="21"/>
      <c r="AK936" s="21"/>
      <c r="AL936" s="21"/>
      <c r="AM936" s="102"/>
      <c r="AN936" s="102"/>
      <c r="AO936" s="8"/>
      <c r="AP936" s="8"/>
      <c r="AQ936" s="8"/>
      <c r="AR936" s="17"/>
      <c r="AS936" s="17"/>
      <c r="AT936" s="13"/>
      <c r="AU936" s="13"/>
      <c r="AV936" s="11"/>
      <c r="AW936" s="13"/>
    </row>
    <row r="937" ht="12.75" customHeight="1">
      <c r="A937" s="13"/>
      <c r="B937" s="13"/>
      <c r="C937" s="11"/>
      <c r="D937" s="11"/>
      <c r="E937" s="99"/>
      <c r="F937" s="17"/>
      <c r="G937" s="13"/>
      <c r="H937" s="13"/>
      <c r="I937" s="13"/>
      <c r="J937" s="13"/>
      <c r="K937" s="8"/>
      <c r="L937" s="37"/>
      <c r="M937" s="13"/>
      <c r="N937" s="13"/>
      <c r="O937" s="13"/>
      <c r="P937" s="107"/>
      <c r="Q937" s="8"/>
      <c r="R937" s="8"/>
      <c r="S937" s="21"/>
      <c r="T937" s="11"/>
      <c r="U937" s="13"/>
      <c r="V937" s="8"/>
      <c r="W937" s="8"/>
      <c r="X937" s="8"/>
      <c r="Y937" s="8"/>
      <c r="Z937" s="21"/>
      <c r="AA937" s="21"/>
      <c r="AB937" s="21"/>
      <c r="AC937" s="21"/>
      <c r="AD937" s="102"/>
      <c r="AE937" s="102"/>
      <c r="AF937" s="8"/>
      <c r="AG937" s="8"/>
      <c r="AH937" s="8"/>
      <c r="AI937" s="21"/>
      <c r="AJ937" s="21"/>
      <c r="AK937" s="21"/>
      <c r="AL937" s="21"/>
      <c r="AM937" s="102"/>
      <c r="AN937" s="102"/>
      <c r="AO937" s="8"/>
      <c r="AP937" s="8"/>
      <c r="AQ937" s="8"/>
      <c r="AR937" s="17"/>
      <c r="AS937" s="17"/>
      <c r="AT937" s="13"/>
      <c r="AU937" s="13"/>
      <c r="AV937" s="11"/>
      <c r="AW937" s="13"/>
    </row>
    <row r="938" ht="12.75" customHeight="1">
      <c r="A938" s="13"/>
      <c r="B938" s="13"/>
      <c r="C938" s="11"/>
      <c r="D938" s="11"/>
      <c r="E938" s="99"/>
      <c r="F938" s="17"/>
      <c r="G938" s="13"/>
      <c r="H938" s="13"/>
      <c r="I938" s="13"/>
      <c r="J938" s="13"/>
      <c r="K938" s="8"/>
      <c r="L938" s="37"/>
      <c r="M938" s="13"/>
      <c r="N938" s="13"/>
      <c r="O938" s="13"/>
      <c r="P938" s="107"/>
      <c r="Q938" s="8"/>
      <c r="R938" s="8"/>
      <c r="S938" s="21"/>
      <c r="T938" s="11"/>
      <c r="U938" s="13"/>
      <c r="V938" s="8"/>
      <c r="W938" s="8"/>
      <c r="X938" s="8"/>
      <c r="Y938" s="8"/>
      <c r="Z938" s="21"/>
      <c r="AA938" s="21"/>
      <c r="AB938" s="21"/>
      <c r="AC938" s="21"/>
      <c r="AD938" s="102"/>
      <c r="AE938" s="102"/>
      <c r="AF938" s="8"/>
      <c r="AG938" s="8"/>
      <c r="AH938" s="8"/>
      <c r="AI938" s="21"/>
      <c r="AJ938" s="21"/>
      <c r="AK938" s="21"/>
      <c r="AL938" s="21"/>
      <c r="AM938" s="102"/>
      <c r="AN938" s="102"/>
      <c r="AO938" s="8"/>
      <c r="AP938" s="8"/>
      <c r="AQ938" s="8"/>
      <c r="AR938" s="17"/>
      <c r="AS938" s="17"/>
      <c r="AT938" s="13"/>
      <c r="AU938" s="13"/>
      <c r="AV938" s="11"/>
      <c r="AW938" s="13"/>
    </row>
    <row r="939" ht="12.75" customHeight="1">
      <c r="A939" s="13"/>
      <c r="B939" s="13"/>
      <c r="C939" s="11"/>
      <c r="D939" s="11"/>
      <c r="E939" s="99"/>
      <c r="F939" s="17"/>
      <c r="G939" s="13"/>
      <c r="H939" s="13"/>
      <c r="I939" s="13"/>
      <c r="J939" s="13"/>
      <c r="K939" s="8"/>
      <c r="L939" s="37"/>
      <c r="M939" s="13"/>
      <c r="N939" s="13"/>
      <c r="O939" s="13"/>
      <c r="P939" s="107"/>
      <c r="Q939" s="8"/>
      <c r="R939" s="8"/>
      <c r="S939" s="21"/>
      <c r="T939" s="11"/>
      <c r="U939" s="13"/>
      <c r="V939" s="8"/>
      <c r="W939" s="8"/>
      <c r="X939" s="8"/>
      <c r="Y939" s="8"/>
      <c r="Z939" s="21"/>
      <c r="AA939" s="21"/>
      <c r="AB939" s="21"/>
      <c r="AC939" s="21"/>
      <c r="AD939" s="102"/>
      <c r="AE939" s="102"/>
      <c r="AF939" s="8"/>
      <c r="AG939" s="8"/>
      <c r="AH939" s="8"/>
      <c r="AI939" s="21"/>
      <c r="AJ939" s="21"/>
      <c r="AK939" s="21"/>
      <c r="AL939" s="21"/>
      <c r="AM939" s="102"/>
      <c r="AN939" s="102"/>
      <c r="AO939" s="8"/>
      <c r="AP939" s="8"/>
      <c r="AQ939" s="8"/>
      <c r="AR939" s="17"/>
      <c r="AS939" s="17"/>
      <c r="AT939" s="13"/>
      <c r="AU939" s="13"/>
      <c r="AV939" s="11"/>
      <c r="AW939" s="13"/>
    </row>
    <row r="940" ht="12.75" customHeight="1">
      <c r="A940" s="13"/>
      <c r="B940" s="13"/>
      <c r="C940" s="11"/>
      <c r="D940" s="11"/>
      <c r="E940" s="99"/>
      <c r="F940" s="17"/>
      <c r="G940" s="13"/>
      <c r="H940" s="13"/>
      <c r="I940" s="13"/>
      <c r="J940" s="13"/>
      <c r="K940" s="8"/>
      <c r="L940" s="37"/>
      <c r="M940" s="13"/>
      <c r="N940" s="13"/>
      <c r="O940" s="13"/>
      <c r="P940" s="107"/>
      <c r="Q940" s="8"/>
      <c r="R940" s="8"/>
      <c r="S940" s="21"/>
      <c r="T940" s="11"/>
      <c r="U940" s="13"/>
      <c r="V940" s="8"/>
      <c r="W940" s="8"/>
      <c r="X940" s="8"/>
      <c r="Y940" s="8"/>
      <c r="Z940" s="21"/>
      <c r="AA940" s="21"/>
      <c r="AB940" s="21"/>
      <c r="AC940" s="21"/>
      <c r="AD940" s="102"/>
      <c r="AE940" s="102"/>
      <c r="AF940" s="8"/>
      <c r="AG940" s="8"/>
      <c r="AH940" s="8"/>
      <c r="AI940" s="21"/>
      <c r="AJ940" s="21"/>
      <c r="AK940" s="21"/>
      <c r="AL940" s="21"/>
      <c r="AM940" s="102"/>
      <c r="AN940" s="102"/>
      <c r="AO940" s="8"/>
      <c r="AP940" s="8"/>
      <c r="AQ940" s="8"/>
      <c r="AR940" s="17"/>
      <c r="AS940" s="17"/>
      <c r="AT940" s="13"/>
      <c r="AU940" s="13"/>
      <c r="AV940" s="11"/>
      <c r="AW940" s="13"/>
    </row>
    <row r="941" ht="12.75" customHeight="1">
      <c r="A941" s="13"/>
      <c r="B941" s="13"/>
      <c r="C941" s="11"/>
      <c r="D941" s="11"/>
      <c r="E941" s="99"/>
      <c r="F941" s="17"/>
      <c r="G941" s="13"/>
      <c r="H941" s="13"/>
      <c r="I941" s="13"/>
      <c r="J941" s="13"/>
      <c r="K941" s="8"/>
      <c r="L941" s="37"/>
      <c r="M941" s="13"/>
      <c r="N941" s="13"/>
      <c r="O941" s="13"/>
      <c r="P941" s="107"/>
      <c r="Q941" s="8"/>
      <c r="R941" s="8"/>
      <c r="S941" s="21"/>
      <c r="T941" s="11"/>
      <c r="U941" s="13"/>
      <c r="V941" s="8"/>
      <c r="W941" s="8"/>
      <c r="X941" s="8"/>
      <c r="Y941" s="8"/>
      <c r="Z941" s="21"/>
      <c r="AA941" s="21"/>
      <c r="AB941" s="21"/>
      <c r="AC941" s="21"/>
      <c r="AD941" s="102"/>
      <c r="AE941" s="102"/>
      <c r="AF941" s="8"/>
      <c r="AG941" s="8"/>
      <c r="AH941" s="8"/>
      <c r="AI941" s="21"/>
      <c r="AJ941" s="21"/>
      <c r="AK941" s="21"/>
      <c r="AL941" s="21"/>
      <c r="AM941" s="102"/>
      <c r="AN941" s="102"/>
      <c r="AO941" s="8"/>
      <c r="AP941" s="8"/>
      <c r="AQ941" s="8"/>
      <c r="AR941" s="17"/>
      <c r="AS941" s="17"/>
      <c r="AT941" s="13"/>
      <c r="AU941" s="13"/>
      <c r="AV941" s="11"/>
      <c r="AW941" s="13"/>
    </row>
    <row r="942" ht="12.75" customHeight="1">
      <c r="A942" s="13"/>
      <c r="B942" s="13"/>
      <c r="C942" s="11"/>
      <c r="D942" s="11"/>
      <c r="E942" s="99"/>
      <c r="F942" s="17"/>
      <c r="G942" s="13"/>
      <c r="H942" s="13"/>
      <c r="I942" s="13"/>
      <c r="J942" s="13"/>
      <c r="K942" s="8"/>
      <c r="L942" s="37"/>
      <c r="M942" s="13"/>
      <c r="N942" s="13"/>
      <c r="O942" s="13"/>
      <c r="P942" s="107"/>
      <c r="Q942" s="8"/>
      <c r="R942" s="8"/>
      <c r="S942" s="21"/>
      <c r="T942" s="11"/>
      <c r="U942" s="13"/>
      <c r="V942" s="8"/>
      <c r="W942" s="8"/>
      <c r="X942" s="8"/>
      <c r="Y942" s="8"/>
      <c r="Z942" s="21"/>
      <c r="AA942" s="21"/>
      <c r="AB942" s="21"/>
      <c r="AC942" s="21"/>
      <c r="AD942" s="102"/>
      <c r="AE942" s="102"/>
      <c r="AF942" s="8"/>
      <c r="AG942" s="8"/>
      <c r="AH942" s="8"/>
      <c r="AI942" s="21"/>
      <c r="AJ942" s="21"/>
      <c r="AK942" s="21"/>
      <c r="AL942" s="21"/>
      <c r="AM942" s="102"/>
      <c r="AN942" s="102"/>
      <c r="AO942" s="8"/>
      <c r="AP942" s="8"/>
      <c r="AQ942" s="8"/>
      <c r="AR942" s="17"/>
      <c r="AS942" s="17"/>
      <c r="AT942" s="13"/>
      <c r="AU942" s="13"/>
      <c r="AV942" s="11"/>
      <c r="AW942" s="13"/>
    </row>
    <row r="943" ht="12.75" customHeight="1">
      <c r="A943" s="13"/>
      <c r="B943" s="13"/>
      <c r="C943" s="11"/>
      <c r="D943" s="11"/>
      <c r="E943" s="99"/>
      <c r="F943" s="17"/>
      <c r="G943" s="13"/>
      <c r="H943" s="13"/>
      <c r="I943" s="13"/>
      <c r="J943" s="13"/>
      <c r="K943" s="8"/>
      <c r="L943" s="37"/>
      <c r="M943" s="13"/>
      <c r="N943" s="13"/>
      <c r="O943" s="13"/>
      <c r="P943" s="107"/>
      <c r="Q943" s="8"/>
      <c r="R943" s="8"/>
      <c r="S943" s="21"/>
      <c r="T943" s="11"/>
      <c r="U943" s="13"/>
      <c r="V943" s="8"/>
      <c r="W943" s="8"/>
      <c r="X943" s="8"/>
      <c r="Y943" s="8"/>
      <c r="Z943" s="21"/>
      <c r="AA943" s="21"/>
      <c r="AB943" s="21"/>
      <c r="AC943" s="21"/>
      <c r="AD943" s="102"/>
      <c r="AE943" s="102"/>
      <c r="AF943" s="8"/>
      <c r="AG943" s="8"/>
      <c r="AH943" s="8"/>
      <c r="AI943" s="21"/>
      <c r="AJ943" s="21"/>
      <c r="AK943" s="21"/>
      <c r="AL943" s="21"/>
      <c r="AM943" s="102"/>
      <c r="AN943" s="102"/>
      <c r="AO943" s="8"/>
      <c r="AP943" s="8"/>
      <c r="AQ943" s="8"/>
      <c r="AR943" s="17"/>
      <c r="AS943" s="17"/>
      <c r="AT943" s="13"/>
      <c r="AU943" s="13"/>
      <c r="AV943" s="11"/>
      <c r="AW943" s="13"/>
    </row>
    <row r="944" ht="12.75" customHeight="1">
      <c r="A944" s="13"/>
      <c r="B944" s="13"/>
      <c r="C944" s="11"/>
      <c r="D944" s="11"/>
      <c r="E944" s="99"/>
      <c r="F944" s="17"/>
      <c r="G944" s="13"/>
      <c r="H944" s="13"/>
      <c r="I944" s="13"/>
      <c r="J944" s="13"/>
      <c r="K944" s="8"/>
      <c r="L944" s="37"/>
      <c r="M944" s="13"/>
      <c r="N944" s="13"/>
      <c r="O944" s="13"/>
      <c r="P944" s="107"/>
      <c r="Q944" s="8"/>
      <c r="R944" s="8"/>
      <c r="S944" s="21"/>
      <c r="T944" s="11"/>
      <c r="U944" s="13"/>
      <c r="V944" s="8"/>
      <c r="W944" s="8"/>
      <c r="X944" s="8"/>
      <c r="Y944" s="8"/>
      <c r="Z944" s="21"/>
      <c r="AA944" s="21"/>
      <c r="AB944" s="21"/>
      <c r="AC944" s="21"/>
      <c r="AD944" s="102"/>
      <c r="AE944" s="102"/>
      <c r="AF944" s="8"/>
      <c r="AG944" s="8"/>
      <c r="AH944" s="8"/>
      <c r="AI944" s="21"/>
      <c r="AJ944" s="21"/>
      <c r="AK944" s="21"/>
      <c r="AL944" s="21"/>
      <c r="AM944" s="102"/>
      <c r="AN944" s="102"/>
      <c r="AO944" s="8"/>
      <c r="AP944" s="8"/>
      <c r="AQ944" s="8"/>
      <c r="AR944" s="17"/>
      <c r="AS944" s="17"/>
      <c r="AT944" s="13"/>
      <c r="AU944" s="13"/>
      <c r="AV944" s="11"/>
      <c r="AW944" s="13"/>
    </row>
    <row r="945" ht="12.75" customHeight="1">
      <c r="A945" s="13"/>
      <c r="B945" s="13"/>
      <c r="C945" s="11"/>
      <c r="D945" s="11"/>
      <c r="E945" s="99"/>
      <c r="F945" s="17"/>
      <c r="G945" s="13"/>
      <c r="H945" s="13"/>
      <c r="I945" s="13"/>
      <c r="J945" s="13"/>
      <c r="K945" s="8"/>
      <c r="L945" s="37"/>
      <c r="M945" s="13"/>
      <c r="N945" s="13"/>
      <c r="O945" s="13"/>
      <c r="P945" s="107"/>
      <c r="Q945" s="8"/>
      <c r="R945" s="8"/>
      <c r="S945" s="21"/>
      <c r="T945" s="11"/>
      <c r="U945" s="13"/>
      <c r="V945" s="8"/>
      <c r="W945" s="8"/>
      <c r="X945" s="8"/>
      <c r="Y945" s="8"/>
      <c r="Z945" s="21"/>
      <c r="AA945" s="21"/>
      <c r="AB945" s="21"/>
      <c r="AC945" s="21"/>
      <c r="AD945" s="102"/>
      <c r="AE945" s="102"/>
      <c r="AF945" s="8"/>
      <c r="AG945" s="8"/>
      <c r="AH945" s="8"/>
      <c r="AI945" s="21"/>
      <c r="AJ945" s="21"/>
      <c r="AK945" s="21"/>
      <c r="AL945" s="21"/>
      <c r="AM945" s="102"/>
      <c r="AN945" s="102"/>
      <c r="AO945" s="8"/>
      <c r="AP945" s="8"/>
      <c r="AQ945" s="8"/>
      <c r="AR945" s="17"/>
      <c r="AS945" s="17"/>
      <c r="AT945" s="13"/>
      <c r="AU945" s="13"/>
      <c r="AV945" s="11"/>
      <c r="AW945" s="13"/>
    </row>
    <row r="946" ht="12.75" customHeight="1">
      <c r="A946" s="13"/>
      <c r="B946" s="13"/>
      <c r="C946" s="11"/>
      <c r="D946" s="11"/>
      <c r="E946" s="99"/>
      <c r="F946" s="17"/>
      <c r="G946" s="13"/>
      <c r="H946" s="13"/>
      <c r="I946" s="13"/>
      <c r="J946" s="13"/>
      <c r="K946" s="8"/>
      <c r="L946" s="37"/>
      <c r="M946" s="13"/>
      <c r="N946" s="13"/>
      <c r="O946" s="13"/>
      <c r="P946" s="107"/>
      <c r="Q946" s="8"/>
      <c r="R946" s="8"/>
      <c r="S946" s="21"/>
      <c r="T946" s="11"/>
      <c r="U946" s="13"/>
      <c r="V946" s="8"/>
      <c r="W946" s="8"/>
      <c r="X946" s="8"/>
      <c r="Y946" s="8"/>
      <c r="Z946" s="21"/>
      <c r="AA946" s="21"/>
      <c r="AB946" s="21"/>
      <c r="AC946" s="21"/>
      <c r="AD946" s="102"/>
      <c r="AE946" s="102"/>
      <c r="AF946" s="8"/>
      <c r="AG946" s="8"/>
      <c r="AH946" s="8"/>
      <c r="AI946" s="21"/>
      <c r="AJ946" s="21"/>
      <c r="AK946" s="21"/>
      <c r="AL946" s="21"/>
      <c r="AM946" s="102"/>
      <c r="AN946" s="102"/>
      <c r="AO946" s="8"/>
      <c r="AP946" s="8"/>
      <c r="AQ946" s="8"/>
      <c r="AR946" s="17"/>
      <c r="AS946" s="17"/>
      <c r="AT946" s="13"/>
      <c r="AU946" s="13"/>
      <c r="AV946" s="11"/>
      <c r="AW946" s="13"/>
    </row>
    <row r="947" ht="12.75" customHeight="1">
      <c r="A947" s="13"/>
      <c r="B947" s="13"/>
      <c r="C947" s="11"/>
      <c r="D947" s="11"/>
      <c r="E947" s="99"/>
      <c r="F947" s="17"/>
      <c r="G947" s="13"/>
      <c r="H947" s="13"/>
      <c r="I947" s="13"/>
      <c r="J947" s="13"/>
      <c r="K947" s="8"/>
      <c r="L947" s="37"/>
      <c r="M947" s="13"/>
      <c r="N947" s="13"/>
      <c r="O947" s="13"/>
      <c r="P947" s="107"/>
      <c r="Q947" s="8"/>
      <c r="R947" s="8"/>
      <c r="S947" s="21"/>
      <c r="T947" s="11"/>
      <c r="U947" s="13"/>
      <c r="V947" s="8"/>
      <c r="W947" s="8"/>
      <c r="X947" s="8"/>
      <c r="Y947" s="8"/>
      <c r="Z947" s="21"/>
      <c r="AA947" s="21"/>
      <c r="AB947" s="21"/>
      <c r="AC947" s="21"/>
      <c r="AD947" s="102"/>
      <c r="AE947" s="102"/>
      <c r="AF947" s="8"/>
      <c r="AG947" s="8"/>
      <c r="AH947" s="8"/>
      <c r="AI947" s="21"/>
      <c r="AJ947" s="21"/>
      <c r="AK947" s="21"/>
      <c r="AL947" s="21"/>
      <c r="AM947" s="102"/>
      <c r="AN947" s="102"/>
      <c r="AO947" s="8"/>
      <c r="AP947" s="8"/>
      <c r="AQ947" s="8"/>
      <c r="AR947" s="17"/>
      <c r="AS947" s="17"/>
      <c r="AT947" s="13"/>
      <c r="AU947" s="13"/>
      <c r="AV947" s="11"/>
      <c r="AW947" s="13"/>
    </row>
    <row r="948" ht="12.75" customHeight="1">
      <c r="A948" s="13"/>
      <c r="B948" s="13"/>
      <c r="C948" s="11"/>
      <c r="D948" s="11"/>
      <c r="E948" s="99"/>
      <c r="F948" s="17"/>
      <c r="G948" s="13"/>
      <c r="H948" s="13"/>
      <c r="I948" s="13"/>
      <c r="J948" s="13"/>
      <c r="K948" s="8"/>
      <c r="L948" s="37"/>
      <c r="M948" s="13"/>
      <c r="N948" s="13"/>
      <c r="O948" s="13"/>
      <c r="P948" s="107"/>
      <c r="Q948" s="8"/>
      <c r="R948" s="8"/>
      <c r="S948" s="21"/>
      <c r="T948" s="11"/>
      <c r="U948" s="13"/>
      <c r="V948" s="8"/>
      <c r="W948" s="8"/>
      <c r="X948" s="8"/>
      <c r="Y948" s="8"/>
      <c r="Z948" s="21"/>
      <c r="AA948" s="21"/>
      <c r="AB948" s="21"/>
      <c r="AC948" s="21"/>
      <c r="AD948" s="102"/>
      <c r="AE948" s="102"/>
      <c r="AF948" s="8"/>
      <c r="AG948" s="8"/>
      <c r="AH948" s="8"/>
      <c r="AI948" s="21"/>
      <c r="AJ948" s="21"/>
      <c r="AK948" s="21"/>
      <c r="AL948" s="21"/>
      <c r="AM948" s="102"/>
      <c r="AN948" s="102"/>
      <c r="AO948" s="8"/>
      <c r="AP948" s="8"/>
      <c r="AQ948" s="8"/>
      <c r="AR948" s="17"/>
      <c r="AS948" s="17"/>
      <c r="AT948" s="13"/>
      <c r="AU948" s="13"/>
      <c r="AV948" s="11"/>
      <c r="AW948" s="13"/>
    </row>
    <row r="949" ht="12.75" customHeight="1">
      <c r="A949" s="13"/>
      <c r="B949" s="13"/>
      <c r="C949" s="11"/>
      <c r="D949" s="11"/>
      <c r="E949" s="99"/>
      <c r="F949" s="17"/>
      <c r="G949" s="13"/>
      <c r="H949" s="13"/>
      <c r="I949" s="13"/>
      <c r="J949" s="13"/>
      <c r="K949" s="8"/>
      <c r="L949" s="37"/>
      <c r="M949" s="13"/>
      <c r="N949" s="13"/>
      <c r="O949" s="13"/>
      <c r="P949" s="107"/>
      <c r="Q949" s="8"/>
      <c r="R949" s="8"/>
      <c r="S949" s="21"/>
      <c r="T949" s="11"/>
      <c r="U949" s="13"/>
      <c r="V949" s="8"/>
      <c r="W949" s="8"/>
      <c r="X949" s="8"/>
      <c r="Y949" s="8"/>
      <c r="Z949" s="21"/>
      <c r="AA949" s="21"/>
      <c r="AB949" s="21"/>
      <c r="AC949" s="21"/>
      <c r="AD949" s="102"/>
      <c r="AE949" s="102"/>
      <c r="AF949" s="8"/>
      <c r="AG949" s="8"/>
      <c r="AH949" s="8"/>
      <c r="AI949" s="21"/>
      <c r="AJ949" s="21"/>
      <c r="AK949" s="21"/>
      <c r="AL949" s="21"/>
      <c r="AM949" s="102"/>
      <c r="AN949" s="102"/>
      <c r="AO949" s="8"/>
      <c r="AP949" s="8"/>
      <c r="AQ949" s="8"/>
      <c r="AR949" s="17"/>
      <c r="AS949" s="17"/>
      <c r="AT949" s="13"/>
      <c r="AU949" s="13"/>
      <c r="AV949" s="11"/>
      <c r="AW949" s="13"/>
    </row>
    <row r="950" ht="12.75" customHeight="1">
      <c r="A950" s="13"/>
      <c r="B950" s="13"/>
      <c r="C950" s="11"/>
      <c r="D950" s="11"/>
      <c r="E950" s="99"/>
      <c r="F950" s="17"/>
      <c r="G950" s="13"/>
      <c r="H950" s="13"/>
      <c r="I950" s="13"/>
      <c r="J950" s="13"/>
      <c r="K950" s="8"/>
      <c r="L950" s="37"/>
      <c r="M950" s="13"/>
      <c r="N950" s="13"/>
      <c r="O950" s="13"/>
      <c r="P950" s="107"/>
      <c r="Q950" s="8"/>
      <c r="R950" s="8"/>
      <c r="S950" s="21"/>
      <c r="T950" s="11"/>
      <c r="U950" s="13"/>
      <c r="V950" s="8"/>
      <c r="W950" s="8"/>
      <c r="X950" s="8"/>
      <c r="Y950" s="8"/>
      <c r="Z950" s="21"/>
      <c r="AA950" s="21"/>
      <c r="AB950" s="21"/>
      <c r="AC950" s="21"/>
      <c r="AD950" s="102"/>
      <c r="AE950" s="102"/>
      <c r="AF950" s="8"/>
      <c r="AG950" s="8"/>
      <c r="AH950" s="8"/>
      <c r="AI950" s="21"/>
      <c r="AJ950" s="21"/>
      <c r="AK950" s="21"/>
      <c r="AL950" s="21"/>
      <c r="AM950" s="102"/>
      <c r="AN950" s="102"/>
      <c r="AO950" s="8"/>
      <c r="AP950" s="8"/>
      <c r="AQ950" s="8"/>
      <c r="AR950" s="17"/>
      <c r="AS950" s="17"/>
      <c r="AT950" s="13"/>
      <c r="AU950" s="13"/>
      <c r="AV950" s="11"/>
      <c r="AW950" s="13"/>
    </row>
    <row r="951" ht="12.75" customHeight="1">
      <c r="A951" s="13"/>
      <c r="B951" s="13"/>
      <c r="C951" s="11"/>
      <c r="D951" s="11"/>
      <c r="E951" s="99"/>
      <c r="F951" s="17"/>
      <c r="G951" s="13"/>
      <c r="H951" s="13"/>
      <c r="I951" s="13"/>
      <c r="J951" s="13"/>
      <c r="K951" s="8"/>
      <c r="L951" s="37"/>
      <c r="M951" s="13"/>
      <c r="N951" s="13"/>
      <c r="O951" s="13"/>
      <c r="P951" s="107"/>
      <c r="Q951" s="8"/>
      <c r="R951" s="8"/>
      <c r="S951" s="21"/>
      <c r="T951" s="11"/>
      <c r="U951" s="13"/>
      <c r="V951" s="8"/>
      <c r="W951" s="8"/>
      <c r="X951" s="8"/>
      <c r="Y951" s="8"/>
      <c r="Z951" s="21"/>
      <c r="AA951" s="21"/>
      <c r="AB951" s="21"/>
      <c r="AC951" s="21"/>
      <c r="AD951" s="102"/>
      <c r="AE951" s="102"/>
      <c r="AF951" s="8"/>
      <c r="AG951" s="8"/>
      <c r="AH951" s="8"/>
      <c r="AI951" s="21"/>
      <c r="AJ951" s="21"/>
      <c r="AK951" s="21"/>
      <c r="AL951" s="21"/>
      <c r="AM951" s="102"/>
      <c r="AN951" s="102"/>
      <c r="AO951" s="8"/>
      <c r="AP951" s="8"/>
      <c r="AQ951" s="8"/>
      <c r="AR951" s="17"/>
      <c r="AS951" s="17"/>
      <c r="AT951" s="13"/>
      <c r="AU951" s="13"/>
      <c r="AV951" s="11"/>
      <c r="AW951" s="13"/>
    </row>
    <row r="952" ht="12.75" customHeight="1">
      <c r="A952" s="13"/>
      <c r="B952" s="13"/>
      <c r="C952" s="11"/>
      <c r="D952" s="11"/>
      <c r="E952" s="99"/>
      <c r="F952" s="17"/>
      <c r="G952" s="13"/>
      <c r="H952" s="13"/>
      <c r="I952" s="13"/>
      <c r="J952" s="13"/>
      <c r="K952" s="8"/>
      <c r="L952" s="37"/>
      <c r="M952" s="13"/>
      <c r="N952" s="13"/>
      <c r="O952" s="13"/>
      <c r="P952" s="107"/>
      <c r="Q952" s="8"/>
      <c r="R952" s="8"/>
      <c r="S952" s="21"/>
      <c r="T952" s="11"/>
      <c r="U952" s="13"/>
      <c r="V952" s="8"/>
      <c r="W952" s="8"/>
      <c r="X952" s="8"/>
      <c r="Y952" s="8"/>
      <c r="Z952" s="21"/>
      <c r="AA952" s="21"/>
      <c r="AB952" s="21"/>
      <c r="AC952" s="21"/>
      <c r="AD952" s="102"/>
      <c r="AE952" s="102"/>
      <c r="AF952" s="8"/>
      <c r="AG952" s="8"/>
      <c r="AH952" s="8"/>
      <c r="AI952" s="21"/>
      <c r="AJ952" s="21"/>
      <c r="AK952" s="21"/>
      <c r="AL952" s="21"/>
      <c r="AM952" s="102"/>
      <c r="AN952" s="102"/>
      <c r="AO952" s="8"/>
      <c r="AP952" s="8"/>
      <c r="AQ952" s="8"/>
      <c r="AR952" s="17"/>
      <c r="AS952" s="17"/>
      <c r="AT952" s="13"/>
      <c r="AU952" s="13"/>
      <c r="AV952" s="11"/>
      <c r="AW952" s="13"/>
    </row>
    <row r="953" ht="12.75" customHeight="1">
      <c r="A953" s="13"/>
      <c r="B953" s="13"/>
      <c r="C953" s="11"/>
      <c r="D953" s="11"/>
      <c r="E953" s="99"/>
      <c r="F953" s="17"/>
      <c r="G953" s="13"/>
      <c r="H953" s="13"/>
      <c r="I953" s="13"/>
      <c r="J953" s="13"/>
      <c r="K953" s="8"/>
      <c r="L953" s="37"/>
      <c r="M953" s="13"/>
      <c r="N953" s="13"/>
      <c r="O953" s="13"/>
      <c r="P953" s="107"/>
      <c r="Q953" s="8"/>
      <c r="R953" s="8"/>
      <c r="S953" s="21"/>
      <c r="T953" s="11"/>
      <c r="U953" s="13"/>
      <c r="V953" s="8"/>
      <c r="W953" s="8"/>
      <c r="X953" s="8"/>
      <c r="Y953" s="8"/>
      <c r="Z953" s="21"/>
      <c r="AA953" s="21"/>
      <c r="AB953" s="21"/>
      <c r="AC953" s="21"/>
      <c r="AD953" s="102"/>
      <c r="AE953" s="102"/>
      <c r="AF953" s="8"/>
      <c r="AG953" s="8"/>
      <c r="AH953" s="8"/>
      <c r="AI953" s="21"/>
      <c r="AJ953" s="21"/>
      <c r="AK953" s="21"/>
      <c r="AL953" s="21"/>
      <c r="AM953" s="102"/>
      <c r="AN953" s="102"/>
      <c r="AO953" s="8"/>
      <c r="AP953" s="8"/>
      <c r="AQ953" s="8"/>
      <c r="AR953" s="17"/>
      <c r="AS953" s="17"/>
      <c r="AT953" s="13"/>
      <c r="AU953" s="13"/>
      <c r="AV953" s="11"/>
      <c r="AW953" s="13"/>
    </row>
    <row r="954" ht="12.75" customHeight="1">
      <c r="A954" s="13"/>
      <c r="B954" s="13"/>
      <c r="C954" s="11"/>
      <c r="D954" s="11"/>
      <c r="E954" s="99"/>
      <c r="F954" s="17"/>
      <c r="G954" s="13"/>
      <c r="H954" s="13"/>
      <c r="I954" s="13"/>
      <c r="J954" s="13"/>
      <c r="K954" s="8"/>
      <c r="L954" s="37"/>
      <c r="M954" s="13"/>
      <c r="N954" s="13"/>
      <c r="O954" s="13"/>
      <c r="P954" s="107"/>
      <c r="Q954" s="8"/>
      <c r="R954" s="8"/>
      <c r="S954" s="21"/>
      <c r="T954" s="11"/>
      <c r="U954" s="13"/>
      <c r="V954" s="8"/>
      <c r="W954" s="8"/>
      <c r="X954" s="8"/>
      <c r="Y954" s="8"/>
      <c r="Z954" s="21"/>
      <c r="AA954" s="21"/>
      <c r="AB954" s="21"/>
      <c r="AC954" s="21"/>
      <c r="AD954" s="102"/>
      <c r="AE954" s="102"/>
      <c r="AF954" s="8"/>
      <c r="AG954" s="8"/>
      <c r="AH954" s="8"/>
      <c r="AI954" s="21"/>
      <c r="AJ954" s="21"/>
      <c r="AK954" s="21"/>
      <c r="AL954" s="21"/>
      <c r="AM954" s="102"/>
      <c r="AN954" s="102"/>
      <c r="AO954" s="8"/>
      <c r="AP954" s="8"/>
      <c r="AQ954" s="8"/>
      <c r="AR954" s="17"/>
      <c r="AS954" s="17"/>
      <c r="AT954" s="13"/>
      <c r="AU954" s="13"/>
      <c r="AV954" s="11"/>
      <c r="AW954" s="13"/>
    </row>
    <row r="955" ht="12.75" customHeight="1">
      <c r="A955" s="13"/>
      <c r="B955" s="13"/>
      <c r="C955" s="11"/>
      <c r="D955" s="11"/>
      <c r="E955" s="99"/>
      <c r="F955" s="17"/>
      <c r="G955" s="13"/>
      <c r="H955" s="13"/>
      <c r="I955" s="13"/>
      <c r="J955" s="13"/>
      <c r="K955" s="8"/>
      <c r="L955" s="37"/>
      <c r="M955" s="13"/>
      <c r="N955" s="13"/>
      <c r="O955" s="13"/>
      <c r="P955" s="107"/>
      <c r="Q955" s="8"/>
      <c r="R955" s="8"/>
      <c r="S955" s="21"/>
      <c r="T955" s="11"/>
      <c r="U955" s="13"/>
      <c r="V955" s="8"/>
      <c r="W955" s="8"/>
      <c r="X955" s="8"/>
      <c r="Y955" s="8"/>
      <c r="Z955" s="21"/>
      <c r="AA955" s="21"/>
      <c r="AB955" s="21"/>
      <c r="AC955" s="21"/>
      <c r="AD955" s="102"/>
      <c r="AE955" s="102"/>
      <c r="AF955" s="8"/>
      <c r="AG955" s="8"/>
      <c r="AH955" s="8"/>
      <c r="AI955" s="21"/>
      <c r="AJ955" s="21"/>
      <c r="AK955" s="21"/>
      <c r="AL955" s="21"/>
      <c r="AM955" s="102"/>
      <c r="AN955" s="102"/>
      <c r="AO955" s="8"/>
      <c r="AP955" s="8"/>
      <c r="AQ955" s="8"/>
      <c r="AR955" s="17"/>
      <c r="AS955" s="17"/>
      <c r="AT955" s="13"/>
      <c r="AU955" s="13"/>
      <c r="AV955" s="11"/>
      <c r="AW955" s="13"/>
    </row>
    <row r="956" ht="12.75" customHeight="1">
      <c r="A956" s="13"/>
      <c r="B956" s="13"/>
      <c r="C956" s="11"/>
      <c r="D956" s="11"/>
      <c r="E956" s="99"/>
      <c r="F956" s="17"/>
      <c r="G956" s="13"/>
      <c r="H956" s="13"/>
      <c r="I956" s="13"/>
      <c r="J956" s="13"/>
      <c r="K956" s="8"/>
      <c r="L956" s="37"/>
      <c r="M956" s="13"/>
      <c r="N956" s="13"/>
      <c r="O956" s="13"/>
      <c r="P956" s="107"/>
      <c r="Q956" s="8"/>
      <c r="R956" s="8"/>
      <c r="S956" s="21"/>
      <c r="T956" s="11"/>
      <c r="U956" s="13"/>
      <c r="V956" s="8"/>
      <c r="W956" s="8"/>
      <c r="X956" s="8"/>
      <c r="Y956" s="8"/>
      <c r="Z956" s="21"/>
      <c r="AA956" s="21"/>
      <c r="AB956" s="21"/>
      <c r="AC956" s="21"/>
      <c r="AD956" s="102"/>
      <c r="AE956" s="102"/>
      <c r="AF956" s="8"/>
      <c r="AG956" s="8"/>
      <c r="AH956" s="8"/>
      <c r="AI956" s="21"/>
      <c r="AJ956" s="21"/>
      <c r="AK956" s="21"/>
      <c r="AL956" s="21"/>
      <c r="AM956" s="102"/>
      <c r="AN956" s="102"/>
      <c r="AO956" s="8"/>
      <c r="AP956" s="8"/>
      <c r="AQ956" s="8"/>
      <c r="AR956" s="17"/>
      <c r="AS956" s="17"/>
      <c r="AT956" s="13"/>
      <c r="AU956" s="13"/>
      <c r="AV956" s="11"/>
      <c r="AW956" s="13"/>
    </row>
    <row r="957" ht="12.75" customHeight="1">
      <c r="A957" s="13"/>
      <c r="B957" s="13"/>
      <c r="C957" s="11"/>
      <c r="D957" s="11"/>
      <c r="E957" s="99"/>
      <c r="F957" s="17"/>
      <c r="G957" s="13"/>
      <c r="H957" s="13"/>
      <c r="I957" s="13"/>
      <c r="J957" s="13"/>
      <c r="K957" s="8"/>
      <c r="L957" s="37"/>
      <c r="M957" s="13"/>
      <c r="N957" s="13"/>
      <c r="O957" s="13"/>
      <c r="P957" s="107"/>
      <c r="Q957" s="8"/>
      <c r="R957" s="8"/>
      <c r="S957" s="21"/>
      <c r="T957" s="11"/>
      <c r="U957" s="13"/>
      <c r="V957" s="8"/>
      <c r="W957" s="8"/>
      <c r="X957" s="8"/>
      <c r="Y957" s="8"/>
      <c r="Z957" s="21"/>
      <c r="AA957" s="21"/>
      <c r="AB957" s="21"/>
      <c r="AC957" s="21"/>
      <c r="AD957" s="102"/>
      <c r="AE957" s="102"/>
      <c r="AF957" s="8"/>
      <c r="AG957" s="8"/>
      <c r="AH957" s="8"/>
      <c r="AI957" s="21"/>
      <c r="AJ957" s="21"/>
      <c r="AK957" s="21"/>
      <c r="AL957" s="21"/>
      <c r="AM957" s="102"/>
      <c r="AN957" s="102"/>
      <c r="AO957" s="8"/>
      <c r="AP957" s="8"/>
      <c r="AQ957" s="8"/>
      <c r="AR957" s="17"/>
      <c r="AS957" s="17"/>
      <c r="AT957" s="13"/>
      <c r="AU957" s="13"/>
      <c r="AV957" s="11"/>
      <c r="AW957" s="13"/>
    </row>
    <row r="958" ht="12.75" customHeight="1">
      <c r="A958" s="13"/>
      <c r="B958" s="13"/>
      <c r="C958" s="11"/>
      <c r="D958" s="11"/>
      <c r="E958" s="99"/>
      <c r="F958" s="17"/>
      <c r="G958" s="13"/>
      <c r="H958" s="13"/>
      <c r="I958" s="13"/>
      <c r="J958" s="13"/>
      <c r="K958" s="8"/>
      <c r="L958" s="37"/>
      <c r="M958" s="13"/>
      <c r="N958" s="13"/>
      <c r="O958" s="13"/>
      <c r="P958" s="107"/>
      <c r="Q958" s="8"/>
      <c r="R958" s="8"/>
      <c r="S958" s="21"/>
      <c r="T958" s="11"/>
      <c r="U958" s="13"/>
      <c r="V958" s="8"/>
      <c r="W958" s="8"/>
      <c r="X958" s="8"/>
      <c r="Y958" s="8"/>
      <c r="Z958" s="21"/>
      <c r="AA958" s="21"/>
      <c r="AB958" s="21"/>
      <c r="AC958" s="21"/>
      <c r="AD958" s="102"/>
      <c r="AE958" s="102"/>
      <c r="AF958" s="8"/>
      <c r="AG958" s="8"/>
      <c r="AH958" s="8"/>
      <c r="AI958" s="21"/>
      <c r="AJ958" s="21"/>
      <c r="AK958" s="21"/>
      <c r="AL958" s="21"/>
      <c r="AM958" s="102"/>
      <c r="AN958" s="102"/>
      <c r="AO958" s="8"/>
      <c r="AP958" s="8"/>
      <c r="AQ958" s="8"/>
      <c r="AR958" s="17"/>
      <c r="AS958" s="17"/>
      <c r="AT958" s="13"/>
      <c r="AU958" s="13"/>
      <c r="AV958" s="11"/>
      <c r="AW958" s="13"/>
    </row>
    <row r="959" ht="12.75" customHeight="1">
      <c r="A959" s="13"/>
      <c r="B959" s="13"/>
      <c r="C959" s="11"/>
      <c r="D959" s="11"/>
      <c r="E959" s="99"/>
      <c r="F959" s="17"/>
      <c r="G959" s="13"/>
      <c r="H959" s="13"/>
      <c r="I959" s="13"/>
      <c r="J959" s="13"/>
      <c r="K959" s="8"/>
      <c r="L959" s="37"/>
      <c r="M959" s="13"/>
      <c r="N959" s="13"/>
      <c r="O959" s="13"/>
      <c r="P959" s="107"/>
      <c r="Q959" s="8"/>
      <c r="R959" s="8"/>
      <c r="S959" s="21"/>
      <c r="T959" s="11"/>
      <c r="U959" s="13"/>
      <c r="V959" s="8"/>
      <c r="W959" s="8"/>
      <c r="X959" s="8"/>
      <c r="Y959" s="8"/>
      <c r="Z959" s="21"/>
      <c r="AA959" s="21"/>
      <c r="AB959" s="21"/>
      <c r="AC959" s="21"/>
      <c r="AD959" s="102"/>
      <c r="AE959" s="102"/>
      <c r="AF959" s="8"/>
      <c r="AG959" s="8"/>
      <c r="AH959" s="8"/>
      <c r="AI959" s="21"/>
      <c r="AJ959" s="21"/>
      <c r="AK959" s="21"/>
      <c r="AL959" s="21"/>
      <c r="AM959" s="102"/>
      <c r="AN959" s="102"/>
      <c r="AO959" s="8"/>
      <c r="AP959" s="8"/>
      <c r="AQ959" s="8"/>
      <c r="AR959" s="17"/>
      <c r="AS959" s="17"/>
      <c r="AT959" s="13"/>
      <c r="AU959" s="13"/>
      <c r="AV959" s="11"/>
      <c r="AW959" s="13"/>
    </row>
    <row r="960" ht="12.75" customHeight="1">
      <c r="A960" s="13"/>
      <c r="B960" s="13"/>
      <c r="C960" s="11"/>
      <c r="D960" s="11"/>
      <c r="E960" s="99"/>
      <c r="F960" s="17"/>
      <c r="G960" s="13"/>
      <c r="H960" s="13"/>
      <c r="I960" s="13"/>
      <c r="J960" s="13"/>
      <c r="K960" s="8"/>
      <c r="L960" s="37"/>
      <c r="M960" s="13"/>
      <c r="N960" s="13"/>
      <c r="O960" s="13"/>
      <c r="P960" s="107"/>
      <c r="Q960" s="8"/>
      <c r="R960" s="8"/>
      <c r="S960" s="21"/>
      <c r="T960" s="11"/>
      <c r="U960" s="13"/>
      <c r="V960" s="8"/>
      <c r="W960" s="8"/>
      <c r="X960" s="8"/>
      <c r="Y960" s="8"/>
      <c r="Z960" s="21"/>
      <c r="AA960" s="21"/>
      <c r="AB960" s="21"/>
      <c r="AC960" s="21"/>
      <c r="AD960" s="102"/>
      <c r="AE960" s="102"/>
      <c r="AF960" s="8"/>
      <c r="AG960" s="8"/>
      <c r="AH960" s="8"/>
      <c r="AI960" s="21"/>
      <c r="AJ960" s="21"/>
      <c r="AK960" s="21"/>
      <c r="AL960" s="21"/>
      <c r="AM960" s="102"/>
      <c r="AN960" s="102"/>
      <c r="AO960" s="8"/>
      <c r="AP960" s="8"/>
      <c r="AQ960" s="8"/>
      <c r="AR960" s="17"/>
      <c r="AS960" s="17"/>
      <c r="AT960" s="13"/>
      <c r="AU960" s="13"/>
      <c r="AV960" s="11"/>
      <c r="AW960" s="13"/>
    </row>
    <row r="961" ht="12.75" customHeight="1">
      <c r="A961" s="13"/>
      <c r="B961" s="13"/>
      <c r="C961" s="11"/>
      <c r="D961" s="11"/>
      <c r="E961" s="99"/>
      <c r="F961" s="17"/>
      <c r="G961" s="13"/>
      <c r="H961" s="13"/>
      <c r="I961" s="13"/>
      <c r="J961" s="13"/>
      <c r="K961" s="8"/>
      <c r="L961" s="37"/>
      <c r="M961" s="13"/>
      <c r="N961" s="13"/>
      <c r="O961" s="13"/>
      <c r="P961" s="107"/>
      <c r="Q961" s="8"/>
      <c r="R961" s="8"/>
      <c r="S961" s="21"/>
      <c r="T961" s="11"/>
      <c r="U961" s="13"/>
      <c r="V961" s="8"/>
      <c r="W961" s="8"/>
      <c r="X961" s="8"/>
      <c r="Y961" s="8"/>
      <c r="Z961" s="21"/>
      <c r="AA961" s="21"/>
      <c r="AB961" s="21"/>
      <c r="AC961" s="21"/>
      <c r="AD961" s="102"/>
      <c r="AE961" s="102"/>
      <c r="AF961" s="8"/>
      <c r="AG961" s="8"/>
      <c r="AH961" s="8"/>
      <c r="AI961" s="21"/>
      <c r="AJ961" s="21"/>
      <c r="AK961" s="21"/>
      <c r="AL961" s="21"/>
      <c r="AM961" s="102"/>
      <c r="AN961" s="102"/>
      <c r="AO961" s="8"/>
      <c r="AP961" s="8"/>
      <c r="AQ961" s="8"/>
      <c r="AR961" s="17"/>
      <c r="AS961" s="17"/>
      <c r="AT961" s="13"/>
      <c r="AU961" s="13"/>
      <c r="AV961" s="11"/>
      <c r="AW961" s="13"/>
    </row>
    <row r="962" ht="12.75" customHeight="1">
      <c r="A962" s="13"/>
      <c r="B962" s="13"/>
      <c r="C962" s="11"/>
      <c r="D962" s="11"/>
      <c r="E962" s="99"/>
      <c r="F962" s="17"/>
      <c r="G962" s="13"/>
      <c r="H962" s="13"/>
      <c r="I962" s="13"/>
      <c r="J962" s="13"/>
      <c r="K962" s="8"/>
      <c r="L962" s="37"/>
      <c r="M962" s="13"/>
      <c r="N962" s="13"/>
      <c r="O962" s="13"/>
      <c r="P962" s="107"/>
      <c r="Q962" s="8"/>
      <c r="R962" s="8"/>
      <c r="S962" s="21"/>
      <c r="T962" s="11"/>
      <c r="U962" s="13"/>
      <c r="V962" s="8"/>
      <c r="W962" s="8"/>
      <c r="X962" s="8"/>
      <c r="Y962" s="8"/>
      <c r="Z962" s="21"/>
      <c r="AA962" s="21"/>
      <c r="AB962" s="21"/>
      <c r="AC962" s="21"/>
      <c r="AD962" s="102"/>
      <c r="AE962" s="102"/>
      <c r="AF962" s="8"/>
      <c r="AG962" s="8"/>
      <c r="AH962" s="8"/>
      <c r="AI962" s="21"/>
      <c r="AJ962" s="21"/>
      <c r="AK962" s="21"/>
      <c r="AL962" s="21"/>
      <c r="AM962" s="102"/>
      <c r="AN962" s="102"/>
      <c r="AO962" s="8"/>
      <c r="AP962" s="8"/>
      <c r="AQ962" s="8"/>
      <c r="AR962" s="17"/>
      <c r="AS962" s="17"/>
      <c r="AT962" s="13"/>
      <c r="AU962" s="13"/>
      <c r="AV962" s="11"/>
      <c r="AW962" s="13"/>
    </row>
    <row r="963" ht="12.75" customHeight="1">
      <c r="A963" s="13"/>
      <c r="B963" s="13"/>
      <c r="C963" s="11"/>
      <c r="D963" s="11"/>
      <c r="E963" s="99"/>
      <c r="F963" s="17"/>
      <c r="G963" s="13"/>
      <c r="H963" s="13"/>
      <c r="I963" s="13"/>
      <c r="J963" s="13"/>
      <c r="K963" s="8"/>
      <c r="L963" s="37"/>
      <c r="M963" s="13"/>
      <c r="N963" s="13"/>
      <c r="O963" s="13"/>
      <c r="P963" s="107"/>
      <c r="Q963" s="8"/>
      <c r="R963" s="8"/>
      <c r="S963" s="21"/>
      <c r="T963" s="11"/>
      <c r="U963" s="13"/>
      <c r="V963" s="8"/>
      <c r="W963" s="8"/>
      <c r="X963" s="8"/>
      <c r="Y963" s="8"/>
      <c r="Z963" s="21"/>
      <c r="AA963" s="21"/>
      <c r="AB963" s="21"/>
      <c r="AC963" s="21"/>
      <c r="AD963" s="102"/>
      <c r="AE963" s="102"/>
      <c r="AF963" s="8"/>
      <c r="AG963" s="8"/>
      <c r="AH963" s="8"/>
      <c r="AI963" s="21"/>
      <c r="AJ963" s="21"/>
      <c r="AK963" s="21"/>
      <c r="AL963" s="21"/>
      <c r="AM963" s="102"/>
      <c r="AN963" s="102"/>
      <c r="AO963" s="8"/>
      <c r="AP963" s="8"/>
      <c r="AQ963" s="8"/>
      <c r="AR963" s="17"/>
      <c r="AS963" s="17"/>
      <c r="AT963" s="13"/>
      <c r="AU963" s="13"/>
      <c r="AV963" s="11"/>
      <c r="AW963" s="13"/>
    </row>
    <row r="964" ht="12.75" customHeight="1">
      <c r="A964" s="13"/>
      <c r="B964" s="13"/>
      <c r="C964" s="11"/>
      <c r="D964" s="11"/>
      <c r="E964" s="99"/>
      <c r="F964" s="17"/>
      <c r="G964" s="13"/>
      <c r="H964" s="13"/>
      <c r="I964" s="13"/>
      <c r="J964" s="13"/>
      <c r="K964" s="8"/>
      <c r="L964" s="37"/>
      <c r="M964" s="13"/>
      <c r="N964" s="13"/>
      <c r="O964" s="13"/>
      <c r="P964" s="107"/>
      <c r="Q964" s="8"/>
      <c r="R964" s="8"/>
      <c r="S964" s="21"/>
      <c r="T964" s="11"/>
      <c r="U964" s="13"/>
      <c r="V964" s="8"/>
      <c r="W964" s="8"/>
      <c r="X964" s="8"/>
      <c r="Y964" s="8"/>
      <c r="Z964" s="21"/>
      <c r="AA964" s="21"/>
      <c r="AB964" s="21"/>
      <c r="AC964" s="21"/>
      <c r="AD964" s="102"/>
      <c r="AE964" s="102"/>
      <c r="AF964" s="8"/>
      <c r="AG964" s="8"/>
      <c r="AH964" s="8"/>
      <c r="AI964" s="21"/>
      <c r="AJ964" s="21"/>
      <c r="AK964" s="21"/>
      <c r="AL964" s="21"/>
      <c r="AM964" s="102"/>
      <c r="AN964" s="102"/>
      <c r="AO964" s="8"/>
      <c r="AP964" s="8"/>
      <c r="AQ964" s="8"/>
      <c r="AR964" s="17"/>
      <c r="AS964" s="17"/>
      <c r="AT964" s="13"/>
      <c r="AU964" s="13"/>
      <c r="AV964" s="11"/>
      <c r="AW964" s="13"/>
    </row>
    <row r="965" ht="12.75" customHeight="1">
      <c r="A965" s="13"/>
      <c r="B965" s="13"/>
      <c r="C965" s="11"/>
      <c r="D965" s="11"/>
      <c r="E965" s="99"/>
      <c r="F965" s="17"/>
      <c r="G965" s="13"/>
      <c r="H965" s="13"/>
      <c r="I965" s="13"/>
      <c r="J965" s="13"/>
      <c r="K965" s="8"/>
      <c r="L965" s="37"/>
      <c r="M965" s="13"/>
      <c r="N965" s="13"/>
      <c r="O965" s="13"/>
      <c r="P965" s="107"/>
      <c r="Q965" s="8"/>
      <c r="R965" s="8"/>
      <c r="S965" s="21"/>
      <c r="T965" s="11"/>
      <c r="U965" s="13"/>
      <c r="V965" s="8"/>
      <c r="W965" s="8"/>
      <c r="X965" s="8"/>
      <c r="Y965" s="8"/>
      <c r="Z965" s="21"/>
      <c r="AA965" s="21"/>
      <c r="AB965" s="21"/>
      <c r="AC965" s="21"/>
      <c r="AD965" s="102"/>
      <c r="AE965" s="102"/>
      <c r="AF965" s="8"/>
      <c r="AG965" s="8"/>
      <c r="AH965" s="8"/>
      <c r="AI965" s="21"/>
      <c r="AJ965" s="21"/>
      <c r="AK965" s="21"/>
      <c r="AL965" s="21"/>
      <c r="AM965" s="102"/>
      <c r="AN965" s="102"/>
      <c r="AO965" s="8"/>
      <c r="AP965" s="8"/>
      <c r="AQ965" s="8"/>
      <c r="AR965" s="17"/>
      <c r="AS965" s="17"/>
      <c r="AT965" s="13"/>
      <c r="AU965" s="13"/>
      <c r="AV965" s="11"/>
      <c r="AW965" s="13"/>
    </row>
    <row r="966" ht="12.75" customHeight="1">
      <c r="A966" s="13"/>
      <c r="B966" s="13"/>
      <c r="C966" s="11"/>
      <c r="D966" s="11"/>
      <c r="E966" s="99"/>
      <c r="F966" s="17"/>
      <c r="G966" s="13"/>
      <c r="H966" s="13"/>
      <c r="I966" s="13"/>
      <c r="J966" s="13"/>
      <c r="K966" s="8"/>
      <c r="L966" s="37"/>
      <c r="M966" s="13"/>
      <c r="N966" s="13"/>
      <c r="O966" s="13"/>
      <c r="P966" s="107"/>
      <c r="Q966" s="8"/>
      <c r="R966" s="8"/>
      <c r="S966" s="21"/>
      <c r="T966" s="11"/>
      <c r="U966" s="13"/>
      <c r="V966" s="8"/>
      <c r="W966" s="8"/>
      <c r="X966" s="8"/>
      <c r="Y966" s="8"/>
      <c r="Z966" s="21"/>
      <c r="AA966" s="21"/>
      <c r="AB966" s="21"/>
      <c r="AC966" s="21"/>
      <c r="AD966" s="102"/>
      <c r="AE966" s="102"/>
      <c r="AF966" s="8"/>
      <c r="AG966" s="8"/>
      <c r="AH966" s="8"/>
      <c r="AI966" s="21"/>
      <c r="AJ966" s="21"/>
      <c r="AK966" s="21"/>
      <c r="AL966" s="21"/>
      <c r="AM966" s="102"/>
      <c r="AN966" s="102"/>
      <c r="AO966" s="8"/>
      <c r="AP966" s="8"/>
      <c r="AQ966" s="8"/>
      <c r="AR966" s="17"/>
      <c r="AS966" s="17"/>
      <c r="AT966" s="13"/>
      <c r="AU966" s="13"/>
      <c r="AV966" s="11"/>
      <c r="AW966" s="13"/>
    </row>
    <row r="967" ht="12.75" customHeight="1">
      <c r="A967" s="13"/>
      <c r="B967" s="13"/>
      <c r="C967" s="11"/>
      <c r="D967" s="11"/>
      <c r="E967" s="99"/>
      <c r="F967" s="17"/>
      <c r="G967" s="13"/>
      <c r="H967" s="13"/>
      <c r="I967" s="13"/>
      <c r="J967" s="13"/>
      <c r="K967" s="8"/>
      <c r="L967" s="37"/>
      <c r="M967" s="13"/>
      <c r="N967" s="13"/>
      <c r="O967" s="13"/>
      <c r="P967" s="107"/>
      <c r="Q967" s="8"/>
      <c r="R967" s="8"/>
      <c r="S967" s="21"/>
      <c r="T967" s="11"/>
      <c r="U967" s="13"/>
      <c r="V967" s="8"/>
      <c r="W967" s="8"/>
      <c r="X967" s="8"/>
      <c r="Y967" s="8"/>
      <c r="Z967" s="21"/>
      <c r="AA967" s="21"/>
      <c r="AB967" s="21"/>
      <c r="AC967" s="21"/>
      <c r="AD967" s="102"/>
      <c r="AE967" s="102"/>
      <c r="AF967" s="8"/>
      <c r="AG967" s="8"/>
      <c r="AH967" s="8"/>
      <c r="AI967" s="21"/>
      <c r="AJ967" s="21"/>
      <c r="AK967" s="21"/>
      <c r="AL967" s="21"/>
      <c r="AM967" s="102"/>
      <c r="AN967" s="102"/>
      <c r="AO967" s="8"/>
      <c r="AP967" s="8"/>
      <c r="AQ967" s="8"/>
      <c r="AR967" s="17"/>
      <c r="AS967" s="17"/>
      <c r="AT967" s="13"/>
      <c r="AU967" s="13"/>
      <c r="AV967" s="11"/>
      <c r="AW967" s="13"/>
    </row>
    <row r="968" ht="12.75" customHeight="1">
      <c r="A968" s="13"/>
      <c r="B968" s="13"/>
      <c r="C968" s="11"/>
      <c r="D968" s="11"/>
      <c r="E968" s="99"/>
      <c r="F968" s="17"/>
      <c r="G968" s="13"/>
      <c r="H968" s="13"/>
      <c r="I968" s="13"/>
      <c r="J968" s="13"/>
      <c r="K968" s="8"/>
      <c r="L968" s="37"/>
      <c r="M968" s="13"/>
      <c r="N968" s="13"/>
      <c r="O968" s="13"/>
      <c r="P968" s="107"/>
      <c r="Q968" s="8"/>
      <c r="R968" s="8"/>
      <c r="S968" s="21"/>
      <c r="T968" s="11"/>
      <c r="U968" s="13"/>
      <c r="V968" s="8"/>
      <c r="W968" s="8"/>
      <c r="X968" s="8"/>
      <c r="Y968" s="8"/>
      <c r="Z968" s="21"/>
      <c r="AA968" s="21"/>
      <c r="AB968" s="21"/>
      <c r="AC968" s="21"/>
      <c r="AD968" s="102"/>
      <c r="AE968" s="102"/>
      <c r="AF968" s="8"/>
      <c r="AG968" s="8"/>
      <c r="AH968" s="8"/>
      <c r="AI968" s="21"/>
      <c r="AJ968" s="21"/>
      <c r="AK968" s="21"/>
      <c r="AL968" s="21"/>
      <c r="AM968" s="102"/>
      <c r="AN968" s="102"/>
      <c r="AO968" s="8"/>
      <c r="AP968" s="8"/>
      <c r="AQ968" s="8"/>
      <c r="AR968" s="17"/>
      <c r="AS968" s="17"/>
      <c r="AT968" s="13"/>
      <c r="AU968" s="13"/>
      <c r="AV968" s="11"/>
      <c r="AW968" s="13"/>
    </row>
    <row r="969" ht="12.75" customHeight="1">
      <c r="A969" s="13"/>
      <c r="B969" s="13"/>
      <c r="C969" s="11"/>
      <c r="D969" s="11"/>
      <c r="E969" s="99"/>
      <c r="F969" s="17"/>
      <c r="G969" s="13"/>
      <c r="H969" s="13"/>
      <c r="I969" s="13"/>
      <c r="J969" s="13"/>
      <c r="K969" s="8"/>
      <c r="L969" s="37"/>
      <c r="M969" s="13"/>
      <c r="N969" s="13"/>
      <c r="O969" s="13"/>
      <c r="P969" s="107"/>
      <c r="Q969" s="8"/>
      <c r="R969" s="8"/>
      <c r="S969" s="21"/>
      <c r="T969" s="11"/>
      <c r="U969" s="13"/>
      <c r="V969" s="8"/>
      <c r="W969" s="8"/>
      <c r="X969" s="8"/>
      <c r="Y969" s="8"/>
      <c r="Z969" s="21"/>
      <c r="AA969" s="21"/>
      <c r="AB969" s="21"/>
      <c r="AC969" s="21"/>
      <c r="AD969" s="102"/>
      <c r="AE969" s="102"/>
      <c r="AF969" s="8"/>
      <c r="AG969" s="8"/>
      <c r="AH969" s="8"/>
      <c r="AI969" s="21"/>
      <c r="AJ969" s="21"/>
      <c r="AK969" s="21"/>
      <c r="AL969" s="21"/>
      <c r="AM969" s="102"/>
      <c r="AN969" s="102"/>
      <c r="AO969" s="8"/>
      <c r="AP969" s="8"/>
      <c r="AQ969" s="8"/>
      <c r="AR969" s="17"/>
      <c r="AS969" s="17"/>
      <c r="AT969" s="13"/>
      <c r="AU969" s="13"/>
      <c r="AV969" s="11"/>
      <c r="AW969" s="13"/>
    </row>
    <row r="970" ht="12.75" customHeight="1">
      <c r="A970" s="13"/>
      <c r="B970" s="13"/>
      <c r="C970" s="11"/>
      <c r="D970" s="11"/>
      <c r="E970" s="99"/>
      <c r="F970" s="17"/>
      <c r="G970" s="13"/>
      <c r="H970" s="13"/>
      <c r="I970" s="13"/>
      <c r="J970" s="13"/>
      <c r="K970" s="8"/>
      <c r="L970" s="37"/>
      <c r="M970" s="13"/>
      <c r="N970" s="13"/>
      <c r="O970" s="13"/>
      <c r="P970" s="107"/>
      <c r="Q970" s="8"/>
      <c r="R970" s="8"/>
      <c r="S970" s="21"/>
      <c r="T970" s="11"/>
      <c r="U970" s="13"/>
      <c r="V970" s="8"/>
      <c r="W970" s="8"/>
      <c r="X970" s="8"/>
      <c r="Y970" s="8"/>
      <c r="Z970" s="21"/>
      <c r="AA970" s="21"/>
      <c r="AB970" s="21"/>
      <c r="AC970" s="21"/>
      <c r="AD970" s="102"/>
      <c r="AE970" s="102"/>
      <c r="AF970" s="8"/>
      <c r="AG970" s="8"/>
      <c r="AH970" s="8"/>
      <c r="AI970" s="21"/>
      <c r="AJ970" s="21"/>
      <c r="AK970" s="21"/>
      <c r="AL970" s="21"/>
      <c r="AM970" s="102"/>
      <c r="AN970" s="102"/>
      <c r="AO970" s="8"/>
      <c r="AP970" s="8"/>
      <c r="AQ970" s="8"/>
      <c r="AR970" s="17"/>
      <c r="AS970" s="17"/>
      <c r="AT970" s="13"/>
      <c r="AU970" s="13"/>
      <c r="AV970" s="11"/>
      <c r="AW970" s="13"/>
    </row>
    <row r="971" ht="12.75" customHeight="1">
      <c r="A971" s="13"/>
      <c r="B971" s="13"/>
      <c r="C971" s="11"/>
      <c r="D971" s="11"/>
      <c r="E971" s="99"/>
      <c r="F971" s="17"/>
      <c r="G971" s="13"/>
      <c r="H971" s="13"/>
      <c r="I971" s="13"/>
      <c r="J971" s="13"/>
      <c r="K971" s="8"/>
      <c r="L971" s="37"/>
      <c r="M971" s="13"/>
      <c r="N971" s="13"/>
      <c r="O971" s="13"/>
      <c r="P971" s="107"/>
      <c r="Q971" s="8"/>
      <c r="R971" s="8"/>
      <c r="S971" s="21"/>
      <c r="T971" s="11"/>
      <c r="U971" s="13"/>
      <c r="V971" s="8"/>
      <c r="W971" s="8"/>
      <c r="X971" s="8"/>
      <c r="Y971" s="8"/>
      <c r="Z971" s="21"/>
      <c r="AA971" s="21"/>
      <c r="AB971" s="21"/>
      <c r="AC971" s="21"/>
      <c r="AD971" s="102"/>
      <c r="AE971" s="102"/>
      <c r="AF971" s="8"/>
      <c r="AG971" s="8"/>
      <c r="AH971" s="8"/>
      <c r="AI971" s="21"/>
      <c r="AJ971" s="21"/>
      <c r="AK971" s="21"/>
      <c r="AL971" s="21"/>
      <c r="AM971" s="102"/>
      <c r="AN971" s="102"/>
      <c r="AO971" s="8"/>
      <c r="AP971" s="8"/>
      <c r="AQ971" s="8"/>
      <c r="AR971" s="17"/>
      <c r="AS971" s="17"/>
      <c r="AT971" s="13"/>
      <c r="AU971" s="13"/>
      <c r="AV971" s="11"/>
      <c r="AW971" s="13"/>
    </row>
    <row r="972" ht="12.75" customHeight="1">
      <c r="A972" s="13"/>
      <c r="B972" s="13"/>
      <c r="C972" s="11"/>
      <c r="D972" s="11"/>
      <c r="E972" s="99"/>
      <c r="F972" s="17"/>
      <c r="G972" s="13"/>
      <c r="H972" s="13"/>
      <c r="I972" s="13"/>
      <c r="J972" s="13"/>
      <c r="K972" s="8"/>
      <c r="L972" s="37"/>
      <c r="M972" s="13"/>
      <c r="N972" s="13"/>
      <c r="O972" s="13"/>
      <c r="P972" s="107"/>
      <c r="Q972" s="8"/>
      <c r="R972" s="8"/>
      <c r="S972" s="21"/>
      <c r="T972" s="11"/>
      <c r="U972" s="13"/>
      <c r="V972" s="8"/>
      <c r="W972" s="8"/>
      <c r="X972" s="8"/>
      <c r="Y972" s="8"/>
      <c r="Z972" s="21"/>
      <c r="AA972" s="21"/>
      <c r="AB972" s="21"/>
      <c r="AC972" s="21"/>
      <c r="AD972" s="102"/>
      <c r="AE972" s="102"/>
      <c r="AF972" s="8"/>
      <c r="AG972" s="8"/>
      <c r="AH972" s="8"/>
      <c r="AI972" s="21"/>
      <c r="AJ972" s="21"/>
      <c r="AK972" s="21"/>
      <c r="AL972" s="21"/>
      <c r="AM972" s="102"/>
      <c r="AN972" s="102"/>
      <c r="AO972" s="8"/>
      <c r="AP972" s="8"/>
      <c r="AQ972" s="8"/>
      <c r="AR972" s="17"/>
      <c r="AS972" s="17"/>
      <c r="AT972" s="13"/>
      <c r="AU972" s="13"/>
      <c r="AV972" s="11"/>
      <c r="AW972" s="13"/>
    </row>
    <row r="973" ht="12.75" customHeight="1">
      <c r="A973" s="13"/>
      <c r="B973" s="13"/>
      <c r="C973" s="11"/>
      <c r="D973" s="11"/>
      <c r="E973" s="99"/>
      <c r="F973" s="17"/>
      <c r="G973" s="13"/>
      <c r="H973" s="13"/>
      <c r="I973" s="13"/>
      <c r="J973" s="13"/>
      <c r="K973" s="8"/>
      <c r="L973" s="37"/>
      <c r="M973" s="13"/>
      <c r="N973" s="13"/>
      <c r="O973" s="13"/>
      <c r="P973" s="107"/>
      <c r="Q973" s="8"/>
      <c r="R973" s="8"/>
      <c r="S973" s="21"/>
      <c r="T973" s="11"/>
      <c r="U973" s="13"/>
      <c r="V973" s="8"/>
      <c r="W973" s="8"/>
      <c r="X973" s="8"/>
      <c r="Y973" s="8"/>
      <c r="Z973" s="21"/>
      <c r="AA973" s="21"/>
      <c r="AB973" s="21"/>
      <c r="AC973" s="21"/>
      <c r="AD973" s="102"/>
      <c r="AE973" s="102"/>
      <c r="AF973" s="8"/>
      <c r="AG973" s="8"/>
      <c r="AH973" s="8"/>
      <c r="AI973" s="21"/>
      <c r="AJ973" s="21"/>
      <c r="AK973" s="21"/>
      <c r="AL973" s="21"/>
      <c r="AM973" s="102"/>
      <c r="AN973" s="102"/>
      <c r="AO973" s="8"/>
      <c r="AP973" s="8"/>
      <c r="AQ973" s="8"/>
      <c r="AR973" s="17"/>
      <c r="AS973" s="17"/>
      <c r="AT973" s="13"/>
      <c r="AU973" s="13"/>
      <c r="AV973" s="11"/>
      <c r="AW973" s="13"/>
    </row>
    <row r="974" ht="12.75" customHeight="1">
      <c r="A974" s="13"/>
      <c r="B974" s="13"/>
      <c r="C974" s="11"/>
      <c r="D974" s="11"/>
      <c r="E974" s="99"/>
      <c r="F974" s="17"/>
      <c r="G974" s="13"/>
      <c r="H974" s="13"/>
      <c r="I974" s="13"/>
      <c r="J974" s="13"/>
      <c r="K974" s="8"/>
      <c r="L974" s="37"/>
      <c r="M974" s="13"/>
      <c r="N974" s="13"/>
      <c r="O974" s="13"/>
      <c r="P974" s="107"/>
      <c r="Q974" s="8"/>
      <c r="R974" s="8"/>
      <c r="S974" s="21"/>
      <c r="T974" s="11"/>
      <c r="U974" s="13"/>
      <c r="V974" s="8"/>
      <c r="W974" s="8"/>
      <c r="X974" s="8"/>
      <c r="Y974" s="8"/>
      <c r="Z974" s="21"/>
      <c r="AA974" s="21"/>
      <c r="AB974" s="21"/>
      <c r="AC974" s="21"/>
      <c r="AD974" s="102"/>
      <c r="AE974" s="102"/>
      <c r="AF974" s="8"/>
      <c r="AG974" s="8"/>
      <c r="AH974" s="8"/>
      <c r="AI974" s="21"/>
      <c r="AJ974" s="21"/>
      <c r="AK974" s="21"/>
      <c r="AL974" s="21"/>
      <c r="AM974" s="102"/>
      <c r="AN974" s="102"/>
      <c r="AO974" s="8"/>
      <c r="AP974" s="8"/>
      <c r="AQ974" s="8"/>
      <c r="AR974" s="17"/>
      <c r="AS974" s="17"/>
      <c r="AT974" s="13"/>
      <c r="AU974" s="13"/>
      <c r="AV974" s="11"/>
      <c r="AW974" s="13"/>
    </row>
    <row r="975" ht="12.75" customHeight="1">
      <c r="A975" s="13"/>
      <c r="B975" s="13"/>
      <c r="C975" s="11"/>
      <c r="D975" s="11"/>
      <c r="E975" s="99"/>
      <c r="F975" s="17"/>
      <c r="G975" s="13"/>
      <c r="H975" s="13"/>
      <c r="I975" s="13"/>
      <c r="J975" s="13"/>
      <c r="K975" s="8"/>
      <c r="L975" s="37"/>
      <c r="M975" s="13"/>
      <c r="N975" s="13"/>
      <c r="O975" s="13"/>
      <c r="P975" s="107"/>
      <c r="Q975" s="8"/>
      <c r="R975" s="8"/>
      <c r="S975" s="21"/>
      <c r="T975" s="11"/>
      <c r="U975" s="13"/>
      <c r="V975" s="8"/>
      <c r="W975" s="8"/>
      <c r="X975" s="8"/>
      <c r="Y975" s="8"/>
      <c r="Z975" s="21"/>
      <c r="AA975" s="21"/>
      <c r="AB975" s="21"/>
      <c r="AC975" s="21"/>
      <c r="AD975" s="102"/>
      <c r="AE975" s="102"/>
      <c r="AF975" s="8"/>
      <c r="AG975" s="8"/>
      <c r="AH975" s="8"/>
      <c r="AI975" s="21"/>
      <c r="AJ975" s="21"/>
      <c r="AK975" s="21"/>
      <c r="AL975" s="21"/>
      <c r="AM975" s="102"/>
      <c r="AN975" s="102"/>
      <c r="AO975" s="8"/>
      <c r="AP975" s="8"/>
      <c r="AQ975" s="8"/>
      <c r="AR975" s="17"/>
      <c r="AS975" s="17"/>
      <c r="AT975" s="13"/>
      <c r="AU975" s="13"/>
      <c r="AV975" s="11"/>
      <c r="AW975" s="13"/>
    </row>
    <row r="976" ht="12.75" customHeight="1">
      <c r="A976" s="13"/>
      <c r="B976" s="13"/>
      <c r="C976" s="11"/>
      <c r="D976" s="11"/>
      <c r="E976" s="99"/>
      <c r="F976" s="17"/>
      <c r="G976" s="13"/>
      <c r="H976" s="13"/>
      <c r="I976" s="13"/>
      <c r="J976" s="13"/>
      <c r="K976" s="8"/>
      <c r="L976" s="37"/>
      <c r="M976" s="13"/>
      <c r="N976" s="13"/>
      <c r="O976" s="13"/>
      <c r="P976" s="107"/>
      <c r="Q976" s="8"/>
      <c r="R976" s="8"/>
      <c r="S976" s="21"/>
      <c r="T976" s="11"/>
      <c r="U976" s="13"/>
      <c r="V976" s="8"/>
      <c r="W976" s="8"/>
      <c r="X976" s="8"/>
      <c r="Y976" s="8"/>
      <c r="Z976" s="21"/>
      <c r="AA976" s="21"/>
      <c r="AB976" s="21"/>
      <c r="AC976" s="21"/>
      <c r="AD976" s="102"/>
      <c r="AE976" s="102"/>
      <c r="AF976" s="8"/>
      <c r="AG976" s="8"/>
      <c r="AH976" s="8"/>
      <c r="AI976" s="21"/>
      <c r="AJ976" s="21"/>
      <c r="AK976" s="21"/>
      <c r="AL976" s="21"/>
      <c r="AM976" s="102"/>
      <c r="AN976" s="102"/>
      <c r="AO976" s="8"/>
      <c r="AP976" s="8"/>
      <c r="AQ976" s="8"/>
      <c r="AR976" s="17"/>
      <c r="AS976" s="17"/>
      <c r="AT976" s="13"/>
      <c r="AU976" s="13"/>
      <c r="AV976" s="11"/>
      <c r="AW976" s="13"/>
    </row>
    <row r="977" ht="12.75" customHeight="1">
      <c r="A977" s="13"/>
      <c r="B977" s="13"/>
      <c r="C977" s="11"/>
      <c r="D977" s="11"/>
      <c r="E977" s="99"/>
      <c r="F977" s="17"/>
      <c r="G977" s="13"/>
      <c r="H977" s="13"/>
      <c r="I977" s="13"/>
      <c r="J977" s="13"/>
      <c r="K977" s="8"/>
      <c r="L977" s="37"/>
      <c r="M977" s="13"/>
      <c r="N977" s="13"/>
      <c r="O977" s="13"/>
      <c r="P977" s="107"/>
      <c r="Q977" s="8"/>
      <c r="R977" s="8"/>
      <c r="S977" s="21"/>
      <c r="T977" s="11"/>
      <c r="U977" s="13"/>
      <c r="V977" s="8"/>
      <c r="W977" s="8"/>
      <c r="X977" s="8"/>
      <c r="Y977" s="8"/>
      <c r="Z977" s="21"/>
      <c r="AA977" s="21"/>
      <c r="AB977" s="21"/>
      <c r="AC977" s="21"/>
      <c r="AD977" s="102"/>
      <c r="AE977" s="102"/>
      <c r="AF977" s="8"/>
      <c r="AG977" s="8"/>
      <c r="AH977" s="8"/>
      <c r="AI977" s="21"/>
      <c r="AJ977" s="21"/>
      <c r="AK977" s="21"/>
      <c r="AL977" s="21"/>
      <c r="AM977" s="102"/>
      <c r="AN977" s="102"/>
      <c r="AO977" s="8"/>
      <c r="AP977" s="8"/>
      <c r="AQ977" s="8"/>
      <c r="AR977" s="17"/>
      <c r="AS977" s="17"/>
      <c r="AT977" s="13"/>
      <c r="AU977" s="13"/>
      <c r="AV977" s="11"/>
      <c r="AW977" s="13"/>
    </row>
    <row r="978" ht="12.75" customHeight="1">
      <c r="A978" s="13"/>
      <c r="B978" s="13"/>
      <c r="C978" s="11"/>
      <c r="D978" s="11"/>
      <c r="E978" s="99"/>
      <c r="F978" s="17"/>
      <c r="G978" s="13"/>
      <c r="H978" s="13"/>
      <c r="I978" s="13"/>
      <c r="J978" s="13"/>
      <c r="K978" s="8"/>
      <c r="L978" s="37"/>
      <c r="M978" s="13"/>
      <c r="N978" s="13"/>
      <c r="O978" s="13"/>
      <c r="P978" s="107"/>
      <c r="Q978" s="8"/>
      <c r="R978" s="8"/>
      <c r="S978" s="21"/>
      <c r="T978" s="11"/>
      <c r="U978" s="13"/>
      <c r="V978" s="8"/>
      <c r="W978" s="8"/>
      <c r="X978" s="8"/>
      <c r="Y978" s="8"/>
      <c r="Z978" s="21"/>
      <c r="AA978" s="21"/>
      <c r="AB978" s="21"/>
      <c r="AC978" s="21"/>
      <c r="AD978" s="102"/>
      <c r="AE978" s="102"/>
      <c r="AF978" s="8"/>
      <c r="AG978" s="8"/>
      <c r="AH978" s="8"/>
      <c r="AI978" s="21"/>
      <c r="AJ978" s="21"/>
      <c r="AK978" s="21"/>
      <c r="AL978" s="21"/>
      <c r="AM978" s="102"/>
      <c r="AN978" s="102"/>
      <c r="AO978" s="8"/>
      <c r="AP978" s="8"/>
      <c r="AQ978" s="8"/>
      <c r="AR978" s="17"/>
      <c r="AS978" s="17"/>
      <c r="AT978" s="13"/>
      <c r="AU978" s="13"/>
      <c r="AV978" s="11"/>
      <c r="AW978" s="13"/>
    </row>
    <row r="979" ht="12.75" customHeight="1">
      <c r="A979" s="13"/>
      <c r="B979" s="13"/>
      <c r="C979" s="11"/>
      <c r="D979" s="11"/>
      <c r="E979" s="99"/>
      <c r="F979" s="17"/>
      <c r="G979" s="13"/>
      <c r="H979" s="13"/>
      <c r="I979" s="13"/>
      <c r="J979" s="13"/>
      <c r="K979" s="8"/>
      <c r="L979" s="37"/>
      <c r="M979" s="13"/>
      <c r="N979" s="13"/>
      <c r="O979" s="13"/>
      <c r="P979" s="107"/>
      <c r="Q979" s="8"/>
      <c r="R979" s="8"/>
      <c r="S979" s="21"/>
      <c r="T979" s="11"/>
      <c r="U979" s="13"/>
      <c r="V979" s="8"/>
      <c r="W979" s="8"/>
      <c r="X979" s="8"/>
      <c r="Y979" s="8"/>
      <c r="Z979" s="21"/>
      <c r="AA979" s="21"/>
      <c r="AB979" s="21"/>
      <c r="AC979" s="21"/>
      <c r="AD979" s="102"/>
      <c r="AE979" s="102"/>
      <c r="AF979" s="8"/>
      <c r="AG979" s="8"/>
      <c r="AH979" s="8"/>
      <c r="AI979" s="21"/>
      <c r="AJ979" s="21"/>
      <c r="AK979" s="21"/>
      <c r="AL979" s="21"/>
      <c r="AM979" s="102"/>
      <c r="AN979" s="102"/>
      <c r="AO979" s="8"/>
      <c r="AP979" s="8"/>
      <c r="AQ979" s="8"/>
      <c r="AR979" s="17"/>
      <c r="AS979" s="17"/>
      <c r="AT979" s="13"/>
      <c r="AU979" s="13"/>
      <c r="AV979" s="11"/>
      <c r="AW979" s="13"/>
    </row>
    <row r="980" ht="12.75" customHeight="1">
      <c r="A980" s="13"/>
      <c r="B980" s="13"/>
      <c r="C980" s="11"/>
      <c r="D980" s="11"/>
      <c r="E980" s="99"/>
      <c r="F980" s="17"/>
      <c r="G980" s="13"/>
      <c r="H980" s="13"/>
      <c r="I980" s="13"/>
      <c r="J980" s="13"/>
      <c r="K980" s="8"/>
      <c r="L980" s="37"/>
      <c r="M980" s="13"/>
      <c r="N980" s="13"/>
      <c r="O980" s="13"/>
      <c r="P980" s="107"/>
      <c r="Q980" s="8"/>
      <c r="R980" s="8"/>
      <c r="S980" s="21"/>
      <c r="T980" s="11"/>
      <c r="U980" s="13"/>
      <c r="V980" s="8"/>
      <c r="W980" s="8"/>
      <c r="X980" s="8"/>
      <c r="Y980" s="8"/>
      <c r="Z980" s="21"/>
      <c r="AA980" s="21"/>
      <c r="AB980" s="21"/>
      <c r="AC980" s="21"/>
      <c r="AD980" s="102"/>
      <c r="AE980" s="102"/>
      <c r="AF980" s="8"/>
      <c r="AG980" s="8"/>
      <c r="AH980" s="8"/>
      <c r="AI980" s="21"/>
      <c r="AJ980" s="21"/>
      <c r="AK980" s="21"/>
      <c r="AL980" s="21"/>
      <c r="AM980" s="102"/>
      <c r="AN980" s="102"/>
      <c r="AO980" s="8"/>
      <c r="AP980" s="8"/>
      <c r="AQ980" s="8"/>
      <c r="AR980" s="17"/>
      <c r="AS980" s="17"/>
      <c r="AT980" s="13"/>
      <c r="AU980" s="13"/>
      <c r="AV980" s="11"/>
      <c r="AW980" s="13"/>
    </row>
    <row r="981" ht="12.75" customHeight="1">
      <c r="A981" s="13"/>
      <c r="B981" s="13"/>
      <c r="C981" s="11"/>
      <c r="D981" s="11"/>
      <c r="E981" s="99"/>
      <c r="F981" s="17"/>
      <c r="G981" s="13"/>
      <c r="H981" s="13"/>
      <c r="I981" s="13"/>
      <c r="J981" s="13"/>
      <c r="K981" s="8"/>
      <c r="L981" s="37"/>
      <c r="M981" s="13"/>
      <c r="N981" s="13"/>
      <c r="O981" s="13"/>
      <c r="P981" s="107"/>
      <c r="Q981" s="8"/>
      <c r="R981" s="8"/>
      <c r="S981" s="21"/>
      <c r="T981" s="11"/>
      <c r="U981" s="13"/>
      <c r="V981" s="8"/>
      <c r="W981" s="8"/>
      <c r="X981" s="8"/>
      <c r="Y981" s="8"/>
      <c r="Z981" s="21"/>
      <c r="AA981" s="21"/>
      <c r="AB981" s="21"/>
      <c r="AC981" s="21"/>
      <c r="AD981" s="102"/>
      <c r="AE981" s="102"/>
      <c r="AF981" s="8"/>
      <c r="AG981" s="8"/>
      <c r="AH981" s="8"/>
      <c r="AI981" s="21"/>
      <c r="AJ981" s="21"/>
      <c r="AK981" s="21"/>
      <c r="AL981" s="21"/>
      <c r="AM981" s="102"/>
      <c r="AN981" s="102"/>
      <c r="AO981" s="8"/>
      <c r="AP981" s="8"/>
      <c r="AQ981" s="8"/>
      <c r="AR981" s="17"/>
      <c r="AS981" s="17"/>
      <c r="AT981" s="13"/>
      <c r="AU981" s="13"/>
      <c r="AV981" s="11"/>
      <c r="AW981" s="13"/>
    </row>
    <row r="982" ht="12.75" customHeight="1">
      <c r="A982" s="13"/>
      <c r="B982" s="13"/>
      <c r="C982" s="11"/>
      <c r="D982" s="11"/>
      <c r="E982" s="99"/>
      <c r="F982" s="17"/>
      <c r="G982" s="13"/>
      <c r="H982" s="13"/>
      <c r="I982" s="13"/>
      <c r="J982" s="13"/>
      <c r="K982" s="8"/>
      <c r="L982" s="37"/>
      <c r="M982" s="13"/>
      <c r="N982" s="13"/>
      <c r="O982" s="13"/>
      <c r="P982" s="107"/>
      <c r="Q982" s="8"/>
      <c r="R982" s="8"/>
      <c r="S982" s="21"/>
      <c r="T982" s="11"/>
      <c r="U982" s="13"/>
      <c r="V982" s="8"/>
      <c r="W982" s="8"/>
      <c r="X982" s="8"/>
      <c r="Y982" s="8"/>
      <c r="Z982" s="21"/>
      <c r="AA982" s="21"/>
      <c r="AB982" s="21"/>
      <c r="AC982" s="21"/>
      <c r="AD982" s="102"/>
      <c r="AE982" s="102"/>
      <c r="AF982" s="8"/>
      <c r="AG982" s="8"/>
      <c r="AH982" s="8"/>
      <c r="AI982" s="21"/>
      <c r="AJ982" s="21"/>
      <c r="AK982" s="21"/>
      <c r="AL982" s="21"/>
      <c r="AM982" s="102"/>
      <c r="AN982" s="102"/>
      <c r="AO982" s="8"/>
      <c r="AP982" s="8"/>
      <c r="AQ982" s="8"/>
      <c r="AR982" s="17"/>
      <c r="AS982" s="17"/>
      <c r="AT982" s="13"/>
      <c r="AU982" s="13"/>
      <c r="AV982" s="11"/>
      <c r="AW982" s="13"/>
    </row>
    <row r="983" ht="12.75" customHeight="1">
      <c r="A983" s="13"/>
      <c r="B983" s="13"/>
      <c r="C983" s="11"/>
      <c r="D983" s="11"/>
      <c r="E983" s="99"/>
      <c r="F983" s="17"/>
      <c r="G983" s="13"/>
      <c r="H983" s="13"/>
      <c r="I983" s="13"/>
      <c r="J983" s="13"/>
      <c r="K983" s="8"/>
      <c r="L983" s="37"/>
      <c r="M983" s="13"/>
      <c r="N983" s="13"/>
      <c r="O983" s="13"/>
      <c r="P983" s="107"/>
      <c r="Q983" s="8"/>
      <c r="R983" s="8"/>
      <c r="S983" s="21"/>
      <c r="T983" s="11"/>
      <c r="U983" s="13"/>
      <c r="V983" s="8"/>
      <c r="W983" s="8"/>
      <c r="X983" s="8"/>
      <c r="Y983" s="8"/>
      <c r="Z983" s="21"/>
      <c r="AA983" s="21"/>
      <c r="AB983" s="21"/>
      <c r="AC983" s="21"/>
      <c r="AD983" s="102"/>
      <c r="AE983" s="102"/>
      <c r="AF983" s="8"/>
      <c r="AG983" s="8"/>
      <c r="AH983" s="8"/>
      <c r="AI983" s="21"/>
      <c r="AJ983" s="21"/>
      <c r="AK983" s="21"/>
      <c r="AL983" s="21"/>
      <c r="AM983" s="102"/>
      <c r="AN983" s="102"/>
      <c r="AO983" s="8"/>
      <c r="AP983" s="8"/>
      <c r="AQ983" s="8"/>
      <c r="AR983" s="17"/>
      <c r="AS983" s="17"/>
      <c r="AT983" s="13"/>
      <c r="AU983" s="13"/>
      <c r="AV983" s="11"/>
      <c r="AW983" s="13"/>
    </row>
    <row r="984" ht="12.75" customHeight="1">
      <c r="A984" s="13"/>
      <c r="B984" s="13"/>
      <c r="C984" s="11"/>
      <c r="D984" s="11"/>
      <c r="E984" s="99"/>
      <c r="F984" s="17"/>
      <c r="G984" s="13"/>
      <c r="H984" s="13"/>
      <c r="I984" s="13"/>
      <c r="J984" s="13"/>
      <c r="K984" s="8"/>
      <c r="L984" s="37"/>
      <c r="M984" s="13"/>
      <c r="N984" s="13"/>
      <c r="O984" s="13"/>
      <c r="P984" s="107"/>
      <c r="Q984" s="8"/>
      <c r="R984" s="8"/>
      <c r="S984" s="21"/>
      <c r="T984" s="11"/>
      <c r="U984" s="13"/>
      <c r="V984" s="8"/>
      <c r="W984" s="8"/>
      <c r="X984" s="8"/>
      <c r="Y984" s="8"/>
      <c r="Z984" s="21"/>
      <c r="AA984" s="21"/>
      <c r="AB984" s="21"/>
      <c r="AC984" s="21"/>
      <c r="AD984" s="102"/>
      <c r="AE984" s="102"/>
      <c r="AF984" s="8"/>
      <c r="AG984" s="8"/>
      <c r="AH984" s="8"/>
      <c r="AI984" s="21"/>
      <c r="AJ984" s="21"/>
      <c r="AK984" s="21"/>
      <c r="AL984" s="21"/>
      <c r="AM984" s="102"/>
      <c r="AN984" s="102"/>
      <c r="AO984" s="8"/>
      <c r="AP984" s="8"/>
      <c r="AQ984" s="8"/>
      <c r="AR984" s="17"/>
      <c r="AS984" s="17"/>
      <c r="AT984" s="13"/>
      <c r="AU984" s="13"/>
      <c r="AV984" s="11"/>
      <c r="AW984" s="13"/>
    </row>
    <row r="985" ht="12.75" customHeight="1">
      <c r="A985" s="13"/>
      <c r="B985" s="13"/>
      <c r="C985" s="11"/>
      <c r="D985" s="11"/>
      <c r="E985" s="99"/>
      <c r="F985" s="17"/>
      <c r="G985" s="13"/>
      <c r="H985" s="13"/>
      <c r="I985" s="13"/>
      <c r="J985" s="13"/>
      <c r="K985" s="8"/>
      <c r="L985" s="37"/>
      <c r="M985" s="13"/>
      <c r="N985" s="13"/>
      <c r="O985" s="13"/>
      <c r="P985" s="107"/>
      <c r="Q985" s="8"/>
      <c r="R985" s="8"/>
      <c r="S985" s="21"/>
      <c r="T985" s="11"/>
      <c r="U985" s="13"/>
      <c r="V985" s="8"/>
      <c r="W985" s="8"/>
      <c r="X985" s="8"/>
      <c r="Y985" s="8"/>
      <c r="Z985" s="21"/>
      <c r="AA985" s="21"/>
      <c r="AB985" s="21"/>
      <c r="AC985" s="21"/>
      <c r="AD985" s="102"/>
      <c r="AE985" s="102"/>
      <c r="AF985" s="8"/>
      <c r="AG985" s="8"/>
      <c r="AH985" s="8"/>
      <c r="AI985" s="21"/>
      <c r="AJ985" s="21"/>
      <c r="AK985" s="21"/>
      <c r="AL985" s="21"/>
      <c r="AM985" s="102"/>
      <c r="AN985" s="102"/>
      <c r="AO985" s="8"/>
      <c r="AP985" s="8"/>
      <c r="AQ985" s="8"/>
      <c r="AR985" s="17"/>
      <c r="AS985" s="17"/>
      <c r="AT985" s="13"/>
      <c r="AU985" s="13"/>
      <c r="AV985" s="11"/>
      <c r="AW985" s="13"/>
    </row>
    <row r="986" ht="12.75" customHeight="1">
      <c r="A986" s="13"/>
      <c r="B986" s="13"/>
      <c r="C986" s="11"/>
      <c r="D986" s="11"/>
      <c r="E986" s="99"/>
      <c r="F986" s="17"/>
      <c r="G986" s="13"/>
      <c r="H986" s="13"/>
      <c r="I986" s="13"/>
      <c r="J986" s="13"/>
      <c r="K986" s="8"/>
      <c r="L986" s="37"/>
      <c r="M986" s="13"/>
      <c r="N986" s="13"/>
      <c r="O986" s="13"/>
      <c r="P986" s="107"/>
      <c r="Q986" s="8"/>
      <c r="R986" s="8"/>
      <c r="S986" s="21"/>
      <c r="T986" s="11"/>
      <c r="U986" s="13"/>
      <c r="V986" s="8"/>
      <c r="W986" s="8"/>
      <c r="X986" s="8"/>
      <c r="Y986" s="8"/>
      <c r="Z986" s="21"/>
      <c r="AA986" s="21"/>
      <c r="AB986" s="21"/>
      <c r="AC986" s="21"/>
      <c r="AD986" s="102"/>
      <c r="AE986" s="102"/>
      <c r="AF986" s="8"/>
      <c r="AG986" s="8"/>
      <c r="AH986" s="8"/>
      <c r="AI986" s="21"/>
      <c r="AJ986" s="21"/>
      <c r="AK986" s="21"/>
      <c r="AL986" s="21"/>
      <c r="AM986" s="102"/>
      <c r="AN986" s="102"/>
      <c r="AO986" s="8"/>
      <c r="AP986" s="8"/>
      <c r="AQ986" s="8"/>
      <c r="AR986" s="17"/>
      <c r="AS986" s="17"/>
      <c r="AT986" s="13"/>
      <c r="AU986" s="13"/>
      <c r="AV986" s="11"/>
      <c r="AW986" s="13"/>
    </row>
    <row r="987" ht="12.75" customHeight="1">
      <c r="A987" s="13"/>
      <c r="B987" s="13"/>
      <c r="C987" s="11"/>
      <c r="D987" s="11"/>
      <c r="E987" s="99"/>
      <c r="F987" s="17"/>
      <c r="G987" s="13"/>
      <c r="H987" s="13"/>
      <c r="I987" s="13"/>
      <c r="J987" s="13"/>
      <c r="K987" s="8"/>
      <c r="L987" s="37"/>
      <c r="M987" s="13"/>
      <c r="N987" s="13"/>
      <c r="O987" s="13"/>
      <c r="P987" s="107"/>
      <c r="Q987" s="8"/>
      <c r="R987" s="8"/>
      <c r="S987" s="21"/>
      <c r="T987" s="11"/>
      <c r="U987" s="13"/>
      <c r="V987" s="8"/>
      <c r="W987" s="8"/>
      <c r="X987" s="8"/>
      <c r="Y987" s="8"/>
      <c r="Z987" s="21"/>
      <c r="AA987" s="21"/>
      <c r="AB987" s="21"/>
      <c r="AC987" s="21"/>
      <c r="AD987" s="102"/>
      <c r="AE987" s="102"/>
      <c r="AF987" s="8"/>
      <c r="AG987" s="8"/>
      <c r="AH987" s="8"/>
      <c r="AI987" s="21"/>
      <c r="AJ987" s="21"/>
      <c r="AK987" s="21"/>
      <c r="AL987" s="21"/>
      <c r="AM987" s="102"/>
      <c r="AN987" s="102"/>
      <c r="AO987" s="8"/>
      <c r="AP987" s="8"/>
      <c r="AQ987" s="8"/>
      <c r="AR987" s="17"/>
      <c r="AS987" s="17"/>
      <c r="AT987" s="13"/>
      <c r="AU987" s="13"/>
      <c r="AV987" s="11"/>
      <c r="AW987" s="13"/>
    </row>
    <row r="988" ht="12.75" customHeight="1">
      <c r="A988" s="13"/>
      <c r="B988" s="13"/>
      <c r="C988" s="11"/>
      <c r="D988" s="11"/>
      <c r="E988" s="99"/>
      <c r="F988" s="17"/>
      <c r="G988" s="13"/>
      <c r="H988" s="13"/>
      <c r="I988" s="13"/>
      <c r="J988" s="13"/>
      <c r="K988" s="8"/>
      <c r="L988" s="37"/>
      <c r="M988" s="13"/>
      <c r="N988" s="13"/>
      <c r="O988" s="13"/>
      <c r="P988" s="107"/>
      <c r="Q988" s="8"/>
      <c r="R988" s="8"/>
      <c r="S988" s="21"/>
      <c r="T988" s="11"/>
      <c r="U988" s="13"/>
      <c r="V988" s="8"/>
      <c r="W988" s="8"/>
      <c r="X988" s="8"/>
      <c r="Y988" s="8"/>
      <c r="Z988" s="21"/>
      <c r="AA988" s="21"/>
      <c r="AB988" s="21"/>
      <c r="AC988" s="21"/>
      <c r="AD988" s="102"/>
      <c r="AE988" s="102"/>
      <c r="AF988" s="8"/>
      <c r="AG988" s="8"/>
      <c r="AH988" s="8"/>
      <c r="AI988" s="21"/>
      <c r="AJ988" s="21"/>
      <c r="AK988" s="21"/>
      <c r="AL988" s="21"/>
      <c r="AM988" s="102"/>
      <c r="AN988" s="102"/>
      <c r="AO988" s="8"/>
      <c r="AP988" s="8"/>
      <c r="AQ988" s="8"/>
      <c r="AR988" s="17"/>
      <c r="AS988" s="17"/>
      <c r="AT988" s="13"/>
      <c r="AU988" s="13"/>
      <c r="AV988" s="11"/>
      <c r="AW988" s="13"/>
    </row>
    <row r="989" ht="12.75" customHeight="1">
      <c r="A989" s="13"/>
      <c r="B989" s="13"/>
      <c r="C989" s="11"/>
      <c r="D989" s="11"/>
      <c r="E989" s="99"/>
      <c r="F989" s="17"/>
      <c r="G989" s="13"/>
      <c r="H989" s="13"/>
      <c r="I989" s="13"/>
      <c r="J989" s="13"/>
      <c r="K989" s="8"/>
      <c r="L989" s="37"/>
      <c r="M989" s="13"/>
      <c r="N989" s="13"/>
      <c r="O989" s="13"/>
      <c r="P989" s="107"/>
      <c r="Q989" s="8"/>
      <c r="R989" s="8"/>
      <c r="S989" s="21"/>
      <c r="T989" s="11"/>
      <c r="U989" s="13"/>
      <c r="V989" s="8"/>
      <c r="W989" s="8"/>
      <c r="X989" s="8"/>
      <c r="Y989" s="8"/>
      <c r="Z989" s="21"/>
      <c r="AA989" s="21"/>
      <c r="AB989" s="21"/>
      <c r="AC989" s="21"/>
      <c r="AD989" s="102"/>
      <c r="AE989" s="102"/>
      <c r="AF989" s="8"/>
      <c r="AG989" s="8"/>
      <c r="AH989" s="8"/>
      <c r="AI989" s="21"/>
      <c r="AJ989" s="21"/>
      <c r="AK989" s="21"/>
      <c r="AL989" s="21"/>
      <c r="AM989" s="102"/>
      <c r="AN989" s="102"/>
      <c r="AO989" s="8"/>
      <c r="AP989" s="8"/>
      <c r="AQ989" s="8"/>
      <c r="AR989" s="17"/>
      <c r="AS989" s="17"/>
      <c r="AT989" s="13"/>
      <c r="AU989" s="13"/>
      <c r="AV989" s="11"/>
      <c r="AW989" s="13"/>
    </row>
    <row r="990" ht="12.75" customHeight="1">
      <c r="A990" s="13"/>
      <c r="B990" s="13"/>
      <c r="C990" s="11"/>
      <c r="D990" s="11"/>
      <c r="E990" s="99"/>
      <c r="F990" s="17"/>
      <c r="G990" s="13"/>
      <c r="H990" s="13"/>
      <c r="I990" s="13"/>
      <c r="J990" s="13"/>
      <c r="K990" s="8"/>
      <c r="L990" s="37"/>
      <c r="M990" s="13"/>
      <c r="N990" s="13"/>
      <c r="O990" s="13"/>
      <c r="P990" s="107"/>
      <c r="Q990" s="8"/>
      <c r="R990" s="8"/>
      <c r="S990" s="21"/>
      <c r="T990" s="11"/>
      <c r="U990" s="13"/>
      <c r="V990" s="8"/>
      <c r="W990" s="8"/>
      <c r="X990" s="8"/>
      <c r="Y990" s="8"/>
      <c r="Z990" s="21"/>
      <c r="AA990" s="21"/>
      <c r="AB990" s="21"/>
      <c r="AC990" s="21"/>
      <c r="AD990" s="102"/>
      <c r="AE990" s="102"/>
      <c r="AF990" s="8"/>
      <c r="AG990" s="8"/>
      <c r="AH990" s="8"/>
      <c r="AI990" s="21"/>
      <c r="AJ990" s="21"/>
      <c r="AK990" s="21"/>
      <c r="AL990" s="21"/>
      <c r="AM990" s="102"/>
      <c r="AN990" s="102"/>
      <c r="AO990" s="8"/>
      <c r="AP990" s="8"/>
      <c r="AQ990" s="8"/>
      <c r="AR990" s="17"/>
      <c r="AS990" s="17"/>
      <c r="AT990" s="13"/>
      <c r="AU990" s="13"/>
      <c r="AV990" s="11"/>
      <c r="AW990" s="13"/>
    </row>
    <row r="991" ht="12.75" customHeight="1">
      <c r="A991" s="13"/>
      <c r="B991" s="13"/>
      <c r="C991" s="11"/>
      <c r="D991" s="11"/>
      <c r="E991" s="99"/>
      <c r="F991" s="17"/>
      <c r="G991" s="13"/>
      <c r="H991" s="13"/>
      <c r="I991" s="13"/>
      <c r="J991" s="13"/>
      <c r="K991" s="8"/>
      <c r="L991" s="37"/>
      <c r="M991" s="13"/>
      <c r="N991" s="13"/>
      <c r="O991" s="13"/>
      <c r="P991" s="107"/>
      <c r="Q991" s="8"/>
      <c r="R991" s="8"/>
      <c r="S991" s="21"/>
      <c r="T991" s="11"/>
      <c r="U991" s="13"/>
      <c r="V991" s="8"/>
      <c r="W991" s="8"/>
      <c r="X991" s="8"/>
      <c r="Y991" s="8"/>
      <c r="Z991" s="21"/>
      <c r="AA991" s="21"/>
      <c r="AB991" s="21"/>
      <c r="AC991" s="21"/>
      <c r="AD991" s="102"/>
      <c r="AE991" s="102"/>
      <c r="AF991" s="8"/>
      <c r="AG991" s="8"/>
      <c r="AH991" s="8"/>
      <c r="AI991" s="21"/>
      <c r="AJ991" s="21"/>
      <c r="AK991" s="21"/>
      <c r="AL991" s="21"/>
      <c r="AM991" s="102"/>
      <c r="AN991" s="102"/>
      <c r="AO991" s="8"/>
      <c r="AP991" s="8"/>
      <c r="AQ991" s="8"/>
      <c r="AR991" s="17"/>
      <c r="AS991" s="17"/>
      <c r="AT991" s="13"/>
      <c r="AU991" s="13"/>
      <c r="AV991" s="11"/>
      <c r="AW991" s="13"/>
    </row>
    <row r="992" ht="12.75" customHeight="1">
      <c r="A992" s="13"/>
      <c r="B992" s="13"/>
      <c r="C992" s="11"/>
      <c r="D992" s="11"/>
      <c r="E992" s="99"/>
      <c r="F992" s="17"/>
      <c r="G992" s="13"/>
      <c r="H992" s="13"/>
      <c r="I992" s="13"/>
      <c r="J992" s="13"/>
      <c r="K992" s="8"/>
      <c r="L992" s="37"/>
      <c r="M992" s="13"/>
      <c r="N992" s="13"/>
      <c r="O992" s="13"/>
      <c r="P992" s="107"/>
      <c r="Q992" s="8"/>
      <c r="R992" s="8"/>
      <c r="S992" s="21"/>
      <c r="T992" s="11"/>
      <c r="U992" s="13"/>
      <c r="V992" s="8"/>
      <c r="W992" s="8"/>
      <c r="X992" s="8"/>
      <c r="Y992" s="8"/>
      <c r="Z992" s="21"/>
      <c r="AA992" s="21"/>
      <c r="AB992" s="21"/>
      <c r="AC992" s="21"/>
      <c r="AD992" s="102"/>
      <c r="AE992" s="102"/>
      <c r="AF992" s="8"/>
      <c r="AG992" s="8"/>
      <c r="AH992" s="8"/>
      <c r="AI992" s="21"/>
      <c r="AJ992" s="21"/>
      <c r="AK992" s="21"/>
      <c r="AL992" s="21"/>
      <c r="AM992" s="102"/>
      <c r="AN992" s="102"/>
      <c r="AO992" s="8"/>
      <c r="AP992" s="8"/>
      <c r="AQ992" s="8"/>
      <c r="AR992" s="17"/>
      <c r="AS992" s="17"/>
      <c r="AT992" s="13"/>
      <c r="AU992" s="13"/>
      <c r="AV992" s="11"/>
      <c r="AW992" s="13"/>
    </row>
    <row r="993" ht="12.75" customHeight="1">
      <c r="A993" s="13"/>
      <c r="B993" s="13"/>
      <c r="C993" s="11"/>
      <c r="D993" s="11"/>
      <c r="E993" s="99"/>
      <c r="F993" s="17"/>
      <c r="G993" s="13"/>
      <c r="H993" s="13"/>
      <c r="I993" s="13"/>
      <c r="J993" s="13"/>
      <c r="K993" s="8"/>
      <c r="L993" s="37"/>
      <c r="M993" s="13"/>
      <c r="N993" s="13"/>
      <c r="O993" s="13"/>
      <c r="P993" s="107"/>
      <c r="Q993" s="8"/>
      <c r="R993" s="8"/>
      <c r="S993" s="21"/>
      <c r="T993" s="11"/>
      <c r="U993" s="13"/>
      <c r="V993" s="8"/>
      <c r="W993" s="8"/>
      <c r="X993" s="8"/>
      <c r="Y993" s="8"/>
      <c r="Z993" s="21"/>
      <c r="AA993" s="21"/>
      <c r="AB993" s="21"/>
      <c r="AC993" s="21"/>
      <c r="AD993" s="102"/>
      <c r="AE993" s="102"/>
      <c r="AF993" s="8"/>
      <c r="AG993" s="8"/>
      <c r="AH993" s="8"/>
      <c r="AI993" s="21"/>
      <c r="AJ993" s="21"/>
      <c r="AK993" s="21"/>
      <c r="AL993" s="21"/>
      <c r="AM993" s="102"/>
      <c r="AN993" s="102"/>
      <c r="AO993" s="8"/>
      <c r="AP993" s="8"/>
      <c r="AQ993" s="8"/>
      <c r="AR993" s="17"/>
      <c r="AS993" s="17"/>
      <c r="AT993" s="13"/>
      <c r="AU993" s="13"/>
      <c r="AV993" s="11"/>
      <c r="AW993" s="13"/>
    </row>
    <row r="994" ht="12.75" customHeight="1">
      <c r="A994" s="13"/>
      <c r="B994" s="13"/>
      <c r="C994" s="11"/>
      <c r="D994" s="11"/>
      <c r="E994" s="99"/>
      <c r="F994" s="17"/>
      <c r="G994" s="13"/>
      <c r="H994" s="13"/>
      <c r="I994" s="13"/>
      <c r="J994" s="13"/>
      <c r="K994" s="8"/>
      <c r="L994" s="37"/>
      <c r="M994" s="13"/>
      <c r="N994" s="13"/>
      <c r="O994" s="13"/>
      <c r="P994" s="107"/>
      <c r="Q994" s="8"/>
      <c r="R994" s="8"/>
      <c r="S994" s="21"/>
      <c r="T994" s="11"/>
      <c r="U994" s="13"/>
      <c r="V994" s="8"/>
      <c r="W994" s="8"/>
      <c r="X994" s="8"/>
      <c r="Y994" s="8"/>
      <c r="Z994" s="21"/>
      <c r="AA994" s="21"/>
      <c r="AB994" s="21"/>
      <c r="AC994" s="21"/>
      <c r="AD994" s="102"/>
      <c r="AE994" s="102"/>
      <c r="AF994" s="8"/>
      <c r="AG994" s="8"/>
      <c r="AH994" s="8"/>
      <c r="AI994" s="21"/>
      <c r="AJ994" s="21"/>
      <c r="AK994" s="21"/>
      <c r="AL994" s="21"/>
      <c r="AM994" s="102"/>
      <c r="AN994" s="102"/>
      <c r="AO994" s="8"/>
      <c r="AP994" s="8"/>
      <c r="AQ994" s="8"/>
      <c r="AR994" s="17"/>
      <c r="AS994" s="17"/>
      <c r="AT994" s="13"/>
      <c r="AU994" s="13"/>
      <c r="AV994" s="11"/>
      <c r="AW994" s="13"/>
    </row>
    <row r="995" ht="12.75" customHeight="1">
      <c r="A995" s="13"/>
      <c r="B995" s="13"/>
      <c r="C995" s="11"/>
      <c r="D995" s="11"/>
      <c r="E995" s="99"/>
      <c r="F995" s="17"/>
      <c r="G995" s="13"/>
      <c r="H995" s="13"/>
      <c r="I995" s="13"/>
      <c r="J995" s="13"/>
      <c r="K995" s="8"/>
      <c r="L995" s="37"/>
      <c r="M995" s="13"/>
      <c r="N995" s="13"/>
      <c r="O995" s="13"/>
      <c r="P995" s="107"/>
      <c r="Q995" s="8"/>
      <c r="R995" s="8"/>
      <c r="S995" s="21"/>
      <c r="T995" s="11"/>
      <c r="U995" s="13"/>
      <c r="V995" s="8"/>
      <c r="W995" s="8"/>
      <c r="X995" s="8"/>
      <c r="Y995" s="8"/>
      <c r="Z995" s="21"/>
      <c r="AA995" s="21"/>
      <c r="AB995" s="21"/>
      <c r="AC995" s="21"/>
      <c r="AD995" s="102"/>
      <c r="AE995" s="102"/>
      <c r="AF995" s="8"/>
      <c r="AG995" s="8"/>
      <c r="AH995" s="8"/>
      <c r="AI995" s="21"/>
      <c r="AJ995" s="21"/>
      <c r="AK995" s="21"/>
      <c r="AL995" s="21"/>
      <c r="AM995" s="102"/>
      <c r="AN995" s="102"/>
      <c r="AO995" s="8"/>
      <c r="AP995" s="8"/>
      <c r="AQ995" s="8"/>
      <c r="AR995" s="17"/>
      <c r="AS995" s="17"/>
      <c r="AT995" s="13"/>
      <c r="AU995" s="13"/>
      <c r="AV995" s="11"/>
      <c r="AW995" s="13"/>
    </row>
    <row r="996" ht="12.75" customHeight="1">
      <c r="A996" s="13"/>
      <c r="B996" s="13"/>
      <c r="C996" s="11"/>
      <c r="D996" s="11"/>
      <c r="E996" s="99"/>
      <c r="F996" s="17"/>
      <c r="G996" s="13"/>
      <c r="H996" s="13"/>
      <c r="I996" s="13"/>
      <c r="J996" s="13"/>
      <c r="K996" s="8"/>
      <c r="L996" s="37"/>
      <c r="M996" s="13"/>
      <c r="N996" s="13"/>
      <c r="O996" s="13"/>
      <c r="P996" s="107"/>
      <c r="Q996" s="8"/>
      <c r="R996" s="8"/>
      <c r="S996" s="21"/>
      <c r="T996" s="11"/>
      <c r="U996" s="13"/>
      <c r="V996" s="8"/>
      <c r="W996" s="8"/>
      <c r="X996" s="8"/>
      <c r="Y996" s="8"/>
      <c r="Z996" s="21"/>
      <c r="AA996" s="21"/>
      <c r="AB996" s="21"/>
      <c r="AC996" s="21"/>
      <c r="AD996" s="102"/>
      <c r="AE996" s="102"/>
      <c r="AF996" s="8"/>
      <c r="AG996" s="8"/>
      <c r="AH996" s="8"/>
      <c r="AI996" s="21"/>
      <c r="AJ996" s="21"/>
      <c r="AK996" s="21"/>
      <c r="AL996" s="21"/>
      <c r="AM996" s="102"/>
      <c r="AN996" s="102"/>
      <c r="AO996" s="8"/>
      <c r="AP996" s="8"/>
      <c r="AQ996" s="8"/>
      <c r="AR996" s="17"/>
      <c r="AS996" s="17"/>
      <c r="AT996" s="13"/>
      <c r="AU996" s="13"/>
      <c r="AV996" s="11"/>
      <c r="AW996" s="13"/>
    </row>
    <row r="997" ht="12.75" customHeight="1">
      <c r="A997" s="13"/>
      <c r="B997" s="13"/>
      <c r="C997" s="11"/>
      <c r="D997" s="11"/>
      <c r="E997" s="99"/>
      <c r="F997" s="17"/>
      <c r="G997" s="13"/>
      <c r="H997" s="13"/>
      <c r="I997" s="13"/>
      <c r="J997" s="13"/>
      <c r="K997" s="8"/>
      <c r="L997" s="37"/>
      <c r="M997" s="13"/>
      <c r="N997" s="13"/>
      <c r="O997" s="13"/>
      <c r="P997" s="107"/>
      <c r="Q997" s="8"/>
      <c r="R997" s="8"/>
      <c r="S997" s="21"/>
      <c r="T997" s="11"/>
      <c r="U997" s="13"/>
      <c r="V997" s="8"/>
      <c r="W997" s="8"/>
      <c r="X997" s="8"/>
      <c r="Y997" s="8"/>
      <c r="Z997" s="21"/>
      <c r="AA997" s="21"/>
      <c r="AB997" s="21"/>
      <c r="AC997" s="21"/>
      <c r="AD997" s="102"/>
      <c r="AE997" s="102"/>
      <c r="AF997" s="8"/>
      <c r="AG997" s="8"/>
      <c r="AH997" s="8"/>
      <c r="AI997" s="21"/>
      <c r="AJ997" s="21"/>
      <c r="AK997" s="21"/>
      <c r="AL997" s="21"/>
      <c r="AM997" s="102"/>
      <c r="AN997" s="102"/>
      <c r="AO997" s="8"/>
      <c r="AP997" s="8"/>
      <c r="AQ997" s="8"/>
      <c r="AR997" s="17"/>
      <c r="AS997" s="17"/>
      <c r="AT997" s="13"/>
      <c r="AU997" s="13"/>
      <c r="AV997" s="11"/>
      <c r="AW997" s="13"/>
    </row>
    <row r="998" ht="12.75" customHeight="1">
      <c r="A998" s="13"/>
      <c r="B998" s="13"/>
      <c r="C998" s="11"/>
      <c r="D998" s="11"/>
      <c r="E998" s="99"/>
      <c r="F998" s="17"/>
      <c r="G998" s="13"/>
      <c r="H998" s="13"/>
      <c r="I998" s="13"/>
      <c r="J998" s="13"/>
      <c r="K998" s="8"/>
      <c r="L998" s="37"/>
      <c r="M998" s="13"/>
      <c r="N998" s="13"/>
      <c r="O998" s="13"/>
      <c r="P998" s="107"/>
      <c r="Q998" s="8"/>
      <c r="R998" s="8"/>
      <c r="S998" s="21"/>
      <c r="T998" s="11"/>
      <c r="U998" s="13"/>
      <c r="V998" s="8"/>
      <c r="W998" s="8"/>
      <c r="X998" s="8"/>
      <c r="Y998" s="8"/>
      <c r="Z998" s="21"/>
      <c r="AA998" s="21"/>
      <c r="AB998" s="21"/>
      <c r="AC998" s="21"/>
      <c r="AD998" s="102"/>
      <c r="AE998" s="102"/>
      <c r="AF998" s="8"/>
      <c r="AG998" s="8"/>
      <c r="AH998" s="8"/>
      <c r="AI998" s="21"/>
      <c r="AJ998" s="21"/>
      <c r="AK998" s="21"/>
      <c r="AL998" s="21"/>
      <c r="AM998" s="102"/>
      <c r="AN998" s="102"/>
      <c r="AO998" s="8"/>
      <c r="AP998" s="8"/>
      <c r="AQ998" s="8"/>
      <c r="AR998" s="17"/>
      <c r="AS998" s="17"/>
      <c r="AT998" s="13"/>
      <c r="AU998" s="13"/>
      <c r="AV998" s="11"/>
      <c r="AW998" s="13"/>
    </row>
    <row r="999" ht="12.75" customHeight="1">
      <c r="A999" s="13"/>
      <c r="B999" s="13"/>
      <c r="C999" s="11"/>
      <c r="D999" s="11"/>
      <c r="E999" s="99"/>
      <c r="F999" s="17"/>
      <c r="G999" s="13"/>
      <c r="H999" s="13"/>
      <c r="I999" s="13"/>
      <c r="J999" s="13"/>
      <c r="K999" s="8"/>
      <c r="L999" s="37"/>
      <c r="M999" s="13"/>
      <c r="N999" s="13"/>
      <c r="O999" s="13"/>
      <c r="P999" s="107"/>
      <c r="Q999" s="8"/>
      <c r="R999" s="8"/>
      <c r="S999" s="21"/>
      <c r="T999" s="11"/>
      <c r="U999" s="13"/>
      <c r="V999" s="8"/>
      <c r="W999" s="8"/>
      <c r="X999" s="8"/>
      <c r="Y999" s="8"/>
      <c r="Z999" s="21"/>
      <c r="AA999" s="21"/>
      <c r="AB999" s="21"/>
      <c r="AC999" s="21"/>
      <c r="AD999" s="102"/>
      <c r="AE999" s="102"/>
      <c r="AF999" s="8"/>
      <c r="AG999" s="8"/>
      <c r="AH999" s="8"/>
      <c r="AI999" s="21"/>
      <c r="AJ999" s="21"/>
      <c r="AK999" s="21"/>
      <c r="AL999" s="21"/>
      <c r="AM999" s="102"/>
      <c r="AN999" s="102"/>
      <c r="AO999" s="8"/>
      <c r="AP999" s="8"/>
      <c r="AQ999" s="8"/>
      <c r="AR999" s="17"/>
      <c r="AS999" s="17"/>
      <c r="AT999" s="13"/>
      <c r="AU999" s="13"/>
      <c r="AV999" s="11"/>
      <c r="AW999" s="13"/>
    </row>
    <row r="1000" ht="12.75" customHeight="1">
      <c r="A1000" s="13"/>
      <c r="B1000" s="13"/>
      <c r="C1000" s="11"/>
      <c r="D1000" s="11"/>
      <c r="E1000" s="99"/>
      <c r="F1000" s="17"/>
      <c r="G1000" s="13"/>
      <c r="H1000" s="13"/>
      <c r="I1000" s="13"/>
      <c r="J1000" s="13"/>
      <c r="K1000" s="8"/>
      <c r="L1000" s="37"/>
      <c r="M1000" s="13"/>
      <c r="N1000" s="13"/>
      <c r="O1000" s="13"/>
      <c r="P1000" s="107"/>
      <c r="Q1000" s="8"/>
      <c r="R1000" s="8"/>
      <c r="S1000" s="21"/>
      <c r="T1000" s="11"/>
      <c r="U1000" s="13"/>
      <c r="V1000" s="8"/>
      <c r="W1000" s="8"/>
      <c r="X1000" s="8"/>
      <c r="Y1000" s="8"/>
      <c r="Z1000" s="21"/>
      <c r="AA1000" s="21"/>
      <c r="AB1000" s="21"/>
      <c r="AC1000" s="21"/>
      <c r="AD1000" s="102"/>
      <c r="AE1000" s="102"/>
      <c r="AF1000" s="8"/>
      <c r="AG1000" s="8"/>
      <c r="AH1000" s="8"/>
      <c r="AI1000" s="21"/>
      <c r="AJ1000" s="21"/>
      <c r="AK1000" s="21"/>
      <c r="AL1000" s="21"/>
      <c r="AM1000" s="102"/>
      <c r="AN1000" s="102"/>
      <c r="AO1000" s="8"/>
      <c r="AP1000" s="8"/>
      <c r="AQ1000" s="8"/>
      <c r="AR1000" s="17"/>
      <c r="AS1000" s="17"/>
      <c r="AT1000" s="13"/>
      <c r="AU1000" s="13"/>
      <c r="AV1000" s="11"/>
      <c r="AW1000" s="13"/>
    </row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7.14"/>
    <col customWidth="1" min="2" max="2" width="22.43"/>
    <col customWidth="1" min="3" max="4" width="5.86"/>
    <col customWidth="1" min="5" max="5" width="6.86"/>
    <col customWidth="1" min="6" max="6" width="7.14"/>
    <col customWidth="1" min="7" max="7" width="7.71"/>
    <col customWidth="1" min="8" max="9" width="5.86"/>
    <col customWidth="1" min="10" max="11" width="5.71"/>
    <col customWidth="1" min="12" max="12" width="7.43"/>
    <col customWidth="1" min="13" max="13" width="6.71"/>
    <col customWidth="1" min="14" max="15" width="5.0"/>
    <col customWidth="1" min="16" max="16" width="6.14"/>
    <col customWidth="1" min="17" max="17" width="6.86"/>
    <col customWidth="1" min="18" max="18" width="7.86"/>
    <col customWidth="1" min="19" max="21" width="6.43"/>
    <col customWidth="1" min="22" max="26" width="10.71"/>
  </cols>
  <sheetData>
    <row r="1" ht="12.75" customHeight="1">
      <c r="A1" s="1" t="s">
        <v>0</v>
      </c>
      <c r="B1" s="108" t="s">
        <v>1</v>
      </c>
      <c r="C1" s="1" t="s">
        <v>19</v>
      </c>
      <c r="D1" s="1" t="s">
        <v>20</v>
      </c>
      <c r="E1" s="2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24</v>
      </c>
      <c r="T1" s="1" t="s">
        <v>812</v>
      </c>
      <c r="U1" s="1" t="s">
        <v>813</v>
      </c>
      <c r="V1" s="1" t="s">
        <v>814</v>
      </c>
      <c r="W1" s="1" t="s">
        <v>815</v>
      </c>
      <c r="X1" s="1" t="s">
        <v>816</v>
      </c>
      <c r="Y1" s="1" t="s">
        <v>817</v>
      </c>
      <c r="Z1" s="1"/>
    </row>
    <row r="2" ht="12.75" customHeight="1">
      <c r="A2" s="8" t="s">
        <v>52</v>
      </c>
      <c r="B2" s="9" t="s">
        <v>53</v>
      </c>
      <c r="C2" s="13">
        <v>1.0</v>
      </c>
      <c r="D2" s="13">
        <v>1.0</v>
      </c>
      <c r="E2" s="11">
        <v>1.869047619047619</v>
      </c>
      <c r="F2" s="11">
        <v>15.1</v>
      </c>
      <c r="G2" s="11">
        <v>0.1247715171262815</v>
      </c>
      <c r="H2" s="13">
        <v>10.0</v>
      </c>
      <c r="I2" s="13">
        <v>6.0</v>
      </c>
      <c r="J2" s="13">
        <v>73.0</v>
      </c>
      <c r="K2" s="13">
        <v>11.0</v>
      </c>
      <c r="L2" s="11">
        <v>0.9016189290161893</v>
      </c>
      <c r="M2" s="11">
        <v>2.5454545454545454</v>
      </c>
      <c r="N2" s="13">
        <v>4.0</v>
      </c>
      <c r="O2" s="13">
        <v>7.0</v>
      </c>
      <c r="P2" s="10">
        <v>0.5714285714285714</v>
      </c>
      <c r="Q2" s="15">
        <v>1.5978190175710423</v>
      </c>
      <c r="R2" s="16">
        <v>7.843073593073592</v>
      </c>
      <c r="S2" s="11">
        <f t="shared" ref="S2:S3" si="1">E2+M2</f>
        <v>4.414502165</v>
      </c>
      <c r="T2" s="11">
        <f t="shared" ref="T2:T3" si="2">6*P2</f>
        <v>3.428571429</v>
      </c>
      <c r="U2" s="11">
        <f>SUM(S2:S3)</f>
        <v>14.1017316</v>
      </c>
      <c r="V2" s="21">
        <f t="shared" ref="V2:V3" si="3">O2*S2/U2</f>
        <v>2.191327705</v>
      </c>
      <c r="W2" s="109">
        <f t="shared" ref="W2:W3" si="4">N2/V2</f>
        <v>1.825377368</v>
      </c>
      <c r="X2" s="11">
        <f t="shared" ref="X2:X3" si="5">N2-V2</f>
        <v>1.808672295</v>
      </c>
      <c r="Y2" s="18">
        <f t="shared" ref="Y2:Y3" si="6">X2/O2</f>
        <v>0.2583817564</v>
      </c>
    </row>
    <row r="3" ht="12.75" customHeight="1">
      <c r="A3" s="12" t="s">
        <v>52</v>
      </c>
      <c r="B3" s="9" t="s">
        <v>55</v>
      </c>
      <c r="C3" s="13">
        <v>2.0</v>
      </c>
      <c r="D3" s="13">
        <v>1.0</v>
      </c>
      <c r="E3" s="11">
        <v>5.869047619047619</v>
      </c>
      <c r="F3" s="11">
        <v>15.1</v>
      </c>
      <c r="G3" s="11">
        <v>0.3917984582373043</v>
      </c>
      <c r="H3" s="13">
        <v>6.0</v>
      </c>
      <c r="I3" s="13">
        <v>0.0</v>
      </c>
      <c r="J3" s="13">
        <v>73.0</v>
      </c>
      <c r="K3" s="13">
        <v>11.0</v>
      </c>
      <c r="L3" s="11">
        <v>0.5454545454545454</v>
      </c>
      <c r="M3" s="11">
        <v>3.8181818181818183</v>
      </c>
      <c r="N3" s="13">
        <v>3.0</v>
      </c>
      <c r="O3" s="13">
        <v>7.0</v>
      </c>
      <c r="P3" s="10">
        <v>0.42857142857142855</v>
      </c>
      <c r="Q3" s="15">
        <v>1.3658244322632782</v>
      </c>
      <c r="R3" s="16">
        <v>12.258658008658008</v>
      </c>
      <c r="S3" s="11">
        <f t="shared" si="1"/>
        <v>9.687229437</v>
      </c>
      <c r="T3" s="11">
        <f t="shared" si="2"/>
        <v>2.571428571</v>
      </c>
      <c r="U3" s="11">
        <f>SUM(S2:S3)</f>
        <v>14.1017316</v>
      </c>
      <c r="V3" s="21">
        <f t="shared" si="3"/>
        <v>4.808672295</v>
      </c>
      <c r="W3" s="109">
        <f t="shared" si="4"/>
        <v>0.6238728314</v>
      </c>
      <c r="X3" s="11">
        <f t="shared" si="5"/>
        <v>-1.808672295</v>
      </c>
      <c r="Y3" s="18">
        <f t="shared" si="6"/>
        <v>-0.2583817564</v>
      </c>
    </row>
    <row r="4" ht="12.75" customHeight="1">
      <c r="E4" s="13"/>
      <c r="S4" s="11">
        <f>SUM(S2:S3)</f>
        <v>14.1017316</v>
      </c>
    </row>
    <row r="5" ht="12.75" customHeight="1">
      <c r="A5" s="8" t="s">
        <v>257</v>
      </c>
      <c r="B5" s="61" t="s">
        <v>258</v>
      </c>
      <c r="C5" s="13">
        <v>1.0</v>
      </c>
      <c r="D5" s="13">
        <v>1.0</v>
      </c>
      <c r="E5" s="11">
        <v>1.592857142857143</v>
      </c>
      <c r="F5" s="11">
        <v>14.094047619047618</v>
      </c>
      <c r="G5" s="11">
        <v>0.11301630205253824</v>
      </c>
      <c r="H5" s="13">
        <v>11.0</v>
      </c>
      <c r="I5" s="13">
        <v>0.0</v>
      </c>
      <c r="J5" s="13">
        <v>73.0</v>
      </c>
      <c r="K5" s="13">
        <v>11.0</v>
      </c>
      <c r="L5" s="11">
        <v>1.0</v>
      </c>
      <c r="M5" s="11">
        <v>7.0</v>
      </c>
      <c r="N5" s="13">
        <v>4.0</v>
      </c>
      <c r="O5" s="13">
        <v>7.0</v>
      </c>
      <c r="P5" s="10">
        <v>0.5714285714285714</v>
      </c>
      <c r="Q5" s="15">
        <v>1.6844448734811097</v>
      </c>
      <c r="R5" s="16">
        <v>12.021428571428572</v>
      </c>
      <c r="S5" s="11">
        <f t="shared" ref="S5:S6" si="7">E5+M5</f>
        <v>8.592857143</v>
      </c>
      <c r="T5" s="11">
        <f t="shared" ref="T5:T6" si="8">6*P5</f>
        <v>3.428571429</v>
      </c>
      <c r="U5" s="11">
        <f>SUM(S5:S6)</f>
        <v>19.51571429</v>
      </c>
      <c r="V5" s="21">
        <f t="shared" ref="V5:V6" si="9">O5*S5/U5</f>
        <v>3.082131616</v>
      </c>
      <c r="W5" s="109">
        <f t="shared" ref="W5:W6" si="10">N5/V5</f>
        <v>1.297803111</v>
      </c>
      <c r="X5" s="11">
        <f t="shared" ref="X5:X6" si="11">N5-V5</f>
        <v>0.9178683845</v>
      </c>
      <c r="Y5" s="18">
        <f t="shared" ref="Y5:Y6" si="12">X5/O5</f>
        <v>0.1311240549</v>
      </c>
    </row>
    <row r="6" ht="12.75" customHeight="1">
      <c r="A6" s="13" t="s">
        <v>257</v>
      </c>
      <c r="B6" s="61" t="s">
        <v>259</v>
      </c>
      <c r="C6" s="13">
        <v>2.0</v>
      </c>
      <c r="D6" s="13">
        <v>1.0</v>
      </c>
      <c r="E6" s="11">
        <v>8.092857142857143</v>
      </c>
      <c r="F6" s="11">
        <v>14.094047619047618</v>
      </c>
      <c r="G6" s="11">
        <v>0.574203902356618</v>
      </c>
      <c r="H6" s="13">
        <v>10.0</v>
      </c>
      <c r="I6" s="13">
        <v>5.0</v>
      </c>
      <c r="J6" s="13">
        <v>73.0</v>
      </c>
      <c r="K6" s="13">
        <v>11.0</v>
      </c>
      <c r="L6" s="11">
        <v>0.9028642590286426</v>
      </c>
      <c r="M6" s="11">
        <v>2.83</v>
      </c>
      <c r="N6" s="13">
        <v>3.0</v>
      </c>
      <c r="O6" s="13">
        <v>7.0</v>
      </c>
      <c r="P6" s="10">
        <v>0.42857142857142855</v>
      </c>
      <c r="Q6" s="15">
        <v>1.9056395899566894</v>
      </c>
      <c r="R6" s="16">
        <v>13.49</v>
      </c>
      <c r="S6" s="11">
        <f t="shared" si="7"/>
        <v>10.92285714</v>
      </c>
      <c r="T6" s="11">
        <f t="shared" si="8"/>
        <v>2.571428571</v>
      </c>
      <c r="U6" s="11">
        <f>SUM(S5:S6)</f>
        <v>19.51571429</v>
      </c>
      <c r="V6" s="21">
        <f t="shared" si="9"/>
        <v>3.917868384</v>
      </c>
      <c r="W6" s="109">
        <f t="shared" si="10"/>
        <v>0.7657225066</v>
      </c>
      <c r="X6" s="11">
        <f t="shared" si="11"/>
        <v>-0.9178683845</v>
      </c>
      <c r="Y6" s="18">
        <f t="shared" si="12"/>
        <v>-0.1311240549</v>
      </c>
    </row>
    <row r="7" ht="12.75" customHeight="1">
      <c r="E7" s="13"/>
      <c r="S7" s="11">
        <f>SUM(S5:S6)</f>
        <v>19.51571429</v>
      </c>
    </row>
    <row r="8" ht="12.75" customHeight="1">
      <c r="A8" s="8" t="s">
        <v>434</v>
      </c>
      <c r="B8" s="8" t="s">
        <v>435</v>
      </c>
      <c r="C8" s="13">
        <v>1.0</v>
      </c>
      <c r="D8" s="13">
        <v>1.0</v>
      </c>
      <c r="E8" s="11">
        <v>2.8666666666666667</v>
      </c>
      <c r="F8" s="11">
        <v>13.292857142857143</v>
      </c>
      <c r="G8" s="11">
        <v>0.215654665950206</v>
      </c>
      <c r="H8" s="13">
        <v>11.0</v>
      </c>
      <c r="I8" s="13">
        <v>0.0</v>
      </c>
      <c r="J8" s="13">
        <v>74.0</v>
      </c>
      <c r="K8" s="13">
        <v>11.0</v>
      </c>
      <c r="L8" s="11">
        <v>1.0</v>
      </c>
      <c r="M8" s="11">
        <v>7.0</v>
      </c>
      <c r="N8" s="13">
        <v>5.0</v>
      </c>
      <c r="O8" s="13">
        <v>7.0</v>
      </c>
      <c r="P8" s="10">
        <v>0.7142857142857143</v>
      </c>
      <c r="Q8" s="15">
        <v>1.9299403802359203</v>
      </c>
      <c r="R8" s="16">
        <v>14.152380952380952</v>
      </c>
      <c r="S8" s="11">
        <f t="shared" ref="S8:S9" si="13">E8+M8</f>
        <v>9.866666667</v>
      </c>
      <c r="T8" s="11">
        <f t="shared" ref="T8:T9" si="14">6*P8</f>
        <v>4.285714286</v>
      </c>
      <c r="U8" s="11">
        <f>SUM(S8:S9)</f>
        <v>18.33333333</v>
      </c>
      <c r="V8" s="21">
        <f t="shared" ref="V8:V9" si="15">O8*S8/U8</f>
        <v>3.767272727</v>
      </c>
      <c r="W8" s="109">
        <f t="shared" ref="W8:W9" si="16">N8/V8</f>
        <v>1.327220077</v>
      </c>
      <c r="X8" s="11">
        <f t="shared" ref="X8:X9" si="17">N8-V8</f>
        <v>1.232727273</v>
      </c>
      <c r="Y8" s="18">
        <f t="shared" ref="Y8:Y9" si="18">X8/O8</f>
        <v>0.1761038961</v>
      </c>
    </row>
    <row r="9" ht="12.75" customHeight="1">
      <c r="A9" s="13" t="s">
        <v>434</v>
      </c>
      <c r="B9" s="8" t="s">
        <v>436</v>
      </c>
      <c r="C9" s="13">
        <v>2.0</v>
      </c>
      <c r="D9" s="13">
        <v>1.0</v>
      </c>
      <c r="E9" s="11">
        <v>2.8666666666666667</v>
      </c>
      <c r="F9" s="11">
        <v>13.292857142857143</v>
      </c>
      <c r="G9" s="11">
        <v>0.215654665950206</v>
      </c>
      <c r="H9" s="13">
        <v>11.0</v>
      </c>
      <c r="I9" s="13">
        <v>1.0</v>
      </c>
      <c r="J9" s="13">
        <v>74.0</v>
      </c>
      <c r="K9" s="13">
        <v>11.0</v>
      </c>
      <c r="L9" s="11">
        <v>0.9987714987714987</v>
      </c>
      <c r="M9" s="11">
        <v>5.6</v>
      </c>
      <c r="N9" s="13">
        <v>2.0</v>
      </c>
      <c r="O9" s="13">
        <v>7.0</v>
      </c>
      <c r="P9" s="10">
        <v>0.2857142857142857</v>
      </c>
      <c r="Q9" s="15">
        <v>1.5001404504359903</v>
      </c>
      <c r="R9" s="16">
        <v>10.18095238095238</v>
      </c>
      <c r="S9" s="11">
        <f t="shared" si="13"/>
        <v>8.466666667</v>
      </c>
      <c r="T9" s="11">
        <f t="shared" si="14"/>
        <v>1.714285714</v>
      </c>
      <c r="U9" s="11">
        <f>SUM(S8:S9)</f>
        <v>18.33333333</v>
      </c>
      <c r="V9" s="21">
        <f t="shared" si="15"/>
        <v>3.232727273</v>
      </c>
      <c r="W9" s="109">
        <f t="shared" si="16"/>
        <v>0.6186726659</v>
      </c>
      <c r="X9" s="11">
        <f t="shared" si="17"/>
        <v>-1.232727273</v>
      </c>
      <c r="Y9" s="18">
        <f t="shared" si="18"/>
        <v>-0.1761038961</v>
      </c>
    </row>
    <row r="10" ht="12.75" customHeight="1">
      <c r="E10" s="13"/>
      <c r="S10" s="11">
        <f>SUM(S8:S9)</f>
        <v>18.33333333</v>
      </c>
    </row>
    <row r="11" ht="12.75" customHeight="1">
      <c r="A11" s="110" t="s">
        <v>470</v>
      </c>
      <c r="B11" s="111" t="s">
        <v>471</v>
      </c>
      <c r="C11" s="112">
        <v>1.0</v>
      </c>
      <c r="D11" s="112">
        <v>1.0</v>
      </c>
      <c r="E11" s="113">
        <v>2.45</v>
      </c>
      <c r="F11" s="113">
        <v>15.352380952380951</v>
      </c>
      <c r="G11" s="113">
        <v>0.15958436724565758</v>
      </c>
      <c r="H11" s="112">
        <v>9.0</v>
      </c>
      <c r="I11" s="112">
        <v>2.0</v>
      </c>
      <c r="J11" s="112">
        <v>81.0</v>
      </c>
      <c r="K11" s="112">
        <v>12.0</v>
      </c>
      <c r="L11" s="113">
        <v>0.7479423868312757</v>
      </c>
      <c r="M11" s="113">
        <v>3.5</v>
      </c>
      <c r="N11" s="112">
        <v>4.0</v>
      </c>
      <c r="O11" s="112">
        <v>7.0</v>
      </c>
      <c r="P11" s="114">
        <v>0.5714285714285714</v>
      </c>
      <c r="Q11" s="115">
        <v>1.4789553255055048</v>
      </c>
      <c r="R11" s="116">
        <v>9.378571428571428</v>
      </c>
      <c r="S11" s="113">
        <f t="shared" ref="S11:S12" si="19">E11+M11</f>
        <v>5.95</v>
      </c>
      <c r="T11" s="113"/>
      <c r="U11" s="11">
        <f>SUM(S11:S12)</f>
        <v>11.44285714</v>
      </c>
      <c r="V11" s="21">
        <f>7*S11/(S11+S12)</f>
        <v>3.639825218</v>
      </c>
      <c r="W11" s="109">
        <f t="shared" ref="W11:W12" si="20">N11/V11</f>
        <v>1.098953867</v>
      </c>
      <c r="X11" s="11">
        <f t="shared" ref="X11:X12" si="21">N11-V11</f>
        <v>0.3601747815</v>
      </c>
      <c r="Y11" s="18">
        <f t="shared" ref="Y11:Y12" si="22">X11/O11</f>
        <v>0.05145354022</v>
      </c>
    </row>
    <row r="12" ht="12.75" customHeight="1">
      <c r="A12" s="117" t="s">
        <v>470</v>
      </c>
      <c r="B12" s="43" t="s">
        <v>472</v>
      </c>
      <c r="C12" s="13">
        <v>2.0</v>
      </c>
      <c r="D12" s="13">
        <v>1.0</v>
      </c>
      <c r="E12" s="11">
        <v>2.342857142857143</v>
      </c>
      <c r="F12" s="11">
        <v>15.334523809523809</v>
      </c>
      <c r="G12" s="11">
        <v>0.15278316900861735</v>
      </c>
      <c r="H12" s="13">
        <v>9.0</v>
      </c>
      <c r="I12" s="13">
        <v>4.0</v>
      </c>
      <c r="J12" s="13">
        <v>61.0</v>
      </c>
      <c r="K12" s="13">
        <v>10.0</v>
      </c>
      <c r="L12" s="11">
        <v>0.8934426229508198</v>
      </c>
      <c r="M12" s="11">
        <v>3.15</v>
      </c>
      <c r="N12" s="13">
        <v>3.0</v>
      </c>
      <c r="O12" s="13">
        <v>7.0</v>
      </c>
      <c r="P12" s="10">
        <v>0.42857142857142855</v>
      </c>
      <c r="Q12" s="15">
        <v>1.4747972205308657</v>
      </c>
      <c r="R12" s="16">
        <v>8.064285714285713</v>
      </c>
      <c r="S12" s="11">
        <f t="shared" si="19"/>
        <v>5.492857143</v>
      </c>
      <c r="T12" s="11"/>
      <c r="U12" s="11">
        <f>SUM(S11:S12)</f>
        <v>11.44285714</v>
      </c>
      <c r="V12" s="21">
        <f>7*S12/(S12+S11)</f>
        <v>3.360174782</v>
      </c>
      <c r="W12" s="109">
        <f t="shared" si="20"/>
        <v>0.8928107004</v>
      </c>
      <c r="X12" s="11">
        <f t="shared" si="21"/>
        <v>-0.3601747815</v>
      </c>
      <c r="Y12" s="18">
        <f t="shared" si="22"/>
        <v>-0.05145354022</v>
      </c>
    </row>
    <row r="13" ht="12.75" customHeight="1">
      <c r="E13" s="13"/>
      <c r="S13" s="11">
        <f>SUM(S11:S12)</f>
        <v>11.44285714</v>
      </c>
    </row>
    <row r="14" ht="12.75" customHeight="1">
      <c r="A14" s="118" t="s">
        <v>486</v>
      </c>
      <c r="B14" s="9" t="s">
        <v>487</v>
      </c>
      <c r="C14" s="13">
        <v>1.0</v>
      </c>
      <c r="D14" s="13">
        <v>1.0</v>
      </c>
      <c r="E14" s="11">
        <v>6.183333333333334</v>
      </c>
      <c r="F14" s="11">
        <v>12.127380952380953</v>
      </c>
      <c r="G14" s="11">
        <v>0.5098655148718956</v>
      </c>
      <c r="H14" s="13">
        <v>9.0</v>
      </c>
      <c r="I14" s="13">
        <v>0.0</v>
      </c>
      <c r="J14" s="13">
        <v>54.0</v>
      </c>
      <c r="K14" s="13">
        <v>9.0</v>
      </c>
      <c r="L14" s="11">
        <v>1.0</v>
      </c>
      <c r="M14" s="11">
        <v>7.0</v>
      </c>
      <c r="N14" s="13">
        <v>4.0</v>
      </c>
      <c r="O14" s="13">
        <v>7.0</v>
      </c>
      <c r="P14" s="10">
        <v>0.5714285714285714</v>
      </c>
      <c r="Q14" s="15">
        <v>2.081294086300467</v>
      </c>
      <c r="R14" s="16">
        <v>16.61190476190476</v>
      </c>
      <c r="S14" s="11">
        <f t="shared" ref="S14:S15" si="23">E14+M14</f>
        <v>13.18333333</v>
      </c>
      <c r="T14" s="11">
        <f t="shared" ref="T14:T15" si="24">6*P14</f>
        <v>3.428571429</v>
      </c>
      <c r="U14" s="11">
        <f>SUM(S14:S15)</f>
        <v>18.92222222</v>
      </c>
      <c r="V14" s="21">
        <f t="shared" ref="V14:V15" si="25">O14*S14/U14</f>
        <v>4.876981797</v>
      </c>
      <c r="W14" s="109">
        <f t="shared" ref="W14:W15" si="26">N14/V14</f>
        <v>0.8201793992</v>
      </c>
      <c r="X14" s="11">
        <f t="shared" ref="X14:X15" si="27">N14-V14</f>
        <v>-0.8769817968</v>
      </c>
      <c r="Y14" s="18">
        <f t="shared" ref="Y14:Y15" si="28">X14/O14</f>
        <v>-0.1252831138</v>
      </c>
    </row>
    <row r="15" ht="12.75" customHeight="1">
      <c r="A15" s="119" t="s">
        <v>486</v>
      </c>
      <c r="B15" s="26" t="s">
        <v>488</v>
      </c>
      <c r="C15" s="25">
        <v>2.0</v>
      </c>
      <c r="D15" s="25">
        <v>1.0</v>
      </c>
      <c r="E15" s="28">
        <v>2.1833333333333336</v>
      </c>
      <c r="F15" s="28">
        <v>12.127380952380953</v>
      </c>
      <c r="G15" s="28">
        <v>0.1800333758712084</v>
      </c>
      <c r="H15" s="25">
        <v>8.0</v>
      </c>
      <c r="I15" s="25">
        <v>3.0</v>
      </c>
      <c r="J15" s="25">
        <v>54.0</v>
      </c>
      <c r="K15" s="25">
        <v>9.0</v>
      </c>
      <c r="L15" s="28">
        <v>0.8827160493827161</v>
      </c>
      <c r="M15" s="28">
        <v>3.5555555555555554</v>
      </c>
      <c r="N15" s="25">
        <v>3.0</v>
      </c>
      <c r="O15" s="25">
        <v>7.0</v>
      </c>
      <c r="P15" s="27">
        <v>0.42857142857142855</v>
      </c>
      <c r="Q15" s="30">
        <v>1.491320853825353</v>
      </c>
      <c r="R15" s="31">
        <v>8.31031746031746</v>
      </c>
      <c r="S15" s="28">
        <f t="shared" si="23"/>
        <v>5.738888889</v>
      </c>
      <c r="T15" s="28">
        <f t="shared" si="24"/>
        <v>2.571428571</v>
      </c>
      <c r="U15" s="11">
        <f>SUM(S14:S15)</f>
        <v>18.92222222</v>
      </c>
      <c r="V15" s="21">
        <f t="shared" si="25"/>
        <v>2.123018203</v>
      </c>
      <c r="W15" s="109">
        <f t="shared" si="26"/>
        <v>1.413082561</v>
      </c>
      <c r="X15" s="11">
        <f t="shared" si="27"/>
        <v>0.8769817968</v>
      </c>
      <c r="Y15" s="18">
        <f t="shared" si="28"/>
        <v>0.1252831138</v>
      </c>
    </row>
    <row r="16" ht="12.75" customHeight="1">
      <c r="E16" s="13"/>
      <c r="S16" s="11">
        <f>SUM(S14:S15)</f>
        <v>18.92222222</v>
      </c>
      <c r="T16" s="11"/>
    </row>
    <row r="17" ht="12.75" customHeight="1">
      <c r="A17" s="8" t="s">
        <v>503</v>
      </c>
      <c r="B17" s="8" t="s">
        <v>504</v>
      </c>
      <c r="C17" s="13">
        <v>1.0</v>
      </c>
      <c r="D17" s="13">
        <v>1.0</v>
      </c>
      <c r="E17" s="11">
        <v>4.720238095238095</v>
      </c>
      <c r="F17" s="11">
        <v>13.596428571428572</v>
      </c>
      <c r="G17" s="11">
        <v>0.34716749846773487</v>
      </c>
      <c r="H17" s="13">
        <v>9.0</v>
      </c>
      <c r="I17" s="13">
        <v>3.0</v>
      </c>
      <c r="J17" s="13">
        <v>73.0</v>
      </c>
      <c r="K17" s="13">
        <v>11.0</v>
      </c>
      <c r="L17" s="11">
        <v>0.8144458281444582</v>
      </c>
      <c r="M17" s="11">
        <v>3.272727272727273</v>
      </c>
      <c r="N17" s="13">
        <v>6.0</v>
      </c>
      <c r="O17" s="13">
        <v>7.0</v>
      </c>
      <c r="P17" s="11">
        <v>0.8571428571428571</v>
      </c>
      <c r="Q17" s="11">
        <v>2.01875618375505</v>
      </c>
      <c r="R17" s="16">
        <v>13.13582251082251</v>
      </c>
      <c r="S17" s="11">
        <f t="shared" ref="S17:S18" si="29">E17+M17</f>
        <v>7.992965368</v>
      </c>
      <c r="T17" s="11">
        <f t="shared" ref="T17:T18" si="30">6*P17</f>
        <v>5.142857143</v>
      </c>
      <c r="U17" s="11">
        <f>SUM(S17:S18)</f>
        <v>15.18127706</v>
      </c>
      <c r="V17" s="21">
        <f t="shared" ref="V17:V18" si="31">O17*S17/U17</f>
        <v>3.685510604</v>
      </c>
      <c r="W17" s="109">
        <f t="shared" ref="W17:W18" si="32">N17/V17</f>
        <v>1.627996944</v>
      </c>
      <c r="X17" s="11">
        <f t="shared" ref="X17:X18" si="33">N17-V17</f>
        <v>2.314489396</v>
      </c>
      <c r="Y17" s="18">
        <f t="shared" ref="Y17:Y18" si="34">X17/O17</f>
        <v>0.3306413423</v>
      </c>
    </row>
    <row r="18" ht="12.75" customHeight="1">
      <c r="A18" s="13" t="s">
        <v>503</v>
      </c>
      <c r="B18" s="39" t="s">
        <v>818</v>
      </c>
      <c r="C18" s="13">
        <v>2.0</v>
      </c>
      <c r="D18" s="13">
        <v>1.0</v>
      </c>
      <c r="E18" s="11">
        <v>4.642857142857142</v>
      </c>
      <c r="F18" s="11">
        <v>13.596428571428572</v>
      </c>
      <c r="G18" s="11">
        <v>0.34147622800105065</v>
      </c>
      <c r="H18" s="13">
        <v>10.0</v>
      </c>
      <c r="I18" s="13">
        <v>6.0</v>
      </c>
      <c r="J18" s="13">
        <v>73.0</v>
      </c>
      <c r="K18" s="13">
        <v>11.0</v>
      </c>
      <c r="L18" s="11">
        <v>0.9016189290161893</v>
      </c>
      <c r="M18" s="11">
        <v>2.5454545454545454</v>
      </c>
      <c r="N18" s="13">
        <v>1.0</v>
      </c>
      <c r="O18" s="13">
        <v>7.0</v>
      </c>
      <c r="P18" s="11">
        <v>0.14285714285714285</v>
      </c>
      <c r="Q18" s="11">
        <v>1.3859522998743827</v>
      </c>
      <c r="R18" s="16">
        <v>8.045454545454545</v>
      </c>
      <c r="S18" s="11">
        <f t="shared" si="29"/>
        <v>7.188311688</v>
      </c>
      <c r="T18" s="11">
        <f t="shared" si="30"/>
        <v>0.8571428571</v>
      </c>
      <c r="U18" s="11">
        <f>SUM(S17:S18)</f>
        <v>15.18127706</v>
      </c>
      <c r="V18" s="21">
        <f t="shared" si="31"/>
        <v>3.314489396</v>
      </c>
      <c r="W18" s="109">
        <f t="shared" si="32"/>
        <v>0.3017055964</v>
      </c>
      <c r="X18" s="11">
        <f t="shared" si="33"/>
        <v>-2.314489396</v>
      </c>
      <c r="Y18" s="18">
        <f t="shared" si="34"/>
        <v>-0.3306413423</v>
      </c>
    </row>
    <row r="19" ht="12.75" customHeight="1">
      <c r="E19" s="13"/>
      <c r="S19" s="11">
        <f>SUM(S17:S18)</f>
        <v>15.18127706</v>
      </c>
    </row>
    <row r="20" ht="12.75" customHeight="1">
      <c r="A20" s="8" t="s">
        <v>520</v>
      </c>
      <c r="B20" s="79" t="s">
        <v>275</v>
      </c>
      <c r="C20" s="13">
        <v>1.0</v>
      </c>
      <c r="D20" s="13">
        <v>1.0</v>
      </c>
      <c r="E20" s="10">
        <v>1.0011904761904762</v>
      </c>
      <c r="F20" s="11">
        <v>11.777047619047618</v>
      </c>
      <c r="G20" s="18">
        <v>0.08501200883073615</v>
      </c>
      <c r="H20" s="13">
        <v>10.0</v>
      </c>
      <c r="I20" s="13">
        <v>0.0</v>
      </c>
      <c r="J20" s="13">
        <v>77.0</v>
      </c>
      <c r="K20" s="13">
        <v>12.0</v>
      </c>
      <c r="L20" s="11">
        <v>0.8333333333333334</v>
      </c>
      <c r="M20" s="11">
        <v>5.833333333333333</v>
      </c>
      <c r="N20" s="13">
        <v>6.0</v>
      </c>
      <c r="O20" s="13">
        <v>7.0</v>
      </c>
      <c r="P20" s="10">
        <v>0.8571428571428571</v>
      </c>
      <c r="Q20" s="15">
        <v>1.7754881993069267</v>
      </c>
      <c r="R20" s="16">
        <v>11.977380952380951</v>
      </c>
      <c r="S20" s="11">
        <f t="shared" ref="S20:S21" si="35">E20+M20</f>
        <v>6.83452381</v>
      </c>
      <c r="T20" s="11">
        <f t="shared" ref="T20:T21" si="36">6*P20</f>
        <v>5.142857143</v>
      </c>
      <c r="U20" s="11">
        <f>SUM(S20:S21)</f>
        <v>10.63009491</v>
      </c>
      <c r="V20" s="21">
        <f t="shared" ref="V20:V21" si="37">O20*S20/U20</f>
        <v>4.500586974</v>
      </c>
      <c r="W20" s="109">
        <f t="shared" ref="W20:W21" si="38">N20/V20</f>
        <v>1.333159438</v>
      </c>
      <c r="X20" s="11">
        <f t="shared" ref="X20:X21" si="39">N20-V20</f>
        <v>1.499413026</v>
      </c>
      <c r="Y20" s="18">
        <f t="shared" ref="Y20:Y21" si="40">X20/O20</f>
        <v>0.2142018608</v>
      </c>
    </row>
    <row r="21" ht="12.75" customHeight="1">
      <c r="A21" s="12" t="s">
        <v>520</v>
      </c>
      <c r="B21" s="9" t="s">
        <v>521</v>
      </c>
      <c r="C21" s="13">
        <v>2.0</v>
      </c>
      <c r="D21" s="13">
        <v>1.0</v>
      </c>
      <c r="E21" s="10">
        <v>2.033333333333333</v>
      </c>
      <c r="F21" s="11">
        <v>10.977047619047617</v>
      </c>
      <c r="G21" s="11">
        <v>0.1852349924951631</v>
      </c>
      <c r="H21" s="13">
        <v>9.0</v>
      </c>
      <c r="I21" s="13">
        <v>9.0</v>
      </c>
      <c r="J21" s="13">
        <v>73.0</v>
      </c>
      <c r="K21" s="13">
        <v>11.0</v>
      </c>
      <c r="L21" s="11">
        <v>0.8069738480697385</v>
      </c>
      <c r="M21" s="11">
        <v>1.7622377622377623</v>
      </c>
      <c r="N21" s="13">
        <v>1.0</v>
      </c>
      <c r="O21" s="13">
        <v>7.0</v>
      </c>
      <c r="P21" s="10">
        <v>0.14285714285714285</v>
      </c>
      <c r="Q21" s="15">
        <v>1.1350659834220445</v>
      </c>
      <c r="R21" s="16">
        <v>4.6527139527139525</v>
      </c>
      <c r="S21" s="11">
        <f t="shared" si="35"/>
        <v>3.795571096</v>
      </c>
      <c r="T21" s="11">
        <f t="shared" si="36"/>
        <v>0.8571428571</v>
      </c>
      <c r="U21" s="11">
        <f>SUM(S20:S21)</f>
        <v>10.63009491</v>
      </c>
      <c r="V21" s="21">
        <f t="shared" si="37"/>
        <v>2.499413026</v>
      </c>
      <c r="W21" s="109">
        <f t="shared" si="38"/>
        <v>0.400093938</v>
      </c>
      <c r="X21" s="11">
        <f t="shared" si="39"/>
        <v>-1.499413026</v>
      </c>
      <c r="Y21" s="18">
        <f t="shared" si="40"/>
        <v>-0.2142018608</v>
      </c>
    </row>
    <row r="22" ht="12.75" customHeight="1">
      <c r="E22" s="13"/>
      <c r="S22" s="11">
        <f>SUM(S20:S21)</f>
        <v>10.63009491</v>
      </c>
    </row>
    <row r="23" ht="12.75" customHeight="1">
      <c r="A23" s="8" t="s">
        <v>534</v>
      </c>
      <c r="B23" s="50" t="s">
        <v>263</v>
      </c>
      <c r="C23" s="13">
        <v>1.0</v>
      </c>
      <c r="D23" s="13">
        <v>2.0</v>
      </c>
      <c r="E23" s="11">
        <v>2.867857142857143</v>
      </c>
      <c r="F23" s="10">
        <v>12.80952380952381</v>
      </c>
      <c r="G23" s="11">
        <v>0.22388475836431226</v>
      </c>
      <c r="H23" s="17">
        <v>9.0</v>
      </c>
      <c r="I23" s="17">
        <v>6.0</v>
      </c>
      <c r="J23" s="17">
        <v>53.0</v>
      </c>
      <c r="K23" s="17">
        <v>9.0</v>
      </c>
      <c r="L23" s="11">
        <v>0.9874213836477987</v>
      </c>
      <c r="M23" s="11">
        <v>2.8</v>
      </c>
      <c r="N23" s="13">
        <v>4.0</v>
      </c>
      <c r="O23" s="13">
        <v>7.0</v>
      </c>
      <c r="P23" s="10">
        <v>0.5714285714285714</v>
      </c>
      <c r="Q23" s="15">
        <v>1.7827347134406824</v>
      </c>
      <c r="R23" s="16">
        <v>9.096428571428572</v>
      </c>
      <c r="S23" s="11">
        <f t="shared" ref="S23:S24" si="41">E23+M23</f>
        <v>5.667857143</v>
      </c>
      <c r="T23" s="11">
        <f t="shared" ref="T23:T24" si="42">6*P23</f>
        <v>3.428571429</v>
      </c>
      <c r="U23" s="11">
        <f>SUM(S23:S24)</f>
        <v>18.33571429</v>
      </c>
      <c r="V23" s="21">
        <f t="shared" ref="V23:V24" si="43">O23*S23/U23</f>
        <v>2.163809895</v>
      </c>
      <c r="W23" s="109">
        <f t="shared" ref="W23:W24" si="44">N23/V23</f>
        <v>1.848591232</v>
      </c>
      <c r="X23" s="11">
        <f t="shared" ref="X23:X24" si="45">N23-V23</f>
        <v>1.836190105</v>
      </c>
      <c r="Y23" s="18">
        <f t="shared" ref="Y23:Y24" si="46">X23/O23</f>
        <v>0.2623128722</v>
      </c>
    </row>
    <row r="24" ht="12.75" customHeight="1">
      <c r="A24" s="13" t="s">
        <v>534</v>
      </c>
      <c r="B24" s="50" t="s">
        <v>276</v>
      </c>
      <c r="C24" s="13">
        <v>2.0</v>
      </c>
      <c r="D24" s="13">
        <v>2.0</v>
      </c>
      <c r="E24" s="11">
        <v>7.067857142857143</v>
      </c>
      <c r="F24" s="10">
        <v>12.80952380952381</v>
      </c>
      <c r="G24" s="11">
        <v>0.5517657992565056</v>
      </c>
      <c r="H24" s="17">
        <v>8.0</v>
      </c>
      <c r="I24" s="17">
        <v>1.0</v>
      </c>
      <c r="J24" s="17">
        <v>48.0</v>
      </c>
      <c r="K24" s="17">
        <v>8.0</v>
      </c>
      <c r="L24" s="11">
        <v>0.9973958333333334</v>
      </c>
      <c r="M24" s="11">
        <v>5.6</v>
      </c>
      <c r="N24" s="13">
        <v>3.0</v>
      </c>
      <c r="O24" s="13">
        <v>7.0</v>
      </c>
      <c r="P24" s="10">
        <v>0.42857142857142855</v>
      </c>
      <c r="Q24" s="15">
        <v>1.9777330611612676</v>
      </c>
      <c r="R24" s="16">
        <v>15.239285714285714</v>
      </c>
      <c r="S24" s="11">
        <f t="shared" si="41"/>
        <v>12.66785714</v>
      </c>
      <c r="T24" s="11">
        <f t="shared" si="42"/>
        <v>2.571428571</v>
      </c>
      <c r="U24" s="11">
        <f>SUM(S23:S24)</f>
        <v>18.33571429</v>
      </c>
      <c r="V24" s="21">
        <f t="shared" si="43"/>
        <v>4.836190105</v>
      </c>
      <c r="W24" s="109">
        <f t="shared" si="44"/>
        <v>0.6203230094</v>
      </c>
      <c r="X24" s="11">
        <f t="shared" si="45"/>
        <v>-1.836190105</v>
      </c>
      <c r="Y24" s="18">
        <f t="shared" si="46"/>
        <v>-0.2623128722</v>
      </c>
    </row>
    <row r="25" ht="12.75" customHeight="1">
      <c r="E25" s="13"/>
      <c r="S25" s="11">
        <f>SUM(S23:S24)</f>
        <v>18.33571429</v>
      </c>
    </row>
    <row r="26" ht="12.75" customHeight="1">
      <c r="A26" s="120" t="s">
        <v>539</v>
      </c>
      <c r="B26" s="121" t="s">
        <v>540</v>
      </c>
      <c r="C26" s="112">
        <v>1.0</v>
      </c>
      <c r="D26" s="112">
        <v>1.0</v>
      </c>
      <c r="E26" s="113">
        <v>4.819047619047619</v>
      </c>
      <c r="F26" s="113">
        <v>15.240873015873015</v>
      </c>
      <c r="G26" s="113">
        <v>0.3161923607675684</v>
      </c>
      <c r="H26" s="112">
        <v>10.0</v>
      </c>
      <c r="I26" s="112">
        <v>3.0</v>
      </c>
      <c r="J26" s="112">
        <v>82.0</v>
      </c>
      <c r="K26" s="112">
        <v>12.0</v>
      </c>
      <c r="L26" s="113">
        <v>0.8302845528455284</v>
      </c>
      <c r="M26" s="113">
        <v>3.3333333333333335</v>
      </c>
      <c r="N26" s="112">
        <v>5.0</v>
      </c>
      <c r="O26" s="112">
        <v>7.0</v>
      </c>
      <c r="P26" s="114">
        <v>0.7142857142857143</v>
      </c>
      <c r="Q26" s="115">
        <v>1.860762627898811</v>
      </c>
      <c r="R26" s="116">
        <v>12.438095238095237</v>
      </c>
      <c r="S26" s="113">
        <f t="shared" ref="S26:S27" si="47">E26+M26</f>
        <v>8.152380952</v>
      </c>
      <c r="T26" s="113">
        <f t="shared" ref="T26:T27" si="48">6*P26</f>
        <v>4.285714286</v>
      </c>
      <c r="U26" s="11">
        <f>SUM(S26:S27)</f>
        <v>13.29325397</v>
      </c>
      <c r="V26" s="21">
        <f t="shared" ref="V26:V27" si="49">O26*S26/U26</f>
        <v>4.292904266</v>
      </c>
      <c r="W26" s="109">
        <f t="shared" ref="W26:W27" si="50">N26/V26</f>
        <v>1.164712672</v>
      </c>
      <c r="X26" s="11">
        <f t="shared" ref="X26:X27" si="51">N26-V26</f>
        <v>0.7070957342</v>
      </c>
      <c r="Y26" s="18">
        <f t="shared" ref="Y26:Y27" si="52">X26/O26</f>
        <v>0.1010136763</v>
      </c>
    </row>
    <row r="27" ht="12.75" customHeight="1">
      <c r="A27" s="119" t="s">
        <v>539</v>
      </c>
      <c r="B27" s="122" t="s">
        <v>541</v>
      </c>
      <c r="C27" s="25">
        <v>2.0</v>
      </c>
      <c r="D27" s="25">
        <v>1.0</v>
      </c>
      <c r="E27" s="28">
        <v>2.340873015873016</v>
      </c>
      <c r="F27" s="28">
        <v>14.240873015873015</v>
      </c>
      <c r="G27" s="28">
        <v>0.16437707247749883</v>
      </c>
      <c r="H27" s="25">
        <v>11.0</v>
      </c>
      <c r="I27" s="25">
        <v>6.0</v>
      </c>
      <c r="J27" s="25">
        <v>75.0</v>
      </c>
      <c r="K27" s="25">
        <v>11.0</v>
      </c>
      <c r="L27" s="28">
        <v>0.9927272727272727</v>
      </c>
      <c r="M27" s="28">
        <v>2.8</v>
      </c>
      <c r="N27" s="25">
        <v>2.0</v>
      </c>
      <c r="O27" s="25">
        <v>7.0</v>
      </c>
      <c r="P27" s="27">
        <v>0.2857142857142857</v>
      </c>
      <c r="Q27" s="30">
        <v>1.4428186309190574</v>
      </c>
      <c r="R27" s="31">
        <v>6.85515873015873</v>
      </c>
      <c r="S27" s="28">
        <f t="shared" si="47"/>
        <v>5.140873016</v>
      </c>
      <c r="T27" s="28">
        <f t="shared" si="48"/>
        <v>1.714285714</v>
      </c>
      <c r="U27" s="11">
        <f>SUM(S26:S27)</f>
        <v>13.29325397</v>
      </c>
      <c r="V27" s="21">
        <f t="shared" si="49"/>
        <v>2.707095734</v>
      </c>
      <c r="W27" s="109">
        <f t="shared" si="50"/>
        <v>0.7387991399</v>
      </c>
      <c r="X27" s="11">
        <f t="shared" si="51"/>
        <v>-0.7070957342</v>
      </c>
      <c r="Y27" s="18">
        <f t="shared" si="52"/>
        <v>-0.1010136763</v>
      </c>
    </row>
    <row r="28" ht="12.75" customHeight="1">
      <c r="B28" s="123"/>
      <c r="C28" s="13"/>
      <c r="D28" s="13"/>
      <c r="E28" s="1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07"/>
      <c r="Q28" s="13"/>
      <c r="R28" s="13"/>
      <c r="S28" s="11">
        <f>SUM(S26:S27)</f>
        <v>13.29325397</v>
      </c>
    </row>
    <row r="29" ht="12.75" customHeight="1">
      <c r="A29" s="8" t="s">
        <v>71</v>
      </c>
      <c r="B29" s="37" t="s">
        <v>72</v>
      </c>
      <c r="C29" s="13">
        <v>1.0</v>
      </c>
      <c r="D29" s="13">
        <v>1.0</v>
      </c>
      <c r="E29" s="11">
        <v>6.662301587301587</v>
      </c>
      <c r="F29" s="11">
        <v>13.596825396825396</v>
      </c>
      <c r="G29" s="11">
        <v>0.4899894933457857</v>
      </c>
      <c r="H29" s="13">
        <v>6.0</v>
      </c>
      <c r="I29" s="13">
        <v>0.0</v>
      </c>
      <c r="J29" s="13">
        <v>43.0</v>
      </c>
      <c r="K29" s="13">
        <v>7.0</v>
      </c>
      <c r="L29" s="11">
        <v>0.8571428571428571</v>
      </c>
      <c r="M29" s="11">
        <v>6.0</v>
      </c>
      <c r="N29" s="13">
        <v>6.0</v>
      </c>
      <c r="O29" s="13">
        <v>7.0</v>
      </c>
      <c r="P29" s="11">
        <v>0.8571428571428571</v>
      </c>
      <c r="Q29" s="15">
        <v>2.2042752076315</v>
      </c>
      <c r="R29" s="58">
        <v>17.80515873015873</v>
      </c>
      <c r="S29" s="11">
        <f t="shared" ref="S29:S30" si="53">E29+M29</f>
        <v>12.66230159</v>
      </c>
      <c r="T29" s="11">
        <f t="shared" ref="T29:T30" si="54">6*P29</f>
        <v>5.142857143</v>
      </c>
      <c r="U29" s="11">
        <f>SUM(S29:S30)</f>
        <v>19.26626984</v>
      </c>
      <c r="V29" s="21">
        <f t="shared" ref="V29:V30" si="55">O29*S29/U29</f>
        <v>4.600584952</v>
      </c>
      <c r="W29" s="109">
        <f t="shared" ref="W29:W30" si="56">N29/V29</f>
        <v>1.304181982</v>
      </c>
      <c r="X29" s="11">
        <f t="shared" ref="X29:X30" si="57">N29-V29</f>
        <v>1.399415048</v>
      </c>
      <c r="Y29" s="18">
        <f t="shared" ref="Y29:Y30" si="58">X29/O29</f>
        <v>0.1999164354</v>
      </c>
    </row>
    <row r="30" ht="12.75" customHeight="1">
      <c r="A30" s="13" t="s">
        <v>71</v>
      </c>
      <c r="B30" s="37" t="s">
        <v>74</v>
      </c>
      <c r="C30" s="13">
        <v>2.0</v>
      </c>
      <c r="D30" s="13">
        <v>1.0</v>
      </c>
      <c r="E30" s="10">
        <v>1.003968253968254</v>
      </c>
      <c r="F30" s="11">
        <v>13.596825396825396</v>
      </c>
      <c r="G30" s="11">
        <v>0.073838431006304</v>
      </c>
      <c r="H30" s="13">
        <v>7.0</v>
      </c>
      <c r="I30" s="13">
        <v>1.0</v>
      </c>
      <c r="J30" s="13">
        <v>43.0</v>
      </c>
      <c r="K30" s="13">
        <v>7.0</v>
      </c>
      <c r="L30" s="11">
        <v>0.9966777408637874</v>
      </c>
      <c r="M30" s="11">
        <v>5.6</v>
      </c>
      <c r="N30" s="13">
        <v>1.0</v>
      </c>
      <c r="O30" s="13">
        <v>7.0</v>
      </c>
      <c r="P30" s="11">
        <v>0.14285714285714285</v>
      </c>
      <c r="Q30" s="15">
        <v>1.213373314727234</v>
      </c>
      <c r="R30" s="16">
        <v>7.46111111111111</v>
      </c>
      <c r="S30" s="11">
        <f t="shared" si="53"/>
        <v>6.603968254</v>
      </c>
      <c r="T30" s="11">
        <f t="shared" si="54"/>
        <v>0.8571428571</v>
      </c>
      <c r="U30" s="11">
        <f>SUM(S29:S30)</f>
        <v>19.26626984</v>
      </c>
      <c r="V30" s="21">
        <f t="shared" si="55"/>
        <v>2.399415048</v>
      </c>
      <c r="W30" s="109">
        <f t="shared" si="56"/>
        <v>0.4167682456</v>
      </c>
      <c r="X30" s="11">
        <f t="shared" si="57"/>
        <v>-1.399415048</v>
      </c>
      <c r="Y30" s="18">
        <f t="shared" si="58"/>
        <v>-0.1999164354</v>
      </c>
    </row>
    <row r="31" ht="12.75" customHeight="1">
      <c r="E31" s="13"/>
      <c r="S31" s="11">
        <f>SUM(S29:S30)</f>
        <v>19.26626984</v>
      </c>
      <c r="X31" s="11"/>
    </row>
    <row r="32" ht="12.75" customHeight="1">
      <c r="A32" s="8" t="s">
        <v>92</v>
      </c>
      <c r="B32" s="8" t="s">
        <v>93</v>
      </c>
      <c r="C32" s="13">
        <v>1.0</v>
      </c>
      <c r="D32" s="13">
        <v>1.0</v>
      </c>
      <c r="E32" s="11">
        <v>3.3468253968253965</v>
      </c>
      <c r="F32" s="11">
        <v>12.967460317460318</v>
      </c>
      <c r="G32" s="11">
        <v>0.2580941306077483</v>
      </c>
      <c r="H32" s="13">
        <v>10.0</v>
      </c>
      <c r="I32" s="13">
        <v>1.0</v>
      </c>
      <c r="J32" s="13">
        <v>79.0</v>
      </c>
      <c r="K32" s="13">
        <v>12.0</v>
      </c>
      <c r="L32" s="11">
        <v>0.8322784810126582</v>
      </c>
      <c r="M32" s="11">
        <v>4.666666666666667</v>
      </c>
      <c r="N32" s="13">
        <v>6.0</v>
      </c>
      <c r="O32" s="13">
        <v>7.0</v>
      </c>
      <c r="P32" s="10">
        <v>0.8571428571428571</v>
      </c>
      <c r="Q32" s="15">
        <v>1.9475154687632634</v>
      </c>
      <c r="R32" s="16">
        <v>13.156349206349205</v>
      </c>
      <c r="S32" s="11">
        <f t="shared" ref="S32:S33" si="59">E32+M32</f>
        <v>8.013492063</v>
      </c>
      <c r="T32" s="11">
        <f t="shared" ref="T32:T33" si="60">6*P32</f>
        <v>5.142857143</v>
      </c>
      <c r="U32" s="11">
        <f>SUM(S32:S33)</f>
        <v>14.55079365</v>
      </c>
      <c r="V32" s="21">
        <f t="shared" ref="V32:V33" si="61">O32*S32/U32</f>
        <v>3.855077997</v>
      </c>
      <c r="W32" s="109">
        <f t="shared" ref="W32:W33" si="62">N32/V32</f>
        <v>1.556388743</v>
      </c>
      <c r="X32" s="11">
        <f t="shared" ref="X32:X33" si="63">N32-V32</f>
        <v>2.144922003</v>
      </c>
      <c r="Y32" s="18">
        <f t="shared" ref="Y32:Y33" si="64">X32/O32</f>
        <v>0.306417429</v>
      </c>
    </row>
    <row r="33" ht="12.75" customHeight="1">
      <c r="A33" s="13" t="s">
        <v>92</v>
      </c>
      <c r="B33" s="43" t="s">
        <v>79</v>
      </c>
      <c r="C33" s="13">
        <v>2.0</v>
      </c>
      <c r="D33" s="13">
        <v>2.0</v>
      </c>
      <c r="E33" s="11">
        <v>1.8706349206349207</v>
      </c>
      <c r="F33" s="11">
        <v>13.967460317460317</v>
      </c>
      <c r="G33" s="11">
        <v>0.13392806409455082</v>
      </c>
      <c r="H33" s="13">
        <v>12.0</v>
      </c>
      <c r="I33" s="13">
        <v>2.0</v>
      </c>
      <c r="J33" s="13">
        <v>84.0</v>
      </c>
      <c r="K33" s="13">
        <v>12.0</v>
      </c>
      <c r="L33" s="11">
        <v>0.998015873015873</v>
      </c>
      <c r="M33" s="11">
        <v>4.666666666666667</v>
      </c>
      <c r="N33" s="13">
        <v>1.0</v>
      </c>
      <c r="O33" s="13">
        <v>7.0</v>
      </c>
      <c r="P33" s="10">
        <v>0.14285714285714285</v>
      </c>
      <c r="Q33" s="15">
        <v>1.2748010799675666</v>
      </c>
      <c r="R33" s="16">
        <v>7.394444444444445</v>
      </c>
      <c r="S33" s="11">
        <f t="shared" si="59"/>
        <v>6.537301587</v>
      </c>
      <c r="T33" s="11">
        <f t="shared" si="60"/>
        <v>0.8571428571</v>
      </c>
      <c r="U33" s="11">
        <f>SUM(S32:S33)</f>
        <v>14.55079365</v>
      </c>
      <c r="V33" s="21">
        <f t="shared" si="61"/>
        <v>3.144922003</v>
      </c>
      <c r="W33" s="109">
        <f t="shared" si="62"/>
        <v>0.3179729097</v>
      </c>
      <c r="X33" s="11">
        <f t="shared" si="63"/>
        <v>-2.144922003</v>
      </c>
      <c r="Y33" s="18">
        <f t="shared" si="64"/>
        <v>-0.306417429</v>
      </c>
    </row>
    <row r="34" ht="12.75" customHeight="1">
      <c r="E34" s="13"/>
      <c r="S34" s="11">
        <f>SUM(S32:S33)</f>
        <v>14.55079365</v>
      </c>
    </row>
    <row r="35" ht="12.75" customHeight="1">
      <c r="A35" s="8" t="s">
        <v>109</v>
      </c>
      <c r="B35" s="45" t="s">
        <v>110</v>
      </c>
      <c r="C35" s="13">
        <v>1.0</v>
      </c>
      <c r="D35" s="13">
        <v>1.0</v>
      </c>
      <c r="E35" s="11">
        <v>3.2720238095238097</v>
      </c>
      <c r="F35" s="11">
        <v>14.67142857142857</v>
      </c>
      <c r="G35" s="11">
        <v>0.22302012333657906</v>
      </c>
      <c r="H35" s="13">
        <v>7.0</v>
      </c>
      <c r="I35" s="13">
        <v>9.0</v>
      </c>
      <c r="J35" s="13">
        <v>59.0</v>
      </c>
      <c r="K35" s="13">
        <v>9.0</v>
      </c>
      <c r="L35" s="11">
        <v>0.760828625235405</v>
      </c>
      <c r="M35" s="11">
        <v>1.6752136752136753</v>
      </c>
      <c r="N35" s="13">
        <v>5.0</v>
      </c>
      <c r="O35" s="13">
        <v>7.0</v>
      </c>
      <c r="P35" s="10">
        <v>0.7142857142857143</v>
      </c>
      <c r="Q35" s="15">
        <v>1.6981344628576984</v>
      </c>
      <c r="R35" s="16">
        <v>9.23295177045177</v>
      </c>
      <c r="S35" s="11">
        <f t="shared" ref="S35:S36" si="65">E35+M35</f>
        <v>4.947237485</v>
      </c>
      <c r="T35" s="11">
        <f t="shared" ref="T35:T36" si="66">6*P35</f>
        <v>4.285714286</v>
      </c>
      <c r="U35" s="11">
        <f>SUM(S35:S36)</f>
        <v>10.70676129</v>
      </c>
      <c r="V35" s="21">
        <f t="shared" ref="V35:V36" si="67">O35*S35/U35</f>
        <v>3.234466655</v>
      </c>
      <c r="W35" s="109">
        <f t="shared" ref="W35:W36" si="68">N35/V35</f>
        <v>1.545849914</v>
      </c>
      <c r="X35" s="11">
        <f t="shared" ref="X35:X36" si="69">N35-V35</f>
        <v>1.765533345</v>
      </c>
      <c r="Y35" s="18">
        <f t="shared" ref="Y35:Y36" si="70">X35/O35</f>
        <v>0.2522190492</v>
      </c>
    </row>
    <row r="36" ht="12.75" customHeight="1">
      <c r="A36" s="110" t="s">
        <v>109</v>
      </c>
      <c r="B36" s="124" t="s">
        <v>111</v>
      </c>
      <c r="C36" s="112">
        <v>2.0</v>
      </c>
      <c r="D36" s="112">
        <v>1.0</v>
      </c>
      <c r="E36" s="113">
        <v>2.2595238095238095</v>
      </c>
      <c r="F36" s="113">
        <v>14.67142857142857</v>
      </c>
      <c r="G36" s="113">
        <v>0.1540084388185654</v>
      </c>
      <c r="H36" s="112">
        <v>9.0</v>
      </c>
      <c r="I36" s="112">
        <v>4.0</v>
      </c>
      <c r="J36" s="112">
        <v>59.0</v>
      </c>
      <c r="K36" s="112">
        <v>9.0</v>
      </c>
      <c r="L36" s="113">
        <v>0.992467043314501</v>
      </c>
      <c r="M36" s="113">
        <v>3.5</v>
      </c>
      <c r="N36" s="112">
        <v>2.0</v>
      </c>
      <c r="O36" s="112">
        <v>7.0</v>
      </c>
      <c r="P36" s="114">
        <v>0.2857142857142857</v>
      </c>
      <c r="Q36" s="115">
        <v>1.432189767847352</v>
      </c>
      <c r="R36" s="116">
        <v>7.473809523809524</v>
      </c>
      <c r="S36" s="113">
        <f t="shared" si="65"/>
        <v>5.75952381</v>
      </c>
      <c r="T36" s="113">
        <f t="shared" si="66"/>
        <v>1.714285714</v>
      </c>
      <c r="U36" s="11">
        <f>SUM(S35:S36)</f>
        <v>10.70676129</v>
      </c>
      <c r="V36" s="21">
        <f t="shared" si="67"/>
        <v>3.765533345</v>
      </c>
      <c r="W36" s="109">
        <f t="shared" si="68"/>
        <v>0.5311332597</v>
      </c>
      <c r="X36" s="11">
        <f t="shared" si="69"/>
        <v>-1.765533345</v>
      </c>
      <c r="Y36" s="18">
        <f t="shared" si="70"/>
        <v>-0.2522190492</v>
      </c>
    </row>
    <row r="37" ht="12.75" customHeight="1">
      <c r="A37" s="117"/>
      <c r="E37" s="13"/>
      <c r="S37" s="11">
        <f>SUM(S35:S36)</f>
        <v>10.70676129</v>
      </c>
      <c r="T37" s="11"/>
    </row>
    <row r="38" ht="12.75" customHeight="1">
      <c r="A38" s="8" t="s">
        <v>126</v>
      </c>
      <c r="B38" s="49" t="s">
        <v>127</v>
      </c>
      <c r="C38" s="13">
        <v>1.0</v>
      </c>
      <c r="D38" s="13">
        <v>1.0</v>
      </c>
      <c r="E38" s="11">
        <v>2.501190476190476</v>
      </c>
      <c r="F38" s="11">
        <v>9.903968253968253</v>
      </c>
      <c r="G38" s="11">
        <v>0.25254427438096</v>
      </c>
      <c r="H38" s="13">
        <v>9.0</v>
      </c>
      <c r="I38" s="13">
        <v>5.0</v>
      </c>
      <c r="J38" s="13">
        <v>62.0</v>
      </c>
      <c r="K38" s="13">
        <v>9.0</v>
      </c>
      <c r="L38" s="11">
        <v>0.9910394265232976</v>
      </c>
      <c r="M38" s="11">
        <v>3.111111111111111</v>
      </c>
      <c r="N38" s="13">
        <v>5.0</v>
      </c>
      <c r="O38" s="13">
        <v>9.0</v>
      </c>
      <c r="P38" s="10">
        <v>0.5555555555555556</v>
      </c>
      <c r="Q38" s="15">
        <v>1.7991392564598132</v>
      </c>
      <c r="R38" s="16">
        <v>8.945634920634921</v>
      </c>
      <c r="S38" s="11">
        <f t="shared" ref="S38:S40" si="71">E38+M38</f>
        <v>5.612301587</v>
      </c>
      <c r="T38" s="11">
        <f t="shared" ref="T38:T40" si="72">6*P38</f>
        <v>3.333333333</v>
      </c>
      <c r="U38" s="11">
        <f>SUM(S38:S40)</f>
        <v>22.52246032</v>
      </c>
      <c r="V38" s="21">
        <f t="shared" ref="V38:V40" si="73">O38*S38/U38</f>
        <v>2.242681908</v>
      </c>
      <c r="W38" s="109">
        <f t="shared" ref="W38:W40" si="74">N38/V38</f>
        <v>2.229473552</v>
      </c>
      <c r="X38" s="11">
        <f t="shared" ref="X38:X40" si="75">N38-V38</f>
        <v>2.757318092</v>
      </c>
      <c r="Y38" s="18">
        <f t="shared" ref="Y38:Y40" si="76">X38/O38</f>
        <v>0.3063686768</v>
      </c>
    </row>
    <row r="39" ht="12.75" customHeight="1">
      <c r="A39" s="13" t="s">
        <v>126</v>
      </c>
      <c r="B39" s="50" t="s">
        <v>128</v>
      </c>
      <c r="C39" s="13">
        <v>2.0</v>
      </c>
      <c r="D39" s="13">
        <v>1.0</v>
      </c>
      <c r="E39" s="11">
        <v>7.151190476190476</v>
      </c>
      <c r="F39" s="11">
        <v>9.903968253968253</v>
      </c>
      <c r="G39" s="11">
        <v>0.7220530491225259</v>
      </c>
      <c r="H39" s="13">
        <v>8.0</v>
      </c>
      <c r="I39" s="13">
        <v>1.0</v>
      </c>
      <c r="J39" s="13">
        <v>67.0</v>
      </c>
      <c r="K39" s="13">
        <v>10.0</v>
      </c>
      <c r="L39" s="11">
        <v>0.7985074626865671</v>
      </c>
      <c r="M39" s="11">
        <v>4.48</v>
      </c>
      <c r="N39" s="13">
        <v>4.0</v>
      </c>
      <c r="O39" s="13">
        <v>9.0</v>
      </c>
      <c r="P39" s="10">
        <v>0.4444444444444444</v>
      </c>
      <c r="Q39" s="15">
        <v>1.9650049562535374</v>
      </c>
      <c r="R39" s="16">
        <v>14.297857142857142</v>
      </c>
      <c r="S39" s="11">
        <f t="shared" si="71"/>
        <v>11.63119048</v>
      </c>
      <c r="T39" s="11">
        <f t="shared" si="72"/>
        <v>2.666666667</v>
      </c>
      <c r="U39" s="11">
        <f>SUM(S38:S40)</f>
        <v>22.52246032</v>
      </c>
      <c r="V39" s="21">
        <f t="shared" si="73"/>
        <v>4.647836551</v>
      </c>
      <c r="W39" s="109">
        <f t="shared" si="74"/>
        <v>0.8606154618</v>
      </c>
      <c r="X39" s="11">
        <f t="shared" si="75"/>
        <v>-0.6478365512</v>
      </c>
      <c r="Y39" s="18">
        <f t="shared" si="76"/>
        <v>-0.07198183902</v>
      </c>
    </row>
    <row r="40" ht="12.75" customHeight="1">
      <c r="A40" s="13" t="s">
        <v>126</v>
      </c>
      <c r="B40" s="49" t="s">
        <v>129</v>
      </c>
      <c r="C40" s="13">
        <v>3.0</v>
      </c>
      <c r="D40" s="13">
        <v>1.0</v>
      </c>
      <c r="E40" s="11">
        <v>2.1678571428571427</v>
      </c>
      <c r="F40" s="11">
        <v>9.903968253968253</v>
      </c>
      <c r="G40" s="11">
        <v>0.21888773138873308</v>
      </c>
      <c r="H40" s="13">
        <v>9.0</v>
      </c>
      <c r="I40" s="13">
        <v>5.0</v>
      </c>
      <c r="J40" s="13">
        <v>62.0</v>
      </c>
      <c r="K40" s="13">
        <v>9.0</v>
      </c>
      <c r="L40" s="11">
        <v>0.9910394265232976</v>
      </c>
      <c r="M40" s="11">
        <v>3.111111111111111</v>
      </c>
      <c r="N40" s="13">
        <v>0.0</v>
      </c>
      <c r="O40" s="13">
        <v>9.0</v>
      </c>
      <c r="P40" s="14">
        <v>0.0</v>
      </c>
      <c r="Q40" s="15">
        <v>1.2099271579120305</v>
      </c>
      <c r="R40" s="16">
        <v>5.278968253968253</v>
      </c>
      <c r="S40" s="11">
        <f t="shared" si="71"/>
        <v>5.278968254</v>
      </c>
      <c r="T40" s="11">
        <f t="shared" si="72"/>
        <v>0</v>
      </c>
      <c r="U40" s="11">
        <f>SUM(S38:S40)</f>
        <v>22.52246032</v>
      </c>
      <c r="V40" s="21">
        <f t="shared" si="73"/>
        <v>2.10948154</v>
      </c>
      <c r="W40" s="109">
        <f t="shared" si="74"/>
        <v>0</v>
      </c>
      <c r="X40" s="11">
        <f t="shared" si="75"/>
        <v>-2.10948154</v>
      </c>
      <c r="Y40" s="18">
        <f t="shared" si="76"/>
        <v>-0.2343868378</v>
      </c>
    </row>
    <row r="41" ht="12.75" customHeight="1">
      <c r="E41" s="13"/>
      <c r="S41" s="11">
        <f>SUM(S38:S40)</f>
        <v>22.52246032</v>
      </c>
    </row>
    <row r="42" ht="12.75" customHeight="1">
      <c r="A42" s="118" t="s">
        <v>147</v>
      </c>
      <c r="B42" s="9" t="s">
        <v>148</v>
      </c>
      <c r="C42" s="13">
        <v>1.0</v>
      </c>
      <c r="D42" s="13">
        <v>1.0</v>
      </c>
      <c r="E42" s="11">
        <v>1.1833333333333333</v>
      </c>
      <c r="F42" s="11">
        <v>11.726984126984128</v>
      </c>
      <c r="G42" s="11">
        <v>0.10090687601515971</v>
      </c>
      <c r="H42" s="13">
        <v>8.0</v>
      </c>
      <c r="I42" s="13">
        <v>1.0</v>
      </c>
      <c r="J42" s="13">
        <v>59.0</v>
      </c>
      <c r="K42" s="13">
        <v>9.0</v>
      </c>
      <c r="L42" s="11">
        <v>0.8870056497175142</v>
      </c>
      <c r="M42" s="11">
        <v>4.977777777777778</v>
      </c>
      <c r="N42" s="13">
        <v>9.0</v>
      </c>
      <c r="O42" s="13">
        <v>9.0</v>
      </c>
      <c r="P42" s="10">
        <v>1.0</v>
      </c>
      <c r="Q42" s="15">
        <v>1.987912525732674</v>
      </c>
      <c r="R42" s="16">
        <v>12.161111111111111</v>
      </c>
      <c r="S42" s="11">
        <f t="shared" ref="S42:S44" si="77">E42+M42</f>
        <v>6.161111111</v>
      </c>
      <c r="T42" s="11">
        <f t="shared" ref="T42:T44" si="78">6*P42</f>
        <v>6</v>
      </c>
      <c r="U42" s="11">
        <f>SUM(S42:S44)</f>
        <v>17.51818182</v>
      </c>
      <c r="V42" s="21">
        <f t="shared" ref="V42:V44" si="79">O42*S42/U42</f>
        <v>3.165282823</v>
      </c>
      <c r="W42" s="109">
        <f t="shared" ref="W42:W44" si="80">N42/V42</f>
        <v>2.843347815</v>
      </c>
      <c r="X42" s="11">
        <f t="shared" ref="X42:X44" si="81">N42-V42</f>
        <v>5.834717177</v>
      </c>
      <c r="Y42" s="18">
        <f t="shared" ref="Y42:Y44" si="82">X42/O42</f>
        <v>0.6483019086</v>
      </c>
    </row>
    <row r="43" ht="12.75" customHeight="1">
      <c r="A43" s="119" t="s">
        <v>147</v>
      </c>
      <c r="B43" s="125" t="s">
        <v>149</v>
      </c>
      <c r="C43" s="25">
        <v>3.0</v>
      </c>
      <c r="D43" s="25">
        <v>1.0</v>
      </c>
      <c r="E43" s="28">
        <v>2.6202380952380953</v>
      </c>
      <c r="F43" s="28">
        <v>11.713095238095239</v>
      </c>
      <c r="G43" s="28">
        <v>0.22370159569061895</v>
      </c>
      <c r="H43" s="25">
        <v>5.0</v>
      </c>
      <c r="I43" s="25">
        <v>5.0</v>
      </c>
      <c r="J43" s="25">
        <v>43.0</v>
      </c>
      <c r="K43" s="25">
        <v>7.0</v>
      </c>
      <c r="L43" s="28">
        <v>0.6976744186046512</v>
      </c>
      <c r="M43" s="28">
        <v>2.2222222222222223</v>
      </c>
      <c r="N43" s="25">
        <v>0.0</v>
      </c>
      <c r="O43" s="25">
        <v>9.0</v>
      </c>
      <c r="P43" s="27">
        <v>0.0</v>
      </c>
      <c r="Q43" s="30">
        <v>0.9213760142952702</v>
      </c>
      <c r="R43" s="31">
        <v>4.842460317460318</v>
      </c>
      <c r="S43" s="28">
        <f t="shared" si="77"/>
        <v>4.842460317</v>
      </c>
      <c r="T43" s="28">
        <f t="shared" si="78"/>
        <v>0</v>
      </c>
      <c r="U43" s="11">
        <f>SUM(S42:S44)</f>
        <v>17.51818182</v>
      </c>
      <c r="V43" s="21">
        <f t="shared" si="79"/>
        <v>2.487823412</v>
      </c>
      <c r="W43" s="109">
        <f t="shared" si="80"/>
        <v>0</v>
      </c>
      <c r="X43" s="11">
        <f t="shared" si="81"/>
        <v>-2.487823412</v>
      </c>
      <c r="Y43" s="18">
        <f t="shared" si="82"/>
        <v>-0.2764248235</v>
      </c>
    </row>
    <row r="44" ht="12.75" customHeight="1">
      <c r="A44" s="110" t="s">
        <v>147</v>
      </c>
      <c r="B44" s="126" t="s">
        <v>150</v>
      </c>
      <c r="C44" s="112">
        <v>3.0</v>
      </c>
      <c r="D44" s="112">
        <v>1.0</v>
      </c>
      <c r="E44" s="113">
        <v>2.696428571428571</v>
      </c>
      <c r="F44" s="113">
        <v>11.713095238095239</v>
      </c>
      <c r="G44" s="113">
        <v>0.23020632178066874</v>
      </c>
      <c r="H44" s="112">
        <v>9.0</v>
      </c>
      <c r="I44" s="112">
        <v>2.0</v>
      </c>
      <c r="J44" s="112">
        <v>65.0</v>
      </c>
      <c r="K44" s="112">
        <v>11.0</v>
      </c>
      <c r="L44" s="113">
        <v>0.8153846153846154</v>
      </c>
      <c r="M44" s="113">
        <v>3.8181818181818183</v>
      </c>
      <c r="N44" s="112">
        <v>0.0</v>
      </c>
      <c r="O44" s="112">
        <v>9.0</v>
      </c>
      <c r="P44" s="114">
        <v>0.0</v>
      </c>
      <c r="Q44" s="115">
        <v>1.045590937165284</v>
      </c>
      <c r="R44" s="116">
        <v>6.5146103896103895</v>
      </c>
      <c r="S44" s="113">
        <f t="shared" si="77"/>
        <v>6.51461039</v>
      </c>
      <c r="T44" s="113">
        <f t="shared" si="78"/>
        <v>0</v>
      </c>
      <c r="U44" s="11">
        <f>SUM(S42:S44)</f>
        <v>17.51818182</v>
      </c>
      <c r="V44" s="21">
        <f t="shared" si="79"/>
        <v>3.346893765</v>
      </c>
      <c r="W44" s="109">
        <f t="shared" si="80"/>
        <v>0</v>
      </c>
      <c r="X44" s="11">
        <f t="shared" si="81"/>
        <v>-3.346893765</v>
      </c>
      <c r="Y44" s="18">
        <f t="shared" si="82"/>
        <v>-0.371877085</v>
      </c>
    </row>
    <row r="45" ht="12.75" customHeight="1">
      <c r="E45" s="13"/>
      <c r="S45" s="11">
        <f>SUM(S42:S44)</f>
        <v>17.51818182</v>
      </c>
    </row>
    <row r="46" ht="12.75" customHeight="1">
      <c r="A46" s="8" t="s">
        <v>167</v>
      </c>
      <c r="B46" s="50" t="s">
        <v>168</v>
      </c>
      <c r="C46" s="13">
        <v>1.0</v>
      </c>
      <c r="D46" s="13">
        <v>1.0</v>
      </c>
      <c r="E46" s="11">
        <v>1.325</v>
      </c>
      <c r="F46" s="11">
        <v>13.301190476190476</v>
      </c>
      <c r="G46" s="11">
        <v>0.09961514364987023</v>
      </c>
      <c r="H46" s="13">
        <v>9.0</v>
      </c>
      <c r="I46" s="13">
        <v>5.0</v>
      </c>
      <c r="J46" s="13">
        <v>64.0</v>
      </c>
      <c r="K46" s="13">
        <v>9.0</v>
      </c>
      <c r="L46" s="11">
        <v>0.9913194444444444</v>
      </c>
      <c r="M46" s="11">
        <v>3.111111111111111</v>
      </c>
      <c r="N46" s="13">
        <v>4.0</v>
      </c>
      <c r="O46" s="13">
        <v>7.0</v>
      </c>
      <c r="P46" s="10">
        <v>0.5714285714285714</v>
      </c>
      <c r="Q46" s="15">
        <v>1.662363159522886</v>
      </c>
      <c r="R46" s="16">
        <v>7.864682539682539</v>
      </c>
      <c r="S46" s="11">
        <f t="shared" ref="S46:S48" si="83">E46+M46</f>
        <v>4.436111111</v>
      </c>
      <c r="T46" s="11">
        <f t="shared" ref="T46:T48" si="84">6*P46</f>
        <v>3.428571429</v>
      </c>
      <c r="U46" s="11">
        <f>SUM(S46:S48)</f>
        <v>22.83293651</v>
      </c>
      <c r="V46" s="21">
        <f t="shared" ref="V46:V48" si="85">O46*S46/U46</f>
        <v>1.359999305</v>
      </c>
      <c r="W46" s="109">
        <f t="shared" ref="W46:W48" si="86">N46/V46</f>
        <v>2.941177974</v>
      </c>
      <c r="X46" s="11">
        <f t="shared" ref="X46:X48" si="87">N46-V46</f>
        <v>2.640000695</v>
      </c>
      <c r="Y46" s="18">
        <f t="shared" ref="Y46:Y48" si="88">X46/O46</f>
        <v>0.3771429565</v>
      </c>
      <c r="Z46" s="13"/>
    </row>
    <row r="47" ht="12.75" customHeight="1">
      <c r="A47" s="13" t="s">
        <v>167</v>
      </c>
      <c r="B47" s="50" t="s">
        <v>169</v>
      </c>
      <c r="C47" s="13">
        <v>2.0</v>
      </c>
      <c r="D47" s="13">
        <v>1.0</v>
      </c>
      <c r="E47" s="11">
        <v>1.6845238095238095</v>
      </c>
      <c r="F47" s="11">
        <v>13.301190476190476</v>
      </c>
      <c r="G47" s="11">
        <v>0.126644589635729</v>
      </c>
      <c r="H47" s="13">
        <v>7.0</v>
      </c>
      <c r="I47" s="13">
        <v>0.0</v>
      </c>
      <c r="J47" s="13">
        <v>64.0</v>
      </c>
      <c r="K47" s="13">
        <v>9.0</v>
      </c>
      <c r="L47" s="11">
        <v>0.7777777777777778</v>
      </c>
      <c r="M47" s="11">
        <v>5.444444444444445</v>
      </c>
      <c r="N47" s="13">
        <v>2.0</v>
      </c>
      <c r="O47" s="13">
        <v>7.0</v>
      </c>
      <c r="P47" s="10">
        <v>0.2857142857142857</v>
      </c>
      <c r="Q47" s="15">
        <v>1.1901366531277926</v>
      </c>
      <c r="R47" s="16">
        <v>8.843253968253968</v>
      </c>
      <c r="S47" s="11">
        <f t="shared" si="83"/>
        <v>7.128968254</v>
      </c>
      <c r="T47" s="11">
        <f t="shared" si="84"/>
        <v>1.714285714</v>
      </c>
      <c r="U47" s="11">
        <f>SUM(S46:S48)</f>
        <v>22.83293651</v>
      </c>
      <c r="V47" s="21">
        <f t="shared" si="85"/>
        <v>2.185561098</v>
      </c>
      <c r="W47" s="109">
        <f t="shared" si="86"/>
        <v>0.9150968152</v>
      </c>
      <c r="X47" s="11">
        <f t="shared" si="87"/>
        <v>-0.1855610977</v>
      </c>
      <c r="Y47" s="18">
        <f t="shared" si="88"/>
        <v>-0.02650872824</v>
      </c>
      <c r="Z47" s="13"/>
    </row>
    <row r="48" ht="12.75" customHeight="1">
      <c r="A48" s="13" t="s">
        <v>167</v>
      </c>
      <c r="B48" s="50" t="s">
        <v>170</v>
      </c>
      <c r="C48" s="13">
        <v>3.0</v>
      </c>
      <c r="D48" s="13">
        <v>1.0</v>
      </c>
      <c r="E48" s="11">
        <v>4.267857142857142</v>
      </c>
      <c r="F48" s="11">
        <v>13.301190476190476</v>
      </c>
      <c r="G48" s="11">
        <v>0.32086279423610486</v>
      </c>
      <c r="H48" s="13">
        <v>9.0</v>
      </c>
      <c r="I48" s="13">
        <v>0.0</v>
      </c>
      <c r="J48" s="13">
        <v>64.0</v>
      </c>
      <c r="K48" s="13">
        <v>9.0</v>
      </c>
      <c r="L48" s="11">
        <v>1.0</v>
      </c>
      <c r="M48" s="11">
        <v>7.0</v>
      </c>
      <c r="N48" s="13">
        <v>1.0</v>
      </c>
      <c r="O48" s="13">
        <v>7.0</v>
      </c>
      <c r="P48" s="10">
        <v>0.14285714285714285</v>
      </c>
      <c r="Q48" s="15">
        <v>1.4637199370932477</v>
      </c>
      <c r="R48" s="16">
        <v>12.125</v>
      </c>
      <c r="S48" s="11">
        <f t="shared" si="83"/>
        <v>11.26785714</v>
      </c>
      <c r="T48" s="11">
        <f t="shared" si="84"/>
        <v>0.8571428571</v>
      </c>
      <c r="U48" s="11">
        <f>SUM(S46:S48)</f>
        <v>22.83293651</v>
      </c>
      <c r="V48" s="21">
        <f t="shared" si="85"/>
        <v>3.454439597</v>
      </c>
      <c r="W48" s="109">
        <f t="shared" si="86"/>
        <v>0.2894825548</v>
      </c>
      <c r="X48" s="11">
        <f t="shared" si="87"/>
        <v>-2.454439597</v>
      </c>
      <c r="Y48" s="18">
        <f t="shared" si="88"/>
        <v>-0.3506342282</v>
      </c>
      <c r="Z48" s="13"/>
    </row>
    <row r="49" ht="12.75" customHeight="1">
      <c r="E49" s="13"/>
      <c r="S49" s="11">
        <f>SUM(S46:S48)</f>
        <v>22.83293651</v>
      </c>
    </row>
    <row r="50" ht="12.75" customHeight="1">
      <c r="A50" s="8" t="s">
        <v>184</v>
      </c>
      <c r="B50" s="47" t="s">
        <v>132</v>
      </c>
      <c r="C50" s="13">
        <v>1.0</v>
      </c>
      <c r="D50" s="13">
        <v>2.0</v>
      </c>
      <c r="E50" s="11">
        <v>2.174603174603175</v>
      </c>
      <c r="F50" s="11">
        <v>12.052380952380952</v>
      </c>
      <c r="G50" s="11">
        <v>0.18042934281575138</v>
      </c>
      <c r="H50" s="13">
        <v>9.0</v>
      </c>
      <c r="I50" s="13">
        <v>4.0</v>
      </c>
      <c r="J50" s="13">
        <v>60.0</v>
      </c>
      <c r="K50" s="13">
        <v>9.0</v>
      </c>
      <c r="L50" s="11">
        <v>0.9925925925925926</v>
      </c>
      <c r="M50" s="11">
        <v>3.5</v>
      </c>
      <c r="N50" s="13">
        <v>5.0</v>
      </c>
      <c r="O50" s="13">
        <v>8.0</v>
      </c>
      <c r="P50" s="11">
        <v>0.625</v>
      </c>
      <c r="Q50" s="15">
        <v>1.798021935408344</v>
      </c>
      <c r="R50" s="16">
        <v>9.424603174603174</v>
      </c>
      <c r="S50" s="11">
        <f t="shared" ref="S50:S51" si="89">E50+M50</f>
        <v>5.674603175</v>
      </c>
      <c r="T50" s="11">
        <f t="shared" ref="T50:T51" si="90">6*P50</f>
        <v>3.75</v>
      </c>
      <c r="U50" s="11">
        <f>SUM(S50:S51)</f>
        <v>15.02503053</v>
      </c>
      <c r="V50" s="21">
        <f t="shared" ref="V50:V51" si="91">O50*S50/U50</f>
        <v>3.021413189</v>
      </c>
      <c r="W50" s="109">
        <f t="shared" ref="W50:W51" si="92">N50/V50</f>
        <v>1.654854761</v>
      </c>
      <c r="X50" s="11">
        <f t="shared" ref="X50:X51" si="93">N50-V50</f>
        <v>1.978586811</v>
      </c>
      <c r="Y50" s="18">
        <f t="shared" ref="Y50:Y51" si="94">X50/O50</f>
        <v>0.2473233513</v>
      </c>
    </row>
    <row r="51" ht="12.75" customHeight="1">
      <c r="A51" s="13" t="s">
        <v>184</v>
      </c>
      <c r="B51" s="47" t="s">
        <v>170</v>
      </c>
      <c r="C51" s="13">
        <v>2.0</v>
      </c>
      <c r="D51" s="13">
        <v>2.0</v>
      </c>
      <c r="E51" s="11">
        <v>2.888888888888889</v>
      </c>
      <c r="F51" s="11">
        <v>12.052380952380952</v>
      </c>
      <c r="G51" s="11">
        <v>0.2396944554194653</v>
      </c>
      <c r="H51" s="13">
        <v>12.0</v>
      </c>
      <c r="I51" s="13">
        <v>0.0</v>
      </c>
      <c r="J51" s="13">
        <v>86.0</v>
      </c>
      <c r="K51" s="13">
        <v>13.0</v>
      </c>
      <c r="L51" s="11">
        <v>0.9230769230769231</v>
      </c>
      <c r="M51" s="11">
        <v>6.461538461538462</v>
      </c>
      <c r="N51" s="13">
        <v>3.0</v>
      </c>
      <c r="O51" s="13">
        <v>8.0</v>
      </c>
      <c r="P51" s="11">
        <v>0.375</v>
      </c>
      <c r="Q51" s="15">
        <v>1.5377713784963885</v>
      </c>
      <c r="R51" s="16">
        <v>11.600427350427351</v>
      </c>
      <c r="S51" s="11">
        <f t="shared" si="89"/>
        <v>9.35042735</v>
      </c>
      <c r="T51" s="11">
        <f t="shared" si="90"/>
        <v>2.25</v>
      </c>
      <c r="U51" s="11">
        <f>SUM(S50:S51)</f>
        <v>15.02503053</v>
      </c>
      <c r="V51" s="21">
        <f t="shared" si="91"/>
        <v>4.978586811</v>
      </c>
      <c r="W51" s="109">
        <f t="shared" si="92"/>
        <v>0.6025806346</v>
      </c>
      <c r="X51" s="11">
        <f t="shared" si="93"/>
        <v>-1.978586811</v>
      </c>
      <c r="Y51" s="18">
        <f t="shared" si="94"/>
        <v>-0.2473233513</v>
      </c>
    </row>
    <row r="52" ht="12.75" customHeight="1">
      <c r="E52" s="13"/>
      <c r="S52" s="11">
        <f>SUM(S50:S51)</f>
        <v>15.02503053</v>
      </c>
    </row>
    <row r="53" ht="12.75" customHeight="1">
      <c r="A53" s="8" t="s">
        <v>200</v>
      </c>
      <c r="B53" s="8" t="s">
        <v>201</v>
      </c>
      <c r="C53" s="13">
        <v>1.0</v>
      </c>
      <c r="D53" s="13">
        <v>1.0</v>
      </c>
      <c r="E53" s="11">
        <v>6.642460317460317</v>
      </c>
      <c r="F53" s="11">
        <v>11.401984126984127</v>
      </c>
      <c r="G53" s="11">
        <v>0.5825705634636132</v>
      </c>
      <c r="H53" s="13">
        <v>5.0</v>
      </c>
      <c r="I53" s="13">
        <v>2.0</v>
      </c>
      <c r="J53" s="13">
        <v>58.0</v>
      </c>
      <c r="K53" s="13">
        <v>9.0</v>
      </c>
      <c r="L53" s="11">
        <v>0.5517241379310345</v>
      </c>
      <c r="M53" s="11">
        <v>2.5925925925925926</v>
      </c>
      <c r="N53" s="13">
        <v>4.0</v>
      </c>
      <c r="O53" s="13">
        <v>7.0</v>
      </c>
      <c r="P53" s="10">
        <v>0.5714285714285714</v>
      </c>
      <c r="Q53" s="15">
        <v>1.7058509867440363</v>
      </c>
      <c r="R53" s="16">
        <v>12.66362433862434</v>
      </c>
      <c r="S53" s="11">
        <f t="shared" ref="S53:S55" si="95">E53+M53</f>
        <v>9.23505291</v>
      </c>
      <c r="T53" s="11">
        <f t="shared" ref="T53:T55" si="96">6*P53</f>
        <v>3.428571429</v>
      </c>
      <c r="U53" s="11">
        <f>SUM(S53:S55)</f>
        <v>22.76127946</v>
      </c>
      <c r="V53" s="21">
        <f t="shared" ref="V53:V55" si="97">O53*S53/U53</f>
        <v>2.840146595</v>
      </c>
      <c r="W53" s="109">
        <f t="shared" ref="W53:W55" si="98">N53/V53</f>
        <v>1.408378006</v>
      </c>
      <c r="X53" s="11">
        <f t="shared" ref="X53:X55" si="99">N53-V53</f>
        <v>1.159853405</v>
      </c>
      <c r="Y53" s="18">
        <f t="shared" ref="Y53:Y55" si="100">X53/O53</f>
        <v>0.1656933435</v>
      </c>
    </row>
    <row r="54" ht="12.75" customHeight="1">
      <c r="A54" s="13" t="s">
        <v>200</v>
      </c>
      <c r="B54" s="127" t="s">
        <v>202</v>
      </c>
      <c r="C54" s="13">
        <v>2.0</v>
      </c>
      <c r="D54" s="13">
        <v>1.0</v>
      </c>
      <c r="E54" s="11">
        <v>3.104761904761905</v>
      </c>
      <c r="F54" s="11">
        <v>11.401984126984127</v>
      </c>
      <c r="G54" s="11">
        <v>0.2723001426930707</v>
      </c>
      <c r="H54" s="13">
        <v>9.0</v>
      </c>
      <c r="I54" s="13">
        <v>7.0</v>
      </c>
      <c r="J54" s="13">
        <v>66.0</v>
      </c>
      <c r="K54" s="13">
        <v>10.0</v>
      </c>
      <c r="L54" s="11">
        <v>0.8893939393939394</v>
      </c>
      <c r="M54" s="11">
        <v>2.290909090909091</v>
      </c>
      <c r="N54" s="13">
        <v>3.0</v>
      </c>
      <c r="O54" s="13">
        <v>7.0</v>
      </c>
      <c r="P54" s="10">
        <v>0.42857142857142855</v>
      </c>
      <c r="Q54" s="15">
        <v>1.5905774536174404</v>
      </c>
      <c r="R54" s="16">
        <v>7.967099567099567</v>
      </c>
      <c r="S54" s="11">
        <f t="shared" si="95"/>
        <v>5.395670996</v>
      </c>
      <c r="T54" s="11">
        <f t="shared" si="96"/>
        <v>2.571428571</v>
      </c>
      <c r="U54" s="11">
        <f>SUM(S53:S55)</f>
        <v>22.76127946</v>
      </c>
      <c r="V54" s="21">
        <f t="shared" si="97"/>
        <v>1.659383737</v>
      </c>
      <c r="W54" s="109">
        <f t="shared" si="98"/>
        <v>1.807900086</v>
      </c>
      <c r="X54" s="11">
        <f t="shared" si="99"/>
        <v>1.340616263</v>
      </c>
      <c r="Y54" s="18">
        <f t="shared" si="100"/>
        <v>0.191516609</v>
      </c>
    </row>
    <row r="55" ht="12.75" customHeight="1">
      <c r="A55" s="12" t="s">
        <v>200</v>
      </c>
      <c r="B55" s="8" t="s">
        <v>803</v>
      </c>
      <c r="C55" s="13">
        <v>3.0</v>
      </c>
      <c r="D55" s="13">
        <v>1.0</v>
      </c>
      <c r="E55" s="11">
        <v>1.1305555555555555</v>
      </c>
      <c r="F55" s="11">
        <v>11.259126984126985</v>
      </c>
      <c r="G55" s="11">
        <v>0.10041236386705671</v>
      </c>
      <c r="H55" s="13">
        <v>10.0</v>
      </c>
      <c r="I55" s="13">
        <v>0.0</v>
      </c>
      <c r="J55" s="13">
        <v>64.0</v>
      </c>
      <c r="K55" s="13">
        <v>10.0</v>
      </c>
      <c r="L55" s="11">
        <v>1.0</v>
      </c>
      <c r="M55" s="11">
        <v>7.0</v>
      </c>
      <c r="N55" s="13">
        <v>0.0</v>
      </c>
      <c r="O55" s="13">
        <v>7.0</v>
      </c>
      <c r="P55" s="10">
        <v>0.0</v>
      </c>
      <c r="Q55" s="15">
        <v>1.1004123638670567</v>
      </c>
      <c r="R55" s="16">
        <v>8.130555555555556</v>
      </c>
      <c r="S55" s="11">
        <f t="shared" si="95"/>
        <v>8.130555556</v>
      </c>
      <c r="T55" s="11">
        <f t="shared" si="96"/>
        <v>0</v>
      </c>
      <c r="U55" s="11">
        <f>SUM(S53:S55)</f>
        <v>22.76127946</v>
      </c>
      <c r="V55" s="21">
        <f t="shared" si="97"/>
        <v>2.500469668</v>
      </c>
      <c r="W55" s="109">
        <f t="shared" si="98"/>
        <v>0</v>
      </c>
      <c r="X55" s="11">
        <f t="shared" si="99"/>
        <v>-2.500469668</v>
      </c>
      <c r="Y55" s="18">
        <f t="shared" si="100"/>
        <v>-0.3572099525</v>
      </c>
    </row>
    <row r="56" ht="12.75" customHeight="1">
      <c r="E56" s="13"/>
      <c r="S56" s="11">
        <f>SUM(S53:S55)</f>
        <v>22.76127946</v>
      </c>
    </row>
    <row r="57" ht="12.75" customHeight="1">
      <c r="A57" s="8" t="s">
        <v>219</v>
      </c>
      <c r="B57" s="50" t="s">
        <v>220</v>
      </c>
      <c r="C57" s="13">
        <v>1.0</v>
      </c>
      <c r="D57" s="13">
        <v>1.0</v>
      </c>
      <c r="E57" s="11">
        <v>5.378571428571428</v>
      </c>
      <c r="F57" s="11">
        <v>12.23690476190476</v>
      </c>
      <c r="G57" s="11">
        <v>0.4395369199338457</v>
      </c>
      <c r="H57" s="13">
        <v>9.0</v>
      </c>
      <c r="I57" s="13">
        <v>0.0</v>
      </c>
      <c r="J57" s="13">
        <v>68.0</v>
      </c>
      <c r="K57" s="13">
        <v>11.0</v>
      </c>
      <c r="L57" s="11">
        <v>0.8181818181818182</v>
      </c>
      <c r="M57" s="11">
        <v>5.7272727272727275</v>
      </c>
      <c r="N57" s="13">
        <v>7.0</v>
      </c>
      <c r="O57" s="13">
        <v>7.0</v>
      </c>
      <c r="P57" s="13">
        <v>1.0</v>
      </c>
      <c r="Q57" s="15">
        <v>2.257718738115664</v>
      </c>
      <c r="R57" s="16">
        <v>17.105844155844157</v>
      </c>
      <c r="S57" s="11">
        <f t="shared" ref="S57:S58" si="101">E57+M57</f>
        <v>11.10584416</v>
      </c>
      <c r="T57" s="11">
        <f t="shared" ref="T57:T58" si="102">6*P57</f>
        <v>6</v>
      </c>
      <c r="U57" s="11">
        <f>SUM(S57:S58)</f>
        <v>19.30108225</v>
      </c>
      <c r="V57" s="21">
        <f t="shared" ref="V57:V58" si="103">O57*S57/U57</f>
        <v>4.027800518</v>
      </c>
      <c r="W57" s="109">
        <f t="shared" ref="W57:W58" si="104">N57/V57</f>
        <v>1.737921222</v>
      </c>
      <c r="X57" s="11">
        <f t="shared" ref="X57:X58" si="105">N57-V57</f>
        <v>2.972199482</v>
      </c>
      <c r="Y57" s="18">
        <f t="shared" ref="Y57:Y58" si="106">X57/O57</f>
        <v>0.424599926</v>
      </c>
    </row>
    <row r="58" ht="12.75" customHeight="1">
      <c r="A58" s="13" t="s">
        <v>219</v>
      </c>
      <c r="B58" s="50" t="s">
        <v>221</v>
      </c>
      <c r="C58" s="13">
        <v>2.0</v>
      </c>
      <c r="D58" s="13">
        <v>1.0</v>
      </c>
      <c r="E58" s="11">
        <v>2.5952380952380953</v>
      </c>
      <c r="F58" s="11">
        <v>12.23690476190476</v>
      </c>
      <c r="G58" s="11">
        <v>0.2120828874404125</v>
      </c>
      <c r="H58" s="13">
        <v>11.0</v>
      </c>
      <c r="I58" s="13">
        <v>1.0</v>
      </c>
      <c r="J58" s="13">
        <v>68.0</v>
      </c>
      <c r="K58" s="13">
        <v>11.0</v>
      </c>
      <c r="L58" s="11">
        <v>0.998663101604278</v>
      </c>
      <c r="M58" s="11">
        <v>5.6</v>
      </c>
      <c r="N58" s="13">
        <v>0.0</v>
      </c>
      <c r="O58" s="13">
        <v>7.0</v>
      </c>
      <c r="P58" s="13">
        <v>0.0</v>
      </c>
      <c r="Q58" s="15">
        <v>1.2107459890446906</v>
      </c>
      <c r="R58" s="16">
        <v>8.195238095238095</v>
      </c>
      <c r="S58" s="11">
        <f t="shared" si="101"/>
        <v>8.195238095</v>
      </c>
      <c r="T58" s="11">
        <f t="shared" si="102"/>
        <v>0</v>
      </c>
      <c r="U58" s="11">
        <f>SUM(S57:S58)</f>
        <v>19.30108225</v>
      </c>
      <c r="V58" s="21">
        <f t="shared" si="103"/>
        <v>2.972199482</v>
      </c>
      <c r="W58" s="109">
        <f t="shared" si="104"/>
        <v>0</v>
      </c>
      <c r="X58" s="11">
        <f t="shared" si="105"/>
        <v>-2.972199482</v>
      </c>
      <c r="Y58" s="18">
        <f t="shared" si="106"/>
        <v>-0.424599926</v>
      </c>
    </row>
    <row r="59" ht="12.75" customHeight="1">
      <c r="E59" s="13"/>
      <c r="S59" s="11">
        <f>SUM(S57:S58)</f>
        <v>19.30108225</v>
      </c>
    </row>
    <row r="60" ht="12.75" customHeight="1">
      <c r="A60" s="8" t="s">
        <v>236</v>
      </c>
      <c r="B60" s="8" t="s">
        <v>237</v>
      </c>
      <c r="C60" s="13">
        <v>1.0</v>
      </c>
      <c r="D60" s="13">
        <v>1.0</v>
      </c>
      <c r="E60" s="11">
        <v>0.3666666666666667</v>
      </c>
      <c r="F60" s="11">
        <v>11.608</v>
      </c>
      <c r="G60" s="11">
        <v>0.03158741098093269</v>
      </c>
      <c r="H60" s="13">
        <v>14.0</v>
      </c>
      <c r="I60" s="13">
        <v>5.0</v>
      </c>
      <c r="J60" s="13">
        <v>108.0</v>
      </c>
      <c r="K60" s="13">
        <v>14.0</v>
      </c>
      <c r="L60" s="11">
        <v>0.9966931216931217</v>
      </c>
      <c r="M60" s="11">
        <v>3.111111111111111</v>
      </c>
      <c r="N60" s="13">
        <v>7.0</v>
      </c>
      <c r="O60" s="13">
        <v>9.0</v>
      </c>
      <c r="P60" s="11">
        <v>0.7777777777777778</v>
      </c>
      <c r="Q60" s="15">
        <v>1.8060583104518324</v>
      </c>
      <c r="R60" s="16">
        <v>8.144444444444446</v>
      </c>
      <c r="S60" s="11">
        <f t="shared" ref="S60:S62" si="107">E60+M60</f>
        <v>3.477777778</v>
      </c>
      <c r="T60" s="11">
        <f t="shared" ref="T60:T62" si="108">6*P60</f>
        <v>4.666666667</v>
      </c>
      <c r="U60" s="11">
        <f>SUM(S60:S62)</f>
        <v>14.51111111</v>
      </c>
      <c r="V60" s="21">
        <f t="shared" ref="V60:V62" si="109">O60*S60/U60</f>
        <v>2.156967841</v>
      </c>
      <c r="W60" s="109">
        <f t="shared" ref="W60:W62" si="110">N60/V60</f>
        <v>3.245296415</v>
      </c>
      <c r="X60" s="11">
        <f t="shared" ref="X60:X62" si="111">N60-V60</f>
        <v>4.843032159</v>
      </c>
      <c r="Y60" s="18">
        <f t="shared" ref="Y60:Y62" si="112">X60/O60</f>
        <v>0.5381146844</v>
      </c>
    </row>
    <row r="61" ht="12.75" customHeight="1">
      <c r="A61" s="13" t="s">
        <v>236</v>
      </c>
      <c r="B61" s="8" t="s">
        <v>238</v>
      </c>
      <c r="C61" s="13">
        <v>2.0</v>
      </c>
      <c r="D61" s="13">
        <v>1.0</v>
      </c>
      <c r="E61" s="11">
        <v>1.95</v>
      </c>
      <c r="F61" s="11">
        <v>11.608</v>
      </c>
      <c r="G61" s="11">
        <v>0.16798759476223293</v>
      </c>
      <c r="H61" s="13">
        <v>14.0</v>
      </c>
      <c r="I61" s="13">
        <v>2.0</v>
      </c>
      <c r="J61" s="13">
        <v>108.0</v>
      </c>
      <c r="K61" s="13">
        <v>14.0</v>
      </c>
      <c r="L61" s="11">
        <v>0.9986772486772486</v>
      </c>
      <c r="M61" s="11">
        <v>4.666666666666667</v>
      </c>
      <c r="N61" s="13">
        <v>2.0</v>
      </c>
      <c r="O61" s="13">
        <v>9.0</v>
      </c>
      <c r="P61" s="11">
        <v>0.2222222222222222</v>
      </c>
      <c r="Q61" s="15">
        <v>1.3888870656617036</v>
      </c>
      <c r="R61" s="16">
        <v>7.95</v>
      </c>
      <c r="S61" s="11">
        <f t="shared" si="107"/>
        <v>6.616666667</v>
      </c>
      <c r="T61" s="11">
        <f t="shared" si="108"/>
        <v>1.333333333</v>
      </c>
      <c r="U61" s="11">
        <f>SUM(S60:S62)</f>
        <v>14.51111111</v>
      </c>
      <c r="V61" s="21">
        <f t="shared" si="109"/>
        <v>4.103751914</v>
      </c>
      <c r="W61" s="109">
        <f t="shared" si="110"/>
        <v>0.4873588954</v>
      </c>
      <c r="X61" s="11">
        <f t="shared" si="111"/>
        <v>-2.103751914</v>
      </c>
      <c r="Y61" s="18">
        <f t="shared" si="112"/>
        <v>-0.2337502127</v>
      </c>
    </row>
    <row r="62" ht="12.75" customHeight="1">
      <c r="A62" s="12" t="s">
        <v>236</v>
      </c>
      <c r="B62" s="8" t="s">
        <v>239</v>
      </c>
      <c r="C62" s="13">
        <v>3.0</v>
      </c>
      <c r="D62" s="13">
        <v>1.0</v>
      </c>
      <c r="E62" s="11">
        <v>1.1666666666666667</v>
      </c>
      <c r="F62" s="11">
        <v>11.608</v>
      </c>
      <c r="G62" s="11">
        <v>0.10050539857569492</v>
      </c>
      <c r="H62" s="13">
        <v>13.0</v>
      </c>
      <c r="I62" s="13">
        <v>4.0</v>
      </c>
      <c r="J62" s="13">
        <v>108.0</v>
      </c>
      <c r="K62" s="13">
        <v>14.0</v>
      </c>
      <c r="L62" s="11">
        <v>0.9259259259259259</v>
      </c>
      <c r="M62" s="11">
        <v>3.25</v>
      </c>
      <c r="N62" s="13">
        <v>0.0</v>
      </c>
      <c r="O62" s="13">
        <v>9.0</v>
      </c>
      <c r="P62" s="11">
        <v>0.0</v>
      </c>
      <c r="Q62" s="15">
        <v>1.0264313245016208</v>
      </c>
      <c r="R62" s="16">
        <v>4.416666666666667</v>
      </c>
      <c r="S62" s="11">
        <f t="shared" si="107"/>
        <v>4.416666667</v>
      </c>
      <c r="T62" s="11">
        <f t="shared" si="108"/>
        <v>0</v>
      </c>
      <c r="U62" s="11">
        <f>SUM(S60:S62)</f>
        <v>14.51111111</v>
      </c>
      <c r="V62" s="21">
        <f t="shared" si="109"/>
        <v>2.739280245</v>
      </c>
      <c r="W62" s="109">
        <f t="shared" si="110"/>
        <v>0</v>
      </c>
      <c r="X62" s="11">
        <f t="shared" si="111"/>
        <v>-2.739280245</v>
      </c>
      <c r="Y62" s="18">
        <f t="shared" si="112"/>
        <v>-0.3043644717</v>
      </c>
    </row>
    <row r="63" ht="12.75" customHeight="1">
      <c r="E63" s="13"/>
      <c r="S63" s="11">
        <f>SUM(S60:S62)</f>
        <v>14.51111111</v>
      </c>
    </row>
    <row r="64" ht="12.75" customHeight="1">
      <c r="A64" s="8" t="s">
        <v>274</v>
      </c>
      <c r="B64" s="50" t="s">
        <v>275</v>
      </c>
      <c r="C64" s="13">
        <v>1.0</v>
      </c>
      <c r="D64" s="13">
        <v>2.0</v>
      </c>
      <c r="E64" s="11">
        <v>0.6928571428571428</v>
      </c>
      <c r="F64" s="11">
        <v>11.558</v>
      </c>
      <c r="G64" s="11">
        <v>0.05994611030084295</v>
      </c>
      <c r="H64" s="13">
        <v>9.0</v>
      </c>
      <c r="I64" s="13">
        <v>1.0</v>
      </c>
      <c r="J64" s="13">
        <v>89.0</v>
      </c>
      <c r="K64" s="13">
        <v>12.0</v>
      </c>
      <c r="L64" s="11">
        <v>0.7490636704119851</v>
      </c>
      <c r="M64" s="11">
        <v>4.2</v>
      </c>
      <c r="N64" s="13">
        <v>6.0</v>
      </c>
      <c r="O64" s="13">
        <v>9.0</v>
      </c>
      <c r="P64" s="11">
        <v>0.6666666666666666</v>
      </c>
      <c r="Q64" s="15">
        <v>1.4756764473794948</v>
      </c>
      <c r="R64" s="16">
        <v>8.892857142857142</v>
      </c>
      <c r="S64" s="11">
        <f t="shared" ref="S64:S66" si="113">E64+M64</f>
        <v>4.892857143</v>
      </c>
      <c r="T64" s="11">
        <f t="shared" ref="T64:T66" si="114">6*P64</f>
        <v>4</v>
      </c>
      <c r="U64" s="11">
        <f>SUM(S64:S66)</f>
        <v>17.0494709</v>
      </c>
      <c r="V64" s="21">
        <f t="shared" ref="V64:V66" si="115">O64*S64/U64</f>
        <v>2.582819992</v>
      </c>
      <c r="W64" s="109">
        <f t="shared" ref="W64:W66" si="116">N64/V64</f>
        <v>2.323042264</v>
      </c>
      <c r="X64" s="11">
        <f t="shared" ref="X64:X66" si="117">N64-V64</f>
        <v>3.417180008</v>
      </c>
      <c r="Y64" s="18">
        <f t="shared" ref="Y64:Y66" si="118">X64/O64</f>
        <v>0.3796866676</v>
      </c>
    </row>
    <row r="65" ht="12.75" customHeight="1">
      <c r="A65" s="13" t="s">
        <v>274</v>
      </c>
      <c r="B65" s="50" t="s">
        <v>132</v>
      </c>
      <c r="C65" s="13">
        <v>2.0</v>
      </c>
      <c r="D65" s="13">
        <v>3.0</v>
      </c>
      <c r="E65" s="11">
        <v>3.7107142857142854</v>
      </c>
      <c r="F65" s="11">
        <v>11.558</v>
      </c>
      <c r="G65" s="11">
        <v>0.32105159073492695</v>
      </c>
      <c r="H65" s="13">
        <v>10.0</v>
      </c>
      <c r="I65" s="13">
        <v>4.0</v>
      </c>
      <c r="J65" s="13">
        <v>89.0</v>
      </c>
      <c r="K65" s="13">
        <v>12.0</v>
      </c>
      <c r="L65" s="11">
        <v>0.8295880149812734</v>
      </c>
      <c r="M65" s="11">
        <v>2.9166666666666665</v>
      </c>
      <c r="N65" s="13">
        <v>3.0</v>
      </c>
      <c r="O65" s="13">
        <v>9.0</v>
      </c>
      <c r="P65" s="11">
        <v>0.3333333333333333</v>
      </c>
      <c r="Q65" s="15">
        <v>1.4839729390495335</v>
      </c>
      <c r="R65" s="16">
        <v>8.627380952380951</v>
      </c>
      <c r="S65" s="11">
        <f t="shared" si="113"/>
        <v>6.627380952</v>
      </c>
      <c r="T65" s="11">
        <f t="shared" si="114"/>
        <v>2</v>
      </c>
      <c r="U65" s="11">
        <f>SUM(S64:S66)</f>
        <v>17.0494709</v>
      </c>
      <c r="V65" s="21">
        <f t="shared" si="115"/>
        <v>3.498432821</v>
      </c>
      <c r="W65" s="109">
        <f t="shared" si="116"/>
        <v>0.8575268281</v>
      </c>
      <c r="X65" s="11">
        <f t="shared" si="117"/>
        <v>-0.4984328208</v>
      </c>
      <c r="Y65" s="18">
        <f t="shared" si="118"/>
        <v>-0.05538142453</v>
      </c>
    </row>
    <row r="66" ht="12.75" customHeight="1">
      <c r="A66" s="13" t="s">
        <v>274</v>
      </c>
      <c r="B66" s="50" t="s">
        <v>238</v>
      </c>
      <c r="C66" s="13">
        <v>3.0</v>
      </c>
      <c r="D66" s="13">
        <v>2.0</v>
      </c>
      <c r="E66" s="11">
        <v>2.677380952380952</v>
      </c>
      <c r="F66" s="11">
        <v>11.558</v>
      </c>
      <c r="G66" s="11">
        <v>0.23164742623126425</v>
      </c>
      <c r="H66" s="13">
        <v>11.0</v>
      </c>
      <c r="I66" s="13">
        <v>5.0</v>
      </c>
      <c r="J66" s="13">
        <v>89.0</v>
      </c>
      <c r="K66" s="13">
        <v>12.0</v>
      </c>
      <c r="L66" s="11">
        <v>0.9119850187265918</v>
      </c>
      <c r="M66" s="11">
        <v>2.8518518518518516</v>
      </c>
      <c r="N66" s="13">
        <v>0.0</v>
      </c>
      <c r="O66" s="13">
        <v>9.0</v>
      </c>
      <c r="P66" s="11">
        <v>0.0</v>
      </c>
      <c r="Q66" s="15">
        <v>1.143632444957856</v>
      </c>
      <c r="R66" s="16">
        <v>5.529232804232803</v>
      </c>
      <c r="S66" s="11">
        <f t="shared" si="113"/>
        <v>5.529232804</v>
      </c>
      <c r="T66" s="11">
        <f t="shared" si="114"/>
        <v>0</v>
      </c>
      <c r="U66" s="11">
        <f>SUM(S64:S66)</f>
        <v>17.0494709</v>
      </c>
      <c r="V66" s="21">
        <f t="shared" si="115"/>
        <v>2.918747188</v>
      </c>
      <c r="W66" s="109">
        <f t="shared" si="116"/>
        <v>0</v>
      </c>
      <c r="X66" s="11">
        <f t="shared" si="117"/>
        <v>-2.918747188</v>
      </c>
      <c r="Y66" s="18">
        <f t="shared" si="118"/>
        <v>-0.3243052431</v>
      </c>
    </row>
    <row r="67" ht="12.75" customHeight="1">
      <c r="E67" s="13"/>
      <c r="S67" s="11">
        <f>SUM(S64:S66)</f>
        <v>17.0494709</v>
      </c>
    </row>
    <row r="68" ht="12.75" customHeight="1">
      <c r="A68" s="8" t="s">
        <v>279</v>
      </c>
      <c r="B68" s="8" t="s">
        <v>280</v>
      </c>
      <c r="C68" s="13">
        <v>1.0</v>
      </c>
      <c r="D68" s="13">
        <v>1.0</v>
      </c>
      <c r="E68" s="11">
        <v>6.003968253968254</v>
      </c>
      <c r="F68" s="11">
        <v>11.773</v>
      </c>
      <c r="G68" s="11">
        <v>0.5099777672613823</v>
      </c>
      <c r="H68" s="13">
        <v>6.0</v>
      </c>
      <c r="I68" s="13">
        <v>2.0</v>
      </c>
      <c r="J68" s="13">
        <v>79.0</v>
      </c>
      <c r="K68" s="13">
        <v>10.0</v>
      </c>
      <c r="L68" s="11">
        <v>0.5974683544303797</v>
      </c>
      <c r="M68" s="11">
        <v>2.8</v>
      </c>
      <c r="N68" s="13">
        <v>5.0</v>
      </c>
      <c r="O68" s="13">
        <v>9.0</v>
      </c>
      <c r="P68" s="11">
        <v>0.5555555555555556</v>
      </c>
      <c r="Q68" s="15">
        <v>1.6630016772473175</v>
      </c>
      <c r="R68" s="16">
        <v>12.137301587301588</v>
      </c>
      <c r="S68" s="11">
        <f t="shared" ref="S68:S70" si="119">E68+M68</f>
        <v>8.803968254</v>
      </c>
      <c r="T68" s="11">
        <f t="shared" ref="T68:T70" si="120">6*P68</f>
        <v>3.333333333</v>
      </c>
      <c r="U68" s="11">
        <f>SUM(S68:S70)</f>
        <v>24.49238095</v>
      </c>
      <c r="V68" s="21">
        <f t="shared" ref="V68:V70" si="121">O68*S68/U68</f>
        <v>3.235116849</v>
      </c>
      <c r="W68" s="109">
        <f t="shared" ref="W68:W70" si="122">N68/V68</f>
        <v>1.545539229</v>
      </c>
      <c r="X68" s="11">
        <f t="shared" ref="X68:X70" si="123">N68-V68</f>
        <v>1.764883151</v>
      </c>
      <c r="Y68" s="18">
        <f t="shared" ref="Y68:Y70" si="124">X68/O68</f>
        <v>0.1960981279</v>
      </c>
    </row>
    <row r="69" ht="12.75" customHeight="1">
      <c r="A69" s="12" t="s">
        <v>279</v>
      </c>
      <c r="B69" s="8" t="s">
        <v>281</v>
      </c>
      <c r="C69" s="13">
        <v>2.0</v>
      </c>
      <c r="D69" s="13">
        <v>1.0</v>
      </c>
      <c r="E69" s="11">
        <v>3.2444444444444445</v>
      </c>
      <c r="F69" s="11">
        <v>11.773</v>
      </c>
      <c r="G69" s="11">
        <v>0.27558349141632926</v>
      </c>
      <c r="H69" s="13">
        <v>10.0</v>
      </c>
      <c r="I69" s="13">
        <v>1.0</v>
      </c>
      <c r="J69" s="13">
        <v>79.0</v>
      </c>
      <c r="K69" s="13">
        <v>10.0</v>
      </c>
      <c r="L69" s="11">
        <v>0.9987341772151899</v>
      </c>
      <c r="M69" s="11">
        <v>5.6</v>
      </c>
      <c r="N69" s="13">
        <v>4.0</v>
      </c>
      <c r="O69" s="13">
        <v>9.0</v>
      </c>
      <c r="P69" s="11">
        <v>0.4444444444444444</v>
      </c>
      <c r="Q69" s="15">
        <v>1.7187621130759636</v>
      </c>
      <c r="R69" s="16">
        <v>11.511111111111111</v>
      </c>
      <c r="S69" s="11">
        <f t="shared" si="119"/>
        <v>8.844444444</v>
      </c>
      <c r="T69" s="11">
        <f t="shared" si="120"/>
        <v>2.666666667</v>
      </c>
      <c r="U69" s="11">
        <f>SUM(S68:S70)</f>
        <v>24.49238095</v>
      </c>
      <c r="V69" s="21">
        <f t="shared" si="121"/>
        <v>3.249990279</v>
      </c>
      <c r="W69" s="109">
        <f t="shared" si="122"/>
        <v>1.230772912</v>
      </c>
      <c r="X69" s="11">
        <f t="shared" si="123"/>
        <v>0.7500097212</v>
      </c>
      <c r="Y69" s="18">
        <f t="shared" si="124"/>
        <v>0.08333441347</v>
      </c>
    </row>
    <row r="70" ht="12.75" customHeight="1">
      <c r="A70" s="110" t="s">
        <v>279</v>
      </c>
      <c r="B70" s="111" t="s">
        <v>282</v>
      </c>
      <c r="C70" s="112">
        <v>3.0</v>
      </c>
      <c r="D70" s="112">
        <v>1.0</v>
      </c>
      <c r="E70" s="113">
        <v>1.803968253968254</v>
      </c>
      <c r="F70" s="113">
        <v>11.773</v>
      </c>
      <c r="G70" s="113">
        <v>0.15322927494846292</v>
      </c>
      <c r="H70" s="112">
        <v>9.0</v>
      </c>
      <c r="I70" s="112">
        <v>1.0</v>
      </c>
      <c r="J70" s="112">
        <v>79.0</v>
      </c>
      <c r="K70" s="112">
        <v>10.0</v>
      </c>
      <c r="L70" s="113">
        <v>0.8987341772151899</v>
      </c>
      <c r="M70" s="113">
        <v>5.04</v>
      </c>
      <c r="N70" s="112">
        <v>0.0</v>
      </c>
      <c r="O70" s="112">
        <v>9.0</v>
      </c>
      <c r="P70" s="113">
        <v>0.0</v>
      </c>
      <c r="Q70" s="115">
        <v>1.0519634521636527</v>
      </c>
      <c r="R70" s="116">
        <v>6.843968253968254</v>
      </c>
      <c r="S70" s="113">
        <f t="shared" si="119"/>
        <v>6.843968254</v>
      </c>
      <c r="T70" s="113">
        <f t="shared" si="120"/>
        <v>0</v>
      </c>
      <c r="U70" s="11">
        <f>SUM(S68:S70)</f>
        <v>24.49238095</v>
      </c>
      <c r="V70" s="21">
        <f t="shared" si="121"/>
        <v>2.514892872</v>
      </c>
      <c r="W70" s="109">
        <f t="shared" si="122"/>
        <v>0</v>
      </c>
      <c r="X70" s="11">
        <f t="shared" si="123"/>
        <v>-2.514892872</v>
      </c>
      <c r="Y70" s="18">
        <f t="shared" si="124"/>
        <v>-0.2794325414</v>
      </c>
      <c r="Z70" s="25"/>
    </row>
    <row r="71" ht="12.75" customHeight="1">
      <c r="E71" s="13"/>
      <c r="S71" s="11">
        <f>SUM(S68:S70)</f>
        <v>24.49238095</v>
      </c>
      <c r="V71" s="13"/>
      <c r="W71" s="13"/>
      <c r="X71" s="13"/>
      <c r="Y71" s="13"/>
      <c r="Z71" s="13"/>
    </row>
    <row r="72" ht="12.75" customHeight="1">
      <c r="A72" s="128" t="s">
        <v>300</v>
      </c>
      <c r="B72" s="67" t="s">
        <v>276</v>
      </c>
      <c r="C72" s="25">
        <v>1.0</v>
      </c>
      <c r="D72" s="25">
        <v>4.0</v>
      </c>
      <c r="E72" s="28">
        <v>4.642857142857142</v>
      </c>
      <c r="F72" s="28">
        <v>11.021825396825397</v>
      </c>
      <c r="G72" s="28">
        <v>0.4212421242124212</v>
      </c>
      <c r="H72" s="25">
        <v>12.0</v>
      </c>
      <c r="I72" s="25">
        <v>6.0</v>
      </c>
      <c r="J72" s="25">
        <v>99.0</v>
      </c>
      <c r="K72" s="25">
        <v>13.0</v>
      </c>
      <c r="L72" s="28">
        <v>0.9184149184149184</v>
      </c>
      <c r="M72" s="28">
        <v>2.5846153846153848</v>
      </c>
      <c r="N72" s="25">
        <v>8.0</v>
      </c>
      <c r="O72" s="25">
        <v>9.0</v>
      </c>
      <c r="P72" s="28">
        <v>0.8888888888888888</v>
      </c>
      <c r="Q72" s="30">
        <v>2.228545931516228</v>
      </c>
      <c r="R72" s="31">
        <v>12.56080586080586</v>
      </c>
      <c r="S72" s="28">
        <f t="shared" ref="S72:S74" si="125">E72+M72</f>
        <v>7.227472527</v>
      </c>
      <c r="T72" s="28">
        <f t="shared" ref="T72:T74" si="126">6*P72</f>
        <v>5.333333333</v>
      </c>
      <c r="U72" s="11">
        <f>SUM(S72:S74)</f>
        <v>15.91318681</v>
      </c>
      <c r="V72" s="21">
        <f t="shared" ref="V72:V74" si="127">O72*S72/U72</f>
        <v>4.08763207</v>
      </c>
      <c r="W72" s="109">
        <f t="shared" ref="W72:W74" si="128">N72/V72</f>
        <v>1.957123308</v>
      </c>
      <c r="X72" s="11">
        <f t="shared" ref="X72:X74" si="129">N72-V72</f>
        <v>3.91236793</v>
      </c>
      <c r="Y72" s="18">
        <f t="shared" ref="Y72:Y74" si="130">X72/O72</f>
        <v>0.4347075478</v>
      </c>
    </row>
    <row r="73" ht="12.75" customHeight="1">
      <c r="A73" s="13" t="s">
        <v>300</v>
      </c>
      <c r="B73" s="37" t="s">
        <v>307</v>
      </c>
      <c r="C73" s="13">
        <v>2.0</v>
      </c>
      <c r="D73" s="13">
        <v>1.0</v>
      </c>
      <c r="E73" s="11">
        <v>0.6428571428571428</v>
      </c>
      <c r="F73" s="11">
        <v>11.021825396825397</v>
      </c>
      <c r="G73" s="11">
        <v>0.05832583258325832</v>
      </c>
      <c r="H73" s="13">
        <v>12.0</v>
      </c>
      <c r="I73" s="13">
        <v>17.0</v>
      </c>
      <c r="J73" s="13">
        <v>99.0</v>
      </c>
      <c r="K73" s="13">
        <v>13.0</v>
      </c>
      <c r="L73" s="11">
        <v>0.9098679098679099</v>
      </c>
      <c r="M73" s="11">
        <v>1.2307692307692308</v>
      </c>
      <c r="N73" s="13">
        <v>1.0</v>
      </c>
      <c r="O73" s="13">
        <v>9.0</v>
      </c>
      <c r="P73" s="11">
        <v>0.1111111111111111</v>
      </c>
      <c r="Q73" s="15">
        <v>1.0793048535622793</v>
      </c>
      <c r="R73" s="16">
        <v>2.54029304029304</v>
      </c>
      <c r="S73" s="11">
        <f t="shared" si="125"/>
        <v>1.873626374</v>
      </c>
      <c r="T73" s="11">
        <f t="shared" si="126"/>
        <v>0.6666666667</v>
      </c>
      <c r="U73" s="11">
        <f>SUM(S72:S74)</f>
        <v>15.91318681</v>
      </c>
      <c r="V73" s="21">
        <f t="shared" si="127"/>
        <v>1.059664388</v>
      </c>
      <c r="W73" s="109">
        <f t="shared" si="128"/>
        <v>0.9436950147</v>
      </c>
      <c r="X73" s="11">
        <f t="shared" si="129"/>
        <v>-0.05966438782</v>
      </c>
      <c r="Y73" s="18">
        <f t="shared" si="130"/>
        <v>-0.006629376424</v>
      </c>
    </row>
    <row r="74" ht="12.75" customHeight="1">
      <c r="A74" s="12" t="s">
        <v>300</v>
      </c>
      <c r="B74" s="37" t="s">
        <v>301</v>
      </c>
      <c r="C74" s="13">
        <v>3.0</v>
      </c>
      <c r="D74" s="13">
        <v>1.0</v>
      </c>
      <c r="E74" s="11">
        <v>1.6428571428571428</v>
      </c>
      <c r="F74" s="11">
        <v>11.021825396825397</v>
      </c>
      <c r="G74" s="11">
        <v>0.14905490549054903</v>
      </c>
      <c r="H74" s="13">
        <v>12.0</v>
      </c>
      <c r="I74" s="13">
        <v>1.0</v>
      </c>
      <c r="J74" s="13">
        <v>99.0</v>
      </c>
      <c r="K74" s="13">
        <v>13.0</v>
      </c>
      <c r="L74" s="11">
        <v>0.9222999222999223</v>
      </c>
      <c r="M74" s="11">
        <v>5.1692307692307695</v>
      </c>
      <c r="N74" s="13">
        <v>0.0</v>
      </c>
      <c r="O74" s="13">
        <v>9.0</v>
      </c>
      <c r="P74" s="11">
        <v>0.0</v>
      </c>
      <c r="Q74" s="15">
        <v>1.0713548277904714</v>
      </c>
      <c r="R74" s="16">
        <v>6.812087912087913</v>
      </c>
      <c r="S74" s="11">
        <f t="shared" si="125"/>
        <v>6.812087912</v>
      </c>
      <c r="T74" s="11">
        <f t="shared" si="126"/>
        <v>0</v>
      </c>
      <c r="U74" s="11">
        <f>SUM(S72:S74)</f>
        <v>15.91318681</v>
      </c>
      <c r="V74" s="21">
        <f t="shared" si="127"/>
        <v>3.852703543</v>
      </c>
      <c r="W74" s="109">
        <f t="shared" si="128"/>
        <v>0</v>
      </c>
      <c r="X74" s="11">
        <f t="shared" si="129"/>
        <v>-3.852703543</v>
      </c>
      <c r="Y74" s="18">
        <f t="shared" si="130"/>
        <v>-0.4280781714</v>
      </c>
    </row>
    <row r="75" ht="12.75" customHeight="1">
      <c r="E75" s="13"/>
      <c r="S75" s="11">
        <f>SUM(S72:S74)</f>
        <v>15.91318681</v>
      </c>
    </row>
    <row r="76" ht="12.75" customHeight="1">
      <c r="A76" s="8" t="s">
        <v>317</v>
      </c>
      <c r="B76" s="68" t="s">
        <v>318</v>
      </c>
      <c r="C76" s="13">
        <v>1.0</v>
      </c>
      <c r="D76" s="13">
        <v>1.0</v>
      </c>
      <c r="E76" s="11">
        <v>3.5456349206349205</v>
      </c>
      <c r="F76" s="11">
        <v>10.980158730158731</v>
      </c>
      <c r="G76" s="11">
        <v>0.32291290205999273</v>
      </c>
      <c r="H76" s="13">
        <v>11.0</v>
      </c>
      <c r="I76" s="13">
        <v>5.0</v>
      </c>
      <c r="J76" s="13">
        <v>101.0</v>
      </c>
      <c r="K76" s="13">
        <v>13.0</v>
      </c>
      <c r="L76" s="11">
        <v>0.8423457730388424</v>
      </c>
      <c r="M76" s="11">
        <v>2.6324786324786325</v>
      </c>
      <c r="N76" s="13">
        <v>6.0</v>
      </c>
      <c r="O76" s="13">
        <v>9.0</v>
      </c>
      <c r="P76" s="10">
        <v>0.6666666666666666</v>
      </c>
      <c r="Q76" s="15">
        <v>1.8319253417655017</v>
      </c>
      <c r="R76" s="16">
        <v>10.178113553113553</v>
      </c>
      <c r="S76" s="11">
        <f t="shared" ref="S76:S78" si="131">E76+M76</f>
        <v>6.178113553</v>
      </c>
      <c r="T76" s="11">
        <f t="shared" ref="T76:T77" si="132">6*P76</f>
        <v>4</v>
      </c>
      <c r="U76" s="11">
        <f>SUM(S76:S78)</f>
        <v>21.00784493</v>
      </c>
      <c r="V76" s="21">
        <f t="shared" ref="V76:V78" si="133">O76*S76/U76</f>
        <v>2.646774201</v>
      </c>
      <c r="W76" s="109">
        <f t="shared" ref="W76:W78" si="134">N76/V76</f>
        <v>2.266910414</v>
      </c>
      <c r="X76" s="11">
        <f t="shared" ref="X76:X78" si="135">N76-V76</f>
        <v>3.353225799</v>
      </c>
      <c r="Y76" s="18">
        <f t="shared" ref="Y76:Y78" si="136">X76/O76</f>
        <v>0.3725806444</v>
      </c>
    </row>
    <row r="77" ht="12.75" customHeight="1">
      <c r="A77" s="110" t="s">
        <v>317</v>
      </c>
      <c r="B77" s="129" t="s">
        <v>224</v>
      </c>
      <c r="C77" s="112">
        <v>2.0</v>
      </c>
      <c r="D77" s="112">
        <v>3.0</v>
      </c>
      <c r="E77" s="113">
        <v>1.5456349206349205</v>
      </c>
      <c r="F77" s="113">
        <v>11.480158730158731</v>
      </c>
      <c r="G77" s="113">
        <v>0.13463532665053576</v>
      </c>
      <c r="H77" s="112">
        <v>13.0</v>
      </c>
      <c r="I77" s="112">
        <v>0.0</v>
      </c>
      <c r="J77" s="112">
        <v>101.0</v>
      </c>
      <c r="K77" s="112">
        <v>13.0</v>
      </c>
      <c r="L77" s="113">
        <v>1.0</v>
      </c>
      <c r="M77" s="113">
        <v>7.0</v>
      </c>
      <c r="N77" s="112">
        <v>3.0</v>
      </c>
      <c r="O77" s="112">
        <v>9.0</v>
      </c>
      <c r="P77" s="114">
        <v>0.3333333333333333</v>
      </c>
      <c r="Q77" s="115">
        <v>1.467968659983869</v>
      </c>
      <c r="R77" s="116">
        <v>10.545634920634921</v>
      </c>
      <c r="S77" s="113">
        <f t="shared" si="131"/>
        <v>8.545634921</v>
      </c>
      <c r="T77" s="113">
        <f t="shared" si="132"/>
        <v>2</v>
      </c>
      <c r="U77" s="11">
        <f>SUM(S76:S78)</f>
        <v>21.00784493</v>
      </c>
      <c r="V77" s="21">
        <f t="shared" si="133"/>
        <v>3.661047315</v>
      </c>
      <c r="W77" s="109">
        <f t="shared" si="134"/>
        <v>0.8194376477</v>
      </c>
      <c r="X77" s="11">
        <f t="shared" si="135"/>
        <v>-0.661047315</v>
      </c>
      <c r="Y77" s="18">
        <f t="shared" si="136"/>
        <v>-0.07344970167</v>
      </c>
    </row>
    <row r="78" ht="12.75" customHeight="1">
      <c r="A78" s="119" t="s">
        <v>317</v>
      </c>
      <c r="B78" s="130" t="s">
        <v>319</v>
      </c>
      <c r="C78" s="25">
        <v>3.0</v>
      </c>
      <c r="D78" s="25">
        <v>1.0</v>
      </c>
      <c r="E78" s="28">
        <v>1.5456349206349205</v>
      </c>
      <c r="F78" s="28">
        <v>10.980158730158731</v>
      </c>
      <c r="G78" s="28">
        <v>0.14076617275027103</v>
      </c>
      <c r="H78" s="25">
        <v>11.0</v>
      </c>
      <c r="I78" s="25">
        <v>1.0</v>
      </c>
      <c r="J78" s="25">
        <v>101.0</v>
      </c>
      <c r="K78" s="25">
        <v>13.0</v>
      </c>
      <c r="L78" s="28">
        <v>0.8453922315308454</v>
      </c>
      <c r="M78" s="28">
        <v>4.7384615384615385</v>
      </c>
      <c r="N78" s="25">
        <v>0.0</v>
      </c>
      <c r="O78" s="25">
        <v>9.0</v>
      </c>
      <c r="P78" s="27">
        <v>0.0</v>
      </c>
      <c r="Q78" s="30">
        <v>0.9861584042811165</v>
      </c>
      <c r="R78" s="31">
        <v>6.2840964590964585</v>
      </c>
      <c r="S78" s="28">
        <f t="shared" si="131"/>
        <v>6.284096459</v>
      </c>
      <c r="T78" s="25"/>
      <c r="U78" s="11">
        <f>SUM(S76:S78)</f>
        <v>21.00784493</v>
      </c>
      <c r="V78" s="21">
        <f t="shared" si="133"/>
        <v>2.692178484</v>
      </c>
      <c r="W78" s="109">
        <f t="shared" si="134"/>
        <v>0</v>
      </c>
      <c r="X78" s="11">
        <f t="shared" si="135"/>
        <v>-2.692178484</v>
      </c>
      <c r="Y78" s="18">
        <f t="shared" si="136"/>
        <v>-0.2991309427</v>
      </c>
    </row>
    <row r="79" ht="12.75" customHeight="1">
      <c r="E79" s="13"/>
      <c r="S79" s="11">
        <f>SUM(S76:S78)</f>
        <v>21.00784493</v>
      </c>
    </row>
    <row r="80" ht="12.75" customHeight="1">
      <c r="A80" s="8" t="s">
        <v>334</v>
      </c>
      <c r="B80" s="43" t="s">
        <v>335</v>
      </c>
      <c r="C80" s="13">
        <v>1.0</v>
      </c>
      <c r="D80" s="13">
        <v>1.0</v>
      </c>
      <c r="E80" s="10">
        <v>6.080952380952381</v>
      </c>
      <c r="F80" s="11">
        <v>12.642063492063492</v>
      </c>
      <c r="G80" s="18">
        <v>0.48100947956557216</v>
      </c>
      <c r="H80" s="13">
        <v>9.0</v>
      </c>
      <c r="I80" s="13">
        <v>3.0</v>
      </c>
      <c r="J80" s="13">
        <v>80.0</v>
      </c>
      <c r="K80" s="13">
        <v>10.0</v>
      </c>
      <c r="L80" s="11">
        <v>0.89625</v>
      </c>
      <c r="M80" s="11">
        <v>3.6</v>
      </c>
      <c r="N80" s="13">
        <v>7.0</v>
      </c>
      <c r="O80" s="13">
        <v>9.0</v>
      </c>
      <c r="P80" s="10">
        <v>0.7777777777777778</v>
      </c>
      <c r="Q80" s="15">
        <v>2.15503725734335</v>
      </c>
      <c r="R80" s="16">
        <v>14.347619047619048</v>
      </c>
      <c r="S80" s="11">
        <f t="shared" ref="S80:S82" si="137">E80+M80</f>
        <v>9.680952381</v>
      </c>
      <c r="T80" s="11">
        <f t="shared" ref="T80:T82" si="138">6*P80</f>
        <v>4.666666667</v>
      </c>
      <c r="U80" s="11">
        <f>SUM(S80:S82)</f>
        <v>21.15952381</v>
      </c>
      <c r="V80" s="21">
        <f t="shared" ref="V80:V82" si="139">O80*S80/U80</f>
        <v>4.117700011</v>
      </c>
      <c r="W80" s="109">
        <f t="shared" ref="W80:W82" si="140">N80/V80</f>
        <v>1.699978138</v>
      </c>
      <c r="X80" s="11">
        <f t="shared" ref="X80:X82" si="141">N80-V80</f>
        <v>2.882299989</v>
      </c>
      <c r="Y80" s="18">
        <f t="shared" ref="Y80:Y82" si="142">X80/O80</f>
        <v>0.3202555543</v>
      </c>
    </row>
    <row r="81" ht="12.75" customHeight="1">
      <c r="A81" s="22" t="s">
        <v>334</v>
      </c>
      <c r="B81" s="43" t="s">
        <v>819</v>
      </c>
      <c r="C81" s="13">
        <v>2.0</v>
      </c>
      <c r="D81" s="13">
        <v>1.0</v>
      </c>
      <c r="E81" s="10">
        <v>1.0809523809523809</v>
      </c>
      <c r="F81" s="11">
        <v>12.642063492063492</v>
      </c>
      <c r="G81" s="18">
        <v>0.08550442588988637</v>
      </c>
      <c r="H81" s="13">
        <v>9.0</v>
      </c>
      <c r="I81" s="13">
        <v>2.0</v>
      </c>
      <c r="J81" s="13">
        <v>80.0</v>
      </c>
      <c r="K81" s="13">
        <v>10.0</v>
      </c>
      <c r="L81" s="11">
        <v>0.8975</v>
      </c>
      <c r="M81" s="11">
        <v>4.2</v>
      </c>
      <c r="N81" s="13">
        <v>2.0</v>
      </c>
      <c r="O81" s="13">
        <v>9.0</v>
      </c>
      <c r="P81" s="10">
        <v>0.2222222222222222</v>
      </c>
      <c r="Q81" s="15">
        <v>1.2052266481121086</v>
      </c>
      <c r="R81" s="16">
        <v>6.614285714285714</v>
      </c>
      <c r="S81" s="11">
        <f t="shared" si="137"/>
        <v>5.280952381</v>
      </c>
      <c r="T81" s="11">
        <f t="shared" si="138"/>
        <v>1.333333333</v>
      </c>
      <c r="U81" s="11">
        <f>SUM(S80:S82)</f>
        <v>21.15952381</v>
      </c>
      <c r="V81" s="21">
        <f t="shared" si="139"/>
        <v>2.246202318</v>
      </c>
      <c r="W81" s="109">
        <f t="shared" si="140"/>
        <v>0.8903917443</v>
      </c>
      <c r="X81" s="11">
        <f t="shared" si="141"/>
        <v>-0.246202318</v>
      </c>
      <c r="Y81" s="18">
        <f t="shared" si="142"/>
        <v>-0.02735581311</v>
      </c>
    </row>
    <row r="82" ht="12.75" customHeight="1">
      <c r="A82" s="22" t="s">
        <v>334</v>
      </c>
      <c r="B82" s="43" t="s">
        <v>337</v>
      </c>
      <c r="C82" s="13">
        <v>3.0</v>
      </c>
      <c r="D82" s="13">
        <v>1.0</v>
      </c>
      <c r="E82" s="10">
        <v>3.0476190476190474</v>
      </c>
      <c r="F82" s="11">
        <v>12.642063492063492</v>
      </c>
      <c r="G82" s="18">
        <v>0.24106974700232278</v>
      </c>
      <c r="H82" s="13">
        <v>9.0</v>
      </c>
      <c r="I82" s="13">
        <v>4.0</v>
      </c>
      <c r="J82" s="13">
        <v>80.0</v>
      </c>
      <c r="K82" s="13">
        <v>10.0</v>
      </c>
      <c r="L82" s="11">
        <v>0.8949999999999999</v>
      </c>
      <c r="M82" s="11">
        <v>3.15</v>
      </c>
      <c r="N82" s="13">
        <v>0.0</v>
      </c>
      <c r="O82" s="13">
        <v>9.0</v>
      </c>
      <c r="P82" s="10">
        <v>0.0</v>
      </c>
      <c r="Q82" s="15">
        <v>1.1360697470023227</v>
      </c>
      <c r="R82" s="16">
        <v>6.197619047619048</v>
      </c>
      <c r="S82" s="11">
        <f t="shared" si="137"/>
        <v>6.197619048</v>
      </c>
      <c r="T82" s="11">
        <f t="shared" si="138"/>
        <v>0</v>
      </c>
      <c r="U82" s="11">
        <f>SUM(S80:S82)</f>
        <v>21.15952381</v>
      </c>
      <c r="V82" s="21">
        <f t="shared" si="139"/>
        <v>2.636097671</v>
      </c>
      <c r="W82" s="109">
        <f t="shared" si="140"/>
        <v>0</v>
      </c>
      <c r="X82" s="11">
        <f t="shared" si="141"/>
        <v>-2.636097671</v>
      </c>
      <c r="Y82" s="18">
        <f t="shared" si="142"/>
        <v>-0.2928997412</v>
      </c>
    </row>
    <row r="83" ht="12.75" customHeight="1">
      <c r="E83" s="13"/>
      <c r="S83" s="11">
        <f>SUM(S80:S82)</f>
        <v>21.15952381</v>
      </c>
    </row>
    <row r="84" ht="12.75" customHeight="1">
      <c r="A84" s="8" t="s">
        <v>353</v>
      </c>
      <c r="B84" s="71" t="s">
        <v>355</v>
      </c>
      <c r="C84" s="13">
        <v>1.0</v>
      </c>
      <c r="D84" s="13">
        <v>1.0</v>
      </c>
      <c r="E84" s="10">
        <v>1.65</v>
      </c>
      <c r="F84" s="11">
        <v>13.35952380952381</v>
      </c>
      <c r="G84" s="18">
        <v>0.12350739618606309</v>
      </c>
      <c r="H84" s="13">
        <v>11.0</v>
      </c>
      <c r="I84" s="13">
        <v>6.0</v>
      </c>
      <c r="J84" s="13">
        <v>89.0</v>
      </c>
      <c r="K84" s="13">
        <v>14.0</v>
      </c>
      <c r="L84" s="11">
        <v>0.7808988764044944</v>
      </c>
      <c r="M84" s="11">
        <v>2.2</v>
      </c>
      <c r="N84" s="13">
        <v>6.0</v>
      </c>
      <c r="O84" s="13">
        <v>8.0</v>
      </c>
      <c r="P84" s="14">
        <v>0.75</v>
      </c>
      <c r="Q84" s="15">
        <v>1.6544062725905575</v>
      </c>
      <c r="R84" s="16">
        <v>8.35</v>
      </c>
      <c r="S84" s="11">
        <f t="shared" ref="S84:S86" si="143">E84+M84</f>
        <v>3.85</v>
      </c>
      <c r="T84" s="11">
        <f t="shared" ref="T84:T86" si="144">6*P84</f>
        <v>4.5</v>
      </c>
      <c r="U84" s="11">
        <f>SUM(S84:S86)</f>
        <v>18.51904762</v>
      </c>
      <c r="V84" s="21">
        <f t="shared" ref="V84:V86" si="145">O84*S84/U84</f>
        <v>1.663152481</v>
      </c>
      <c r="W84" s="109">
        <f t="shared" ref="W84:W86" si="146">N84/V84</f>
        <v>3.607606679</v>
      </c>
      <c r="X84" s="11">
        <f t="shared" ref="X84:X86" si="147">N84-V84</f>
        <v>4.336847519</v>
      </c>
      <c r="Y84" s="18">
        <f t="shared" ref="Y84:Y86" si="148">X84/O84</f>
        <v>0.5421059398</v>
      </c>
    </row>
    <row r="85" ht="12.75" customHeight="1">
      <c r="A85" s="22" t="s">
        <v>353</v>
      </c>
      <c r="B85" s="8" t="s">
        <v>354</v>
      </c>
      <c r="C85" s="13">
        <v>2.0</v>
      </c>
      <c r="D85" s="13">
        <v>2.0</v>
      </c>
      <c r="E85" s="10">
        <v>4.0511904761904765</v>
      </c>
      <c r="F85" s="11">
        <v>13.35952380952381</v>
      </c>
      <c r="G85" s="18">
        <v>0.3032436285867047</v>
      </c>
      <c r="H85" s="13">
        <v>6.0</v>
      </c>
      <c r="I85" s="13">
        <v>0.0</v>
      </c>
      <c r="J85" s="13">
        <v>60.0</v>
      </c>
      <c r="K85" s="13">
        <v>8.0</v>
      </c>
      <c r="L85" s="11">
        <v>0.75</v>
      </c>
      <c r="M85" s="11">
        <v>5.25</v>
      </c>
      <c r="N85" s="13">
        <v>1.0</v>
      </c>
      <c r="O85" s="13">
        <v>8.0</v>
      </c>
      <c r="P85" s="10">
        <v>0.125</v>
      </c>
      <c r="Q85" s="15">
        <v>1.1782436285867046</v>
      </c>
      <c r="R85" s="16">
        <v>10.051190476190477</v>
      </c>
      <c r="S85" s="11">
        <f t="shared" si="143"/>
        <v>9.301190476</v>
      </c>
      <c r="T85" s="11">
        <f t="shared" si="144"/>
        <v>0.75</v>
      </c>
      <c r="U85" s="11">
        <f>SUM(S84:S86)</f>
        <v>18.51904762</v>
      </c>
      <c r="V85" s="21">
        <f t="shared" si="145"/>
        <v>4.017999486</v>
      </c>
      <c r="W85" s="109">
        <f t="shared" si="146"/>
        <v>0.2488800717</v>
      </c>
      <c r="X85" s="11">
        <f t="shared" si="147"/>
        <v>-3.017999486</v>
      </c>
      <c r="Y85" s="18">
        <f t="shared" si="148"/>
        <v>-0.3772499357</v>
      </c>
    </row>
    <row r="86" ht="12.75" customHeight="1">
      <c r="A86" s="22" t="s">
        <v>353</v>
      </c>
      <c r="B86" s="8" t="s">
        <v>357</v>
      </c>
      <c r="C86" s="13">
        <v>2.0</v>
      </c>
      <c r="D86" s="13">
        <v>1.0</v>
      </c>
      <c r="E86" s="10">
        <v>0.9928571428571429</v>
      </c>
      <c r="F86" s="11">
        <v>13.35952380952381</v>
      </c>
      <c r="G86" s="18">
        <v>0.07431830333273927</v>
      </c>
      <c r="H86" s="13">
        <v>5.0</v>
      </c>
      <c r="I86" s="13">
        <v>0.0</v>
      </c>
      <c r="J86" s="13">
        <v>60.0</v>
      </c>
      <c r="K86" s="13">
        <v>8.0</v>
      </c>
      <c r="L86" s="11">
        <v>0.625</v>
      </c>
      <c r="M86" s="11">
        <v>4.375</v>
      </c>
      <c r="N86" s="13">
        <v>1.0</v>
      </c>
      <c r="O86" s="13">
        <v>8.0</v>
      </c>
      <c r="P86" s="10">
        <v>0.125</v>
      </c>
      <c r="Q86" s="15">
        <v>0.8243183033327393</v>
      </c>
      <c r="R86" s="16">
        <v>6.117857142857143</v>
      </c>
      <c r="S86" s="11">
        <f t="shared" si="143"/>
        <v>5.367857143</v>
      </c>
      <c r="T86" s="11">
        <f t="shared" si="144"/>
        <v>0.75</v>
      </c>
      <c r="U86" s="11">
        <f>SUM(S84:S86)</f>
        <v>18.51904762</v>
      </c>
      <c r="V86" s="21">
        <f t="shared" si="145"/>
        <v>2.318848033</v>
      </c>
      <c r="W86" s="109">
        <f t="shared" si="146"/>
        <v>0.4312486139</v>
      </c>
      <c r="X86" s="11">
        <f t="shared" si="147"/>
        <v>-1.318848033</v>
      </c>
      <c r="Y86" s="18">
        <f t="shared" si="148"/>
        <v>-0.1648560041</v>
      </c>
    </row>
    <row r="87" ht="12.75" customHeight="1">
      <c r="E87" s="13"/>
      <c r="S87" s="11">
        <f>SUM(S84:S86)</f>
        <v>18.51904762</v>
      </c>
    </row>
    <row r="88" ht="12.75" customHeight="1">
      <c r="A88" s="8" t="s">
        <v>371</v>
      </c>
      <c r="B88" s="47" t="s">
        <v>329</v>
      </c>
      <c r="C88" s="13">
        <v>1.0</v>
      </c>
      <c r="D88" s="13">
        <v>2.0</v>
      </c>
      <c r="E88" s="10">
        <v>5.031746031746032</v>
      </c>
      <c r="F88" s="11">
        <v>11.899603174603175</v>
      </c>
      <c r="G88" s="18">
        <v>0.4228499016240371</v>
      </c>
      <c r="H88" s="12">
        <v>8.0</v>
      </c>
      <c r="I88" s="12">
        <v>0.0</v>
      </c>
      <c r="J88" s="12">
        <v>99.0</v>
      </c>
      <c r="K88" s="12">
        <v>12.0</v>
      </c>
      <c r="L88" s="11">
        <v>0.6666666666666666</v>
      </c>
      <c r="M88" s="11">
        <v>4.666666666666667</v>
      </c>
      <c r="N88" s="12">
        <v>8.0</v>
      </c>
      <c r="O88" s="12">
        <v>8.0</v>
      </c>
      <c r="P88" s="14">
        <v>1.0</v>
      </c>
      <c r="Q88" s="15">
        <v>2.089516568290704</v>
      </c>
      <c r="R88" s="16">
        <v>15.6984126984127</v>
      </c>
      <c r="S88" s="11">
        <f t="shared" ref="S88:S90" si="149">E88+M88</f>
        <v>9.698412698</v>
      </c>
      <c r="T88" s="11">
        <f t="shared" ref="T88:T90" si="150">6*P88</f>
        <v>6</v>
      </c>
      <c r="U88" s="11">
        <f>SUM(S88:S90)</f>
        <v>17.71273449</v>
      </c>
      <c r="V88" s="21">
        <f t="shared" ref="V88:V90" si="151">O88*S88/U88</f>
        <v>4.380311896</v>
      </c>
      <c r="W88" s="109">
        <f t="shared" ref="W88:W90" si="152">N88/V88</f>
        <v>1.826353965</v>
      </c>
      <c r="X88" s="11">
        <f t="shared" ref="X88:X90" si="153">N88-V88</f>
        <v>3.619688104</v>
      </c>
      <c r="Y88" s="18">
        <f t="shared" ref="Y88:Y90" si="154">X88/O88</f>
        <v>0.452461013</v>
      </c>
    </row>
    <row r="89" ht="12.75" customHeight="1">
      <c r="A89" s="22" t="s">
        <v>371</v>
      </c>
      <c r="B89" s="47" t="s">
        <v>323</v>
      </c>
      <c r="C89" s="13">
        <v>2.0</v>
      </c>
      <c r="D89" s="13">
        <v>2.0</v>
      </c>
      <c r="E89" s="10">
        <v>1.6472222222222221</v>
      </c>
      <c r="F89" s="11">
        <v>11.899603174603175</v>
      </c>
      <c r="G89" s="18">
        <v>0.13842665154900455</v>
      </c>
      <c r="H89" s="13">
        <v>9.0</v>
      </c>
      <c r="I89" s="13">
        <v>2.0</v>
      </c>
      <c r="J89" s="13">
        <v>99.0</v>
      </c>
      <c r="K89" s="13">
        <v>12.0</v>
      </c>
      <c r="L89" s="11">
        <v>0.7483164983164983</v>
      </c>
      <c r="M89" s="11">
        <v>3.5</v>
      </c>
      <c r="N89" s="13">
        <v>0.0</v>
      </c>
      <c r="O89" s="13">
        <v>8.0</v>
      </c>
      <c r="P89" s="14">
        <v>0.0</v>
      </c>
      <c r="Q89" s="15">
        <v>0.8867431498655028</v>
      </c>
      <c r="R89" s="16">
        <v>5.147222222222222</v>
      </c>
      <c r="S89" s="11">
        <f t="shared" si="149"/>
        <v>5.147222222</v>
      </c>
      <c r="T89" s="11">
        <f t="shared" si="150"/>
        <v>0</v>
      </c>
      <c r="U89" s="11">
        <f>SUM(S88:S90)</f>
        <v>17.71273449</v>
      </c>
      <c r="V89" s="21">
        <f t="shared" si="151"/>
        <v>2.324755548</v>
      </c>
      <c r="W89" s="109">
        <f t="shared" si="152"/>
        <v>0</v>
      </c>
      <c r="X89" s="11">
        <f t="shared" si="153"/>
        <v>-2.324755548</v>
      </c>
      <c r="Y89" s="18">
        <f t="shared" si="154"/>
        <v>-0.2905944436</v>
      </c>
    </row>
    <row r="90" ht="12.75" customHeight="1">
      <c r="A90" s="22" t="s">
        <v>371</v>
      </c>
      <c r="B90" s="9" t="s">
        <v>373</v>
      </c>
      <c r="C90" s="13">
        <v>3.0</v>
      </c>
      <c r="D90" s="13">
        <v>1.0</v>
      </c>
      <c r="E90" s="10">
        <v>0.5761904761904761</v>
      </c>
      <c r="F90" s="11">
        <v>11.899603174603175</v>
      </c>
      <c r="G90" s="18">
        <v>0.0484209824257178</v>
      </c>
      <c r="H90" s="13">
        <v>9.0</v>
      </c>
      <c r="I90" s="13">
        <v>6.0</v>
      </c>
      <c r="J90" s="13">
        <v>93.0</v>
      </c>
      <c r="K90" s="13">
        <v>11.0</v>
      </c>
      <c r="L90" s="11">
        <v>0.812316715542522</v>
      </c>
      <c r="M90" s="11">
        <v>2.290909090909091</v>
      </c>
      <c r="N90" s="13">
        <v>0.0</v>
      </c>
      <c r="O90" s="13">
        <v>8.0</v>
      </c>
      <c r="P90" s="14">
        <v>0.0</v>
      </c>
      <c r="Q90" s="15">
        <v>0.8607376979682398</v>
      </c>
      <c r="R90" s="16">
        <v>2.867099567099567</v>
      </c>
      <c r="S90" s="11">
        <f t="shared" si="149"/>
        <v>2.867099567</v>
      </c>
      <c r="T90" s="11">
        <f t="shared" si="150"/>
        <v>0</v>
      </c>
      <c r="U90" s="11">
        <f>SUM(S88:S90)</f>
        <v>17.71273449</v>
      </c>
      <c r="V90" s="21">
        <f t="shared" si="151"/>
        <v>1.294932556</v>
      </c>
      <c r="W90" s="109">
        <f t="shared" si="152"/>
        <v>0</v>
      </c>
      <c r="X90" s="11">
        <f t="shared" si="153"/>
        <v>-1.294932556</v>
      </c>
      <c r="Y90" s="18">
        <f t="shared" si="154"/>
        <v>-0.1618665694</v>
      </c>
    </row>
    <row r="91" ht="12.75" customHeight="1">
      <c r="E91" s="13"/>
      <c r="S91" s="11">
        <f>SUM(S88:S90)</f>
        <v>17.71273449</v>
      </c>
    </row>
    <row r="92" ht="12.75" customHeight="1">
      <c r="A92" s="8" t="s">
        <v>383</v>
      </c>
      <c r="B92" s="8" t="s">
        <v>227</v>
      </c>
      <c r="C92" s="12">
        <v>1.0</v>
      </c>
      <c r="D92" s="13">
        <v>3.0</v>
      </c>
      <c r="E92" s="23">
        <v>2.91</v>
      </c>
      <c r="F92" s="11">
        <v>10.11</v>
      </c>
      <c r="G92" s="18">
        <v>0.29</v>
      </c>
      <c r="H92" s="12">
        <v>9.0</v>
      </c>
      <c r="I92" s="12">
        <v>2.0</v>
      </c>
      <c r="J92" s="12">
        <v>83.0</v>
      </c>
      <c r="K92" s="12">
        <v>11.0</v>
      </c>
      <c r="L92" s="11">
        <v>0.82</v>
      </c>
      <c r="M92" s="11">
        <v>3.82</v>
      </c>
      <c r="N92" s="12">
        <v>7.0</v>
      </c>
      <c r="O92" s="12">
        <v>8.0</v>
      </c>
      <c r="P92" s="24">
        <v>0.875</v>
      </c>
      <c r="Q92" s="15">
        <v>1.98</v>
      </c>
      <c r="R92" s="58">
        <v>11.98</v>
      </c>
      <c r="S92" s="11">
        <f t="shared" ref="S92:S94" si="155">E92+M92</f>
        <v>6.73</v>
      </c>
      <c r="T92" s="11">
        <f t="shared" ref="T92:T94" si="156">6*P92</f>
        <v>5.25</v>
      </c>
      <c r="U92" s="11">
        <f>SUM(S92:S94)</f>
        <v>18.45</v>
      </c>
      <c r="V92" s="21">
        <f t="shared" ref="V92:V94" si="157">O92*S92/U92</f>
        <v>2.918157182</v>
      </c>
      <c r="W92" s="109">
        <f t="shared" ref="W92:W94" si="158">N92/V92</f>
        <v>2.398774146</v>
      </c>
      <c r="X92" s="11">
        <f t="shared" ref="X92:X94" si="159">N92-V92</f>
        <v>4.081842818</v>
      </c>
      <c r="Y92" s="18">
        <f t="shared" ref="Y92:Y94" si="160">X92/O92</f>
        <v>0.5102303523</v>
      </c>
    </row>
    <row r="93" ht="12.75" customHeight="1">
      <c r="A93" s="22" t="s">
        <v>383</v>
      </c>
      <c r="B93" s="8" t="s">
        <v>349</v>
      </c>
      <c r="C93" s="13">
        <v>2.0</v>
      </c>
      <c r="D93" s="13">
        <v>2.0</v>
      </c>
      <c r="E93" s="23">
        <v>3.4</v>
      </c>
      <c r="F93" s="11">
        <v>10.11</v>
      </c>
      <c r="G93" s="18">
        <v>0.34</v>
      </c>
      <c r="H93" s="13">
        <v>12.0</v>
      </c>
      <c r="I93" s="13">
        <v>4.0</v>
      </c>
      <c r="J93" s="13">
        <v>94.0</v>
      </c>
      <c r="K93" s="13">
        <v>13.0</v>
      </c>
      <c r="L93" s="11">
        <v>0.92</v>
      </c>
      <c r="M93" s="11">
        <v>3.23</v>
      </c>
      <c r="N93" s="13">
        <v>1.0</v>
      </c>
      <c r="O93" s="13">
        <v>8.0</v>
      </c>
      <c r="P93" s="24">
        <v>0.125</v>
      </c>
      <c r="Q93" s="15">
        <v>1.38</v>
      </c>
      <c r="R93" s="58">
        <v>7.38</v>
      </c>
      <c r="S93" s="11">
        <f t="shared" si="155"/>
        <v>6.63</v>
      </c>
      <c r="T93" s="11">
        <f t="shared" si="156"/>
        <v>0.75</v>
      </c>
      <c r="U93" s="11">
        <f>SUM(S92:S94)</f>
        <v>18.45</v>
      </c>
      <c r="V93" s="21">
        <f t="shared" si="157"/>
        <v>2.874796748</v>
      </c>
      <c r="W93" s="109">
        <f t="shared" si="158"/>
        <v>0.3478506787</v>
      </c>
      <c r="X93" s="11">
        <f t="shared" si="159"/>
        <v>-1.874796748</v>
      </c>
      <c r="Y93" s="18">
        <f t="shared" si="160"/>
        <v>-0.2343495935</v>
      </c>
    </row>
    <row r="94" ht="12.75" customHeight="1">
      <c r="A94" s="22" t="s">
        <v>383</v>
      </c>
      <c r="B94" s="8" t="s">
        <v>61</v>
      </c>
      <c r="C94" s="12">
        <v>3.0</v>
      </c>
      <c r="D94" s="13">
        <v>2.0</v>
      </c>
      <c r="E94" s="23">
        <v>1.91</v>
      </c>
      <c r="F94" s="11">
        <v>10.11</v>
      </c>
      <c r="G94" s="18">
        <v>0.19</v>
      </c>
      <c r="H94" s="12">
        <v>10.0</v>
      </c>
      <c r="I94" s="12">
        <v>4.0</v>
      </c>
      <c r="J94" s="12">
        <v>83.0</v>
      </c>
      <c r="K94" s="12">
        <v>11.0</v>
      </c>
      <c r="L94" s="11">
        <v>0.9</v>
      </c>
      <c r="M94" s="11">
        <v>3.18</v>
      </c>
      <c r="N94" s="12">
        <v>0.0</v>
      </c>
      <c r="O94" s="12">
        <v>8.0</v>
      </c>
      <c r="P94" s="24">
        <v>0.0</v>
      </c>
      <c r="Q94" s="15">
        <v>1.09</v>
      </c>
      <c r="R94" s="58">
        <v>5.09</v>
      </c>
      <c r="S94" s="11">
        <f t="shared" si="155"/>
        <v>5.09</v>
      </c>
      <c r="T94" s="11">
        <f t="shared" si="156"/>
        <v>0</v>
      </c>
      <c r="U94" s="11">
        <f>SUM(S92:S94)</f>
        <v>18.45</v>
      </c>
      <c r="V94" s="21">
        <f t="shared" si="157"/>
        <v>2.20704607</v>
      </c>
      <c r="W94" s="109">
        <f t="shared" si="158"/>
        <v>0</v>
      </c>
      <c r="X94" s="11">
        <f t="shared" si="159"/>
        <v>-2.20704607</v>
      </c>
      <c r="Y94" s="18">
        <f t="shared" si="160"/>
        <v>-0.2758807588</v>
      </c>
    </row>
    <row r="95" ht="12.75" customHeight="1">
      <c r="B95" s="123"/>
      <c r="C95" s="13"/>
      <c r="D95" s="13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07"/>
      <c r="Q95" s="13"/>
      <c r="R95" s="13"/>
      <c r="S95" s="11">
        <f>SUM(S92:S94)</f>
        <v>18.45</v>
      </c>
    </row>
    <row r="96" ht="12.75" customHeight="1">
      <c r="A96" s="12" t="s">
        <v>396</v>
      </c>
      <c r="B96" s="37" t="s">
        <v>397</v>
      </c>
      <c r="C96" s="12">
        <v>1.0</v>
      </c>
      <c r="D96" s="12">
        <v>1.0</v>
      </c>
      <c r="E96" s="10">
        <v>2.28452380952381</v>
      </c>
      <c r="F96" s="11">
        <v>12.942857142857143</v>
      </c>
      <c r="G96" s="11">
        <v>0.17650846210448862</v>
      </c>
      <c r="H96" s="13">
        <v>10.0</v>
      </c>
      <c r="I96" s="13">
        <v>5.0</v>
      </c>
      <c r="J96" s="13">
        <v>70.0</v>
      </c>
      <c r="K96" s="13">
        <v>10.0</v>
      </c>
      <c r="L96" s="11">
        <v>0.9928571428571429</v>
      </c>
      <c r="M96" s="11">
        <v>3.111111111111111</v>
      </c>
      <c r="N96" s="13">
        <v>8.0</v>
      </c>
      <c r="O96" s="13">
        <v>9.0</v>
      </c>
      <c r="P96" s="14">
        <v>0.8888888888888888</v>
      </c>
      <c r="Q96" s="15">
        <v>2.0582544938505203</v>
      </c>
      <c r="R96" s="16">
        <v>10.728968253968254</v>
      </c>
      <c r="S96" s="11">
        <f t="shared" ref="S96:S97" si="161">E96+M96</f>
        <v>5.395634921</v>
      </c>
      <c r="T96" s="11">
        <f t="shared" ref="T96:T97" si="162">6*P96</f>
        <v>5.333333333</v>
      </c>
      <c r="U96" s="11">
        <f>SUM(S96:S97)</f>
        <v>12.08015873</v>
      </c>
      <c r="V96" s="21">
        <f t="shared" ref="V96:V97" si="163">O96*S96/U96</f>
        <v>4.019873858</v>
      </c>
      <c r="W96" s="109">
        <f t="shared" ref="W96:W97" si="164">N96/V96</f>
        <v>1.990112198</v>
      </c>
      <c r="X96" s="11">
        <f t="shared" ref="X96:X97" si="165">N96-V96</f>
        <v>3.980126142</v>
      </c>
      <c r="Y96" s="18">
        <f t="shared" ref="Y96:Y97" si="166">X96/O96</f>
        <v>0.4422362379</v>
      </c>
    </row>
    <row r="97" ht="12.75" customHeight="1">
      <c r="A97" s="12" t="s">
        <v>396</v>
      </c>
      <c r="B97" s="37" t="s">
        <v>398</v>
      </c>
      <c r="C97" s="12">
        <v>2.0</v>
      </c>
      <c r="D97" s="12">
        <v>1.0</v>
      </c>
      <c r="E97" s="10">
        <v>3.53452380952381</v>
      </c>
      <c r="F97" s="11">
        <v>12.942857142857143</v>
      </c>
      <c r="G97" s="11">
        <v>0.2730868285504047</v>
      </c>
      <c r="H97" s="13">
        <v>9.0</v>
      </c>
      <c r="I97" s="13">
        <v>4.0</v>
      </c>
      <c r="J97" s="13">
        <v>70.0</v>
      </c>
      <c r="K97" s="13">
        <v>10.0</v>
      </c>
      <c r="L97" s="11">
        <v>0.8942857142857144</v>
      </c>
      <c r="M97" s="11">
        <v>3.15</v>
      </c>
      <c r="N97" s="13">
        <v>1.0</v>
      </c>
      <c r="O97" s="13">
        <v>9.0</v>
      </c>
      <c r="P97" s="14">
        <v>0.1111111111111111</v>
      </c>
      <c r="Q97" s="15">
        <v>1.2784836539472302</v>
      </c>
      <c r="R97" s="16">
        <v>7.351190476190477</v>
      </c>
      <c r="S97" s="11">
        <f t="shared" si="161"/>
        <v>6.68452381</v>
      </c>
      <c r="T97" s="11">
        <f t="shared" si="162"/>
        <v>0.6666666667</v>
      </c>
      <c r="U97" s="11">
        <f>SUM(S96:S97)</f>
        <v>12.08015873</v>
      </c>
      <c r="V97" s="21">
        <f t="shared" si="163"/>
        <v>4.980126142</v>
      </c>
      <c r="W97" s="109">
        <f t="shared" si="164"/>
        <v>0.2007981267</v>
      </c>
      <c r="X97" s="11">
        <f t="shared" si="165"/>
        <v>-3.980126142</v>
      </c>
      <c r="Y97" s="18">
        <f t="shared" si="166"/>
        <v>-0.4422362379</v>
      </c>
    </row>
    <row r="98" ht="12.75" customHeight="1">
      <c r="S98" s="11">
        <f>SUM(S96:S97)</f>
        <v>12.08015873</v>
      </c>
      <c r="T98" s="11"/>
      <c r="V98" s="21"/>
      <c r="W98" s="109"/>
      <c r="X98" s="11"/>
      <c r="Y98" s="18"/>
    </row>
    <row r="99" ht="12.75" customHeight="1">
      <c r="A99" s="12" t="s">
        <v>415</v>
      </c>
      <c r="B99" s="76" t="s">
        <v>416</v>
      </c>
      <c r="C99" s="12">
        <v>1.0</v>
      </c>
      <c r="D99" s="12">
        <v>1.0</v>
      </c>
      <c r="E99" s="10">
        <v>3.1123015873015873</v>
      </c>
      <c r="F99" s="11">
        <v>10.86230158730159</v>
      </c>
      <c r="G99" s="11">
        <v>0.28652321630804073</v>
      </c>
      <c r="H99" s="13">
        <v>5.0</v>
      </c>
      <c r="I99" s="13">
        <v>0.0</v>
      </c>
      <c r="J99" s="13">
        <v>60.0</v>
      </c>
      <c r="K99" s="13">
        <v>7.0</v>
      </c>
      <c r="L99" s="11">
        <v>0.7142857142857143</v>
      </c>
      <c r="M99" s="11">
        <v>5.25</v>
      </c>
      <c r="N99" s="13">
        <v>5.0</v>
      </c>
      <c r="O99" s="13">
        <v>8.0</v>
      </c>
      <c r="P99" s="14">
        <v>0.625</v>
      </c>
      <c r="Q99" s="15">
        <v>1.5995155011021098</v>
      </c>
      <c r="R99" s="16">
        <v>12.112301587301587</v>
      </c>
      <c r="S99" s="11">
        <f t="shared" ref="S99:S101" si="167">E99+M99</f>
        <v>8.362301587</v>
      </c>
      <c r="T99" s="11">
        <f t="shared" ref="T99:T101" si="168">6*P99</f>
        <v>3.75</v>
      </c>
      <c r="U99" s="11">
        <f>SUM(S99:S101)</f>
        <v>15.42619048</v>
      </c>
      <c r="V99" s="21">
        <f t="shared" ref="V99:V101" si="169">O99*S99/U99</f>
        <v>4.336677471</v>
      </c>
      <c r="W99" s="109">
        <f t="shared" ref="W99:W101" si="170">N99/V99</f>
        <v>1.15295639</v>
      </c>
      <c r="X99" s="11">
        <f t="shared" ref="X99:X101" si="171">N99-V99</f>
        <v>0.6633225292</v>
      </c>
      <c r="Y99" s="18">
        <f t="shared" ref="Y99:Y101" si="172">X99/O99</f>
        <v>0.08291531615</v>
      </c>
    </row>
    <row r="100" ht="12.75" customHeight="1">
      <c r="A100" s="12" t="s">
        <v>415</v>
      </c>
      <c r="B100" s="131" t="s">
        <v>417</v>
      </c>
      <c r="C100" s="12">
        <v>2.0</v>
      </c>
      <c r="D100" s="12">
        <v>1.0</v>
      </c>
      <c r="E100" s="10">
        <v>0.41666666666666663</v>
      </c>
      <c r="F100" s="11">
        <v>11.36230158730159</v>
      </c>
      <c r="G100" s="11">
        <v>0.036670974050920256</v>
      </c>
      <c r="H100" s="13">
        <v>7.0</v>
      </c>
      <c r="I100" s="13">
        <v>2.0</v>
      </c>
      <c r="J100" s="13">
        <v>88.0</v>
      </c>
      <c r="K100" s="13">
        <v>11.0</v>
      </c>
      <c r="L100" s="11">
        <v>0.6342975206611571</v>
      </c>
      <c r="M100" s="11">
        <v>3.111111111111111</v>
      </c>
      <c r="N100" s="13">
        <v>2.0</v>
      </c>
      <c r="O100" s="13">
        <v>8.0</v>
      </c>
      <c r="P100" s="14">
        <v>0.25</v>
      </c>
      <c r="Q100" s="15">
        <v>0.9438856867211397</v>
      </c>
      <c r="R100" s="16">
        <v>5.027777777777778</v>
      </c>
      <c r="S100" s="11">
        <f t="shared" si="167"/>
        <v>3.527777778</v>
      </c>
      <c r="T100" s="11">
        <f t="shared" si="168"/>
        <v>1.5</v>
      </c>
      <c r="U100" s="11">
        <f>SUM(S99:S101)</f>
        <v>15.42619048</v>
      </c>
      <c r="V100" s="21">
        <f t="shared" si="169"/>
        <v>1.829500437</v>
      </c>
      <c r="W100" s="109">
        <f t="shared" si="170"/>
        <v>1.093194601</v>
      </c>
      <c r="X100" s="11">
        <f t="shared" si="171"/>
        <v>0.1704995627</v>
      </c>
      <c r="Y100" s="18">
        <f t="shared" si="172"/>
        <v>0.02131244534</v>
      </c>
    </row>
    <row r="101" ht="12.75" customHeight="1">
      <c r="A101" s="12" t="s">
        <v>415</v>
      </c>
      <c r="B101" s="76" t="s">
        <v>421</v>
      </c>
      <c r="C101" s="12">
        <v>3.0</v>
      </c>
      <c r="D101" s="12">
        <v>1.0</v>
      </c>
      <c r="E101" s="10">
        <v>0.7361111111111112</v>
      </c>
      <c r="F101" s="11">
        <v>10.86230158730159</v>
      </c>
      <c r="G101" s="11">
        <v>0.06776750812844773</v>
      </c>
      <c r="H101" s="13">
        <v>6.0</v>
      </c>
      <c r="I101" s="13">
        <v>2.0</v>
      </c>
      <c r="J101" s="13">
        <v>73.0</v>
      </c>
      <c r="K101" s="13">
        <v>9.0</v>
      </c>
      <c r="L101" s="11">
        <v>0.6636225266362252</v>
      </c>
      <c r="M101" s="11">
        <v>2.8</v>
      </c>
      <c r="N101" s="13">
        <v>1.0</v>
      </c>
      <c r="O101" s="13">
        <v>8.0</v>
      </c>
      <c r="P101" s="14">
        <v>0.125</v>
      </c>
      <c r="Q101" s="15">
        <v>0.7755375491692155</v>
      </c>
      <c r="R101" s="16">
        <v>4.286111111111111</v>
      </c>
      <c r="S101" s="11">
        <f t="shared" si="167"/>
        <v>3.536111111</v>
      </c>
      <c r="T101" s="11">
        <f t="shared" si="168"/>
        <v>0.75</v>
      </c>
      <c r="U101" s="11">
        <f>SUM(S99:S101)</f>
        <v>15.42619048</v>
      </c>
      <c r="V101" s="21">
        <f t="shared" si="169"/>
        <v>1.833822092</v>
      </c>
      <c r="W101" s="109">
        <f t="shared" si="170"/>
        <v>0.5453091684</v>
      </c>
      <c r="X101" s="11">
        <f t="shared" si="171"/>
        <v>-0.8338220919</v>
      </c>
      <c r="Y101" s="18">
        <f t="shared" si="172"/>
        <v>-0.1042277615</v>
      </c>
    </row>
    <row r="102" ht="10.5" customHeight="1">
      <c r="E102" s="132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4"/>
      <c r="Q102" s="133"/>
      <c r="R102" s="133"/>
      <c r="S102" s="11">
        <f>SUM(S99:S101)</f>
        <v>15.42619048</v>
      </c>
      <c r="T102" s="133"/>
      <c r="U102" s="133"/>
      <c r="V102" s="133"/>
      <c r="W102" s="133"/>
      <c r="X102" s="133"/>
      <c r="Y102" s="133"/>
      <c r="Z102" s="133"/>
    </row>
    <row r="103" ht="12.75" customHeight="1">
      <c r="A103" s="12" t="s">
        <v>451</v>
      </c>
      <c r="B103" s="77" t="s">
        <v>452</v>
      </c>
      <c r="C103" s="13">
        <v>1.0</v>
      </c>
      <c r="D103" s="13">
        <v>1.0</v>
      </c>
      <c r="E103" s="10">
        <v>7.535714285714286</v>
      </c>
      <c r="F103" s="11">
        <v>13.802380952380954</v>
      </c>
      <c r="G103" s="11">
        <v>0.5459720545109539</v>
      </c>
      <c r="H103" s="13">
        <v>9.0</v>
      </c>
      <c r="I103" s="13">
        <v>0.0</v>
      </c>
      <c r="J103" s="13">
        <v>85.0</v>
      </c>
      <c r="K103" s="13">
        <v>11.0</v>
      </c>
      <c r="L103" s="11">
        <v>0.8181818181818182</v>
      </c>
      <c r="M103" s="11">
        <v>5.7272727272727275</v>
      </c>
      <c r="N103" s="13">
        <v>6.0</v>
      </c>
      <c r="O103" s="13">
        <v>8.0</v>
      </c>
      <c r="P103" s="14">
        <v>0.75</v>
      </c>
      <c r="Q103" s="15">
        <v>2.114153872692772</v>
      </c>
      <c r="R103" s="16">
        <v>17.76298701298701</v>
      </c>
      <c r="S103" s="11">
        <f t="shared" ref="S103:S105" si="173">E103+M103</f>
        <v>13.26298701</v>
      </c>
      <c r="T103" s="11">
        <f t="shared" ref="T103:T105" si="174">6*P103</f>
        <v>4.5</v>
      </c>
      <c r="U103" s="11">
        <f>SUM(S103:S105)</f>
        <v>22.94177489</v>
      </c>
      <c r="V103" s="21">
        <f t="shared" ref="V103:V105" si="175">O103*S103/U103</f>
        <v>4.624920984</v>
      </c>
      <c r="W103" s="109">
        <f t="shared" ref="W103:W105" si="176">N103/V103</f>
        <v>1.297319461</v>
      </c>
      <c r="X103" s="11">
        <f t="shared" ref="X103:X105" si="177">N103-V103</f>
        <v>1.375079016</v>
      </c>
      <c r="Y103" s="18">
        <f t="shared" ref="Y103:Y105" si="178">X103/O103</f>
        <v>0.171884877</v>
      </c>
    </row>
    <row r="104" ht="12.75" customHeight="1">
      <c r="A104" s="12" t="s">
        <v>451</v>
      </c>
      <c r="B104" s="8" t="s">
        <v>453</v>
      </c>
      <c r="C104" s="13">
        <v>2.0</v>
      </c>
      <c r="D104" s="13">
        <v>1.0</v>
      </c>
      <c r="E104" s="10">
        <v>3.8000000000000003</v>
      </c>
      <c r="F104" s="11">
        <v>13.802380952380954</v>
      </c>
      <c r="G104" s="11">
        <v>0.2753148180093152</v>
      </c>
      <c r="H104" s="12">
        <v>9.0</v>
      </c>
      <c r="I104" s="12">
        <v>5.0</v>
      </c>
      <c r="J104" s="12">
        <v>85.0</v>
      </c>
      <c r="K104" s="12">
        <v>11.0</v>
      </c>
      <c r="L104" s="11">
        <v>0.8128342245989305</v>
      </c>
      <c r="M104" s="11">
        <v>2.5454545454545454</v>
      </c>
      <c r="N104" s="12">
        <v>1.0</v>
      </c>
      <c r="O104" s="13">
        <v>8.0</v>
      </c>
      <c r="P104" s="14">
        <v>0.125</v>
      </c>
      <c r="Q104" s="15">
        <v>1.2131490426082456</v>
      </c>
      <c r="R104" s="16">
        <v>7.095454545454546</v>
      </c>
      <c r="S104" s="11">
        <f t="shared" si="173"/>
        <v>6.345454545</v>
      </c>
      <c r="T104" s="11">
        <f t="shared" si="174"/>
        <v>0.75</v>
      </c>
      <c r="U104" s="11">
        <f>SUM(S103:S105)</f>
        <v>22.94177489</v>
      </c>
      <c r="V104" s="21">
        <f t="shared" si="175"/>
        <v>2.212716174</v>
      </c>
      <c r="W104" s="109">
        <f t="shared" si="176"/>
        <v>0.4519332446</v>
      </c>
      <c r="X104" s="11">
        <f t="shared" si="177"/>
        <v>-1.212716174</v>
      </c>
      <c r="Y104" s="18">
        <f t="shared" si="178"/>
        <v>-0.1515895218</v>
      </c>
    </row>
    <row r="105" ht="12.75" customHeight="1">
      <c r="A105" s="12" t="s">
        <v>451</v>
      </c>
      <c r="B105" s="65" t="s">
        <v>455</v>
      </c>
      <c r="C105" s="13">
        <v>2.0</v>
      </c>
      <c r="D105" s="13">
        <v>1.0</v>
      </c>
      <c r="E105" s="10">
        <v>1.5833333333333333</v>
      </c>
      <c r="F105" s="11">
        <v>13.802380952380954</v>
      </c>
      <c r="G105" s="11">
        <v>0.1147145075038813</v>
      </c>
      <c r="H105" s="12">
        <v>6.0</v>
      </c>
      <c r="I105" s="12">
        <v>4.0</v>
      </c>
      <c r="J105" s="12">
        <v>90.0</v>
      </c>
      <c r="K105" s="12">
        <v>12.0</v>
      </c>
      <c r="L105" s="11">
        <v>0.4962962962962963</v>
      </c>
      <c r="M105" s="11">
        <v>1.75</v>
      </c>
      <c r="N105" s="12">
        <v>1.0</v>
      </c>
      <c r="O105" s="13">
        <v>8.0</v>
      </c>
      <c r="P105" s="14">
        <v>0.125</v>
      </c>
      <c r="Q105" s="15">
        <v>0.7360108038001776</v>
      </c>
      <c r="R105" s="16">
        <v>4.083333333333333</v>
      </c>
      <c r="S105" s="11">
        <f t="shared" si="173"/>
        <v>3.333333333</v>
      </c>
      <c r="T105" s="11">
        <f t="shared" si="174"/>
        <v>0.75</v>
      </c>
      <c r="U105" s="11">
        <f>SUM(S103:S105)</f>
        <v>22.94177489</v>
      </c>
      <c r="V105" s="21">
        <f t="shared" si="175"/>
        <v>1.162362842</v>
      </c>
      <c r="W105" s="109">
        <f t="shared" si="176"/>
        <v>0.8603165584</v>
      </c>
      <c r="X105" s="11">
        <f t="shared" si="177"/>
        <v>-0.1623628421</v>
      </c>
      <c r="Y105" s="18">
        <f t="shared" si="178"/>
        <v>-0.02029535527</v>
      </c>
    </row>
    <row r="106" ht="10.5" customHeight="1">
      <c r="C106" s="13"/>
      <c r="D106" s="13"/>
      <c r="E106" s="132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4"/>
      <c r="Q106" s="133"/>
      <c r="R106" s="133"/>
      <c r="S106" s="11">
        <f>SUM(S103:S105)</f>
        <v>22.94177489</v>
      </c>
      <c r="T106" s="133"/>
      <c r="U106" s="133"/>
      <c r="V106" s="133"/>
      <c r="W106" s="133"/>
      <c r="X106" s="133"/>
      <c r="Y106" s="133"/>
      <c r="Z106" s="133"/>
    </row>
    <row r="107" ht="10.5" customHeight="1">
      <c r="A107" s="12" t="s">
        <v>556</v>
      </c>
      <c r="B107" s="81" t="s">
        <v>420</v>
      </c>
      <c r="C107" s="13">
        <v>1.0</v>
      </c>
      <c r="D107" s="13">
        <v>2.0</v>
      </c>
      <c r="E107" s="10">
        <v>1.6373015873015873</v>
      </c>
      <c r="F107" s="11">
        <v>15.93015873015873</v>
      </c>
      <c r="G107" s="11">
        <v>0.10277999202869668</v>
      </c>
      <c r="H107" s="12">
        <v>7.0</v>
      </c>
      <c r="I107" s="12">
        <v>0.0</v>
      </c>
      <c r="J107" s="12">
        <v>91.0</v>
      </c>
      <c r="K107" s="12">
        <v>11.0</v>
      </c>
      <c r="L107" s="11">
        <v>0.6363636363636364</v>
      </c>
      <c r="M107" s="11">
        <v>4.45454545454545</v>
      </c>
      <c r="N107" s="12">
        <v>10.0</v>
      </c>
      <c r="O107" s="12">
        <v>10.0</v>
      </c>
      <c r="P107" s="14">
        <v>1.0</v>
      </c>
      <c r="Q107" s="15">
        <v>1.7391436283923332</v>
      </c>
      <c r="R107" s="16">
        <v>12.091847041847041</v>
      </c>
      <c r="S107" s="11">
        <f t="shared" ref="S107:S109" si="179">E107+M107</f>
        <v>6.091847042</v>
      </c>
      <c r="T107" s="11">
        <f t="shared" ref="T107:T109" si="180">6*P107</f>
        <v>6</v>
      </c>
      <c r="U107" s="11">
        <v>14.19</v>
      </c>
      <c r="V107" s="21">
        <f t="shared" ref="V107:V109" si="181">O107*S107/U107</f>
        <v>4.293056407</v>
      </c>
      <c r="W107" s="109">
        <f t="shared" ref="W107:W109" si="182">N107/V107</f>
        <v>2.329342793</v>
      </c>
      <c r="X107" s="11">
        <f t="shared" ref="X107:X109" si="183">N107-V107</f>
        <v>5.706943593</v>
      </c>
      <c r="Y107" s="18">
        <f t="shared" ref="Y107:Y109" si="184">X107/O107</f>
        <v>0.5706943593</v>
      </c>
      <c r="Z107" s="133"/>
    </row>
    <row r="108" ht="10.5" customHeight="1">
      <c r="A108" s="12" t="s">
        <v>556</v>
      </c>
      <c r="B108" s="82" t="s">
        <v>400</v>
      </c>
      <c r="C108" s="13">
        <v>2.0</v>
      </c>
      <c r="D108" s="13">
        <v>2.0</v>
      </c>
      <c r="E108" s="10">
        <v>3.951190476190476</v>
      </c>
      <c r="F108" s="11">
        <v>15.93015873015873</v>
      </c>
      <c r="G108" s="11">
        <v>0.24803208449581504</v>
      </c>
      <c r="H108" s="12">
        <v>9.0</v>
      </c>
      <c r="I108" s="12">
        <v>11.0</v>
      </c>
      <c r="J108" s="12">
        <v>117.0</v>
      </c>
      <c r="K108" s="12">
        <v>14.0</v>
      </c>
      <c r="L108" s="11">
        <v>0.6361416361416362</v>
      </c>
      <c r="M108" s="11">
        <v>1.2</v>
      </c>
      <c r="N108" s="13">
        <v>0.0</v>
      </c>
      <c r="O108" s="13">
        <v>10.0</v>
      </c>
      <c r="P108" s="14">
        <v>0.0</v>
      </c>
      <c r="Q108" s="15">
        <v>0.8841737206374513</v>
      </c>
      <c r="R108" s="16">
        <v>5.151190476190476</v>
      </c>
      <c r="S108" s="11">
        <f t="shared" si="179"/>
        <v>5.151190476</v>
      </c>
      <c r="T108" s="11">
        <f t="shared" si="180"/>
        <v>0</v>
      </c>
      <c r="U108" s="11">
        <v>14.186820586820584</v>
      </c>
      <c r="V108" s="21">
        <f t="shared" si="181"/>
        <v>3.63096893</v>
      </c>
      <c r="W108" s="109">
        <f t="shared" si="182"/>
        <v>0</v>
      </c>
      <c r="X108" s="11">
        <f t="shared" si="183"/>
        <v>-3.63096893</v>
      </c>
      <c r="Y108" s="18">
        <f t="shared" si="184"/>
        <v>-0.363096893</v>
      </c>
      <c r="Z108" s="133"/>
    </row>
    <row r="109" ht="10.5" customHeight="1">
      <c r="A109" s="12" t="s">
        <v>556</v>
      </c>
      <c r="B109" s="81" t="s">
        <v>399</v>
      </c>
      <c r="C109" s="13">
        <v>2.0</v>
      </c>
      <c r="D109" s="13">
        <v>2.0</v>
      </c>
      <c r="E109" s="10">
        <v>1.128968253968254</v>
      </c>
      <c r="F109" s="11">
        <v>15.93015873015873</v>
      </c>
      <c r="G109" s="11">
        <v>0.07086986847349541</v>
      </c>
      <c r="H109" s="12">
        <v>7.0</v>
      </c>
      <c r="I109" s="12">
        <v>5.0</v>
      </c>
      <c r="J109" s="12">
        <v>96.0</v>
      </c>
      <c r="K109" s="12">
        <v>12.0</v>
      </c>
      <c r="L109" s="11">
        <v>0.5789930555555556</v>
      </c>
      <c r="M109" s="11">
        <v>1.8148148148148149</v>
      </c>
      <c r="N109" s="13">
        <v>0.0</v>
      </c>
      <c r="O109" s="13">
        <v>10.0</v>
      </c>
      <c r="P109" s="14">
        <v>0.0</v>
      </c>
      <c r="Q109" s="15">
        <v>0.649862924029051</v>
      </c>
      <c r="R109" s="16">
        <v>2.943783068783069</v>
      </c>
      <c r="S109" s="11">
        <f t="shared" si="179"/>
        <v>2.943783069</v>
      </c>
      <c r="T109" s="11">
        <f t="shared" si="180"/>
        <v>0</v>
      </c>
      <c r="U109" s="11">
        <v>14.186820586820584</v>
      </c>
      <c r="V109" s="21">
        <f t="shared" si="181"/>
        <v>2.075012545</v>
      </c>
      <c r="W109" s="109">
        <f t="shared" si="182"/>
        <v>0</v>
      </c>
      <c r="X109" s="11">
        <f t="shared" si="183"/>
        <v>-2.075012545</v>
      </c>
      <c r="Y109" s="18">
        <f t="shared" si="184"/>
        <v>-0.2075012545</v>
      </c>
      <c r="Z109" s="133"/>
    </row>
    <row r="110" ht="10.5" customHeight="1">
      <c r="S110" s="11">
        <f>SUM(S107:S109)</f>
        <v>14.18682059</v>
      </c>
    </row>
    <row r="111" ht="10.5" customHeight="1">
      <c r="A111" s="12" t="s">
        <v>558</v>
      </c>
      <c r="B111" s="8" t="s">
        <v>574</v>
      </c>
      <c r="C111" s="13">
        <v>1.0</v>
      </c>
      <c r="D111" s="13">
        <v>1.0</v>
      </c>
      <c r="E111" s="10">
        <v>5.2</v>
      </c>
      <c r="F111" s="11">
        <v>13.4</v>
      </c>
      <c r="G111" s="11">
        <v>0.3880597014925373</v>
      </c>
      <c r="H111" s="13">
        <v>4.0</v>
      </c>
      <c r="I111" s="13">
        <v>2.0</v>
      </c>
      <c r="J111" s="13">
        <v>45.0</v>
      </c>
      <c r="K111" s="13">
        <v>6.0</v>
      </c>
      <c r="L111" s="11">
        <v>0.6592592592592593</v>
      </c>
      <c r="M111" s="11">
        <v>3.111111111111111</v>
      </c>
      <c r="N111" s="13">
        <v>5.0</v>
      </c>
      <c r="O111" s="13">
        <v>7.0</v>
      </c>
      <c r="P111" s="14">
        <v>0.7142857142857143</v>
      </c>
      <c r="Q111" s="15">
        <v>1.761604675037511</v>
      </c>
      <c r="R111" s="16">
        <v>12.596825396825398</v>
      </c>
      <c r="S111" s="11">
        <f t="shared" ref="S111:S113" si="185">E111+M111</f>
        <v>8.311111111</v>
      </c>
      <c r="T111" s="11">
        <f t="shared" ref="T111:T113" si="186">6*P111</f>
        <v>4.285714286</v>
      </c>
      <c r="U111" s="11">
        <v>17.37</v>
      </c>
      <c r="V111" s="21">
        <f t="shared" ref="V111:V113" si="187">O111*S111/U111</f>
        <v>3.349325146</v>
      </c>
      <c r="W111" s="109">
        <f t="shared" ref="W111:W113" si="188">N111/V111</f>
        <v>1.492838044</v>
      </c>
      <c r="X111" s="11">
        <f t="shared" ref="X111:X113" si="189">N111-V111</f>
        <v>1.650674854</v>
      </c>
      <c r="Y111" s="18">
        <f t="shared" ref="Y111:Y113" si="190">X111/O111</f>
        <v>0.2358106935</v>
      </c>
      <c r="Z111" s="133"/>
    </row>
    <row r="112" ht="10.5" customHeight="1">
      <c r="A112" s="12" t="s">
        <v>558</v>
      </c>
      <c r="B112" s="51" t="s">
        <v>565</v>
      </c>
      <c r="C112" s="13">
        <v>2.0</v>
      </c>
      <c r="D112" s="13">
        <v>1.0</v>
      </c>
      <c r="E112" s="10">
        <v>1.9333333333333331</v>
      </c>
      <c r="F112" s="11">
        <v>13.4</v>
      </c>
      <c r="G112" s="11">
        <v>0.1442786069651741</v>
      </c>
      <c r="H112" s="13">
        <v>8.0</v>
      </c>
      <c r="I112" s="13">
        <v>8.0</v>
      </c>
      <c r="J112" s="13">
        <v>63.0</v>
      </c>
      <c r="K112" s="13">
        <v>9.0</v>
      </c>
      <c r="L112" s="11">
        <v>0.8747795414462082</v>
      </c>
      <c r="M112" s="11">
        <v>2.074074074074074</v>
      </c>
      <c r="N112" s="13">
        <v>2.0</v>
      </c>
      <c r="O112" s="13">
        <v>7.0</v>
      </c>
      <c r="P112" s="14">
        <v>0.2857142857142857</v>
      </c>
      <c r="Q112" s="15">
        <v>1.3047724341256681</v>
      </c>
      <c r="R112" s="16">
        <v>5.7216931216931215</v>
      </c>
      <c r="S112" s="11">
        <f t="shared" si="185"/>
        <v>4.007407407</v>
      </c>
      <c r="T112" s="11">
        <f t="shared" si="186"/>
        <v>1.714285714</v>
      </c>
      <c r="U112" s="11">
        <v>17.37</v>
      </c>
      <c r="V112" s="21">
        <f t="shared" si="187"/>
        <v>1.614959807</v>
      </c>
      <c r="W112" s="109">
        <f t="shared" si="188"/>
        <v>1.238420914</v>
      </c>
      <c r="X112" s="11">
        <f t="shared" si="189"/>
        <v>0.3850401928</v>
      </c>
      <c r="Y112" s="18">
        <f t="shared" si="190"/>
        <v>0.05500574182</v>
      </c>
      <c r="Z112" s="133"/>
    </row>
    <row r="113" ht="10.5" customHeight="1">
      <c r="A113" s="12" t="s">
        <v>558</v>
      </c>
      <c r="B113" s="8" t="s">
        <v>576</v>
      </c>
      <c r="C113" s="13">
        <v>3.0</v>
      </c>
      <c r="D113" s="13">
        <v>1.0</v>
      </c>
      <c r="E113" s="10">
        <v>3.1083333333333334</v>
      </c>
      <c r="F113" s="11">
        <v>13.4</v>
      </c>
      <c r="G113" s="11">
        <v>0.23196517412935322</v>
      </c>
      <c r="H113" s="13">
        <v>5.0</v>
      </c>
      <c r="I113" s="13">
        <v>4.0</v>
      </c>
      <c r="J113" s="13">
        <v>57.0</v>
      </c>
      <c r="K113" s="13">
        <v>9.0</v>
      </c>
      <c r="L113" s="11">
        <v>0.5477582846003899</v>
      </c>
      <c r="M113" s="11">
        <v>1.9444444444444444</v>
      </c>
      <c r="N113" s="13">
        <v>0.0</v>
      </c>
      <c r="O113" s="13">
        <v>7.0</v>
      </c>
      <c r="P113" s="14">
        <v>0.0</v>
      </c>
      <c r="Q113" s="15">
        <v>0.7797234587297431</v>
      </c>
      <c r="R113" s="16">
        <v>5.052777777777778</v>
      </c>
      <c r="S113" s="11">
        <f t="shared" si="185"/>
        <v>5.052777778</v>
      </c>
      <c r="T113" s="11">
        <f t="shared" si="186"/>
        <v>0</v>
      </c>
      <c r="U113" s="11">
        <v>17.37</v>
      </c>
      <c r="V113" s="21">
        <f t="shared" si="187"/>
        <v>2.036237446</v>
      </c>
      <c r="W113" s="109">
        <f t="shared" si="188"/>
        <v>0</v>
      </c>
      <c r="X113" s="11">
        <f t="shared" si="189"/>
        <v>-2.036237446</v>
      </c>
      <c r="Y113" s="18">
        <f t="shared" si="190"/>
        <v>-0.2908910638</v>
      </c>
      <c r="Z113" s="133"/>
    </row>
    <row r="114" ht="10.5" customHeight="1">
      <c r="S114" s="11">
        <f>SUM(S111:S113)</f>
        <v>17.3712963</v>
      </c>
    </row>
    <row r="115" ht="10.5" customHeight="1">
      <c r="A115" s="12" t="s">
        <v>577</v>
      </c>
      <c r="B115" s="9" t="s">
        <v>578</v>
      </c>
      <c r="C115" s="13">
        <v>1.0</v>
      </c>
      <c r="D115" s="13">
        <v>1.0</v>
      </c>
      <c r="E115" s="10">
        <v>1.761111111111111</v>
      </c>
      <c r="F115" s="11">
        <v>13.222222222222221</v>
      </c>
      <c r="G115" s="11">
        <v>0.13319327731092437</v>
      </c>
      <c r="H115" s="12">
        <v>9.0</v>
      </c>
      <c r="I115" s="12">
        <v>6.0</v>
      </c>
      <c r="J115" s="12">
        <v>100.0</v>
      </c>
      <c r="K115" s="12">
        <v>12.0</v>
      </c>
      <c r="L115" s="11">
        <v>0.745</v>
      </c>
      <c r="M115" s="11">
        <v>2.1</v>
      </c>
      <c r="N115" s="13">
        <v>10.0</v>
      </c>
      <c r="O115" s="13">
        <v>10.0</v>
      </c>
      <c r="P115" s="14">
        <v>1.0</v>
      </c>
      <c r="Q115" s="15">
        <v>1.8781932773109244</v>
      </c>
      <c r="R115" s="16">
        <v>9.86111111111111</v>
      </c>
      <c r="S115" s="11">
        <f t="shared" ref="S115:S117" si="191">E115+M115</f>
        <v>3.861111111</v>
      </c>
      <c r="T115" s="11">
        <f t="shared" ref="T115:T117" si="192">6*P115</f>
        <v>6</v>
      </c>
      <c r="U115" s="11">
        <v>15.73</v>
      </c>
      <c r="V115" s="21">
        <f t="shared" ref="V115:V117" si="193">O115*S115/U115</f>
        <v>2.454616091</v>
      </c>
      <c r="W115" s="109">
        <f t="shared" ref="W115:W117" si="194">N115/V115</f>
        <v>4.073956835</v>
      </c>
      <c r="X115" s="11">
        <f t="shared" ref="X115:X117" si="195">N115-V115</f>
        <v>7.545383909</v>
      </c>
      <c r="Y115" s="18">
        <f t="shared" ref="Y115:Y117" si="196">X115/O115</f>
        <v>0.7545383909</v>
      </c>
      <c r="Z115" s="133"/>
    </row>
    <row r="116" ht="10.5" customHeight="1">
      <c r="A116" s="12" t="s">
        <v>577</v>
      </c>
      <c r="B116" s="9" t="s">
        <v>582</v>
      </c>
      <c r="C116" s="13">
        <v>2.0</v>
      </c>
      <c r="D116" s="13">
        <v>1.0</v>
      </c>
      <c r="E116" s="10">
        <v>1.1111111111111112</v>
      </c>
      <c r="F116" s="11">
        <v>13.222222222222221</v>
      </c>
      <c r="G116" s="11">
        <v>0.08403361344537816</v>
      </c>
      <c r="H116" s="12">
        <v>9.0</v>
      </c>
      <c r="I116" s="12">
        <v>5.0</v>
      </c>
      <c r="J116" s="12">
        <v>101.0</v>
      </c>
      <c r="K116" s="12">
        <v>14.0</v>
      </c>
      <c r="L116" s="11">
        <v>0.6393210749646394</v>
      </c>
      <c r="M116" s="11">
        <v>2.0</v>
      </c>
      <c r="N116" s="13">
        <v>0.0</v>
      </c>
      <c r="O116" s="13">
        <v>10.0</v>
      </c>
      <c r="P116" s="14">
        <v>0.0</v>
      </c>
      <c r="Q116" s="15">
        <v>0.7233546884100176</v>
      </c>
      <c r="R116" s="16">
        <v>3.111111111111111</v>
      </c>
      <c r="S116" s="11">
        <f t="shared" si="191"/>
        <v>3.111111111</v>
      </c>
      <c r="T116" s="11">
        <f t="shared" si="192"/>
        <v>0</v>
      </c>
      <c r="U116" s="11">
        <v>15.73</v>
      </c>
      <c r="V116" s="21">
        <f t="shared" si="193"/>
        <v>1.97782016</v>
      </c>
      <c r="W116" s="109">
        <f t="shared" si="194"/>
        <v>0</v>
      </c>
      <c r="X116" s="11">
        <f t="shared" si="195"/>
        <v>-1.97782016</v>
      </c>
      <c r="Y116" s="18">
        <f t="shared" si="196"/>
        <v>-0.197782016</v>
      </c>
      <c r="Z116" s="133"/>
    </row>
    <row r="117" ht="10.5" customHeight="1">
      <c r="A117" s="12" t="s">
        <v>577</v>
      </c>
      <c r="B117" s="47" t="s">
        <v>579</v>
      </c>
      <c r="C117" s="13">
        <v>2.0</v>
      </c>
      <c r="D117" s="13">
        <v>1.0</v>
      </c>
      <c r="E117" s="10">
        <v>4.752777777777778</v>
      </c>
      <c r="F117" s="11">
        <v>13.222222222222221</v>
      </c>
      <c r="G117" s="11">
        <v>0.3594537815126051</v>
      </c>
      <c r="H117" s="13">
        <v>12.0</v>
      </c>
      <c r="I117" s="13">
        <v>2.0</v>
      </c>
      <c r="J117" s="13">
        <v>117.0</v>
      </c>
      <c r="K117" s="13">
        <v>14.0</v>
      </c>
      <c r="L117" s="11">
        <v>0.8559218559218559</v>
      </c>
      <c r="M117" s="11">
        <v>4.0</v>
      </c>
      <c r="N117" s="13">
        <v>0.0</v>
      </c>
      <c r="O117" s="13">
        <v>10.0</v>
      </c>
      <c r="P117" s="14">
        <v>0.0</v>
      </c>
      <c r="Q117" s="15">
        <v>1.215375637434461</v>
      </c>
      <c r="R117" s="16">
        <v>8.752777777777778</v>
      </c>
      <c r="S117" s="11">
        <f t="shared" si="191"/>
        <v>8.752777778</v>
      </c>
      <c r="T117" s="11">
        <f t="shared" si="192"/>
        <v>0</v>
      </c>
      <c r="U117" s="11">
        <v>15.73</v>
      </c>
      <c r="V117" s="21">
        <f t="shared" si="193"/>
        <v>5.56438511</v>
      </c>
      <c r="W117" s="109">
        <f t="shared" si="194"/>
        <v>0</v>
      </c>
      <c r="X117" s="11">
        <f t="shared" si="195"/>
        <v>-5.56438511</v>
      </c>
      <c r="Y117" s="18">
        <f t="shared" si="196"/>
        <v>-0.556438511</v>
      </c>
      <c r="Z117" s="133"/>
    </row>
    <row r="118" ht="10.5" customHeight="1">
      <c r="S118" s="11">
        <f>SUM(S115:S117)</f>
        <v>15.725</v>
      </c>
    </row>
    <row r="119" ht="10.5" customHeight="1">
      <c r="A119" s="12" t="s">
        <v>598</v>
      </c>
      <c r="B119" s="51" t="s">
        <v>388</v>
      </c>
      <c r="C119" s="12">
        <v>2.0</v>
      </c>
      <c r="D119" s="12">
        <v>2.0</v>
      </c>
      <c r="E119" s="10">
        <v>6.55515873015873</v>
      </c>
      <c r="F119" s="11">
        <v>12.806349206349207</v>
      </c>
      <c r="G119" s="11">
        <v>0.51186787307883</v>
      </c>
      <c r="H119" s="12">
        <v>8.0</v>
      </c>
      <c r="I119" s="12">
        <v>2.0</v>
      </c>
      <c r="J119" s="12">
        <v>103.0</v>
      </c>
      <c r="K119" s="12">
        <v>12.0</v>
      </c>
      <c r="L119" s="11">
        <v>0.6650485436893204</v>
      </c>
      <c r="M119" s="11">
        <v>3.111111111111111</v>
      </c>
      <c r="N119" s="13">
        <v>3.0</v>
      </c>
      <c r="O119" s="13">
        <v>10.0</v>
      </c>
      <c r="P119" s="14">
        <v>0.3</v>
      </c>
      <c r="Q119" s="15">
        <v>1.4769164167681506</v>
      </c>
      <c r="R119" s="16">
        <v>11.466269841269842</v>
      </c>
      <c r="S119" s="11">
        <f t="shared" ref="S119:S121" si="197">E119+M119</f>
        <v>9.666269841</v>
      </c>
      <c r="T119" s="11">
        <f t="shared" ref="T119:T121" si="198">6*P119</f>
        <v>1.8</v>
      </c>
      <c r="U119" s="11">
        <v>21.473473748473747</v>
      </c>
      <c r="V119" s="21">
        <f t="shared" ref="V119:V121" si="199">O119*S119/U119</f>
        <v>4.50149331</v>
      </c>
      <c r="W119" s="109">
        <f t="shared" ref="W119:W121" si="200">N119/V119</f>
        <v>0.666445509</v>
      </c>
      <c r="X119" s="11">
        <f t="shared" ref="X119:X121" si="201">N119-V119</f>
        <v>-1.50149331</v>
      </c>
      <c r="Y119" s="18">
        <f t="shared" ref="Y119:Y121" si="202">X119/O119</f>
        <v>-0.150149331</v>
      </c>
    </row>
    <row r="120" ht="10.5" customHeight="1">
      <c r="A120" s="12" t="s">
        <v>598</v>
      </c>
      <c r="B120" s="51" t="s">
        <v>406</v>
      </c>
      <c r="C120" s="12">
        <v>1.0</v>
      </c>
      <c r="D120" s="12">
        <v>2.0</v>
      </c>
      <c r="E120" s="10">
        <v>1.1373015873015873</v>
      </c>
      <c r="F120" s="11">
        <v>12.306349206349207</v>
      </c>
      <c r="G120" s="11">
        <v>0.09241583903005288</v>
      </c>
      <c r="H120" s="12">
        <v>11.0</v>
      </c>
      <c r="I120" s="12">
        <v>0.0</v>
      </c>
      <c r="J120" s="12">
        <v>99.0</v>
      </c>
      <c r="K120" s="12">
        <v>13.0</v>
      </c>
      <c r="L120" s="11">
        <v>0.8461538461538461</v>
      </c>
      <c r="M120" s="11">
        <v>5.923076923076923</v>
      </c>
      <c r="N120" s="13">
        <v>7.0</v>
      </c>
      <c r="O120" s="13">
        <v>10.0</v>
      </c>
      <c r="P120" s="14">
        <v>0.7</v>
      </c>
      <c r="Q120" s="15">
        <v>1.638569685183899</v>
      </c>
      <c r="R120" s="16">
        <v>11.26037851037851</v>
      </c>
      <c r="S120" s="11">
        <f t="shared" si="197"/>
        <v>7.06037851</v>
      </c>
      <c r="T120" s="11">
        <f t="shared" si="198"/>
        <v>4.2</v>
      </c>
      <c r="U120" s="11">
        <v>21.473473748473747</v>
      </c>
      <c r="V120" s="21">
        <f t="shared" si="199"/>
        <v>3.28795359</v>
      </c>
      <c r="W120" s="109">
        <f t="shared" si="200"/>
        <v>2.128983822</v>
      </c>
      <c r="X120" s="11">
        <f t="shared" si="201"/>
        <v>3.71204641</v>
      </c>
      <c r="Y120" s="18">
        <f t="shared" si="202"/>
        <v>0.371204641</v>
      </c>
    </row>
    <row r="121" ht="10.5" customHeight="1">
      <c r="A121" s="12" t="s">
        <v>598</v>
      </c>
      <c r="B121" s="85" t="s">
        <v>338</v>
      </c>
      <c r="C121" s="12">
        <v>3.0</v>
      </c>
      <c r="D121" s="12">
        <v>2.0</v>
      </c>
      <c r="E121" s="10">
        <v>1.6357142857142857</v>
      </c>
      <c r="F121" s="11">
        <v>12.806349206349207</v>
      </c>
      <c r="G121" s="11">
        <v>0.12772682201289043</v>
      </c>
      <c r="H121" s="12">
        <v>8.0</v>
      </c>
      <c r="I121" s="12">
        <v>2.0</v>
      </c>
      <c r="J121" s="12">
        <v>105.0</v>
      </c>
      <c r="K121" s="12">
        <v>12.0</v>
      </c>
      <c r="L121" s="11">
        <v>0.665079365079365</v>
      </c>
      <c r="M121" s="11">
        <v>3.111111111111111</v>
      </c>
      <c r="N121" s="13">
        <v>0.0</v>
      </c>
      <c r="O121" s="13">
        <v>10.0</v>
      </c>
      <c r="P121" s="14">
        <v>0.0</v>
      </c>
      <c r="Q121" s="15">
        <v>0.7928061870922555</v>
      </c>
      <c r="R121" s="16">
        <v>4.746825396825397</v>
      </c>
      <c r="S121" s="11">
        <f t="shared" si="197"/>
        <v>4.746825397</v>
      </c>
      <c r="T121" s="11">
        <f t="shared" si="198"/>
        <v>0</v>
      </c>
      <c r="U121" s="11">
        <v>21.473473748473747</v>
      </c>
      <c r="V121" s="21">
        <f t="shared" si="199"/>
        <v>2.2105531</v>
      </c>
      <c r="W121" s="109">
        <f t="shared" si="200"/>
        <v>0</v>
      </c>
      <c r="X121" s="11">
        <f t="shared" si="201"/>
        <v>-2.2105531</v>
      </c>
      <c r="Y121" s="18">
        <f t="shared" si="202"/>
        <v>-0.22105531</v>
      </c>
    </row>
    <row r="122" ht="10.5" customHeight="1">
      <c r="S122" s="11">
        <f>SUM(S119:S121)</f>
        <v>21.47347375</v>
      </c>
    </row>
    <row r="123" ht="10.5" customHeight="1">
      <c r="A123" s="12" t="s">
        <v>600</v>
      </c>
      <c r="B123" s="51" t="s">
        <v>601</v>
      </c>
      <c r="C123" s="12">
        <v>1.0</v>
      </c>
      <c r="D123" s="12">
        <v>1.0</v>
      </c>
      <c r="E123" s="10">
        <v>1.7833333333333334</v>
      </c>
      <c r="F123" s="11">
        <v>14.283333333333333</v>
      </c>
      <c r="G123" s="18">
        <v>0.12485414235705952</v>
      </c>
      <c r="H123" s="13">
        <v>7.0</v>
      </c>
      <c r="I123" s="13">
        <v>2.0</v>
      </c>
      <c r="J123" s="13">
        <v>73.0</v>
      </c>
      <c r="K123" s="13">
        <v>9.0</v>
      </c>
      <c r="L123" s="11">
        <v>0.7747336377473364</v>
      </c>
      <c r="M123" s="11">
        <v>3.6296296296296298</v>
      </c>
      <c r="N123" s="13">
        <v>5.0</v>
      </c>
      <c r="O123" s="13">
        <v>8.0</v>
      </c>
      <c r="P123" s="14">
        <v>0.625</v>
      </c>
      <c r="Q123" s="15">
        <v>1.5245877801043959</v>
      </c>
      <c r="R123" s="16">
        <v>9.162962962962963</v>
      </c>
      <c r="S123" s="11">
        <f t="shared" ref="S123:S125" si="203">E123+M123</f>
        <v>5.412962963</v>
      </c>
      <c r="T123" s="11">
        <f t="shared" ref="T123:T125" si="204">6*P123</f>
        <v>3.75</v>
      </c>
      <c r="U123" s="11">
        <f>SUM(S123:S125)</f>
        <v>18.30332109</v>
      </c>
      <c r="V123" s="21">
        <f t="shared" ref="V123:V125" si="205">O123*S123/U123</f>
        <v>2.365893244</v>
      </c>
      <c r="W123" s="109">
        <f t="shared" ref="W123:W125" si="206">N123/V123</f>
        <v>2.113366701</v>
      </c>
      <c r="X123" s="11">
        <f t="shared" ref="X123:X125" si="207">N123-V123</f>
        <v>2.634106756</v>
      </c>
      <c r="Y123" s="18">
        <f t="shared" ref="Y123:Y125" si="208">X123/O123</f>
        <v>0.3292633445</v>
      </c>
    </row>
    <row r="124" ht="10.5" customHeight="1">
      <c r="A124" s="12" t="s">
        <v>600</v>
      </c>
      <c r="B124" s="51" t="s">
        <v>602</v>
      </c>
      <c r="C124" s="12">
        <v>2.0</v>
      </c>
      <c r="D124" s="12">
        <v>1.0</v>
      </c>
      <c r="E124" s="10">
        <v>6.433333333333334</v>
      </c>
      <c r="F124" s="11">
        <v>14.283333333333333</v>
      </c>
      <c r="G124" s="18">
        <v>0.4504084014002334</v>
      </c>
      <c r="H124" s="13">
        <v>5.0</v>
      </c>
      <c r="I124" s="13">
        <v>7.0</v>
      </c>
      <c r="J124" s="13">
        <v>82.0</v>
      </c>
      <c r="K124" s="13">
        <v>11.0</v>
      </c>
      <c r="L124" s="11">
        <v>0.44678492239467854</v>
      </c>
      <c r="M124" s="11">
        <v>1.1570247933884297</v>
      </c>
      <c r="N124" s="13">
        <v>2.0</v>
      </c>
      <c r="O124" s="13">
        <v>8.0</v>
      </c>
      <c r="P124" s="14">
        <v>0.25</v>
      </c>
      <c r="Q124" s="15">
        <v>1.147193323794912</v>
      </c>
      <c r="R124" s="16">
        <v>9.090358126721764</v>
      </c>
      <c r="S124" s="11">
        <f t="shared" si="203"/>
        <v>7.590358127</v>
      </c>
      <c r="T124" s="11">
        <f t="shared" si="204"/>
        <v>1.5</v>
      </c>
      <c r="U124" s="11">
        <v>18.303321089684726</v>
      </c>
      <c r="V124" s="21">
        <f t="shared" si="205"/>
        <v>3.317587268</v>
      </c>
      <c r="W124" s="109">
        <f t="shared" si="206"/>
        <v>0.6028477439</v>
      </c>
      <c r="X124" s="11">
        <f t="shared" si="207"/>
        <v>-1.317587268</v>
      </c>
      <c r="Y124" s="18">
        <f t="shared" si="208"/>
        <v>-0.1646984085</v>
      </c>
    </row>
    <row r="125" ht="10.5" customHeight="1">
      <c r="A125" s="12" t="s">
        <v>600</v>
      </c>
      <c r="B125" s="50" t="s">
        <v>605</v>
      </c>
      <c r="C125" s="12">
        <v>3.0</v>
      </c>
      <c r="D125" s="12">
        <v>1.0</v>
      </c>
      <c r="E125" s="10">
        <v>0.6333333333333333</v>
      </c>
      <c r="F125" s="11">
        <v>14.283333333333333</v>
      </c>
      <c r="G125" s="18">
        <v>0.044340723453908985</v>
      </c>
      <c r="H125" s="13">
        <v>8.0</v>
      </c>
      <c r="I125" s="13">
        <v>0.0</v>
      </c>
      <c r="J125" s="13">
        <v>87.0</v>
      </c>
      <c r="K125" s="13">
        <v>12.0</v>
      </c>
      <c r="L125" s="11">
        <v>0.6666666666666666</v>
      </c>
      <c r="M125" s="11">
        <v>4.666666666666667</v>
      </c>
      <c r="N125" s="13">
        <v>1.0</v>
      </c>
      <c r="O125" s="13">
        <v>8.0</v>
      </c>
      <c r="P125" s="14">
        <v>0.125</v>
      </c>
      <c r="Q125" s="15">
        <v>0.8360073901205756</v>
      </c>
      <c r="R125" s="16">
        <v>6.050000000000001</v>
      </c>
      <c r="S125" s="11">
        <f t="shared" si="203"/>
        <v>5.3</v>
      </c>
      <c r="T125" s="11">
        <f t="shared" si="204"/>
        <v>0.75</v>
      </c>
      <c r="U125" s="11">
        <v>18.303321089684726</v>
      </c>
      <c r="V125" s="21">
        <f t="shared" si="205"/>
        <v>2.316519488</v>
      </c>
      <c r="W125" s="109">
        <f t="shared" si="206"/>
        <v>0.4316821012</v>
      </c>
      <c r="X125" s="11">
        <f t="shared" si="207"/>
        <v>-1.316519488</v>
      </c>
      <c r="Y125" s="18">
        <f t="shared" si="208"/>
        <v>-0.164564936</v>
      </c>
    </row>
    <row r="126" ht="10.5" customHeight="1">
      <c r="S126" s="11">
        <f>SUM(S123:S125)</f>
        <v>18.30332109</v>
      </c>
    </row>
    <row r="127" ht="10.5" customHeight="1">
      <c r="A127" s="12" t="s">
        <v>619</v>
      </c>
      <c r="B127" s="135" t="s">
        <v>620</v>
      </c>
      <c r="C127" s="13">
        <v>2.0</v>
      </c>
      <c r="D127" s="13">
        <v>1.0</v>
      </c>
      <c r="E127" s="23">
        <v>4.31</v>
      </c>
      <c r="F127" s="11">
        <v>12.39</v>
      </c>
      <c r="G127" s="11">
        <v>0.35</v>
      </c>
      <c r="H127" s="12">
        <v>8.0</v>
      </c>
      <c r="I127" s="12">
        <v>2.0</v>
      </c>
      <c r="J127" s="12">
        <v>80.0</v>
      </c>
      <c r="K127" s="12">
        <v>10.0</v>
      </c>
      <c r="L127" s="11">
        <v>0.8</v>
      </c>
      <c r="M127" s="11">
        <v>3.73</v>
      </c>
      <c r="N127" s="12">
        <v>5.0</v>
      </c>
      <c r="O127" s="12">
        <v>11.0</v>
      </c>
      <c r="P127" s="24">
        <v>0.45</v>
      </c>
      <c r="Q127" s="15">
        <v>1.6</v>
      </c>
      <c r="R127" s="58">
        <v>10.77</v>
      </c>
      <c r="S127" s="11">
        <f t="shared" ref="S127:S129" si="209">E127+M127</f>
        <v>8.04</v>
      </c>
      <c r="T127" s="11">
        <f t="shared" ref="T127:T129" si="210">6*P127</f>
        <v>2.7</v>
      </c>
      <c r="U127" s="12">
        <v>21.1</v>
      </c>
      <c r="V127" s="21">
        <f t="shared" ref="V127:V129" si="211">O127*S127/U127</f>
        <v>4.191469194</v>
      </c>
      <c r="W127" s="109">
        <f t="shared" ref="W127:W129" si="212">N127/V127</f>
        <v>1.192899141</v>
      </c>
      <c r="X127" s="11">
        <f t="shared" ref="X127:X129" si="213">N127-V127</f>
        <v>0.8085308057</v>
      </c>
      <c r="Y127" s="18">
        <f t="shared" ref="Y127:Y129" si="214">X127/O127</f>
        <v>0.07350280052</v>
      </c>
    </row>
    <row r="128" ht="10.5" customHeight="1">
      <c r="A128" s="12" t="s">
        <v>619</v>
      </c>
      <c r="B128" s="135" t="s">
        <v>621</v>
      </c>
      <c r="C128" s="13">
        <v>1.0</v>
      </c>
      <c r="D128" s="13">
        <v>1.0</v>
      </c>
      <c r="E128" s="23">
        <v>3.95</v>
      </c>
      <c r="F128" s="11">
        <v>12.39</v>
      </c>
      <c r="G128" s="11">
        <v>0.32</v>
      </c>
      <c r="H128" s="12">
        <v>7.0</v>
      </c>
      <c r="I128" s="12">
        <v>5.0</v>
      </c>
      <c r="J128" s="12">
        <v>75.0</v>
      </c>
      <c r="K128" s="12">
        <v>9.0</v>
      </c>
      <c r="L128" s="11">
        <v>0.77</v>
      </c>
      <c r="M128" s="11">
        <v>2.42</v>
      </c>
      <c r="N128" s="12">
        <v>6.0</v>
      </c>
      <c r="O128" s="12">
        <v>11.0</v>
      </c>
      <c r="P128" s="24">
        <v>0.55</v>
      </c>
      <c r="Q128" s="15">
        <v>1.63</v>
      </c>
      <c r="R128" s="58">
        <v>9.65</v>
      </c>
      <c r="S128" s="11">
        <f t="shared" si="209"/>
        <v>6.37</v>
      </c>
      <c r="T128" s="11">
        <f t="shared" si="210"/>
        <v>3.3</v>
      </c>
      <c r="U128" s="12">
        <v>21.1</v>
      </c>
      <c r="V128" s="21">
        <f t="shared" si="211"/>
        <v>3.320853081</v>
      </c>
      <c r="W128" s="109">
        <f t="shared" si="212"/>
        <v>1.806764664</v>
      </c>
      <c r="X128" s="11">
        <f t="shared" si="213"/>
        <v>2.679146919</v>
      </c>
      <c r="Y128" s="18">
        <f t="shared" si="214"/>
        <v>0.2435588109</v>
      </c>
    </row>
    <row r="129" ht="10.5" customHeight="1">
      <c r="A129" s="12" t="s">
        <v>619</v>
      </c>
      <c r="B129" s="136" t="s">
        <v>622</v>
      </c>
      <c r="C129" s="13">
        <v>3.0</v>
      </c>
      <c r="D129" s="13">
        <v>1.0</v>
      </c>
      <c r="E129" s="23">
        <v>2.45</v>
      </c>
      <c r="F129" s="11">
        <v>12.72</v>
      </c>
      <c r="G129" s="11">
        <v>0.19</v>
      </c>
      <c r="H129" s="12">
        <v>10.0</v>
      </c>
      <c r="I129" s="12">
        <v>2.0</v>
      </c>
      <c r="J129" s="12">
        <v>92.0</v>
      </c>
      <c r="K129" s="12">
        <v>11.0</v>
      </c>
      <c r="L129" s="11">
        <v>0.91</v>
      </c>
      <c r="M129" s="11">
        <v>4.24</v>
      </c>
      <c r="N129" s="12">
        <v>0.0</v>
      </c>
      <c r="O129" s="12">
        <v>11.0</v>
      </c>
      <c r="P129" s="23">
        <v>0.0</v>
      </c>
      <c r="Q129" s="15">
        <v>1.1</v>
      </c>
      <c r="R129" s="58">
        <v>6.69</v>
      </c>
      <c r="S129" s="11">
        <f t="shared" si="209"/>
        <v>6.69</v>
      </c>
      <c r="T129" s="11">
        <f t="shared" si="210"/>
        <v>0</v>
      </c>
      <c r="U129" s="12">
        <v>21.1</v>
      </c>
      <c r="V129" s="21">
        <f t="shared" si="211"/>
        <v>3.487677725</v>
      </c>
      <c r="W129" s="109">
        <f t="shared" si="212"/>
        <v>0</v>
      </c>
      <c r="X129" s="11">
        <f t="shared" si="213"/>
        <v>-3.487677725</v>
      </c>
      <c r="Y129" s="18">
        <f t="shared" si="214"/>
        <v>-0.3170616114</v>
      </c>
    </row>
    <row r="130" ht="10.5" customHeight="1">
      <c r="S130" s="11">
        <f>SUM(S127:S129)</f>
        <v>21.1</v>
      </c>
    </row>
    <row r="131" ht="10.5" customHeight="1">
      <c r="A131" s="12" t="s">
        <v>640</v>
      </c>
      <c r="B131" s="9" t="s">
        <v>641</v>
      </c>
      <c r="C131" s="13">
        <v>1.0</v>
      </c>
      <c r="D131" s="13">
        <v>1.0</v>
      </c>
      <c r="E131" s="10">
        <v>4.116666666666667</v>
      </c>
      <c r="F131" s="11">
        <v>13.752777777777778</v>
      </c>
      <c r="G131" s="11">
        <v>0.2993334679862654</v>
      </c>
      <c r="H131" s="13">
        <v>10.0</v>
      </c>
      <c r="I131" s="13">
        <v>0.0</v>
      </c>
      <c r="J131" s="13">
        <v>99.0</v>
      </c>
      <c r="K131" s="13">
        <v>13.0</v>
      </c>
      <c r="L131" s="11">
        <v>0.7692307692307693</v>
      </c>
      <c r="M131" s="11">
        <v>5.384615384615385</v>
      </c>
      <c r="N131" s="13">
        <v>7.0</v>
      </c>
      <c r="O131" s="13">
        <v>10.0</v>
      </c>
      <c r="P131" s="23">
        <f t="shared" ref="P131:P132" si="215">N131/O131</f>
        <v>0.7</v>
      </c>
      <c r="Q131" s="15">
        <v>1.7685642372170347</v>
      </c>
      <c r="R131" s="16">
        <v>13.701282051282051</v>
      </c>
      <c r="S131" s="11">
        <f t="shared" ref="S131:S133" si="216">E131+M131</f>
        <v>9.501282051</v>
      </c>
      <c r="T131" s="11">
        <f t="shared" ref="T131:T133" si="217">6*P131</f>
        <v>4.2</v>
      </c>
      <c r="U131" s="12">
        <v>19.256837606837607</v>
      </c>
      <c r="V131" s="21">
        <f t="shared" ref="V131:V133" si="218">O131*S131/U131</f>
        <v>4.933978385</v>
      </c>
      <c r="W131" s="109">
        <f t="shared" ref="W131:W133" si="219">N131/V131</f>
        <v>1.418733414</v>
      </c>
      <c r="X131" s="11">
        <f t="shared" ref="X131:X133" si="220">N131-V131</f>
        <v>2.066021615</v>
      </c>
      <c r="Y131" s="18">
        <f t="shared" ref="Y131:Y133" si="221">X131/O131</f>
        <v>0.2066021615</v>
      </c>
    </row>
    <row r="132" ht="10.5" customHeight="1">
      <c r="A132" s="12" t="s">
        <v>640</v>
      </c>
      <c r="B132" s="74" t="s">
        <v>642</v>
      </c>
      <c r="C132" s="13">
        <v>2.0</v>
      </c>
      <c r="D132" s="13">
        <v>1.0</v>
      </c>
      <c r="E132" s="10">
        <v>2.186111111111111</v>
      </c>
      <c r="F132" s="11">
        <v>13.752777777777778</v>
      </c>
      <c r="G132" s="11">
        <v>0.1589577863057968</v>
      </c>
      <c r="H132" s="13">
        <v>9.0</v>
      </c>
      <c r="I132" s="13">
        <v>1.0</v>
      </c>
      <c r="J132" s="13">
        <v>100.0</v>
      </c>
      <c r="K132" s="13">
        <v>12.0</v>
      </c>
      <c r="L132" s="11">
        <v>0.7491666666666666</v>
      </c>
      <c r="M132" s="11">
        <v>4.2</v>
      </c>
      <c r="N132" s="13">
        <v>3.0</v>
      </c>
      <c r="O132" s="13">
        <v>10.0</v>
      </c>
      <c r="P132" s="23">
        <f t="shared" si="215"/>
        <v>0.3</v>
      </c>
      <c r="Q132" s="15">
        <v>1.2081244529724635</v>
      </c>
      <c r="R132" s="16">
        <v>8.18611111111111</v>
      </c>
      <c r="S132" s="11">
        <f t="shared" si="216"/>
        <v>6.386111111</v>
      </c>
      <c r="T132" s="11">
        <f t="shared" si="217"/>
        <v>1.8</v>
      </c>
      <c r="U132" s="12">
        <v>19.256837606837607</v>
      </c>
      <c r="V132" s="21">
        <f t="shared" si="218"/>
        <v>3.316282373</v>
      </c>
      <c r="W132" s="109">
        <f t="shared" si="219"/>
        <v>0.90462743</v>
      </c>
      <c r="X132" s="11">
        <f t="shared" si="220"/>
        <v>-0.3162823728</v>
      </c>
      <c r="Y132" s="18">
        <f t="shared" si="221"/>
        <v>-0.03162823728</v>
      </c>
    </row>
    <row r="133" ht="10.5" customHeight="1">
      <c r="A133" s="12" t="s">
        <v>640</v>
      </c>
      <c r="B133" s="74" t="s">
        <v>650</v>
      </c>
      <c r="C133" s="13">
        <v>3.0</v>
      </c>
      <c r="D133" s="13">
        <v>1.0</v>
      </c>
      <c r="E133" s="10">
        <v>1.036111111111111</v>
      </c>
      <c r="F133" s="11">
        <v>13.752777777777778</v>
      </c>
      <c r="G133" s="11">
        <v>0.07533831549181982</v>
      </c>
      <c r="H133" s="13">
        <v>8.0</v>
      </c>
      <c r="I133" s="13">
        <v>4.0</v>
      </c>
      <c r="J133" s="13">
        <v>100.0</v>
      </c>
      <c r="K133" s="13">
        <v>12.0</v>
      </c>
      <c r="L133" s="11">
        <v>0.6633333333333333</v>
      </c>
      <c r="M133" s="11">
        <v>2.3333333333333335</v>
      </c>
      <c r="N133" s="13">
        <v>0.0</v>
      </c>
      <c r="O133" s="13">
        <v>10.0</v>
      </c>
      <c r="P133" s="23">
        <v>0.0</v>
      </c>
      <c r="Q133" s="15">
        <v>0.7386716488251531</v>
      </c>
      <c r="R133" s="16">
        <v>3.3694444444444445</v>
      </c>
      <c r="S133" s="11">
        <f t="shared" si="216"/>
        <v>3.369444444</v>
      </c>
      <c r="T133" s="11">
        <f t="shared" si="217"/>
        <v>0</v>
      </c>
      <c r="U133" s="12">
        <v>19.256837606837607</v>
      </c>
      <c r="V133" s="21">
        <f t="shared" si="218"/>
        <v>1.749739242</v>
      </c>
      <c r="W133" s="109">
        <f t="shared" si="219"/>
        <v>0</v>
      </c>
      <c r="X133" s="11">
        <f t="shared" si="220"/>
        <v>-1.749739242</v>
      </c>
      <c r="Y133" s="18">
        <f t="shared" si="221"/>
        <v>-0.1749739242</v>
      </c>
    </row>
    <row r="134" ht="10.5" customHeight="1">
      <c r="S134" s="11">
        <f>SUM(S131:S133)</f>
        <v>19.25683761</v>
      </c>
    </row>
    <row r="135" ht="10.5" customHeight="1">
      <c r="A135" s="12" t="s">
        <v>661</v>
      </c>
      <c r="B135" s="8" t="s">
        <v>662</v>
      </c>
      <c r="C135" s="12">
        <v>2.0</v>
      </c>
      <c r="D135" s="12">
        <v>1.0</v>
      </c>
      <c r="E135" s="10">
        <v>3.728968253968254</v>
      </c>
      <c r="F135" s="11">
        <v>15.138492063492063</v>
      </c>
      <c r="G135" s="11">
        <v>0.2463236257831136</v>
      </c>
      <c r="H135" s="13">
        <v>8.0</v>
      </c>
      <c r="I135" s="13">
        <v>0.0</v>
      </c>
      <c r="J135" s="13">
        <v>101.0</v>
      </c>
      <c r="K135" s="13">
        <v>12.0</v>
      </c>
      <c r="L135" s="11">
        <v>0.6666666666666666</v>
      </c>
      <c r="M135" s="11">
        <v>4.666666666666667</v>
      </c>
      <c r="N135" s="13">
        <v>4.0</v>
      </c>
      <c r="O135" s="13">
        <v>13.0</v>
      </c>
      <c r="P135" s="14">
        <v>0.3076923076923077</v>
      </c>
      <c r="Q135" s="15">
        <v>1.220682600142088</v>
      </c>
      <c r="R135" s="16">
        <v>10.241788766788767</v>
      </c>
      <c r="S135" s="11">
        <f t="shared" ref="S135:S137" si="222">E135+M135</f>
        <v>8.395634921</v>
      </c>
      <c r="T135" s="11">
        <f t="shared" ref="T135:T137" si="223">6*P135</f>
        <v>1.846153846</v>
      </c>
      <c r="U135" s="11">
        <v>19.14</v>
      </c>
      <c r="V135" s="21">
        <f t="shared" ref="V135:V137" si="224">O135*S135/U135</f>
        <v>5.702364366</v>
      </c>
      <c r="W135" s="109">
        <f t="shared" ref="W135:W137" si="225">N135/V135</f>
        <v>0.7014634182</v>
      </c>
      <c r="X135" s="11">
        <f t="shared" ref="X135:X137" si="226">N135-V135</f>
        <v>-1.702364366</v>
      </c>
      <c r="Y135" s="18">
        <f t="shared" ref="Y135:Y137" si="227">X135/O135</f>
        <v>-0.1309511051</v>
      </c>
    </row>
    <row r="136" ht="10.5" customHeight="1">
      <c r="A136" s="12" t="s">
        <v>661</v>
      </c>
      <c r="B136" s="39" t="s">
        <v>663</v>
      </c>
      <c r="C136" s="12">
        <v>1.0</v>
      </c>
      <c r="D136" s="12">
        <v>1.0</v>
      </c>
      <c r="E136" s="10">
        <v>2.142857142857143</v>
      </c>
      <c r="F136" s="11">
        <v>5.521825396825397</v>
      </c>
      <c r="G136" s="11">
        <v>0.38807042759611926</v>
      </c>
      <c r="H136" s="13">
        <v>4.0</v>
      </c>
      <c r="I136" s="13">
        <v>5.0</v>
      </c>
      <c r="J136" s="13">
        <v>35.0</v>
      </c>
      <c r="K136" s="13">
        <v>5.0</v>
      </c>
      <c r="L136" s="11">
        <v>0.7714285714285715</v>
      </c>
      <c r="M136" s="11">
        <v>2.488888888888889</v>
      </c>
      <c r="N136" s="13">
        <v>9.0</v>
      </c>
      <c r="O136" s="13">
        <v>13.0</v>
      </c>
      <c r="P136" s="14">
        <v>0.6923076923076923</v>
      </c>
      <c r="Q136" s="15">
        <v>1.851806691332383</v>
      </c>
      <c r="R136" s="16">
        <v>8.785592185592185</v>
      </c>
      <c r="S136" s="11">
        <f t="shared" si="222"/>
        <v>4.631746032</v>
      </c>
      <c r="T136" s="11">
        <f t="shared" si="223"/>
        <v>4.153846154</v>
      </c>
      <c r="U136" s="11">
        <v>19.14</v>
      </c>
      <c r="V136" s="21">
        <f t="shared" si="224"/>
        <v>3.145909008</v>
      </c>
      <c r="W136" s="109">
        <f t="shared" si="225"/>
        <v>2.860858333</v>
      </c>
      <c r="X136" s="11">
        <f t="shared" si="226"/>
        <v>5.854090992</v>
      </c>
      <c r="Y136" s="18">
        <f t="shared" si="227"/>
        <v>0.4503146917</v>
      </c>
    </row>
    <row r="137" ht="10.5" customHeight="1">
      <c r="A137" s="12" t="s">
        <v>661</v>
      </c>
      <c r="B137" s="8" t="s">
        <v>665</v>
      </c>
      <c r="C137" s="12">
        <v>3.0</v>
      </c>
      <c r="D137" s="12">
        <v>1.0</v>
      </c>
      <c r="E137" s="10">
        <v>3.311111111111111</v>
      </c>
      <c r="F137" s="11">
        <v>15.138492063492063</v>
      </c>
      <c r="G137" s="11">
        <v>0.21872132952370965</v>
      </c>
      <c r="H137" s="13">
        <v>5.0</v>
      </c>
      <c r="I137" s="13">
        <v>1.0</v>
      </c>
      <c r="J137" s="13">
        <v>88.0</v>
      </c>
      <c r="K137" s="13">
        <v>10.0</v>
      </c>
      <c r="L137" s="11">
        <v>0.49886363636363634</v>
      </c>
      <c r="M137" s="11">
        <v>2.8</v>
      </c>
      <c r="N137" s="13">
        <v>0.0</v>
      </c>
      <c r="O137" s="13">
        <v>13.0</v>
      </c>
      <c r="P137" s="137">
        <v>0.0</v>
      </c>
      <c r="Q137" s="15">
        <v>0.717584965887346</v>
      </c>
      <c r="R137" s="16">
        <v>6.111111111111111</v>
      </c>
      <c r="S137" s="11">
        <f t="shared" si="222"/>
        <v>6.111111111</v>
      </c>
      <c r="T137" s="11">
        <f t="shared" si="223"/>
        <v>0</v>
      </c>
      <c r="U137" s="11">
        <v>19.14</v>
      </c>
      <c r="V137" s="21">
        <f t="shared" si="224"/>
        <v>4.150702427</v>
      </c>
      <c r="W137" s="109">
        <f t="shared" si="225"/>
        <v>0</v>
      </c>
      <c r="X137" s="11">
        <f t="shared" si="226"/>
        <v>-4.150702427</v>
      </c>
      <c r="Y137" s="18">
        <f t="shared" si="227"/>
        <v>-0.319284802</v>
      </c>
    </row>
    <row r="138" ht="10.5" customHeight="1">
      <c r="A138" s="13"/>
      <c r="B138" s="13"/>
      <c r="C138" s="13"/>
      <c r="D138" s="13"/>
      <c r="E138" s="11"/>
      <c r="F138" s="11"/>
      <c r="G138" s="11"/>
      <c r="H138" s="13"/>
      <c r="I138" s="13"/>
      <c r="J138" s="13"/>
      <c r="K138" s="13"/>
      <c r="L138" s="11"/>
      <c r="M138" s="11"/>
      <c r="N138" s="13"/>
      <c r="O138" s="13"/>
      <c r="P138" s="18"/>
      <c r="Q138" s="11"/>
      <c r="R138" s="11"/>
      <c r="S138" s="11">
        <f>SUM(S135:S137)</f>
        <v>19.13849206</v>
      </c>
      <c r="Z138" s="13"/>
    </row>
    <row r="139" ht="10.5" customHeight="1">
      <c r="A139" s="13" t="s">
        <v>676</v>
      </c>
      <c r="B139" s="74" t="s">
        <v>677</v>
      </c>
      <c r="C139" s="13">
        <v>1.0</v>
      </c>
      <c r="D139" s="13">
        <v>1.0</v>
      </c>
      <c r="E139" s="11">
        <v>1.3718253968253968</v>
      </c>
      <c r="F139" s="11">
        <v>9.62579365079365</v>
      </c>
      <c r="G139" s="11">
        <f t="shared" ref="G139:G141" si="228">E139/F139</f>
        <v>0.1425155625</v>
      </c>
      <c r="H139" s="13">
        <v>7.0</v>
      </c>
      <c r="I139" s="13">
        <v>2.0</v>
      </c>
      <c r="J139" s="13">
        <v>75.0</v>
      </c>
      <c r="K139" s="13">
        <v>9.0</v>
      </c>
      <c r="L139" s="11">
        <v>0.7748148148148148</v>
      </c>
      <c r="M139" s="11">
        <v>3.6296296296296298</v>
      </c>
      <c r="N139" s="13">
        <v>8.0</v>
      </c>
      <c r="O139" s="13">
        <v>10.0</v>
      </c>
      <c r="P139" s="18">
        <v>0.8</v>
      </c>
      <c r="Q139" s="15">
        <v>1.717330377332851</v>
      </c>
      <c r="R139" s="16">
        <v>9.801455026455027</v>
      </c>
      <c r="S139" s="11">
        <f t="shared" ref="S139:S141" si="229">E139+M139</f>
        <v>5.001455026</v>
      </c>
      <c r="T139" s="11">
        <f t="shared" ref="T139:T141" si="230">6*P139</f>
        <v>4.8</v>
      </c>
      <c r="U139" s="11">
        <v>17.45383597883598</v>
      </c>
      <c r="V139" s="21">
        <f t="shared" ref="V139:V141" si="231">O139*S139/U139</f>
        <v>2.865533418</v>
      </c>
      <c r="W139" s="109">
        <f t="shared" ref="W139:W141" si="232">N139/V139</f>
        <v>2.791801328</v>
      </c>
      <c r="X139" s="11">
        <f t="shared" ref="X139:X141" si="233">N139-V139</f>
        <v>5.134466582</v>
      </c>
      <c r="Y139" s="18">
        <f t="shared" ref="Y139:Y141" si="234">X139/O139</f>
        <v>0.5134466582</v>
      </c>
      <c r="Z139" s="13"/>
    </row>
    <row r="140" ht="10.5" customHeight="1">
      <c r="A140" s="13" t="s">
        <v>676</v>
      </c>
      <c r="B140" s="37" t="s">
        <v>678</v>
      </c>
      <c r="C140" s="13">
        <v>2.0</v>
      </c>
      <c r="D140" s="13">
        <v>1.0</v>
      </c>
      <c r="E140" s="11">
        <v>2.253968253968254</v>
      </c>
      <c r="F140" s="11">
        <v>9.62579365079365</v>
      </c>
      <c r="G140" s="11">
        <f t="shared" si="228"/>
        <v>0.2341592118</v>
      </c>
      <c r="H140" s="13">
        <v>8.0</v>
      </c>
      <c r="I140" s="13">
        <v>0.0</v>
      </c>
      <c r="J140" s="13">
        <v>99.0</v>
      </c>
      <c r="K140" s="13">
        <v>12.0</v>
      </c>
      <c r="L140" s="11">
        <v>0.6666666666666666</v>
      </c>
      <c r="M140" s="11">
        <v>4.666666666666667</v>
      </c>
      <c r="N140" s="13">
        <v>2.0</v>
      </c>
      <c r="O140" s="13">
        <v>10.0</v>
      </c>
      <c r="P140" s="18">
        <v>0.2</v>
      </c>
      <c r="Q140" s="15">
        <v>1.1008258784405875</v>
      </c>
      <c r="R140" s="16">
        <v>8.12063492063492</v>
      </c>
      <c r="S140" s="11">
        <f t="shared" si="229"/>
        <v>6.920634921</v>
      </c>
      <c r="T140" s="11">
        <f t="shared" si="230"/>
        <v>1.2</v>
      </c>
      <c r="U140" s="11">
        <v>17.45383597883598</v>
      </c>
      <c r="V140" s="21">
        <f t="shared" si="231"/>
        <v>3.96510826</v>
      </c>
      <c r="W140" s="109">
        <f t="shared" si="232"/>
        <v>0.5043998471</v>
      </c>
      <c r="X140" s="11">
        <f t="shared" si="233"/>
        <v>-1.96510826</v>
      </c>
      <c r="Y140" s="18">
        <f t="shared" si="234"/>
        <v>-0.196510826</v>
      </c>
      <c r="Z140" s="13"/>
    </row>
    <row r="141" ht="10.5" customHeight="1">
      <c r="A141" s="13" t="s">
        <v>676</v>
      </c>
      <c r="B141" s="74" t="s">
        <v>679</v>
      </c>
      <c r="C141" s="13">
        <v>3.0</v>
      </c>
      <c r="D141" s="13">
        <v>1.0</v>
      </c>
      <c r="E141" s="11">
        <v>3.353968253968254</v>
      </c>
      <c r="F141" s="11">
        <v>9.62579365079365</v>
      </c>
      <c r="G141" s="11">
        <f t="shared" si="228"/>
        <v>0.3484355032</v>
      </c>
      <c r="H141" s="13">
        <v>7.0</v>
      </c>
      <c r="I141" s="13">
        <v>6.0</v>
      </c>
      <c r="J141" s="13">
        <v>83.0</v>
      </c>
      <c r="K141" s="13">
        <v>9.0</v>
      </c>
      <c r="L141" s="11">
        <v>0.7697456492637216</v>
      </c>
      <c r="M141" s="11">
        <v>2.1777777777777776</v>
      </c>
      <c r="N141" s="13">
        <v>0.0</v>
      </c>
      <c r="O141" s="13">
        <v>10.0</v>
      </c>
      <c r="P141" s="18">
        <v>0.0</v>
      </c>
      <c r="Q141" s="15">
        <v>1.1181811524174505</v>
      </c>
      <c r="R141" s="16">
        <v>5.531746031746032</v>
      </c>
      <c r="S141" s="11">
        <f t="shared" si="229"/>
        <v>5.531746032</v>
      </c>
      <c r="T141" s="11">
        <f t="shared" si="230"/>
        <v>0</v>
      </c>
      <c r="U141" s="11">
        <v>17.45383597883598</v>
      </c>
      <c r="V141" s="21">
        <f t="shared" si="231"/>
        <v>3.169358322</v>
      </c>
      <c r="W141" s="109">
        <f t="shared" si="232"/>
        <v>0</v>
      </c>
      <c r="X141" s="11">
        <f t="shared" si="233"/>
        <v>-3.169358322</v>
      </c>
      <c r="Y141" s="18">
        <f t="shared" si="234"/>
        <v>-0.3169358322</v>
      </c>
      <c r="Z141" s="13"/>
    </row>
    <row r="142" ht="10.5" customHeight="1">
      <c r="A142" s="13"/>
      <c r="B142" s="13"/>
      <c r="C142" s="13"/>
      <c r="D142" s="13"/>
      <c r="E142" s="11"/>
      <c r="F142" s="11"/>
      <c r="G142" s="11"/>
      <c r="H142" s="13"/>
      <c r="I142" s="13"/>
      <c r="J142" s="13"/>
      <c r="K142" s="13"/>
      <c r="L142" s="11"/>
      <c r="M142" s="11"/>
      <c r="N142" s="13"/>
      <c r="O142" s="13"/>
      <c r="P142" s="18"/>
      <c r="Q142" s="11"/>
      <c r="R142" s="11"/>
      <c r="S142" s="11">
        <f>SUM(S139:S141)</f>
        <v>17.45383598</v>
      </c>
      <c r="Z142" s="13"/>
    </row>
    <row r="143" ht="10.5" customHeight="1">
      <c r="A143" s="13" t="s">
        <v>697</v>
      </c>
      <c r="B143" s="53" t="s">
        <v>397</v>
      </c>
      <c r="C143" s="13">
        <v>1.0</v>
      </c>
      <c r="D143" s="13">
        <v>3.0</v>
      </c>
      <c r="E143" s="11">
        <v>4.561111111111111</v>
      </c>
      <c r="F143" s="11">
        <v>11.740079365079364</v>
      </c>
      <c r="G143" s="11">
        <v>0.3885076897076221</v>
      </c>
      <c r="H143" s="13">
        <v>8.0</v>
      </c>
      <c r="I143" s="13">
        <v>0.0</v>
      </c>
      <c r="J143" s="13">
        <v>97.0</v>
      </c>
      <c r="K143" s="13">
        <v>12.0</v>
      </c>
      <c r="L143" s="11">
        <v>0.6666666666666666</v>
      </c>
      <c r="M143" s="11">
        <v>4.666666666666667</v>
      </c>
      <c r="N143" s="13">
        <v>12.0</v>
      </c>
      <c r="O143" s="13">
        <v>16.0</v>
      </c>
      <c r="P143" s="18">
        <f t="shared" ref="P143:P145" si="235">N143/O143</f>
        <v>0.75</v>
      </c>
      <c r="Q143" s="15">
        <v>1.8051743563742888</v>
      </c>
      <c r="R143" s="16">
        <v>13.727777777777778</v>
      </c>
      <c r="S143" s="11">
        <f t="shared" ref="S143:S145" si="236">E143+M143</f>
        <v>9.227777778</v>
      </c>
      <c r="T143" s="11">
        <f t="shared" ref="T143:T145" si="237">6*P143</f>
        <v>4.5</v>
      </c>
      <c r="U143" s="12">
        <v>17.801190476190477</v>
      </c>
      <c r="V143" s="21">
        <f t="shared" ref="V143:V145" si="238">O143*S143/U143</f>
        <v>8.294076997</v>
      </c>
      <c r="W143" s="109">
        <f t="shared" ref="W143:W145" si="239">N143/V143</f>
        <v>1.446815602</v>
      </c>
      <c r="X143" s="11">
        <f t="shared" ref="X143:X145" si="240">N143-V143</f>
        <v>3.705923003</v>
      </c>
      <c r="Y143" s="18">
        <f t="shared" ref="Y143:Y145" si="241">X143/O143</f>
        <v>0.2316201877</v>
      </c>
      <c r="Z143" s="13"/>
    </row>
    <row r="144" ht="10.5" customHeight="1">
      <c r="A144" s="13" t="s">
        <v>697</v>
      </c>
      <c r="B144" s="39" t="s">
        <v>574</v>
      </c>
      <c r="C144" s="13">
        <v>3.0</v>
      </c>
      <c r="D144" s="13">
        <v>2.0</v>
      </c>
      <c r="E144" s="11">
        <v>2.778968253968254</v>
      </c>
      <c r="F144" s="11">
        <v>11.740079365079364</v>
      </c>
      <c r="G144" s="11">
        <v>0.23670779111036</v>
      </c>
      <c r="H144" s="13">
        <v>7.0</v>
      </c>
      <c r="I144" s="13">
        <v>4.0</v>
      </c>
      <c r="J144" s="13">
        <v>109.0</v>
      </c>
      <c r="K144" s="13">
        <v>14.0</v>
      </c>
      <c r="L144" s="11">
        <v>0.49737876802096986</v>
      </c>
      <c r="M144" s="11">
        <v>1.75</v>
      </c>
      <c r="N144" s="13">
        <v>0.0</v>
      </c>
      <c r="O144" s="13">
        <v>16.0</v>
      </c>
      <c r="P144" s="18">
        <f t="shared" si="235"/>
        <v>0</v>
      </c>
      <c r="Q144" s="15">
        <v>0.7340865591313299</v>
      </c>
      <c r="R144" s="16">
        <v>4.528968253968253</v>
      </c>
      <c r="S144" s="11">
        <f t="shared" si="236"/>
        <v>4.528968254</v>
      </c>
      <c r="T144" s="11">
        <f t="shared" si="237"/>
        <v>0</v>
      </c>
      <c r="U144" s="12">
        <v>17.801190476190477</v>
      </c>
      <c r="V144" s="21">
        <f t="shared" si="238"/>
        <v>4.070710448</v>
      </c>
      <c r="W144" s="109">
        <f t="shared" si="239"/>
        <v>0</v>
      </c>
      <c r="X144" s="11">
        <f t="shared" si="240"/>
        <v>-4.070710448</v>
      </c>
      <c r="Y144" s="18">
        <f t="shared" si="241"/>
        <v>-0.254419403</v>
      </c>
      <c r="Z144" s="13"/>
    </row>
    <row r="145" ht="10.5" customHeight="1">
      <c r="A145" s="13" t="s">
        <v>697</v>
      </c>
      <c r="B145" s="39" t="s">
        <v>416</v>
      </c>
      <c r="C145" s="13">
        <v>2.0</v>
      </c>
      <c r="D145" s="13">
        <v>2.0</v>
      </c>
      <c r="E145" s="11">
        <v>0.3111111111111111</v>
      </c>
      <c r="F145" s="11">
        <v>1.040079365079365</v>
      </c>
      <c r="G145" s="11">
        <v>0.299122472338802</v>
      </c>
      <c r="H145" s="13">
        <v>2.0</v>
      </c>
      <c r="I145" s="13">
        <v>1.0</v>
      </c>
      <c r="J145" s="13">
        <v>24.0</v>
      </c>
      <c r="K145" s="13">
        <v>3.0</v>
      </c>
      <c r="L145" s="11">
        <v>0.6527777777777778</v>
      </c>
      <c r="M145" s="11">
        <v>3.7333333333333334</v>
      </c>
      <c r="N145" s="13">
        <v>4.0</v>
      </c>
      <c r="O145" s="13">
        <v>16.0</v>
      </c>
      <c r="P145" s="18">
        <f t="shared" si="235"/>
        <v>0.25</v>
      </c>
      <c r="Q145" s="15">
        <v>0.8643790849673203</v>
      </c>
      <c r="R145" s="16">
        <v>4.348484848484849</v>
      </c>
      <c r="S145" s="11">
        <f t="shared" si="236"/>
        <v>4.044444444</v>
      </c>
      <c r="T145" s="11">
        <f t="shared" si="237"/>
        <v>1.5</v>
      </c>
      <c r="U145" s="12">
        <v>17.801190476190477</v>
      </c>
      <c r="V145" s="21">
        <f t="shared" si="238"/>
        <v>3.635212555</v>
      </c>
      <c r="W145" s="109">
        <f t="shared" si="239"/>
        <v>1.100348312</v>
      </c>
      <c r="X145" s="11">
        <f t="shared" si="240"/>
        <v>0.3647874451</v>
      </c>
      <c r="Y145" s="18">
        <f t="shared" si="241"/>
        <v>0.02279921532</v>
      </c>
      <c r="Z145" s="13"/>
    </row>
    <row r="146" ht="10.5" customHeight="1">
      <c r="A146" s="13"/>
      <c r="B146" s="13"/>
      <c r="C146" s="13"/>
      <c r="D146" s="13"/>
      <c r="E146" s="11"/>
      <c r="F146" s="11"/>
      <c r="G146" s="11"/>
      <c r="H146" s="13"/>
      <c r="I146" s="13"/>
      <c r="J146" s="13"/>
      <c r="K146" s="13"/>
      <c r="L146" s="11"/>
      <c r="M146" s="11"/>
      <c r="N146" s="13"/>
      <c r="O146" s="13"/>
      <c r="P146" s="18"/>
      <c r="Q146" s="11"/>
      <c r="R146" s="11"/>
      <c r="S146" s="11">
        <f>SUM(S143:S145)</f>
        <v>17.80119048</v>
      </c>
      <c r="Z146" s="13"/>
    </row>
    <row r="147" ht="12.75" customHeight="1">
      <c r="E147" s="1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07"/>
      <c r="Q147" s="13"/>
      <c r="R147" s="13"/>
      <c r="S147" s="11"/>
    </row>
    <row r="148" ht="12.75" customHeight="1">
      <c r="A148" s="13" t="s">
        <v>577</v>
      </c>
      <c r="B148" s="13" t="s">
        <v>578</v>
      </c>
      <c r="C148" s="13">
        <v>1.0</v>
      </c>
      <c r="D148" s="13">
        <v>1.0</v>
      </c>
      <c r="E148" s="11">
        <v>1.761111111111111</v>
      </c>
      <c r="F148" s="11">
        <v>13.222222222222221</v>
      </c>
      <c r="G148" s="11">
        <v>0.13319327731092437</v>
      </c>
      <c r="H148" s="13">
        <v>9.0</v>
      </c>
      <c r="I148" s="13">
        <v>6.0</v>
      </c>
      <c r="J148" s="13">
        <v>100.0</v>
      </c>
      <c r="K148" s="13">
        <v>12.0</v>
      </c>
      <c r="L148" s="11">
        <v>0.745</v>
      </c>
      <c r="M148" s="11">
        <v>2.1</v>
      </c>
      <c r="N148" s="13">
        <v>10.0</v>
      </c>
      <c r="O148" s="13">
        <v>10.0</v>
      </c>
      <c r="P148" s="11">
        <v>1.0</v>
      </c>
      <c r="Q148" s="11">
        <v>1.8781932773109244</v>
      </c>
      <c r="R148" s="11">
        <v>9.86111111111111</v>
      </c>
      <c r="S148" s="11">
        <v>3.861111111111111</v>
      </c>
      <c r="T148" s="11">
        <v>6.0</v>
      </c>
      <c r="U148" s="11">
        <v>15.73</v>
      </c>
      <c r="V148" s="21">
        <v>2.4546160909797274</v>
      </c>
      <c r="W148" s="109">
        <v>4.073956834532374</v>
      </c>
      <c r="X148" s="11">
        <v>7.545383909020273</v>
      </c>
      <c r="Y148" s="18">
        <v>0.7545383909020272</v>
      </c>
      <c r="Z148" s="13"/>
    </row>
    <row r="149" ht="12.75" customHeight="1">
      <c r="A149" s="13" t="s">
        <v>147</v>
      </c>
      <c r="B149" s="13" t="s">
        <v>148</v>
      </c>
      <c r="C149" s="13">
        <v>1.0</v>
      </c>
      <c r="D149" s="13">
        <v>1.0</v>
      </c>
      <c r="E149" s="11">
        <v>1.1833333333333333</v>
      </c>
      <c r="F149" s="11">
        <v>11.726984126984128</v>
      </c>
      <c r="G149" s="11">
        <v>0.10090687601515971</v>
      </c>
      <c r="H149" s="13">
        <v>8.0</v>
      </c>
      <c r="I149" s="13">
        <v>1.0</v>
      </c>
      <c r="J149" s="13">
        <v>59.0</v>
      </c>
      <c r="K149" s="13">
        <v>9.0</v>
      </c>
      <c r="L149" s="11">
        <v>0.8870056497175142</v>
      </c>
      <c r="M149" s="11">
        <v>4.977777777777778</v>
      </c>
      <c r="N149" s="13">
        <v>9.0</v>
      </c>
      <c r="O149" s="13">
        <v>9.0</v>
      </c>
      <c r="P149" s="18">
        <v>1.0</v>
      </c>
      <c r="Q149" s="11">
        <v>1.987912525732674</v>
      </c>
      <c r="R149" s="11">
        <v>12.161111111111111</v>
      </c>
      <c r="S149" s="11">
        <v>6.161111111111111</v>
      </c>
      <c r="T149" s="11">
        <v>6.0</v>
      </c>
      <c r="U149" s="11">
        <v>17.51818181818182</v>
      </c>
      <c r="V149" s="21">
        <v>3.165282823040996</v>
      </c>
      <c r="W149" s="109">
        <v>2.8433478153947047</v>
      </c>
      <c r="X149" s="11">
        <v>5.834717176959003</v>
      </c>
      <c r="Y149" s="18">
        <v>0.6483019085510003</v>
      </c>
      <c r="Z149" s="13"/>
    </row>
    <row r="150" ht="12.75" customHeight="1">
      <c r="A150" s="12" t="s">
        <v>556</v>
      </c>
      <c r="B150" s="12" t="s">
        <v>420</v>
      </c>
      <c r="C150" s="12">
        <v>1.0</v>
      </c>
      <c r="D150" s="12">
        <v>2.0</v>
      </c>
      <c r="E150" s="12">
        <v>1.6373015873015873</v>
      </c>
      <c r="F150" s="12">
        <v>15.93015873015873</v>
      </c>
      <c r="G150" s="12">
        <v>0.10277999202869668</v>
      </c>
      <c r="H150" s="12">
        <v>7.0</v>
      </c>
      <c r="I150" s="12">
        <v>0.0</v>
      </c>
      <c r="J150" s="12">
        <v>91.0</v>
      </c>
      <c r="K150" s="12">
        <v>11.0</v>
      </c>
      <c r="L150" s="12">
        <v>0.6363636363636364</v>
      </c>
      <c r="M150" s="12">
        <v>4.45454545454545</v>
      </c>
      <c r="N150" s="12">
        <v>10.0</v>
      </c>
      <c r="O150" s="12">
        <v>10.0</v>
      </c>
      <c r="P150" s="12">
        <v>1.0</v>
      </c>
      <c r="Q150" s="12">
        <v>1.7391436283923332</v>
      </c>
      <c r="R150" s="12">
        <v>12.091847041847041</v>
      </c>
      <c r="S150" s="12">
        <v>6.091847041847037</v>
      </c>
      <c r="T150" s="12">
        <v>6.0</v>
      </c>
      <c r="U150" s="12">
        <v>14.19</v>
      </c>
      <c r="V150" s="12">
        <v>4.293056407221309</v>
      </c>
      <c r="W150" s="12">
        <v>2.329342792510039</v>
      </c>
      <c r="X150" s="12">
        <v>5.706943592778691</v>
      </c>
      <c r="Y150" s="18">
        <v>0.570694359277869</v>
      </c>
    </row>
    <row r="151" ht="12.75" customHeight="1">
      <c r="A151" s="13" t="s">
        <v>353</v>
      </c>
      <c r="B151" s="13" t="s">
        <v>355</v>
      </c>
      <c r="C151" s="13">
        <v>1.0</v>
      </c>
      <c r="D151" s="13">
        <v>1.0</v>
      </c>
      <c r="E151" s="11">
        <v>1.65</v>
      </c>
      <c r="F151" s="11">
        <v>13.35952380952381</v>
      </c>
      <c r="G151" s="11">
        <v>0.12350739618606309</v>
      </c>
      <c r="H151" s="13">
        <v>11.0</v>
      </c>
      <c r="I151" s="13">
        <v>6.0</v>
      </c>
      <c r="J151" s="13">
        <v>89.0</v>
      </c>
      <c r="K151" s="13">
        <v>14.0</v>
      </c>
      <c r="L151" s="11">
        <v>0.7808988764044944</v>
      </c>
      <c r="M151" s="11">
        <v>2.2</v>
      </c>
      <c r="N151" s="13">
        <v>6.0</v>
      </c>
      <c r="O151" s="13">
        <v>8.0</v>
      </c>
      <c r="P151" s="11">
        <v>0.75</v>
      </c>
      <c r="Q151" s="11">
        <v>1.6544062725905575</v>
      </c>
      <c r="R151" s="11">
        <v>8.35</v>
      </c>
      <c r="S151" s="11">
        <v>3.85</v>
      </c>
      <c r="T151" s="11">
        <v>4.5</v>
      </c>
      <c r="U151" s="11">
        <v>18.51904761904762</v>
      </c>
      <c r="V151" s="21">
        <v>1.6631524813576755</v>
      </c>
      <c r="W151" s="109">
        <v>3.6076066790352503</v>
      </c>
      <c r="X151" s="11">
        <v>4.336847518642324</v>
      </c>
      <c r="Y151" s="18">
        <v>0.5421059398302905</v>
      </c>
      <c r="Z151" s="13"/>
    </row>
    <row r="152" ht="12.75" customHeight="1">
      <c r="A152" s="13" t="s">
        <v>236</v>
      </c>
      <c r="B152" s="13" t="s">
        <v>237</v>
      </c>
      <c r="C152" s="13">
        <v>1.0</v>
      </c>
      <c r="D152" s="13">
        <v>1.0</v>
      </c>
      <c r="E152" s="11">
        <v>0.3666666666666667</v>
      </c>
      <c r="F152" s="11">
        <v>11.608</v>
      </c>
      <c r="G152" s="11">
        <v>0.03158741098093269</v>
      </c>
      <c r="H152" s="13">
        <v>14.0</v>
      </c>
      <c r="I152" s="13">
        <v>5.0</v>
      </c>
      <c r="J152" s="13">
        <v>108.0</v>
      </c>
      <c r="K152" s="13">
        <v>14.0</v>
      </c>
      <c r="L152" s="11">
        <v>0.9966931216931217</v>
      </c>
      <c r="M152" s="11">
        <v>3.111111111111111</v>
      </c>
      <c r="N152" s="13">
        <v>7.0</v>
      </c>
      <c r="O152" s="13">
        <v>9.0</v>
      </c>
      <c r="P152" s="11">
        <v>0.7777777777777778</v>
      </c>
      <c r="Q152" s="11">
        <v>1.8060583104518324</v>
      </c>
      <c r="R152" s="11">
        <v>8.144444444444446</v>
      </c>
      <c r="S152" s="11">
        <v>3.477777777777778</v>
      </c>
      <c r="T152" s="11">
        <v>4.666666666666667</v>
      </c>
      <c r="U152" s="11">
        <v>14.511111111111113</v>
      </c>
      <c r="V152" s="21">
        <v>2.1569678407350685</v>
      </c>
      <c r="W152" s="109">
        <v>3.245296414625489</v>
      </c>
      <c r="X152" s="11">
        <v>4.843032159264931</v>
      </c>
      <c r="Y152" s="18">
        <v>0.5381146843627701</v>
      </c>
      <c r="Z152" s="13"/>
    </row>
    <row r="153" ht="12.75" customHeight="1">
      <c r="A153" s="12" t="s">
        <v>676</v>
      </c>
      <c r="B153" s="12" t="s">
        <v>677</v>
      </c>
      <c r="C153" s="12">
        <v>1.0</v>
      </c>
      <c r="D153" s="12">
        <v>1.0</v>
      </c>
      <c r="E153" s="12">
        <v>1.3718253968253968</v>
      </c>
      <c r="F153" s="12">
        <v>9.62579365079365</v>
      </c>
      <c r="G153" s="12">
        <v>0.14251556251803604</v>
      </c>
      <c r="H153" s="12">
        <v>7.0</v>
      </c>
      <c r="I153" s="12">
        <v>2.0</v>
      </c>
      <c r="J153" s="12">
        <v>75.0</v>
      </c>
      <c r="K153" s="12">
        <v>9.0</v>
      </c>
      <c r="L153" s="12">
        <v>0.7748148148148148</v>
      </c>
      <c r="M153" s="12">
        <v>3.6296296296296298</v>
      </c>
      <c r="N153" s="12">
        <v>8.0</v>
      </c>
      <c r="O153" s="12">
        <v>10.0</v>
      </c>
      <c r="P153" s="12">
        <v>0.8</v>
      </c>
      <c r="Q153" s="12">
        <v>1.717330377332851</v>
      </c>
      <c r="R153" s="12">
        <v>9.801455026455027</v>
      </c>
      <c r="S153" s="12">
        <v>5.001455026455027</v>
      </c>
      <c r="T153" s="12">
        <v>4.800000000000001</v>
      </c>
      <c r="U153" s="12">
        <v>17.45383597883598</v>
      </c>
      <c r="V153" s="12">
        <v>2.8655334177080887</v>
      </c>
      <c r="W153" s="12">
        <v>2.791801327655973</v>
      </c>
      <c r="X153" s="12">
        <v>5.134466582291911</v>
      </c>
      <c r="Y153" s="12">
        <v>0.5134466582291911</v>
      </c>
    </row>
    <row r="154" ht="12.75" customHeight="1">
      <c r="A154" s="13" t="s">
        <v>383</v>
      </c>
      <c r="B154" s="13" t="s">
        <v>227</v>
      </c>
      <c r="C154" s="13">
        <v>1.0</v>
      </c>
      <c r="D154" s="13">
        <v>3.0</v>
      </c>
      <c r="E154" s="11">
        <v>2.91</v>
      </c>
      <c r="F154" s="11">
        <v>10.11</v>
      </c>
      <c r="G154" s="11">
        <v>0.29</v>
      </c>
      <c r="H154" s="13">
        <v>9.0</v>
      </c>
      <c r="I154" s="13">
        <v>2.0</v>
      </c>
      <c r="J154" s="13">
        <v>83.0</v>
      </c>
      <c r="K154" s="13">
        <v>11.0</v>
      </c>
      <c r="L154" s="11">
        <v>0.82</v>
      </c>
      <c r="M154" s="11">
        <v>3.82</v>
      </c>
      <c r="N154" s="13">
        <v>7.0</v>
      </c>
      <c r="O154" s="13">
        <v>8.0</v>
      </c>
      <c r="P154" s="11">
        <v>0.875</v>
      </c>
      <c r="Q154" s="11">
        <v>1.98</v>
      </c>
      <c r="R154" s="11">
        <v>11.98</v>
      </c>
      <c r="S154" s="11">
        <v>6.73</v>
      </c>
      <c r="T154" s="11">
        <v>5.25</v>
      </c>
      <c r="U154" s="11">
        <v>18.45</v>
      </c>
      <c r="V154" s="21">
        <v>2.918157181571816</v>
      </c>
      <c r="W154" s="109">
        <v>2.3987741456166414</v>
      </c>
      <c r="X154" s="11">
        <v>4.081842818428184</v>
      </c>
      <c r="Y154" s="18">
        <v>0.510230352303523</v>
      </c>
      <c r="Z154" s="13"/>
    </row>
    <row r="155" ht="12.75" customHeight="1">
      <c r="A155" s="12" t="s">
        <v>371</v>
      </c>
      <c r="B155" s="12" t="s">
        <v>329</v>
      </c>
      <c r="C155" s="12">
        <v>1.0</v>
      </c>
      <c r="D155" s="12">
        <v>2.0</v>
      </c>
      <c r="E155" s="12">
        <v>5.031746031746032</v>
      </c>
      <c r="F155" s="12">
        <v>11.899603174603175</v>
      </c>
      <c r="G155" s="12">
        <v>0.4228499016240371</v>
      </c>
      <c r="H155" s="12">
        <v>8.0</v>
      </c>
      <c r="I155" s="12">
        <v>0.0</v>
      </c>
      <c r="J155" s="12">
        <v>99.0</v>
      </c>
      <c r="K155" s="12">
        <v>12.0</v>
      </c>
      <c r="L155" s="12">
        <v>0.6666666666666666</v>
      </c>
      <c r="M155" s="12">
        <v>4.666666666666667</v>
      </c>
      <c r="N155" s="12">
        <v>8.0</v>
      </c>
      <c r="O155" s="12">
        <v>8.0</v>
      </c>
      <c r="P155" s="12">
        <v>1.0</v>
      </c>
      <c r="Q155" s="12">
        <v>2.089516568290704</v>
      </c>
      <c r="R155" s="12">
        <v>15.6984126984127</v>
      </c>
      <c r="S155" s="12">
        <v>9.6984126984127</v>
      </c>
      <c r="T155" s="12">
        <v>6.0</v>
      </c>
      <c r="U155" s="12">
        <v>17.712734487734487</v>
      </c>
      <c r="V155" s="12">
        <v>4.380311895999365</v>
      </c>
      <c r="W155" s="12">
        <v>1.8263539651837521</v>
      </c>
      <c r="X155" s="12">
        <v>3.619688104000635</v>
      </c>
      <c r="Y155" s="18">
        <v>0.45246101300007935</v>
      </c>
    </row>
    <row r="156" ht="12.75" customHeight="1">
      <c r="A156" s="13" t="s">
        <v>661</v>
      </c>
      <c r="B156" s="13" t="s">
        <v>663</v>
      </c>
      <c r="C156" s="13">
        <v>1.0</v>
      </c>
      <c r="D156" s="13">
        <v>1.0</v>
      </c>
      <c r="E156" s="11">
        <v>2.142857142857143</v>
      </c>
      <c r="F156" s="11">
        <v>5.521825396825397</v>
      </c>
      <c r="G156" s="11">
        <v>0.38807042759611926</v>
      </c>
      <c r="H156" s="13">
        <v>4.0</v>
      </c>
      <c r="I156" s="13">
        <v>5.0</v>
      </c>
      <c r="J156" s="13">
        <v>35.0</v>
      </c>
      <c r="K156" s="13">
        <v>5.0</v>
      </c>
      <c r="L156" s="11">
        <v>0.7714285714285715</v>
      </c>
      <c r="M156" s="11">
        <v>2.488888888888889</v>
      </c>
      <c r="N156" s="13">
        <v>9.0</v>
      </c>
      <c r="O156" s="13">
        <v>13.0</v>
      </c>
      <c r="P156" s="13">
        <v>0.6923076923076923</v>
      </c>
      <c r="Q156" s="11">
        <v>1.851806691332383</v>
      </c>
      <c r="R156" s="11">
        <v>8.785592185592185</v>
      </c>
      <c r="S156" s="11">
        <v>4.631746031746031</v>
      </c>
      <c r="T156" s="11">
        <v>4.153846153846153</v>
      </c>
      <c r="U156" s="11">
        <v>19.14</v>
      </c>
      <c r="V156" s="21">
        <v>3.145909007977973</v>
      </c>
      <c r="W156" s="109">
        <v>2.860858332893974</v>
      </c>
      <c r="X156" s="11">
        <v>5.8540909920220265</v>
      </c>
      <c r="Y156" s="18">
        <v>0.45031469169400207</v>
      </c>
      <c r="Z156" s="13"/>
    </row>
    <row r="157" ht="12.75" customHeight="1">
      <c r="A157" s="110" t="s">
        <v>396</v>
      </c>
      <c r="B157" s="112" t="s">
        <v>397</v>
      </c>
      <c r="C157" s="112">
        <v>1.0</v>
      </c>
      <c r="D157" s="112">
        <v>1.0</v>
      </c>
      <c r="E157" s="113">
        <v>2.28452380952381</v>
      </c>
      <c r="F157" s="113">
        <v>12.942857142857143</v>
      </c>
      <c r="G157" s="113">
        <v>0.17650846210448862</v>
      </c>
      <c r="H157" s="112">
        <v>10.0</v>
      </c>
      <c r="I157" s="112">
        <v>5.0</v>
      </c>
      <c r="J157" s="112">
        <v>70.0</v>
      </c>
      <c r="K157" s="112">
        <v>10.0</v>
      </c>
      <c r="L157" s="113">
        <v>0.9928571428571429</v>
      </c>
      <c r="M157" s="113">
        <v>3.111111111111111</v>
      </c>
      <c r="N157" s="112">
        <v>8.0</v>
      </c>
      <c r="O157" s="112">
        <v>9.0</v>
      </c>
      <c r="P157" s="113">
        <v>0.8888888888888888</v>
      </c>
      <c r="Q157" s="113">
        <v>2.0582544938505203</v>
      </c>
      <c r="R157" s="113">
        <v>10.728968253968254</v>
      </c>
      <c r="S157" s="113">
        <v>5.395634920634921</v>
      </c>
      <c r="T157" s="113">
        <v>5.333333333333333</v>
      </c>
      <c r="U157" s="11">
        <v>12.08015873015873</v>
      </c>
      <c r="V157" s="21">
        <v>4.019873858484988</v>
      </c>
      <c r="W157" s="109">
        <v>1.9901121979521628</v>
      </c>
      <c r="X157" s="11">
        <v>3.9801261415150124</v>
      </c>
      <c r="Y157" s="18">
        <v>0.4422362379461125</v>
      </c>
      <c r="Z157" s="13"/>
    </row>
    <row r="158" ht="12.75" customHeight="1">
      <c r="A158" s="117" t="s">
        <v>300</v>
      </c>
      <c r="B158" s="13" t="s">
        <v>276</v>
      </c>
      <c r="C158" s="13">
        <v>1.0</v>
      </c>
      <c r="D158" s="13">
        <v>4.0</v>
      </c>
      <c r="E158" s="11">
        <v>4.642857142857142</v>
      </c>
      <c r="F158" s="11">
        <v>11.021825396825397</v>
      </c>
      <c r="G158" s="11">
        <v>0.4212421242124212</v>
      </c>
      <c r="H158" s="13">
        <v>12.0</v>
      </c>
      <c r="I158" s="13">
        <v>6.0</v>
      </c>
      <c r="J158" s="13">
        <v>99.0</v>
      </c>
      <c r="K158" s="13">
        <v>13.0</v>
      </c>
      <c r="L158" s="11">
        <v>0.9184149184149184</v>
      </c>
      <c r="M158" s="11">
        <v>2.5846153846153848</v>
      </c>
      <c r="N158" s="13">
        <v>8.0</v>
      </c>
      <c r="O158" s="13">
        <v>9.0</v>
      </c>
      <c r="P158" s="11">
        <v>0.8888888888888888</v>
      </c>
      <c r="Q158" s="11">
        <v>2.228545931516228</v>
      </c>
      <c r="R158" s="11">
        <v>12.56080586080586</v>
      </c>
      <c r="S158" s="11">
        <v>7.227472527472527</v>
      </c>
      <c r="T158" s="11">
        <v>5.333333333333333</v>
      </c>
      <c r="U158" s="13">
        <v>15.913186813186813</v>
      </c>
      <c r="V158" s="21">
        <v>4.087632069608452</v>
      </c>
      <c r="W158" s="109">
        <v>1.9571233084993163</v>
      </c>
      <c r="X158" s="11">
        <v>3.9123679303915484</v>
      </c>
      <c r="Y158" s="18">
        <v>0.4347075478212832</v>
      </c>
      <c r="Z158" s="13"/>
    </row>
    <row r="159" ht="12.75" customHeight="1">
      <c r="A159" s="13" t="s">
        <v>219</v>
      </c>
      <c r="B159" s="13" t="s">
        <v>220</v>
      </c>
      <c r="C159" s="13">
        <v>1.0</v>
      </c>
      <c r="D159" s="13">
        <v>1.0</v>
      </c>
      <c r="E159" s="11">
        <v>5.378571428571428</v>
      </c>
      <c r="F159" s="11">
        <v>12.23690476190476</v>
      </c>
      <c r="G159" s="11">
        <v>0.4395369199338457</v>
      </c>
      <c r="H159" s="13">
        <v>9.0</v>
      </c>
      <c r="I159" s="13">
        <v>0.0</v>
      </c>
      <c r="J159" s="13">
        <v>68.0</v>
      </c>
      <c r="K159" s="13">
        <v>11.0</v>
      </c>
      <c r="L159" s="11">
        <v>0.8181818181818182</v>
      </c>
      <c r="M159" s="11">
        <v>5.7272727272727275</v>
      </c>
      <c r="N159" s="13">
        <v>7.0</v>
      </c>
      <c r="O159" s="13">
        <v>7.0</v>
      </c>
      <c r="P159" s="11">
        <v>1.0</v>
      </c>
      <c r="Q159" s="11">
        <v>2.257718738115664</v>
      </c>
      <c r="R159" s="11">
        <v>17.105844155844157</v>
      </c>
      <c r="S159" s="11">
        <v>11.105844155844157</v>
      </c>
      <c r="T159" s="11">
        <v>6.0</v>
      </c>
      <c r="U159" s="11">
        <v>19.30108225108225</v>
      </c>
      <c r="V159" s="21">
        <v>4.027800518105663</v>
      </c>
      <c r="W159" s="109">
        <v>1.7379212223976295</v>
      </c>
      <c r="X159" s="11">
        <v>2.9721994818943367</v>
      </c>
      <c r="Y159" s="18">
        <v>0.42459992598490526</v>
      </c>
      <c r="Z159" s="13"/>
    </row>
    <row r="160" ht="12.75" customHeight="1">
      <c r="A160" s="117" t="s">
        <v>274</v>
      </c>
      <c r="B160" s="13" t="s">
        <v>275</v>
      </c>
      <c r="C160" s="13">
        <v>1.0</v>
      </c>
      <c r="D160" s="13">
        <v>2.0</v>
      </c>
      <c r="E160" s="11">
        <v>0.6928571428571428</v>
      </c>
      <c r="F160" s="11">
        <v>11.558</v>
      </c>
      <c r="G160" s="11">
        <v>0.05994611030084295</v>
      </c>
      <c r="H160" s="13">
        <v>9.0</v>
      </c>
      <c r="I160" s="13">
        <v>1.0</v>
      </c>
      <c r="J160" s="13">
        <v>89.0</v>
      </c>
      <c r="K160" s="13">
        <v>12.0</v>
      </c>
      <c r="L160" s="11">
        <v>0.7490636704119851</v>
      </c>
      <c r="M160" s="11">
        <v>4.2</v>
      </c>
      <c r="N160" s="13">
        <v>6.0</v>
      </c>
      <c r="O160" s="13">
        <v>9.0</v>
      </c>
      <c r="P160" s="13">
        <v>0.6666666666666666</v>
      </c>
      <c r="Q160" s="11">
        <v>1.4756764473794948</v>
      </c>
      <c r="R160" s="11">
        <v>8.892857142857142</v>
      </c>
      <c r="S160" s="11">
        <v>4.892857142857143</v>
      </c>
      <c r="T160" s="11">
        <v>4.0</v>
      </c>
      <c r="U160" s="11">
        <v>17.049470899470897</v>
      </c>
      <c r="V160" s="21">
        <v>2.582819991621023</v>
      </c>
      <c r="W160" s="109">
        <v>2.3230422636748664</v>
      </c>
      <c r="X160" s="11">
        <v>3.417180008378977</v>
      </c>
      <c r="Y160" s="18">
        <v>0.3796866675976641</v>
      </c>
      <c r="Z160" s="133"/>
    </row>
    <row r="161" ht="12.75" customHeight="1">
      <c r="A161" s="119" t="s">
        <v>167</v>
      </c>
      <c r="B161" s="25" t="s">
        <v>168</v>
      </c>
      <c r="C161" s="25">
        <v>1.0</v>
      </c>
      <c r="D161" s="25">
        <v>1.0</v>
      </c>
      <c r="E161" s="25">
        <v>1.325</v>
      </c>
      <c r="F161" s="25">
        <v>13.301190476190476</v>
      </c>
      <c r="G161" s="25">
        <v>0.09961514364987023</v>
      </c>
      <c r="H161" s="25">
        <v>9.0</v>
      </c>
      <c r="I161" s="25">
        <v>5.0</v>
      </c>
      <c r="J161" s="25">
        <v>64.0</v>
      </c>
      <c r="K161" s="25">
        <v>9.0</v>
      </c>
      <c r="L161" s="25">
        <v>0.9913194444444444</v>
      </c>
      <c r="M161" s="25">
        <v>3.111111111111111</v>
      </c>
      <c r="N161" s="25">
        <v>4.0</v>
      </c>
      <c r="O161" s="25">
        <v>7.0</v>
      </c>
      <c r="P161" s="25">
        <v>0.5714285714285714</v>
      </c>
      <c r="Q161" s="25">
        <v>1.662363159522886</v>
      </c>
      <c r="R161" s="25">
        <v>7.864682539682539</v>
      </c>
      <c r="S161" s="25">
        <v>4.436111111111111</v>
      </c>
      <c r="T161" s="25">
        <v>3.4285714285714284</v>
      </c>
      <c r="U161" s="12">
        <v>22.83293650793651</v>
      </c>
      <c r="V161" s="12">
        <v>1.3599993048193397</v>
      </c>
      <c r="W161" s="12">
        <v>2.941177974007387</v>
      </c>
      <c r="X161" s="12">
        <v>2.6400006951806603</v>
      </c>
      <c r="Y161" s="18">
        <v>0.37714295645438006</v>
      </c>
    </row>
    <row r="162" ht="12.75" customHeight="1">
      <c r="A162" s="13" t="s">
        <v>317</v>
      </c>
      <c r="B162" s="13" t="s">
        <v>318</v>
      </c>
      <c r="C162" s="13">
        <v>1.0</v>
      </c>
      <c r="D162" s="13">
        <v>1.0</v>
      </c>
      <c r="E162" s="11">
        <v>3.5456349206349205</v>
      </c>
      <c r="F162" s="11">
        <v>10.980158730158731</v>
      </c>
      <c r="G162" s="11">
        <v>0.32291290205999273</v>
      </c>
      <c r="H162" s="13">
        <v>11.0</v>
      </c>
      <c r="I162" s="13">
        <v>5.0</v>
      </c>
      <c r="J162" s="13">
        <v>101.0</v>
      </c>
      <c r="K162" s="13">
        <v>13.0</v>
      </c>
      <c r="L162" s="11">
        <v>0.8423457730388424</v>
      </c>
      <c r="M162" s="11">
        <v>2.6324786324786325</v>
      </c>
      <c r="N162" s="13">
        <v>6.0</v>
      </c>
      <c r="O162" s="13">
        <v>9.0</v>
      </c>
      <c r="P162" s="13">
        <v>0.6666666666666666</v>
      </c>
      <c r="Q162" s="11">
        <v>1.8319253417655017</v>
      </c>
      <c r="R162" s="11">
        <v>10.178113553113553</v>
      </c>
      <c r="S162" s="11">
        <v>6.178113553113553</v>
      </c>
      <c r="T162" s="11">
        <v>4.0</v>
      </c>
      <c r="U162" s="11">
        <v>21.007844932844932</v>
      </c>
      <c r="V162" s="21">
        <v>2.646774200579178</v>
      </c>
      <c r="W162" s="109">
        <v>2.266910414453585</v>
      </c>
      <c r="X162" s="11">
        <v>3.353225799420822</v>
      </c>
      <c r="Y162" s="18">
        <v>0.37258064438009136</v>
      </c>
      <c r="Z162" s="13"/>
    </row>
    <row r="163" ht="12.75" customHeight="1">
      <c r="A163" s="13" t="s">
        <v>598</v>
      </c>
      <c r="B163" s="13" t="s">
        <v>406</v>
      </c>
      <c r="C163" s="13">
        <v>1.0</v>
      </c>
      <c r="D163" s="13">
        <v>2.0</v>
      </c>
      <c r="E163" s="11">
        <v>1.1373015873015873</v>
      </c>
      <c r="F163" s="11">
        <v>12.306349206349207</v>
      </c>
      <c r="G163" s="11">
        <v>0.09241583903005288</v>
      </c>
      <c r="H163" s="13">
        <v>11.0</v>
      </c>
      <c r="I163" s="13">
        <v>0.0</v>
      </c>
      <c r="J163" s="13">
        <v>99.0</v>
      </c>
      <c r="K163" s="13">
        <v>13.0</v>
      </c>
      <c r="L163" s="11">
        <v>0.8461538461538461</v>
      </c>
      <c r="M163" s="11">
        <v>5.923076923076923</v>
      </c>
      <c r="N163" s="13">
        <v>7.0</v>
      </c>
      <c r="O163" s="13">
        <v>10.0</v>
      </c>
      <c r="P163" s="13">
        <v>0.7</v>
      </c>
      <c r="Q163" s="11">
        <v>1.638569685183899</v>
      </c>
      <c r="R163" s="11">
        <v>11.26037851037851</v>
      </c>
      <c r="S163" s="11">
        <v>7.060378510378511</v>
      </c>
      <c r="T163" s="11">
        <v>4.199999999999999</v>
      </c>
      <c r="U163" s="11">
        <v>21.473473748473747</v>
      </c>
      <c r="V163" s="21">
        <v>3.2879535901266728</v>
      </c>
      <c r="W163" s="109">
        <v>2.1289838217364605</v>
      </c>
      <c r="X163" s="11">
        <v>3.7120464098733272</v>
      </c>
      <c r="Y163" s="18">
        <v>0.37120464098733275</v>
      </c>
      <c r="Z163" s="13"/>
    </row>
    <row r="164" ht="12.75" customHeight="1">
      <c r="A164" s="12" t="s">
        <v>503</v>
      </c>
      <c r="B164" s="12" t="s">
        <v>504</v>
      </c>
      <c r="C164" s="12">
        <v>1.0</v>
      </c>
      <c r="D164" s="12">
        <v>1.0</v>
      </c>
      <c r="E164" s="12">
        <v>4.720238095238095</v>
      </c>
      <c r="F164" s="12">
        <v>13.596428571428572</v>
      </c>
      <c r="G164" s="12">
        <v>0.34716749846773487</v>
      </c>
      <c r="H164" s="12">
        <v>9.0</v>
      </c>
      <c r="I164" s="12">
        <v>3.0</v>
      </c>
      <c r="J164" s="12">
        <v>73.0</v>
      </c>
      <c r="K164" s="12">
        <v>11.0</v>
      </c>
      <c r="L164" s="12">
        <v>0.8144458281444582</v>
      </c>
      <c r="M164" s="12">
        <v>3.272727272727273</v>
      </c>
      <c r="N164" s="12">
        <v>6.0</v>
      </c>
      <c r="O164" s="12">
        <v>7.0</v>
      </c>
      <c r="P164" s="12">
        <v>0.8571428571428571</v>
      </c>
      <c r="Q164" s="12">
        <v>2.01875618375505</v>
      </c>
      <c r="R164" s="12">
        <v>13.13582251082251</v>
      </c>
      <c r="S164" s="12">
        <v>7.992965367965368</v>
      </c>
      <c r="T164" s="12">
        <v>5.142857142857142</v>
      </c>
      <c r="U164" s="12">
        <v>15.181277056277056</v>
      </c>
      <c r="V164" s="12">
        <v>3.68551060417038</v>
      </c>
      <c r="W164" s="12">
        <v>1.627996943818486</v>
      </c>
      <c r="X164" s="12">
        <v>2.31448939582962</v>
      </c>
      <c r="Y164" s="18">
        <v>0.3306413422613743</v>
      </c>
    </row>
    <row r="165" ht="12.75" customHeight="1">
      <c r="A165" s="13" t="s">
        <v>600</v>
      </c>
      <c r="B165" s="13" t="s">
        <v>601</v>
      </c>
      <c r="C165" s="13">
        <v>1.0</v>
      </c>
      <c r="D165" s="13">
        <v>1.0</v>
      </c>
      <c r="E165" s="11">
        <v>1.7833333333333334</v>
      </c>
      <c r="F165" s="11">
        <v>14.283333333333333</v>
      </c>
      <c r="G165" s="11">
        <v>0.12485414235705952</v>
      </c>
      <c r="H165" s="13">
        <v>7.0</v>
      </c>
      <c r="I165" s="13">
        <v>2.0</v>
      </c>
      <c r="J165" s="13">
        <v>73.0</v>
      </c>
      <c r="K165" s="13">
        <v>9.0</v>
      </c>
      <c r="L165" s="11">
        <v>0.7747336377473364</v>
      </c>
      <c r="M165" s="11">
        <v>3.6296296296296298</v>
      </c>
      <c r="N165" s="13">
        <v>5.0</v>
      </c>
      <c r="O165" s="13">
        <v>8.0</v>
      </c>
      <c r="P165" s="11">
        <v>0.625</v>
      </c>
      <c r="Q165" s="11">
        <v>1.5245877801043959</v>
      </c>
      <c r="R165" s="11">
        <v>9.162962962962963</v>
      </c>
      <c r="S165" s="11">
        <v>5.412962962962963</v>
      </c>
      <c r="T165" s="11">
        <v>3.75</v>
      </c>
      <c r="U165" s="11">
        <v>18.303321089684726</v>
      </c>
      <c r="V165" s="21">
        <v>2.3658932437189524</v>
      </c>
      <c r="W165" s="109">
        <v>2.1133667012550785</v>
      </c>
      <c r="X165" s="11">
        <v>2.6341067562810476</v>
      </c>
      <c r="Y165" s="18">
        <v>0.32926334453513095</v>
      </c>
      <c r="Z165" s="13"/>
    </row>
    <row r="166" ht="12.75" customHeight="1">
      <c r="A166" s="13" t="s">
        <v>334</v>
      </c>
      <c r="B166" s="13" t="s">
        <v>335</v>
      </c>
      <c r="C166" s="13">
        <v>1.0</v>
      </c>
      <c r="D166" s="13">
        <v>1.0</v>
      </c>
      <c r="E166" s="11">
        <v>6.080952380952381</v>
      </c>
      <c r="F166" s="11">
        <v>12.642063492063492</v>
      </c>
      <c r="G166" s="11">
        <v>0.48100947956557216</v>
      </c>
      <c r="H166" s="13">
        <v>9.0</v>
      </c>
      <c r="I166" s="13">
        <v>3.0</v>
      </c>
      <c r="J166" s="13">
        <v>80.0</v>
      </c>
      <c r="K166" s="13">
        <v>10.0</v>
      </c>
      <c r="L166" s="11">
        <v>0.89625</v>
      </c>
      <c r="M166" s="11">
        <v>3.6</v>
      </c>
      <c r="N166" s="13">
        <v>7.0</v>
      </c>
      <c r="O166" s="13">
        <v>9.0</v>
      </c>
      <c r="P166" s="11">
        <v>0.7777777777777778</v>
      </c>
      <c r="Q166" s="11">
        <v>2.15503725734335</v>
      </c>
      <c r="R166" s="11">
        <v>14.347619047619048</v>
      </c>
      <c r="S166" s="11">
        <v>9.68095238095238</v>
      </c>
      <c r="T166" s="11">
        <v>4.666666666666667</v>
      </c>
      <c r="U166" s="11">
        <v>21.15952380952381</v>
      </c>
      <c r="V166" s="21">
        <v>4.11770001125239</v>
      </c>
      <c r="W166" s="109">
        <v>1.6999781384926493</v>
      </c>
      <c r="X166" s="11">
        <v>2.8822999887476097</v>
      </c>
      <c r="Y166" s="18">
        <v>0.32025555430528996</v>
      </c>
      <c r="Z166" s="13"/>
    </row>
    <row r="167" ht="12.75" customHeight="1">
      <c r="A167" s="13" t="s">
        <v>92</v>
      </c>
      <c r="B167" s="13" t="s">
        <v>93</v>
      </c>
      <c r="C167" s="13">
        <v>1.0</v>
      </c>
      <c r="D167" s="13">
        <v>1.0</v>
      </c>
      <c r="E167" s="11">
        <v>3.3468253968253965</v>
      </c>
      <c r="F167" s="11">
        <v>12.967460317460318</v>
      </c>
      <c r="G167" s="18">
        <v>0.2580941306077483</v>
      </c>
      <c r="H167" s="13">
        <v>10.0</v>
      </c>
      <c r="I167" s="13">
        <v>1.0</v>
      </c>
      <c r="J167" s="13">
        <v>79.0</v>
      </c>
      <c r="K167" s="13">
        <v>12.0</v>
      </c>
      <c r="L167" s="11">
        <v>0.8322784810126582</v>
      </c>
      <c r="M167" s="11">
        <v>4.666666666666667</v>
      </c>
      <c r="N167" s="13">
        <v>6.0</v>
      </c>
      <c r="O167" s="13">
        <v>7.0</v>
      </c>
      <c r="P167" s="11">
        <v>0.8571428571428571</v>
      </c>
      <c r="Q167" s="11">
        <v>1.9475154687632634</v>
      </c>
      <c r="R167" s="11">
        <v>13.156349206349205</v>
      </c>
      <c r="S167" s="11">
        <v>8.013492063492063</v>
      </c>
      <c r="T167" s="11">
        <v>5.142857142857142</v>
      </c>
      <c r="U167" s="11">
        <v>14.55079365079365</v>
      </c>
      <c r="V167" s="21">
        <v>3.855077997163739</v>
      </c>
      <c r="W167" s="109">
        <v>1.5563887434740167</v>
      </c>
      <c r="X167" s="11">
        <v>2.144922002836261</v>
      </c>
      <c r="Y167" s="18">
        <v>0.30641742897660873</v>
      </c>
      <c r="Z167" s="13"/>
    </row>
    <row r="168" ht="12.75" customHeight="1">
      <c r="A168" s="13" t="s">
        <v>126</v>
      </c>
      <c r="B168" s="13" t="s">
        <v>127</v>
      </c>
      <c r="C168" s="13">
        <v>1.0</v>
      </c>
      <c r="D168" s="13">
        <v>1.0</v>
      </c>
      <c r="E168" s="11">
        <v>2.501190476190476</v>
      </c>
      <c r="F168" s="11">
        <v>9.903968253968253</v>
      </c>
      <c r="G168" s="18">
        <v>0.25254427438096</v>
      </c>
      <c r="H168" s="13">
        <v>9.0</v>
      </c>
      <c r="I168" s="13">
        <v>5.0</v>
      </c>
      <c r="J168" s="13">
        <v>62.0</v>
      </c>
      <c r="K168" s="13">
        <v>9.0</v>
      </c>
      <c r="L168" s="11">
        <v>0.9910394265232976</v>
      </c>
      <c r="M168" s="11">
        <v>3.111111111111111</v>
      </c>
      <c r="N168" s="13">
        <v>5.0</v>
      </c>
      <c r="O168" s="13">
        <v>9.0</v>
      </c>
      <c r="P168" s="13">
        <v>0.5555555555555556</v>
      </c>
      <c r="Q168" s="11">
        <v>1.7991392564598132</v>
      </c>
      <c r="R168" s="11">
        <v>8.945634920634921</v>
      </c>
      <c r="S168" s="11">
        <v>5.612301587301587</v>
      </c>
      <c r="T168" s="11">
        <v>3.3333333333333335</v>
      </c>
      <c r="U168" s="11">
        <v>22.522460317460315</v>
      </c>
      <c r="V168" s="21">
        <v>2.2426819083595566</v>
      </c>
      <c r="W168" s="109">
        <v>2.229473551894537</v>
      </c>
      <c r="X168" s="11">
        <v>2.7573180916404434</v>
      </c>
      <c r="Y168" s="18">
        <v>0.30636867684893815</v>
      </c>
      <c r="Z168" s="13"/>
    </row>
    <row r="169" ht="12.75" customHeight="1">
      <c r="A169" s="13" t="s">
        <v>534</v>
      </c>
      <c r="B169" s="13" t="s">
        <v>263</v>
      </c>
      <c r="C169" s="13">
        <v>1.0</v>
      </c>
      <c r="D169" s="13">
        <v>2.0</v>
      </c>
      <c r="E169" s="11">
        <v>2.867857142857143</v>
      </c>
      <c r="F169" s="11">
        <v>12.80952380952381</v>
      </c>
      <c r="G169" s="11">
        <v>0.22388475836431226</v>
      </c>
      <c r="H169" s="17">
        <v>9.0</v>
      </c>
      <c r="I169" s="17">
        <v>6.0</v>
      </c>
      <c r="J169" s="17">
        <v>53.0</v>
      </c>
      <c r="K169" s="17">
        <v>9.0</v>
      </c>
      <c r="L169" s="11">
        <v>0.9874213836477987</v>
      </c>
      <c r="M169" s="11">
        <v>2.8</v>
      </c>
      <c r="N169" s="13">
        <v>4.0</v>
      </c>
      <c r="O169" s="13">
        <v>7.0</v>
      </c>
      <c r="P169" s="11">
        <v>0.5714285714285714</v>
      </c>
      <c r="Q169" s="11">
        <v>1.7827347134406824</v>
      </c>
      <c r="R169" s="11">
        <v>9.096428571428572</v>
      </c>
      <c r="S169" s="11">
        <v>5.667857142857143</v>
      </c>
      <c r="T169" s="11">
        <v>3.4285714285714284</v>
      </c>
      <c r="U169" s="11">
        <v>18.335714285714285</v>
      </c>
      <c r="V169" s="21">
        <v>2.1638098948188547</v>
      </c>
      <c r="W169" s="109">
        <v>1.8485912323341436</v>
      </c>
      <c r="X169" s="11">
        <v>1.8361901051811453</v>
      </c>
      <c r="Y169" s="18">
        <v>0.26231287216873506</v>
      </c>
      <c r="Z169" s="13"/>
    </row>
    <row r="170" ht="12.75" customHeight="1">
      <c r="A170" s="12" t="s">
        <v>52</v>
      </c>
      <c r="B170" s="12" t="s">
        <v>53</v>
      </c>
      <c r="C170" s="12">
        <v>1.0</v>
      </c>
      <c r="D170" s="12">
        <v>1.0</v>
      </c>
      <c r="E170" s="12">
        <v>1.869047619047619</v>
      </c>
      <c r="F170" s="12">
        <v>15.1</v>
      </c>
      <c r="G170" s="12">
        <v>0.1247715171262815</v>
      </c>
      <c r="H170" s="12">
        <v>10.0</v>
      </c>
      <c r="I170" s="12">
        <v>6.0</v>
      </c>
      <c r="J170" s="12">
        <v>73.0</v>
      </c>
      <c r="K170" s="12">
        <v>11.0</v>
      </c>
      <c r="L170" s="12">
        <v>0.9016189290161893</v>
      </c>
      <c r="M170" s="12">
        <v>2.5454545454545454</v>
      </c>
      <c r="N170" s="12">
        <v>4.0</v>
      </c>
      <c r="O170" s="12">
        <v>7.0</v>
      </c>
      <c r="P170" s="12">
        <v>0.5714285714285714</v>
      </c>
      <c r="Q170" s="12">
        <v>1.5978190175710423</v>
      </c>
      <c r="R170" s="12">
        <v>7.843073593073592</v>
      </c>
      <c r="S170" s="12">
        <v>4.4145021645021645</v>
      </c>
      <c r="T170" s="12">
        <v>3.4285714285714284</v>
      </c>
      <c r="U170" s="12">
        <v>14.1017316017316</v>
      </c>
      <c r="V170" s="12">
        <v>2.191327705295472</v>
      </c>
      <c r="W170" s="12">
        <v>1.8253773684026195</v>
      </c>
      <c r="X170" s="12">
        <v>1.808672294704528</v>
      </c>
      <c r="Y170" s="18">
        <v>0.2583817563863611</v>
      </c>
    </row>
    <row r="171" ht="12.75" customHeight="1">
      <c r="A171" s="13" t="s">
        <v>109</v>
      </c>
      <c r="B171" s="13" t="s">
        <v>110</v>
      </c>
      <c r="C171" s="13">
        <v>1.0</v>
      </c>
      <c r="D171" s="13">
        <v>1.0</v>
      </c>
      <c r="E171" s="11">
        <v>3.2720238095238097</v>
      </c>
      <c r="F171" s="11">
        <v>14.67142857142857</v>
      </c>
      <c r="G171" s="18">
        <v>0.22302012333657906</v>
      </c>
      <c r="H171" s="13">
        <v>7.0</v>
      </c>
      <c r="I171" s="13">
        <v>9.0</v>
      </c>
      <c r="J171" s="13">
        <v>59.0</v>
      </c>
      <c r="K171" s="13">
        <v>9.0</v>
      </c>
      <c r="L171" s="11">
        <v>0.760828625235405</v>
      </c>
      <c r="M171" s="11">
        <v>1.6752136752136753</v>
      </c>
      <c r="N171" s="13">
        <v>5.0</v>
      </c>
      <c r="O171" s="13">
        <v>7.0</v>
      </c>
      <c r="P171" s="13">
        <v>0.7142857142857143</v>
      </c>
      <c r="Q171" s="11">
        <v>1.6981344628576984</v>
      </c>
      <c r="R171" s="11">
        <v>9.23295177045177</v>
      </c>
      <c r="S171" s="11">
        <v>4.947237484737485</v>
      </c>
      <c r="T171" s="11">
        <v>4.285714285714286</v>
      </c>
      <c r="U171" s="11">
        <v>10.706761294261295</v>
      </c>
      <c r="V171" s="21">
        <v>3.23446665535768</v>
      </c>
      <c r="W171" s="109">
        <v>1.5458499136844805</v>
      </c>
      <c r="X171" s="11">
        <v>1.76553334464232</v>
      </c>
      <c r="Y171" s="18">
        <v>0.25221904923461713</v>
      </c>
      <c r="Z171" s="13"/>
    </row>
    <row r="172" ht="12.75" customHeight="1">
      <c r="A172" s="110" t="s">
        <v>184</v>
      </c>
      <c r="B172" s="112" t="s">
        <v>132</v>
      </c>
      <c r="C172" s="112">
        <v>1.0</v>
      </c>
      <c r="D172" s="112">
        <v>2.0</v>
      </c>
      <c r="E172" s="112">
        <v>2.174603174603175</v>
      </c>
      <c r="F172" s="112">
        <v>12.052380952380952</v>
      </c>
      <c r="G172" s="112">
        <v>0.18042934281575138</v>
      </c>
      <c r="H172" s="112">
        <v>9.0</v>
      </c>
      <c r="I172" s="112">
        <v>4.0</v>
      </c>
      <c r="J172" s="112">
        <v>60.0</v>
      </c>
      <c r="K172" s="112">
        <v>9.0</v>
      </c>
      <c r="L172" s="112">
        <v>0.9925925925925926</v>
      </c>
      <c r="M172" s="112">
        <v>3.5</v>
      </c>
      <c r="N172" s="112">
        <v>5.0</v>
      </c>
      <c r="O172" s="112">
        <v>8.0</v>
      </c>
      <c r="P172" s="112">
        <v>0.625</v>
      </c>
      <c r="Q172" s="112">
        <v>1.798021935408344</v>
      </c>
      <c r="R172" s="112">
        <v>9.424603174603174</v>
      </c>
      <c r="S172" s="112">
        <v>5.674603174603175</v>
      </c>
      <c r="T172" s="112">
        <v>3.75</v>
      </c>
      <c r="U172" s="12">
        <v>15.025030525030527</v>
      </c>
      <c r="V172" s="12">
        <v>3.0214131892243303</v>
      </c>
      <c r="W172" s="12">
        <v>1.6548547606239916</v>
      </c>
      <c r="X172" s="12">
        <v>1.9785868107756697</v>
      </c>
      <c r="Y172" s="18">
        <v>0.2473233513469587</v>
      </c>
    </row>
    <row r="173" ht="12.75" customHeight="1">
      <c r="A173" s="119" t="s">
        <v>619</v>
      </c>
      <c r="B173" s="25" t="s">
        <v>621</v>
      </c>
      <c r="C173" s="25">
        <v>1.0</v>
      </c>
      <c r="D173" s="25">
        <v>1.0</v>
      </c>
      <c r="E173" s="28">
        <v>3.95</v>
      </c>
      <c r="F173" s="28">
        <v>12.39</v>
      </c>
      <c r="G173" s="28">
        <v>0.32</v>
      </c>
      <c r="H173" s="25">
        <v>7.0</v>
      </c>
      <c r="I173" s="25">
        <v>5.0</v>
      </c>
      <c r="J173" s="25">
        <v>75.0</v>
      </c>
      <c r="K173" s="25">
        <v>9.0</v>
      </c>
      <c r="L173" s="28">
        <v>0.77</v>
      </c>
      <c r="M173" s="28">
        <v>2.42</v>
      </c>
      <c r="N173" s="25">
        <v>6.0</v>
      </c>
      <c r="O173" s="25">
        <v>11.0</v>
      </c>
      <c r="P173" s="25">
        <v>0.55</v>
      </c>
      <c r="Q173" s="28">
        <v>1.63</v>
      </c>
      <c r="R173" s="28">
        <v>9.65</v>
      </c>
      <c r="S173" s="28">
        <v>6.37</v>
      </c>
      <c r="T173" s="28">
        <v>3.3000000000000003</v>
      </c>
      <c r="U173" s="11">
        <v>21.1</v>
      </c>
      <c r="V173" s="21">
        <v>3.3208530805687206</v>
      </c>
      <c r="W173" s="109">
        <v>1.806764663907521</v>
      </c>
      <c r="X173" s="11">
        <v>2.6791469194312794</v>
      </c>
      <c r="Y173" s="18">
        <v>0.24355881085738904</v>
      </c>
      <c r="Z173" s="133"/>
    </row>
    <row r="174" ht="12.75" customHeight="1">
      <c r="A174" s="13" t="s">
        <v>558</v>
      </c>
      <c r="B174" s="123" t="s">
        <v>574</v>
      </c>
      <c r="C174" s="13">
        <v>1.0</v>
      </c>
      <c r="D174" s="13">
        <v>1.0</v>
      </c>
      <c r="E174" s="11">
        <v>5.2</v>
      </c>
      <c r="F174" s="11">
        <v>13.4</v>
      </c>
      <c r="G174" s="11">
        <v>0.3880597014925373</v>
      </c>
      <c r="H174" s="13">
        <v>4.0</v>
      </c>
      <c r="I174" s="13">
        <v>2.0</v>
      </c>
      <c r="J174" s="13">
        <v>45.0</v>
      </c>
      <c r="K174" s="13">
        <v>6.0</v>
      </c>
      <c r="L174" s="11">
        <v>0.6592592592592593</v>
      </c>
      <c r="M174" s="11">
        <v>3.111111111111111</v>
      </c>
      <c r="N174" s="13">
        <v>5.0</v>
      </c>
      <c r="O174" s="13">
        <v>7.0</v>
      </c>
      <c r="P174" s="18">
        <v>0.7142857142857143</v>
      </c>
      <c r="Q174" s="11">
        <v>1.761604675037511</v>
      </c>
      <c r="R174" s="11">
        <v>12.596825396825398</v>
      </c>
      <c r="S174" s="11">
        <v>8.311111111111112</v>
      </c>
      <c r="T174" s="11">
        <v>4.285714285714286</v>
      </c>
      <c r="U174" s="11">
        <v>17.37</v>
      </c>
      <c r="V174" s="21">
        <v>3.349325145525491</v>
      </c>
      <c r="W174" s="109">
        <v>1.4928380443086324</v>
      </c>
      <c r="X174" s="11">
        <v>1.650674854474509</v>
      </c>
      <c r="Y174" s="18">
        <v>0.23581069349635841</v>
      </c>
      <c r="Z174" s="13"/>
    </row>
    <row r="175" ht="12.75" customHeight="1">
      <c r="A175" s="12" t="s">
        <v>697</v>
      </c>
      <c r="B175" s="12" t="s">
        <v>397</v>
      </c>
      <c r="C175" s="12">
        <v>1.0</v>
      </c>
      <c r="D175" s="12">
        <v>3.0</v>
      </c>
      <c r="E175" s="12">
        <v>4.561111111111111</v>
      </c>
      <c r="F175" s="12">
        <v>11.740079365079364</v>
      </c>
      <c r="G175" s="12">
        <v>0.3885076897076221</v>
      </c>
      <c r="H175" s="12">
        <v>8.0</v>
      </c>
      <c r="I175" s="12">
        <v>0.0</v>
      </c>
      <c r="J175" s="12">
        <v>97.0</v>
      </c>
      <c r="K175" s="12">
        <v>12.0</v>
      </c>
      <c r="L175" s="12">
        <v>0.6666666666666666</v>
      </c>
      <c r="M175" s="12">
        <v>4.666666666666667</v>
      </c>
      <c r="N175" s="12">
        <v>12.0</v>
      </c>
      <c r="O175" s="12">
        <v>16.0</v>
      </c>
      <c r="P175" s="12">
        <v>0.75</v>
      </c>
      <c r="Q175" s="12">
        <v>1.8051743563742888</v>
      </c>
      <c r="R175" s="12">
        <v>13.727777777777778</v>
      </c>
      <c r="S175" s="12">
        <v>9.227777777777778</v>
      </c>
      <c r="T175" s="12">
        <v>4.5</v>
      </c>
      <c r="U175" s="12">
        <v>17.801190476190477</v>
      </c>
      <c r="V175" s="12">
        <v>8.294076996812233</v>
      </c>
      <c r="W175" s="12">
        <v>1.4468156016169262</v>
      </c>
      <c r="X175" s="12">
        <v>3.705923003187767</v>
      </c>
      <c r="Y175" s="12">
        <v>0.23162018769923542</v>
      </c>
    </row>
    <row r="176" ht="12.75" customHeight="1">
      <c r="A176" s="13" t="s">
        <v>520</v>
      </c>
      <c r="B176" s="13" t="s">
        <v>275</v>
      </c>
      <c r="C176" s="13">
        <v>1.0</v>
      </c>
      <c r="D176" s="13">
        <v>1.0</v>
      </c>
      <c r="E176" s="11">
        <v>1.0011904761904762</v>
      </c>
      <c r="F176" s="11">
        <v>11.777047619047618</v>
      </c>
      <c r="G176" s="11">
        <v>0.08501200883073615</v>
      </c>
      <c r="H176" s="17">
        <v>10.0</v>
      </c>
      <c r="I176" s="17">
        <v>0.0</v>
      </c>
      <c r="J176" s="17">
        <v>77.0</v>
      </c>
      <c r="K176" s="17">
        <v>12.0</v>
      </c>
      <c r="L176" s="11">
        <v>0.8333333333333334</v>
      </c>
      <c r="M176" s="11">
        <v>5.833333333333333</v>
      </c>
      <c r="N176" s="13">
        <v>6.0</v>
      </c>
      <c r="O176" s="13">
        <v>7.0</v>
      </c>
      <c r="P176" s="11">
        <v>0.8571428571428571</v>
      </c>
      <c r="Q176" s="11">
        <v>1.7754881993069267</v>
      </c>
      <c r="R176" s="11">
        <v>11.977380952380951</v>
      </c>
      <c r="S176" s="11">
        <v>6.834523809523809</v>
      </c>
      <c r="T176" s="11">
        <v>5.142857142857142</v>
      </c>
      <c r="U176" s="11">
        <v>10.630094905094904</v>
      </c>
      <c r="V176" s="21">
        <v>4.50058697441512</v>
      </c>
      <c r="W176" s="109">
        <v>1.3331594376708469</v>
      </c>
      <c r="X176" s="11">
        <v>1.4994130255848797</v>
      </c>
      <c r="Y176" s="18">
        <v>0.21420186079783995</v>
      </c>
      <c r="Z176" s="13"/>
    </row>
    <row r="177" ht="12.75" customHeight="1">
      <c r="A177" s="13" t="s">
        <v>640</v>
      </c>
      <c r="B177" s="13" t="s">
        <v>641</v>
      </c>
      <c r="C177" s="13">
        <v>1.0</v>
      </c>
      <c r="D177" s="13">
        <v>1.0</v>
      </c>
      <c r="E177" s="11">
        <v>4.116666666666667</v>
      </c>
      <c r="F177" s="11">
        <v>13.752777777777778</v>
      </c>
      <c r="G177" s="11">
        <v>0.2993334679862654</v>
      </c>
      <c r="H177" s="13">
        <v>10.0</v>
      </c>
      <c r="I177" s="13">
        <v>0.0</v>
      </c>
      <c r="J177" s="13">
        <v>99.0</v>
      </c>
      <c r="K177" s="13">
        <v>13.0</v>
      </c>
      <c r="L177" s="11">
        <v>0.7692307692307693</v>
      </c>
      <c r="M177" s="11">
        <v>5.384615384615385</v>
      </c>
      <c r="N177" s="13">
        <v>7.0</v>
      </c>
      <c r="O177" s="13">
        <v>10.0</v>
      </c>
      <c r="P177" s="11">
        <v>0.7</v>
      </c>
      <c r="Q177" s="11">
        <v>1.7685642372170347</v>
      </c>
      <c r="R177" s="11">
        <v>13.701282051282051</v>
      </c>
      <c r="S177" s="11">
        <v>9.501282051282052</v>
      </c>
      <c r="T177" s="11">
        <v>4.199999999999999</v>
      </c>
      <c r="U177" s="11">
        <v>19.256837606837607</v>
      </c>
      <c r="V177" s="21">
        <v>4.9339783848560845</v>
      </c>
      <c r="W177" s="109">
        <v>1.4187334142940673</v>
      </c>
      <c r="X177" s="11">
        <v>2.0660216151439155</v>
      </c>
      <c r="Y177" s="18">
        <v>0.20660216151439154</v>
      </c>
      <c r="Z177" s="13"/>
    </row>
    <row r="178" ht="12.75" customHeight="1">
      <c r="A178" s="12" t="s">
        <v>71</v>
      </c>
      <c r="B178" s="12" t="s">
        <v>72</v>
      </c>
      <c r="C178" s="12">
        <v>1.0</v>
      </c>
      <c r="D178" s="12">
        <v>1.0</v>
      </c>
      <c r="E178" s="12">
        <v>6.662301587301587</v>
      </c>
      <c r="F178" s="12">
        <v>13.596825396825396</v>
      </c>
      <c r="G178" s="12">
        <v>0.4899894933457857</v>
      </c>
      <c r="H178" s="12">
        <v>6.0</v>
      </c>
      <c r="I178" s="12">
        <v>0.0</v>
      </c>
      <c r="J178" s="12">
        <v>43.0</v>
      </c>
      <c r="K178" s="12">
        <v>7.0</v>
      </c>
      <c r="L178" s="12">
        <v>0.8571428571428571</v>
      </c>
      <c r="M178" s="12">
        <v>6.0</v>
      </c>
      <c r="N178" s="12">
        <v>6.0</v>
      </c>
      <c r="O178" s="12">
        <v>7.0</v>
      </c>
      <c r="P178" s="12">
        <v>0.8571428571428571</v>
      </c>
      <c r="Q178" s="12">
        <v>2.2042752076315</v>
      </c>
      <c r="R178" s="12">
        <v>17.80515873015873</v>
      </c>
      <c r="S178" s="12">
        <v>12.662301587301588</v>
      </c>
      <c r="T178" s="12">
        <v>5.142857142857142</v>
      </c>
      <c r="U178" s="12">
        <v>19.266269841269843</v>
      </c>
      <c r="V178" s="12">
        <v>4.600584951906243</v>
      </c>
      <c r="W178" s="12">
        <v>1.304181981796448</v>
      </c>
      <c r="X178" s="12">
        <v>1.3994150480937568</v>
      </c>
      <c r="Y178" s="18">
        <v>0.19991643544196527</v>
      </c>
    </row>
    <row r="179" ht="12.75" customHeight="1">
      <c r="A179" s="13" t="s">
        <v>279</v>
      </c>
      <c r="B179" s="13" t="s">
        <v>280</v>
      </c>
      <c r="C179" s="13">
        <v>1.0</v>
      </c>
      <c r="D179" s="13">
        <v>1.0</v>
      </c>
      <c r="E179" s="11">
        <v>6.003968253968254</v>
      </c>
      <c r="F179" s="11">
        <v>11.773</v>
      </c>
      <c r="G179" s="18">
        <v>0.5099777672613823</v>
      </c>
      <c r="H179" s="13">
        <v>6.0</v>
      </c>
      <c r="I179" s="13">
        <v>2.0</v>
      </c>
      <c r="J179" s="13">
        <v>79.0</v>
      </c>
      <c r="K179" s="13">
        <v>10.0</v>
      </c>
      <c r="L179" s="11">
        <v>0.5974683544303797</v>
      </c>
      <c r="M179" s="11">
        <v>2.8</v>
      </c>
      <c r="N179" s="13">
        <v>5.0</v>
      </c>
      <c r="O179" s="13">
        <v>9.0</v>
      </c>
      <c r="P179" s="11">
        <v>0.5555555555555556</v>
      </c>
      <c r="Q179" s="11">
        <v>1.6630016772473175</v>
      </c>
      <c r="R179" s="11">
        <v>12.137301587301588</v>
      </c>
      <c r="S179" s="11">
        <v>8.803968253968254</v>
      </c>
      <c r="T179" s="11">
        <v>3.3333333333333335</v>
      </c>
      <c r="U179" s="11">
        <v>24.49238095238095</v>
      </c>
      <c r="V179" s="21">
        <v>3.2351168487770736</v>
      </c>
      <c r="W179" s="109">
        <v>1.5455392289431773</v>
      </c>
      <c r="X179" s="11">
        <v>1.7648831512229264</v>
      </c>
      <c r="Y179" s="18">
        <v>0.1960981279136585</v>
      </c>
      <c r="Z179" s="13"/>
    </row>
    <row r="180" ht="12.75" customHeight="1">
      <c r="A180" s="13" t="s">
        <v>200</v>
      </c>
      <c r="B180" s="13" t="s">
        <v>202</v>
      </c>
      <c r="C180" s="13">
        <v>2.0</v>
      </c>
      <c r="D180" s="13">
        <v>1.0</v>
      </c>
      <c r="E180" s="11">
        <v>3.104761904761905</v>
      </c>
      <c r="F180" s="11">
        <v>11.401984126984127</v>
      </c>
      <c r="G180" s="11">
        <v>0.2723001426930707</v>
      </c>
      <c r="H180" s="13">
        <v>9.0</v>
      </c>
      <c r="I180" s="13">
        <v>7.0</v>
      </c>
      <c r="J180" s="13">
        <v>66.0</v>
      </c>
      <c r="K180" s="13">
        <v>10.0</v>
      </c>
      <c r="L180" s="11">
        <v>0.8893939393939394</v>
      </c>
      <c r="M180" s="11">
        <v>2.290909090909091</v>
      </c>
      <c r="N180" s="13">
        <v>3.0</v>
      </c>
      <c r="O180" s="13">
        <v>7.0</v>
      </c>
      <c r="P180" s="13">
        <v>0.42857142857142855</v>
      </c>
      <c r="Q180" s="11">
        <v>1.5905774536174404</v>
      </c>
      <c r="R180" s="11">
        <v>7.967099567099567</v>
      </c>
      <c r="S180" s="11">
        <v>5.395670995670995</v>
      </c>
      <c r="T180" s="11">
        <v>2.571428571428571</v>
      </c>
      <c r="U180" s="11">
        <v>22.761279461279464</v>
      </c>
      <c r="V180" s="21">
        <v>1.6593837369269682</v>
      </c>
      <c r="W180" s="109">
        <v>1.8079000855798035</v>
      </c>
      <c r="X180" s="11">
        <v>1.3406162630730318</v>
      </c>
      <c r="Y180" s="18">
        <v>0.19151660901043313</v>
      </c>
      <c r="Z180" s="13"/>
    </row>
    <row r="181" ht="12.75" customHeight="1">
      <c r="A181" s="13" t="s">
        <v>434</v>
      </c>
      <c r="B181" s="13" t="s">
        <v>435</v>
      </c>
      <c r="C181" s="13">
        <v>1.0</v>
      </c>
      <c r="D181" s="13">
        <v>1.0</v>
      </c>
      <c r="E181" s="11">
        <v>2.8666666666666667</v>
      </c>
      <c r="F181" s="11">
        <v>13.292857142857143</v>
      </c>
      <c r="G181" s="11">
        <v>0.215654665950206</v>
      </c>
      <c r="H181" s="13">
        <v>11.0</v>
      </c>
      <c r="I181" s="13">
        <v>0.0</v>
      </c>
      <c r="J181" s="13">
        <v>74.0</v>
      </c>
      <c r="K181" s="13">
        <v>11.0</v>
      </c>
      <c r="L181" s="11">
        <v>1.0</v>
      </c>
      <c r="M181" s="11">
        <v>7.0</v>
      </c>
      <c r="N181" s="13">
        <v>5.0</v>
      </c>
      <c r="O181" s="13">
        <v>7.0</v>
      </c>
      <c r="P181" s="11">
        <v>0.7142857142857143</v>
      </c>
      <c r="Q181" s="11">
        <v>1.9299403802359203</v>
      </c>
      <c r="R181" s="11">
        <v>14.152380952380952</v>
      </c>
      <c r="S181" s="11">
        <v>9.866666666666667</v>
      </c>
      <c r="T181" s="11">
        <v>4.285714285714286</v>
      </c>
      <c r="U181" s="11">
        <v>18.333333333333336</v>
      </c>
      <c r="V181" s="21">
        <v>3.7672727272727267</v>
      </c>
      <c r="W181" s="109">
        <v>1.3272200772200775</v>
      </c>
      <c r="X181" s="11">
        <v>1.2327272727272733</v>
      </c>
      <c r="Y181" s="18">
        <v>0.17610389610389618</v>
      </c>
      <c r="Z181" s="13"/>
    </row>
    <row r="182" ht="12.75" customHeight="1">
      <c r="A182" s="110" t="s">
        <v>451</v>
      </c>
      <c r="B182" s="112" t="s">
        <v>452</v>
      </c>
      <c r="C182" s="112">
        <v>1.0</v>
      </c>
      <c r="D182" s="112">
        <v>1.0</v>
      </c>
      <c r="E182" s="113">
        <v>7.535714285714286</v>
      </c>
      <c r="F182" s="113">
        <v>13.802380952380954</v>
      </c>
      <c r="G182" s="113">
        <v>0.5459720545109539</v>
      </c>
      <c r="H182" s="112">
        <v>9.0</v>
      </c>
      <c r="I182" s="112">
        <v>0.0</v>
      </c>
      <c r="J182" s="112">
        <v>85.0</v>
      </c>
      <c r="K182" s="112">
        <v>11.0</v>
      </c>
      <c r="L182" s="113">
        <v>0.8181818181818182</v>
      </c>
      <c r="M182" s="113">
        <v>5.7272727272727275</v>
      </c>
      <c r="N182" s="112">
        <v>6.0</v>
      </c>
      <c r="O182" s="112">
        <v>8.0</v>
      </c>
      <c r="P182" s="113">
        <v>0.75</v>
      </c>
      <c r="Q182" s="113">
        <v>2.114153872692772</v>
      </c>
      <c r="R182" s="113">
        <v>17.76298701298701</v>
      </c>
      <c r="S182" s="113">
        <v>13.262987012987013</v>
      </c>
      <c r="T182" s="113">
        <v>4.5</v>
      </c>
      <c r="U182" s="11">
        <v>22.94177489177489</v>
      </c>
      <c r="V182" s="21">
        <v>4.624920983857121</v>
      </c>
      <c r="W182" s="109">
        <v>1.2973194614443082</v>
      </c>
      <c r="X182" s="11">
        <v>1.3750790161428794</v>
      </c>
      <c r="Y182" s="18">
        <v>0.17188487701785993</v>
      </c>
      <c r="Z182" s="13"/>
    </row>
    <row r="183" ht="12.75" customHeight="1">
      <c r="A183" s="117" t="s">
        <v>200</v>
      </c>
      <c r="B183" s="12" t="s">
        <v>201</v>
      </c>
      <c r="C183" s="12">
        <v>1.0</v>
      </c>
      <c r="D183" s="12">
        <v>1.0</v>
      </c>
      <c r="E183" s="12">
        <v>6.642460317460317</v>
      </c>
      <c r="F183" s="12">
        <v>11.401984126984127</v>
      </c>
      <c r="G183" s="12">
        <v>0.5825705634636132</v>
      </c>
      <c r="H183" s="12">
        <v>5.0</v>
      </c>
      <c r="I183" s="12">
        <v>2.0</v>
      </c>
      <c r="J183" s="12">
        <v>58.0</v>
      </c>
      <c r="K183" s="12">
        <v>9.0</v>
      </c>
      <c r="L183" s="12">
        <v>0.5517241379310345</v>
      </c>
      <c r="M183" s="12">
        <v>2.5925925925925926</v>
      </c>
      <c r="N183" s="12">
        <v>4.0</v>
      </c>
      <c r="O183" s="12">
        <v>7.0</v>
      </c>
      <c r="P183" s="12">
        <v>0.5714285714285714</v>
      </c>
      <c r="Q183" s="12">
        <v>1.7058509867440363</v>
      </c>
      <c r="R183" s="12">
        <v>12.66362433862434</v>
      </c>
      <c r="S183" s="12">
        <v>9.23505291005291</v>
      </c>
      <c r="T183" s="12">
        <v>3.4285714285714284</v>
      </c>
      <c r="U183" s="12">
        <v>22.761279461279464</v>
      </c>
      <c r="V183" s="12">
        <v>2.8401465954645637</v>
      </c>
      <c r="W183" s="12">
        <v>1.408378006398546</v>
      </c>
      <c r="X183" s="12">
        <v>1.1598534045354363</v>
      </c>
      <c r="Y183" s="18">
        <v>0.16569334350506232</v>
      </c>
    </row>
    <row r="184" ht="12.75" customHeight="1">
      <c r="A184" s="13" t="s">
        <v>257</v>
      </c>
      <c r="B184" s="13" t="s">
        <v>258</v>
      </c>
      <c r="C184" s="13">
        <v>1.0</v>
      </c>
      <c r="D184" s="13">
        <v>1.0</v>
      </c>
      <c r="E184" s="11">
        <v>1.592857142857143</v>
      </c>
      <c r="F184" s="11">
        <v>14.094047619047618</v>
      </c>
      <c r="G184" s="18">
        <v>0.11301630205253824</v>
      </c>
      <c r="H184" s="13">
        <v>11.0</v>
      </c>
      <c r="I184" s="13">
        <v>0.0</v>
      </c>
      <c r="J184" s="13">
        <v>73.0</v>
      </c>
      <c r="K184" s="13">
        <v>11.0</v>
      </c>
      <c r="L184" s="11">
        <v>1.0</v>
      </c>
      <c r="M184" s="11">
        <v>7.0</v>
      </c>
      <c r="N184" s="13">
        <v>4.0</v>
      </c>
      <c r="O184" s="13">
        <v>7.0</v>
      </c>
      <c r="P184" s="13">
        <v>0.5714285714285714</v>
      </c>
      <c r="Q184" s="11">
        <v>1.6844448734811097</v>
      </c>
      <c r="R184" s="11">
        <v>12.021428571428572</v>
      </c>
      <c r="S184" s="11">
        <v>8.592857142857143</v>
      </c>
      <c r="T184" s="11">
        <v>3.4285714285714284</v>
      </c>
      <c r="U184" s="11">
        <v>19.51571428571429</v>
      </c>
      <c r="V184" s="21">
        <v>3.08213161554791</v>
      </c>
      <c r="W184" s="109">
        <v>1.2978031112694455</v>
      </c>
      <c r="X184" s="11">
        <v>0.9178683844520901</v>
      </c>
      <c r="Y184" s="18">
        <v>0.13112405492172716</v>
      </c>
      <c r="Z184" s="13"/>
    </row>
    <row r="185" ht="12.75" customHeight="1">
      <c r="A185" s="13" t="s">
        <v>486</v>
      </c>
      <c r="B185" s="13" t="s">
        <v>488</v>
      </c>
      <c r="C185" s="13">
        <v>2.0</v>
      </c>
      <c r="D185" s="13">
        <v>1.0</v>
      </c>
      <c r="E185" s="11">
        <v>2.1833333333333336</v>
      </c>
      <c r="F185" s="11">
        <v>12.127380952380953</v>
      </c>
      <c r="G185" s="11">
        <v>0.1800333758712084</v>
      </c>
      <c r="H185" s="13">
        <v>8.0</v>
      </c>
      <c r="I185" s="13">
        <v>3.0</v>
      </c>
      <c r="J185" s="13">
        <v>54.0</v>
      </c>
      <c r="K185" s="13">
        <v>9.0</v>
      </c>
      <c r="L185" s="11">
        <v>0.8827160493827161</v>
      </c>
      <c r="M185" s="11">
        <v>3.5555555555555554</v>
      </c>
      <c r="N185" s="13">
        <v>3.0</v>
      </c>
      <c r="O185" s="13">
        <v>7.0</v>
      </c>
      <c r="P185" s="13">
        <v>0.42857142857142855</v>
      </c>
      <c r="Q185" s="11">
        <v>1.491320853825353</v>
      </c>
      <c r="R185" s="11">
        <v>8.31031746031746</v>
      </c>
      <c r="S185" s="11">
        <v>5.738888888888889</v>
      </c>
      <c r="T185" s="11">
        <v>2.571428571428571</v>
      </c>
      <c r="U185" s="11">
        <v>18.922222222222224</v>
      </c>
      <c r="V185" s="21">
        <v>2.123018203170875</v>
      </c>
      <c r="W185" s="109">
        <v>1.4130825611948554</v>
      </c>
      <c r="X185" s="11">
        <v>0.8769817968291251</v>
      </c>
      <c r="Y185" s="18">
        <v>0.12528311383273216</v>
      </c>
      <c r="Z185" s="13"/>
    </row>
    <row r="186" ht="12.75" customHeight="1">
      <c r="A186" s="13" t="s">
        <v>539</v>
      </c>
      <c r="B186" s="13" t="s">
        <v>540</v>
      </c>
      <c r="C186" s="13">
        <v>1.0</v>
      </c>
      <c r="D186" s="13">
        <v>1.0</v>
      </c>
      <c r="E186" s="11">
        <v>4.819047619047619</v>
      </c>
      <c r="F186" s="11">
        <v>15.240873015873015</v>
      </c>
      <c r="G186" s="18">
        <v>0.3161923607675684</v>
      </c>
      <c r="H186" s="13">
        <v>10.0</v>
      </c>
      <c r="I186" s="13">
        <v>3.0</v>
      </c>
      <c r="J186" s="13">
        <v>82.0</v>
      </c>
      <c r="K186" s="13">
        <v>12.0</v>
      </c>
      <c r="L186" s="11">
        <v>0.8302845528455284</v>
      </c>
      <c r="M186" s="11">
        <v>3.3333333333333335</v>
      </c>
      <c r="N186" s="13">
        <v>5.0</v>
      </c>
      <c r="O186" s="13">
        <v>7.0</v>
      </c>
      <c r="P186" s="11">
        <v>0.7142857142857143</v>
      </c>
      <c r="Q186" s="11">
        <v>1.860762627898811</v>
      </c>
      <c r="R186" s="11">
        <v>12.438095238095237</v>
      </c>
      <c r="S186" s="11">
        <v>8.152380952380952</v>
      </c>
      <c r="T186" s="11">
        <v>4.285714285714286</v>
      </c>
      <c r="U186" s="11">
        <v>13.293253968253968</v>
      </c>
      <c r="V186" s="21">
        <v>4.292904265798979</v>
      </c>
      <c r="W186" s="109">
        <v>1.1647126724521584</v>
      </c>
      <c r="X186" s="11">
        <v>0.7070957342010207</v>
      </c>
      <c r="Y186" s="18">
        <v>0.10101367631443152</v>
      </c>
      <c r="Z186" s="13"/>
    </row>
    <row r="187" ht="12.75" customHeight="1">
      <c r="A187" s="12" t="s">
        <v>279</v>
      </c>
      <c r="B187" s="12" t="s">
        <v>281</v>
      </c>
      <c r="C187" s="12">
        <v>2.0</v>
      </c>
      <c r="D187" s="12">
        <v>1.0</v>
      </c>
      <c r="E187" s="12">
        <v>3.2444444444444445</v>
      </c>
      <c r="F187" s="12">
        <v>11.773</v>
      </c>
      <c r="G187" s="12">
        <v>0.27558349141632926</v>
      </c>
      <c r="H187" s="12">
        <v>10.0</v>
      </c>
      <c r="I187" s="12">
        <v>1.0</v>
      </c>
      <c r="J187" s="12">
        <v>79.0</v>
      </c>
      <c r="K187" s="12">
        <v>10.0</v>
      </c>
      <c r="L187" s="12">
        <v>0.9987341772151899</v>
      </c>
      <c r="M187" s="12">
        <v>5.6</v>
      </c>
      <c r="N187" s="12">
        <v>4.0</v>
      </c>
      <c r="O187" s="12">
        <v>9.0</v>
      </c>
      <c r="P187" s="12">
        <v>0.4444444444444444</v>
      </c>
      <c r="Q187" s="12">
        <v>1.7187621130759636</v>
      </c>
      <c r="R187" s="12">
        <v>11.511111111111111</v>
      </c>
      <c r="S187" s="12">
        <v>8.844444444444445</v>
      </c>
      <c r="T187" s="12">
        <v>2.6666666666666665</v>
      </c>
      <c r="U187" s="12">
        <v>24.49238095238095</v>
      </c>
      <c r="V187" s="12">
        <v>3.2499902788039043</v>
      </c>
      <c r="W187" s="12">
        <v>1.2307729121799473</v>
      </c>
      <c r="X187" s="12">
        <v>0.7500097211960957</v>
      </c>
      <c r="Y187" s="18">
        <v>0.08333441346623285</v>
      </c>
    </row>
    <row r="188" ht="12.75" customHeight="1">
      <c r="A188" s="117" t="s">
        <v>415</v>
      </c>
      <c r="B188" s="12" t="s">
        <v>416</v>
      </c>
      <c r="C188" s="12">
        <v>1.0</v>
      </c>
      <c r="D188" s="12">
        <v>1.0</v>
      </c>
      <c r="E188" s="12">
        <v>3.1123015873015873</v>
      </c>
      <c r="F188" s="12">
        <v>10.86230158730159</v>
      </c>
      <c r="G188" s="12">
        <v>0.28652321630804073</v>
      </c>
      <c r="H188" s="12">
        <v>5.0</v>
      </c>
      <c r="I188" s="12">
        <v>0.0</v>
      </c>
      <c r="J188" s="12">
        <v>60.0</v>
      </c>
      <c r="K188" s="12">
        <v>7.0</v>
      </c>
      <c r="L188" s="12">
        <v>0.7142857142857143</v>
      </c>
      <c r="M188" s="12">
        <v>5.25</v>
      </c>
      <c r="N188" s="12">
        <v>5.0</v>
      </c>
      <c r="O188" s="12">
        <v>8.0</v>
      </c>
      <c r="P188" s="12">
        <v>0.625</v>
      </c>
      <c r="Q188" s="12">
        <v>1.5995155011021098</v>
      </c>
      <c r="R188" s="12">
        <v>12.112301587301587</v>
      </c>
      <c r="S188" s="12">
        <v>8.362301587301587</v>
      </c>
      <c r="T188" s="12">
        <v>3.75</v>
      </c>
      <c r="U188" s="12">
        <v>15.426190476190477</v>
      </c>
      <c r="V188" s="12">
        <v>4.3366774708031075</v>
      </c>
      <c r="W188" s="12">
        <v>1.152956389692972</v>
      </c>
      <c r="X188" s="12">
        <v>0.6633225291968925</v>
      </c>
      <c r="Y188" s="18">
        <v>0.08291531614961156</v>
      </c>
    </row>
    <row r="189" ht="12.75" customHeight="1">
      <c r="A189" s="119" t="s">
        <v>619</v>
      </c>
      <c r="B189" s="25" t="s">
        <v>620</v>
      </c>
      <c r="C189" s="25">
        <v>2.0</v>
      </c>
      <c r="D189" s="25">
        <v>1.0</v>
      </c>
      <c r="E189" s="28">
        <v>4.31</v>
      </c>
      <c r="F189" s="28">
        <v>12.39</v>
      </c>
      <c r="G189" s="28">
        <v>0.35</v>
      </c>
      <c r="H189" s="25">
        <v>8.0</v>
      </c>
      <c r="I189" s="25">
        <v>2.0</v>
      </c>
      <c r="J189" s="25">
        <v>80.0</v>
      </c>
      <c r="K189" s="25">
        <v>10.0</v>
      </c>
      <c r="L189" s="28">
        <v>0.8</v>
      </c>
      <c r="M189" s="28">
        <v>3.73</v>
      </c>
      <c r="N189" s="25">
        <v>5.0</v>
      </c>
      <c r="O189" s="25">
        <v>11.0</v>
      </c>
      <c r="P189" s="28">
        <v>0.45</v>
      </c>
      <c r="Q189" s="28">
        <v>1.6</v>
      </c>
      <c r="R189" s="28">
        <v>10.77</v>
      </c>
      <c r="S189" s="28">
        <v>8.04</v>
      </c>
      <c r="T189" s="28">
        <v>2.7</v>
      </c>
      <c r="U189" s="13">
        <v>21.1</v>
      </c>
      <c r="V189" s="21">
        <v>4.191469194312796</v>
      </c>
      <c r="W189" s="109">
        <v>1.1928991406603349</v>
      </c>
      <c r="X189" s="11">
        <v>0.8085308056872043</v>
      </c>
      <c r="Y189" s="18">
        <v>0.07350280051701857</v>
      </c>
      <c r="Z189" s="13"/>
    </row>
    <row r="190" ht="12.75" customHeight="1">
      <c r="A190" s="110" t="s">
        <v>558</v>
      </c>
      <c r="B190" s="112" t="s">
        <v>565</v>
      </c>
      <c r="C190" s="112">
        <v>2.0</v>
      </c>
      <c r="D190" s="112">
        <v>1.0</v>
      </c>
      <c r="E190" s="113">
        <v>1.9333333333333331</v>
      </c>
      <c r="F190" s="113">
        <v>13.4</v>
      </c>
      <c r="G190" s="113">
        <v>0.1442786069651741</v>
      </c>
      <c r="H190" s="112">
        <v>8.0</v>
      </c>
      <c r="I190" s="112">
        <v>8.0</v>
      </c>
      <c r="J190" s="112">
        <v>63.0</v>
      </c>
      <c r="K190" s="112">
        <v>9.0</v>
      </c>
      <c r="L190" s="113">
        <v>0.8747795414462082</v>
      </c>
      <c r="M190" s="113">
        <v>2.074074074074074</v>
      </c>
      <c r="N190" s="112">
        <v>2.0</v>
      </c>
      <c r="O190" s="112">
        <v>7.0</v>
      </c>
      <c r="P190" s="113">
        <v>0.2857142857142857</v>
      </c>
      <c r="Q190" s="113">
        <v>1.3047724341256681</v>
      </c>
      <c r="R190" s="113">
        <v>5.7216931216931215</v>
      </c>
      <c r="S190" s="113">
        <v>4.007407407407407</v>
      </c>
      <c r="T190" s="113">
        <v>1.7142857142857142</v>
      </c>
      <c r="U190" s="11">
        <v>17.37</v>
      </c>
      <c r="V190" s="21">
        <v>1.6149598072453568</v>
      </c>
      <c r="W190" s="109">
        <v>1.2384209136519675</v>
      </c>
      <c r="X190" s="11">
        <v>0.3850401927546432</v>
      </c>
      <c r="Y190" s="18">
        <v>0.055005741822091885</v>
      </c>
      <c r="Z190" s="13"/>
    </row>
    <row r="191" ht="12.75" customHeight="1">
      <c r="A191" s="13" t="s">
        <v>470</v>
      </c>
      <c r="B191" s="13" t="s">
        <v>471</v>
      </c>
      <c r="C191" s="13">
        <v>1.0</v>
      </c>
      <c r="D191" s="13">
        <v>1.0</v>
      </c>
      <c r="E191" s="11">
        <v>2.45</v>
      </c>
      <c r="F191" s="11">
        <v>15.352380952380951</v>
      </c>
      <c r="G191" s="11">
        <v>0.15958436724565758</v>
      </c>
      <c r="H191" s="13">
        <v>9.0</v>
      </c>
      <c r="I191" s="13">
        <v>2.0</v>
      </c>
      <c r="J191" s="13">
        <v>81.0</v>
      </c>
      <c r="K191" s="13">
        <v>12.0</v>
      </c>
      <c r="L191" s="11">
        <v>0.7479423868312757</v>
      </c>
      <c r="M191" s="11">
        <v>3.5</v>
      </c>
      <c r="N191" s="13">
        <v>4.0</v>
      </c>
      <c r="O191" s="13">
        <v>7.0</v>
      </c>
      <c r="P191" s="11">
        <v>0.5714285714285714</v>
      </c>
      <c r="Q191" s="11">
        <v>1.4789553255055048</v>
      </c>
      <c r="R191" s="11">
        <v>9.378571428571428</v>
      </c>
      <c r="S191" s="11">
        <v>5.95</v>
      </c>
      <c r="T191" s="11"/>
      <c r="U191" s="11">
        <v>11.442857142857143</v>
      </c>
      <c r="V191" s="21">
        <v>3.6398252184769038</v>
      </c>
      <c r="W191" s="109">
        <v>1.0989538672611903</v>
      </c>
      <c r="X191" s="11">
        <v>0.36017478152309623</v>
      </c>
      <c r="Y191" s="18">
        <v>0.05145354021758518</v>
      </c>
      <c r="Z191" s="13"/>
    </row>
    <row r="192" ht="12.75" customHeight="1">
      <c r="A192" s="12" t="s">
        <v>697</v>
      </c>
      <c r="B192" s="12" t="s">
        <v>416</v>
      </c>
      <c r="C192" s="12">
        <v>2.0</v>
      </c>
      <c r="D192" s="12">
        <v>2.0</v>
      </c>
      <c r="E192" s="12">
        <v>0.3111111111111111</v>
      </c>
      <c r="F192" s="12">
        <v>1.040079365079365</v>
      </c>
      <c r="G192" s="12">
        <v>0.299122472338802</v>
      </c>
      <c r="H192" s="12">
        <v>2.0</v>
      </c>
      <c r="I192" s="12">
        <v>1.0</v>
      </c>
      <c r="J192" s="12">
        <v>24.0</v>
      </c>
      <c r="K192" s="12">
        <v>3.0</v>
      </c>
      <c r="L192" s="12">
        <v>0.6527777777777778</v>
      </c>
      <c r="M192" s="12">
        <v>3.7333333333333334</v>
      </c>
      <c r="N192" s="12">
        <v>4.0</v>
      </c>
      <c r="O192" s="12">
        <v>16.0</v>
      </c>
      <c r="P192" s="12">
        <v>0.25</v>
      </c>
      <c r="Q192" s="12">
        <v>0.8643790849673203</v>
      </c>
      <c r="R192" s="12">
        <v>4.348484848484849</v>
      </c>
      <c r="S192" s="12">
        <v>4.044444444444444</v>
      </c>
      <c r="T192" s="12">
        <v>1.5</v>
      </c>
      <c r="U192" s="12">
        <v>17.801190476190477</v>
      </c>
      <c r="V192" s="12">
        <v>3.6352125548942236</v>
      </c>
      <c r="W192" s="12">
        <v>1.100348312401884</v>
      </c>
      <c r="X192" s="12">
        <v>0.36478744510577643</v>
      </c>
      <c r="Y192" s="12">
        <v>0.022799215319111027</v>
      </c>
    </row>
    <row r="193" ht="12.75" customHeight="1">
      <c r="A193" s="13" t="s">
        <v>415</v>
      </c>
      <c r="B193" s="13" t="s">
        <v>417</v>
      </c>
      <c r="C193" s="13">
        <v>2.0</v>
      </c>
      <c r="D193" s="13">
        <v>1.0</v>
      </c>
      <c r="E193" s="11">
        <v>0.41666666666666663</v>
      </c>
      <c r="F193" s="11">
        <v>11.36230158730159</v>
      </c>
      <c r="G193" s="11">
        <v>0.036670974050920256</v>
      </c>
      <c r="H193" s="13">
        <v>7.0</v>
      </c>
      <c r="I193" s="13">
        <v>2.0</v>
      </c>
      <c r="J193" s="13">
        <v>88.0</v>
      </c>
      <c r="K193" s="13">
        <v>11.0</v>
      </c>
      <c r="L193" s="11">
        <v>0.6342975206611571</v>
      </c>
      <c r="M193" s="11">
        <v>3.111111111111111</v>
      </c>
      <c r="N193" s="13">
        <v>2.0</v>
      </c>
      <c r="O193" s="13">
        <v>8.0</v>
      </c>
      <c r="P193" s="11">
        <v>0.25</v>
      </c>
      <c r="Q193" s="11">
        <v>0.9438856867211397</v>
      </c>
      <c r="R193" s="11">
        <v>5.027777777777778</v>
      </c>
      <c r="S193" s="11">
        <v>3.5277777777777777</v>
      </c>
      <c r="T193" s="11">
        <v>1.5</v>
      </c>
      <c r="U193" s="11">
        <v>15.426190476190477</v>
      </c>
      <c r="V193" s="21">
        <v>1.8295004373102843</v>
      </c>
      <c r="W193" s="109">
        <v>1.0931946006749158</v>
      </c>
      <c r="X193" s="11">
        <v>0.17049956268971567</v>
      </c>
      <c r="Y193" s="18">
        <v>0.02131244533621446</v>
      </c>
      <c r="Z193" s="13"/>
    </row>
    <row r="194" ht="12.75" customHeight="1">
      <c r="A194" s="12" t="s">
        <v>300</v>
      </c>
      <c r="B194" s="12" t="s">
        <v>307</v>
      </c>
      <c r="C194" s="12">
        <v>2.0</v>
      </c>
      <c r="D194" s="12">
        <v>1.0</v>
      </c>
      <c r="E194" s="12">
        <v>0.6428571428571428</v>
      </c>
      <c r="F194" s="12">
        <v>11.021825396825397</v>
      </c>
      <c r="G194" s="12">
        <v>0.05832583258325832</v>
      </c>
      <c r="H194" s="12">
        <v>12.0</v>
      </c>
      <c r="I194" s="12">
        <v>17.0</v>
      </c>
      <c r="J194" s="12">
        <v>99.0</v>
      </c>
      <c r="K194" s="12">
        <v>13.0</v>
      </c>
      <c r="L194" s="12">
        <v>0.9098679098679099</v>
      </c>
      <c r="M194" s="12">
        <v>1.2307692307692308</v>
      </c>
      <c r="N194" s="12">
        <v>1.0</v>
      </c>
      <c r="O194" s="12">
        <v>9.0</v>
      </c>
      <c r="P194" s="12">
        <v>0.1111111111111111</v>
      </c>
      <c r="Q194" s="12">
        <v>1.0793048535622793</v>
      </c>
      <c r="R194" s="12">
        <v>2.54029304029304</v>
      </c>
      <c r="S194" s="12">
        <v>1.8736263736263736</v>
      </c>
      <c r="T194" s="12">
        <v>0.6666666666666666</v>
      </c>
      <c r="U194" s="12">
        <v>15.913186813186813</v>
      </c>
      <c r="V194" s="12">
        <v>1.0596643878185208</v>
      </c>
      <c r="W194" s="12">
        <v>0.9436950146627566</v>
      </c>
      <c r="X194" s="12">
        <v>-0.05966438781852079</v>
      </c>
      <c r="Y194" s="18">
        <v>-0.006629376424280088</v>
      </c>
    </row>
    <row r="195" ht="12.75" customHeight="1">
      <c r="A195" s="13" t="s">
        <v>451</v>
      </c>
      <c r="B195" s="13" t="s">
        <v>455</v>
      </c>
      <c r="C195" s="13">
        <v>2.0</v>
      </c>
      <c r="D195" s="13">
        <v>1.0</v>
      </c>
      <c r="E195" s="11">
        <v>1.5833333333333333</v>
      </c>
      <c r="F195" s="11">
        <v>13.802380952380954</v>
      </c>
      <c r="G195" s="11">
        <v>0.1147145075038813</v>
      </c>
      <c r="H195" s="13">
        <v>6.0</v>
      </c>
      <c r="I195" s="13">
        <v>4.0</v>
      </c>
      <c r="J195" s="13">
        <v>90.0</v>
      </c>
      <c r="K195" s="13">
        <v>12.0</v>
      </c>
      <c r="L195" s="11">
        <v>0.4962962962962963</v>
      </c>
      <c r="M195" s="11">
        <v>1.75</v>
      </c>
      <c r="N195" s="13">
        <v>1.0</v>
      </c>
      <c r="O195" s="13">
        <v>8.0</v>
      </c>
      <c r="P195" s="11">
        <v>0.125</v>
      </c>
      <c r="Q195" s="11">
        <v>0.7360108038001776</v>
      </c>
      <c r="R195" s="11">
        <v>4.083333333333333</v>
      </c>
      <c r="S195" s="11">
        <v>3.333333333333333</v>
      </c>
      <c r="T195" s="11">
        <v>0.75</v>
      </c>
      <c r="U195" s="11">
        <v>22.94177489177489</v>
      </c>
      <c r="V195" s="21">
        <v>1.1623628421281051</v>
      </c>
      <c r="W195" s="109">
        <v>0.8603165584415585</v>
      </c>
      <c r="X195" s="11">
        <v>-0.16236284212810514</v>
      </c>
      <c r="Y195" s="18">
        <v>-0.020295355266013143</v>
      </c>
      <c r="Z195" s="13"/>
    </row>
    <row r="196" ht="12.75" customHeight="1">
      <c r="A196" s="13" t="s">
        <v>167</v>
      </c>
      <c r="B196" s="13" t="s">
        <v>169</v>
      </c>
      <c r="C196" s="13">
        <v>2.0</v>
      </c>
      <c r="D196" s="13">
        <v>1.0</v>
      </c>
      <c r="E196" s="11">
        <v>1.6845238095238095</v>
      </c>
      <c r="F196" s="11">
        <v>13.301190476190476</v>
      </c>
      <c r="G196" s="11">
        <v>0.126644589635729</v>
      </c>
      <c r="H196" s="13">
        <v>7.0</v>
      </c>
      <c r="I196" s="13">
        <v>0.0</v>
      </c>
      <c r="J196" s="13">
        <v>64.0</v>
      </c>
      <c r="K196" s="13">
        <v>9.0</v>
      </c>
      <c r="L196" s="11">
        <v>0.7777777777777778</v>
      </c>
      <c r="M196" s="11">
        <v>5.444444444444445</v>
      </c>
      <c r="N196" s="13">
        <v>2.0</v>
      </c>
      <c r="O196" s="13">
        <v>7.0</v>
      </c>
      <c r="P196" s="13">
        <v>0.2857142857142857</v>
      </c>
      <c r="Q196" s="11">
        <v>1.1901366531277926</v>
      </c>
      <c r="R196" s="11">
        <v>8.843253968253968</v>
      </c>
      <c r="S196" s="11">
        <v>7.128968253968254</v>
      </c>
      <c r="T196" s="11">
        <v>1.7142857142857142</v>
      </c>
      <c r="U196" s="11">
        <v>22.83293650793651</v>
      </c>
      <c r="V196" s="21">
        <v>2.1855610976902624</v>
      </c>
      <c r="W196" s="109">
        <v>0.9150968152359746</v>
      </c>
      <c r="X196" s="11">
        <v>-0.1855610976902624</v>
      </c>
      <c r="Y196" s="18">
        <v>-0.026508728241466058</v>
      </c>
      <c r="Z196" s="13"/>
    </row>
    <row r="197" ht="12.75" customHeight="1">
      <c r="A197" s="12" t="s">
        <v>334</v>
      </c>
      <c r="B197" s="12" t="s">
        <v>819</v>
      </c>
      <c r="C197" s="12">
        <v>2.0</v>
      </c>
      <c r="D197" s="12">
        <v>1.0</v>
      </c>
      <c r="E197" s="12">
        <v>1.0809523809523809</v>
      </c>
      <c r="F197" s="12">
        <v>12.642063492063492</v>
      </c>
      <c r="G197" s="12">
        <v>0.08550442588988637</v>
      </c>
      <c r="H197" s="12">
        <v>9.0</v>
      </c>
      <c r="I197" s="12">
        <v>2.0</v>
      </c>
      <c r="J197" s="12">
        <v>80.0</v>
      </c>
      <c r="K197" s="12">
        <v>10.0</v>
      </c>
      <c r="L197" s="12">
        <v>0.8975</v>
      </c>
      <c r="M197" s="12">
        <v>4.2</v>
      </c>
      <c r="N197" s="12">
        <v>2.0</v>
      </c>
      <c r="O197" s="12">
        <v>9.0</v>
      </c>
      <c r="P197" s="12">
        <v>0.2222222222222222</v>
      </c>
      <c r="Q197" s="12">
        <v>1.2052266481121086</v>
      </c>
      <c r="R197" s="12">
        <v>6.614285714285714</v>
      </c>
      <c r="S197" s="12">
        <v>5.280952380952381</v>
      </c>
      <c r="T197" s="12">
        <v>1.3333333333333333</v>
      </c>
      <c r="U197" s="12">
        <v>21.15952380952381</v>
      </c>
      <c r="V197" s="12">
        <v>2.246202317992573</v>
      </c>
      <c r="W197" s="12">
        <v>0.8903917443141971</v>
      </c>
      <c r="X197" s="12">
        <v>-0.24620231799257297</v>
      </c>
      <c r="Y197" s="18">
        <v>-0.027355813110285884</v>
      </c>
    </row>
    <row r="198" ht="12.75" customHeight="1">
      <c r="A198" s="13" t="s">
        <v>640</v>
      </c>
      <c r="B198" s="13" t="s">
        <v>642</v>
      </c>
      <c r="C198" s="13">
        <v>2.0</v>
      </c>
      <c r="D198" s="13">
        <v>1.0</v>
      </c>
      <c r="E198" s="11">
        <v>2.186111111111111</v>
      </c>
      <c r="F198" s="11">
        <v>13.752777777777778</v>
      </c>
      <c r="G198" s="11">
        <v>0.1589577863057968</v>
      </c>
      <c r="H198" s="13">
        <v>9.0</v>
      </c>
      <c r="I198" s="13">
        <v>1.0</v>
      </c>
      <c r="J198" s="13">
        <v>100.0</v>
      </c>
      <c r="K198" s="13">
        <v>12.0</v>
      </c>
      <c r="L198" s="11">
        <v>0.7491666666666666</v>
      </c>
      <c r="M198" s="11">
        <v>4.2</v>
      </c>
      <c r="N198" s="13">
        <v>3.0</v>
      </c>
      <c r="O198" s="13">
        <v>10.0</v>
      </c>
      <c r="P198" s="11">
        <v>0.3</v>
      </c>
      <c r="Q198" s="11">
        <v>1.2081244529724635</v>
      </c>
      <c r="R198" s="11">
        <v>8.18611111111111</v>
      </c>
      <c r="S198" s="11">
        <v>6.386111111111111</v>
      </c>
      <c r="T198" s="13">
        <v>1.7999999999999998</v>
      </c>
      <c r="U198" s="11">
        <v>19.256837606837607</v>
      </c>
      <c r="V198" s="21">
        <v>3.31628237278356</v>
      </c>
      <c r="W198" s="109">
        <v>0.9046274299862817</v>
      </c>
      <c r="X198" s="11">
        <v>-0.3162823727835602</v>
      </c>
      <c r="Y198" s="18">
        <v>-0.03162823727835602</v>
      </c>
      <c r="Z198" s="13"/>
    </row>
    <row r="199" ht="12.75" customHeight="1">
      <c r="A199" s="13" t="s">
        <v>470</v>
      </c>
      <c r="B199" s="13" t="s">
        <v>472</v>
      </c>
      <c r="C199" s="13">
        <v>2.0</v>
      </c>
      <c r="D199" s="13">
        <v>1.0</v>
      </c>
      <c r="E199" s="11">
        <v>2.342857142857143</v>
      </c>
      <c r="F199" s="11">
        <v>15.334523809523809</v>
      </c>
      <c r="G199" s="11">
        <v>0.15278316900861735</v>
      </c>
      <c r="H199" s="13">
        <v>9.0</v>
      </c>
      <c r="I199" s="13">
        <v>4.0</v>
      </c>
      <c r="J199" s="13">
        <v>61.0</v>
      </c>
      <c r="K199" s="13">
        <v>10.0</v>
      </c>
      <c r="L199" s="11">
        <v>0.8934426229508198</v>
      </c>
      <c r="M199" s="11">
        <v>3.15</v>
      </c>
      <c r="N199" s="13">
        <v>3.0</v>
      </c>
      <c r="O199" s="13">
        <v>7.0</v>
      </c>
      <c r="P199" s="13">
        <v>0.42857142857142855</v>
      </c>
      <c r="Q199" s="11">
        <v>1.4747972205308657</v>
      </c>
      <c r="R199" s="11">
        <v>8.064285714285713</v>
      </c>
      <c r="S199" s="11">
        <v>5.492857142857143</v>
      </c>
      <c r="T199" s="11"/>
      <c r="U199" s="11">
        <v>11.442857142857143</v>
      </c>
      <c r="V199" s="21">
        <v>3.3601747815230962</v>
      </c>
      <c r="W199" s="109">
        <v>0.892810700352963</v>
      </c>
      <c r="X199" s="11">
        <v>-0.36017478152309623</v>
      </c>
      <c r="Y199" s="18">
        <v>-0.05145354021758518</v>
      </c>
      <c r="Z199" s="13"/>
    </row>
    <row r="200" ht="12.75" customHeight="1">
      <c r="A200" s="13" t="s">
        <v>274</v>
      </c>
      <c r="B200" s="13" t="s">
        <v>132</v>
      </c>
      <c r="C200" s="13">
        <v>2.0</v>
      </c>
      <c r="D200" s="13">
        <v>3.0</v>
      </c>
      <c r="E200" s="11">
        <v>3.7107142857142854</v>
      </c>
      <c r="F200" s="11">
        <v>11.558</v>
      </c>
      <c r="G200" s="11">
        <v>0.32105159073492695</v>
      </c>
      <c r="H200" s="13">
        <v>10.0</v>
      </c>
      <c r="I200" s="13">
        <v>4.0</v>
      </c>
      <c r="J200" s="13">
        <v>89.0</v>
      </c>
      <c r="K200" s="13">
        <v>12.0</v>
      </c>
      <c r="L200" s="11">
        <v>0.8295880149812734</v>
      </c>
      <c r="M200" s="11">
        <v>2.9166666666666665</v>
      </c>
      <c r="N200" s="13">
        <v>3.0</v>
      </c>
      <c r="O200" s="13">
        <v>9.0</v>
      </c>
      <c r="P200" s="11">
        <v>0.3333333333333333</v>
      </c>
      <c r="Q200" s="11">
        <v>1.4839729390495335</v>
      </c>
      <c r="R200" s="11">
        <v>8.627380952380951</v>
      </c>
      <c r="S200" s="11">
        <v>6.6273809523809515</v>
      </c>
      <c r="T200" s="11">
        <v>2.0</v>
      </c>
      <c r="U200" s="13">
        <v>17.049470899470897</v>
      </c>
      <c r="V200" s="21">
        <v>3.4984328207674524</v>
      </c>
      <c r="W200" s="109">
        <v>0.8575268280675142</v>
      </c>
      <c r="X200" s="11">
        <v>-0.49843282076745243</v>
      </c>
      <c r="Y200" s="18">
        <v>-0.055381424529716936</v>
      </c>
      <c r="Z200" s="13"/>
    </row>
    <row r="201" ht="12.75" customHeight="1">
      <c r="A201" s="13" t="s">
        <v>126</v>
      </c>
      <c r="B201" s="13" t="s">
        <v>128</v>
      </c>
      <c r="C201" s="13">
        <v>2.0</v>
      </c>
      <c r="D201" s="13">
        <v>1.0</v>
      </c>
      <c r="E201" s="11">
        <v>7.151190476190476</v>
      </c>
      <c r="F201" s="11">
        <v>9.903968253968253</v>
      </c>
      <c r="G201" s="11">
        <v>0.7220530491225259</v>
      </c>
      <c r="H201" s="13">
        <v>8.0</v>
      </c>
      <c r="I201" s="13">
        <v>1.0</v>
      </c>
      <c r="J201" s="13">
        <v>67.0</v>
      </c>
      <c r="K201" s="13">
        <v>10.0</v>
      </c>
      <c r="L201" s="11">
        <v>0.7985074626865671</v>
      </c>
      <c r="M201" s="11">
        <v>4.48</v>
      </c>
      <c r="N201" s="13">
        <v>4.0</v>
      </c>
      <c r="O201" s="13">
        <v>9.0</v>
      </c>
      <c r="P201" s="11">
        <v>0.4444444444444444</v>
      </c>
      <c r="Q201" s="11">
        <v>1.9650049562535374</v>
      </c>
      <c r="R201" s="11">
        <v>14.297857142857142</v>
      </c>
      <c r="S201" s="11">
        <v>11.631190476190476</v>
      </c>
      <c r="T201" s="11">
        <v>2.6666666666666665</v>
      </c>
      <c r="U201" s="11">
        <v>22.522460317460315</v>
      </c>
      <c r="V201" s="21">
        <v>4.647836551167618</v>
      </c>
      <c r="W201" s="109">
        <v>0.8606154618314041</v>
      </c>
      <c r="X201" s="11">
        <v>-0.6478365511676181</v>
      </c>
      <c r="Y201" s="18">
        <v>-0.07198183901862423</v>
      </c>
      <c r="Z201" s="13"/>
    </row>
    <row r="202" ht="12.75" customHeight="1">
      <c r="A202" s="13" t="s">
        <v>317</v>
      </c>
      <c r="B202" s="13" t="s">
        <v>224</v>
      </c>
      <c r="C202" s="13">
        <v>2.0</v>
      </c>
      <c r="D202" s="13">
        <v>3.0</v>
      </c>
      <c r="E202" s="11">
        <v>1.5456349206349205</v>
      </c>
      <c r="F202" s="11">
        <v>11.480158730158731</v>
      </c>
      <c r="G202" s="11">
        <v>0.13463532665053576</v>
      </c>
      <c r="H202" s="13">
        <v>13.0</v>
      </c>
      <c r="I202" s="13">
        <v>0.0</v>
      </c>
      <c r="J202" s="13">
        <v>101.0</v>
      </c>
      <c r="K202" s="13">
        <v>13.0</v>
      </c>
      <c r="L202" s="11">
        <v>1.0</v>
      </c>
      <c r="M202" s="11">
        <v>7.0</v>
      </c>
      <c r="N202" s="13">
        <v>3.0</v>
      </c>
      <c r="O202" s="13">
        <v>9.0</v>
      </c>
      <c r="P202" s="11">
        <v>0.3333333333333333</v>
      </c>
      <c r="Q202" s="11">
        <v>1.467968659983869</v>
      </c>
      <c r="R202" s="11">
        <v>10.545634920634921</v>
      </c>
      <c r="S202" s="11">
        <v>8.545634920634921</v>
      </c>
      <c r="T202" s="11">
        <v>2.0</v>
      </c>
      <c r="U202" s="11">
        <v>21.007844932844932</v>
      </c>
      <c r="V202" s="21">
        <v>3.661047315018374</v>
      </c>
      <c r="W202" s="109">
        <v>0.8194376477171925</v>
      </c>
      <c r="X202" s="11">
        <v>-0.661047315018374</v>
      </c>
      <c r="Y202" s="18">
        <v>-0.07344970166870822</v>
      </c>
      <c r="Z202" s="13"/>
    </row>
    <row r="203" ht="12.75" customHeight="1">
      <c r="A203" s="13" t="s">
        <v>539</v>
      </c>
      <c r="B203" s="13" t="s">
        <v>541</v>
      </c>
      <c r="C203" s="13">
        <v>2.0</v>
      </c>
      <c r="D203" s="13">
        <v>1.0</v>
      </c>
      <c r="E203" s="13">
        <v>2.340873015873016</v>
      </c>
      <c r="F203" s="13">
        <v>14.240873015873015</v>
      </c>
      <c r="G203" s="13">
        <v>0.16437707247749883</v>
      </c>
      <c r="H203" s="13">
        <v>11.0</v>
      </c>
      <c r="I203" s="13">
        <v>6.0</v>
      </c>
      <c r="J203" s="13">
        <v>75.0</v>
      </c>
      <c r="K203" s="13">
        <v>11.0</v>
      </c>
      <c r="L203" s="13">
        <v>0.9927272727272727</v>
      </c>
      <c r="M203" s="13">
        <v>2.8</v>
      </c>
      <c r="N203" s="13">
        <v>2.0</v>
      </c>
      <c r="O203" s="13">
        <v>7.0</v>
      </c>
      <c r="P203" s="13">
        <v>0.2857142857142857</v>
      </c>
      <c r="Q203" s="13">
        <v>1.4428186309190574</v>
      </c>
      <c r="R203" s="13">
        <v>6.85515873015873</v>
      </c>
      <c r="S203" s="13">
        <v>5.140873015873016</v>
      </c>
      <c r="T203" s="13">
        <v>1.7142857142857142</v>
      </c>
      <c r="U203" s="12">
        <v>13.293253968253968</v>
      </c>
      <c r="V203" s="12">
        <v>2.707095734201021</v>
      </c>
      <c r="W203" s="12">
        <v>0.7387991398798036</v>
      </c>
      <c r="X203" s="12">
        <v>-0.7070957342010211</v>
      </c>
      <c r="Y203" s="18">
        <v>-0.10101367631443159</v>
      </c>
    </row>
    <row r="204" ht="12.75" customHeight="1">
      <c r="A204" s="13" t="s">
        <v>415</v>
      </c>
      <c r="B204" s="13" t="s">
        <v>421</v>
      </c>
      <c r="C204" s="13">
        <v>3.0</v>
      </c>
      <c r="D204" s="13">
        <v>1.0</v>
      </c>
      <c r="E204" s="11">
        <v>0.7361111111111112</v>
      </c>
      <c r="F204" s="11">
        <v>10.86230158730159</v>
      </c>
      <c r="G204" s="11">
        <v>0.06776750812844773</v>
      </c>
      <c r="H204" s="13">
        <v>6.0</v>
      </c>
      <c r="I204" s="13">
        <v>2.0</v>
      </c>
      <c r="J204" s="13">
        <v>73.0</v>
      </c>
      <c r="K204" s="13">
        <v>9.0</v>
      </c>
      <c r="L204" s="11">
        <v>0.6636225266362252</v>
      </c>
      <c r="M204" s="11">
        <v>2.8</v>
      </c>
      <c r="N204" s="13">
        <v>1.0</v>
      </c>
      <c r="O204" s="13">
        <v>8.0</v>
      </c>
      <c r="P204" s="13">
        <v>0.125</v>
      </c>
      <c r="Q204" s="11">
        <v>0.7755375491692155</v>
      </c>
      <c r="R204" s="11">
        <v>4.286111111111111</v>
      </c>
      <c r="S204" s="11">
        <v>3.536111111111111</v>
      </c>
      <c r="T204" s="11">
        <v>0.75</v>
      </c>
      <c r="U204" s="11">
        <v>15.426190476190477</v>
      </c>
      <c r="V204" s="21">
        <v>1.8338220918866077</v>
      </c>
      <c r="W204" s="109">
        <v>0.5453091684434969</v>
      </c>
      <c r="X204" s="11">
        <v>-0.8338220918866077</v>
      </c>
      <c r="Y204" s="18">
        <v>-0.10422776148582596</v>
      </c>
      <c r="Z204" s="133"/>
    </row>
    <row r="205" ht="12.75" customHeight="1">
      <c r="A205" s="13" t="s">
        <v>486</v>
      </c>
      <c r="B205" s="13" t="s">
        <v>487</v>
      </c>
      <c r="C205" s="13">
        <v>1.0</v>
      </c>
      <c r="D205" s="13">
        <v>1.0</v>
      </c>
      <c r="E205" s="11">
        <v>6.183333333333334</v>
      </c>
      <c r="F205" s="11">
        <v>12.127380952380953</v>
      </c>
      <c r="G205" s="18">
        <v>0.5098655148718956</v>
      </c>
      <c r="H205" s="13">
        <v>9.0</v>
      </c>
      <c r="I205" s="13">
        <v>0.0</v>
      </c>
      <c r="J205" s="13">
        <v>54.0</v>
      </c>
      <c r="K205" s="13">
        <v>9.0</v>
      </c>
      <c r="L205" s="11">
        <v>1.0</v>
      </c>
      <c r="M205" s="11">
        <v>7.0</v>
      </c>
      <c r="N205" s="13">
        <v>4.0</v>
      </c>
      <c r="O205" s="13">
        <v>7.0</v>
      </c>
      <c r="P205" s="13">
        <v>0.5714285714285714</v>
      </c>
      <c r="Q205" s="11">
        <v>2.081294086300467</v>
      </c>
      <c r="R205" s="11">
        <v>16.61190476190476</v>
      </c>
      <c r="S205" s="11">
        <v>13.183333333333334</v>
      </c>
      <c r="T205" s="11">
        <v>3.4285714285714284</v>
      </c>
      <c r="U205" s="11">
        <v>18.922222222222224</v>
      </c>
      <c r="V205" s="21">
        <v>4.876981796829124</v>
      </c>
      <c r="W205" s="109">
        <v>0.8201793991933057</v>
      </c>
      <c r="X205" s="11">
        <v>-0.8769817968291242</v>
      </c>
      <c r="Y205" s="18">
        <v>-0.12528311383273202</v>
      </c>
      <c r="Z205" s="13"/>
    </row>
    <row r="206" ht="12.75" customHeight="1">
      <c r="A206" s="13" t="s">
        <v>661</v>
      </c>
      <c r="B206" s="13" t="s">
        <v>662</v>
      </c>
      <c r="C206" s="13">
        <v>2.0</v>
      </c>
      <c r="D206" s="13">
        <v>1.0</v>
      </c>
      <c r="E206" s="11">
        <v>3.728968253968254</v>
      </c>
      <c r="F206" s="11">
        <v>15.138492063492063</v>
      </c>
      <c r="G206" s="18">
        <v>0.2463236257831136</v>
      </c>
      <c r="H206" s="13">
        <v>8.0</v>
      </c>
      <c r="I206" s="13">
        <v>0.0</v>
      </c>
      <c r="J206" s="13">
        <v>101.0</v>
      </c>
      <c r="K206" s="13">
        <v>12.0</v>
      </c>
      <c r="L206" s="11">
        <v>0.6666666666666666</v>
      </c>
      <c r="M206" s="11">
        <v>4.666666666666667</v>
      </c>
      <c r="N206" s="13">
        <v>4.0</v>
      </c>
      <c r="O206" s="13">
        <v>13.0</v>
      </c>
      <c r="P206" s="11">
        <v>0.3076923076923077</v>
      </c>
      <c r="Q206" s="11">
        <v>1.220682600142088</v>
      </c>
      <c r="R206" s="11">
        <v>10.241788766788767</v>
      </c>
      <c r="S206" s="11">
        <v>8.39563492063492</v>
      </c>
      <c r="T206" s="11">
        <v>1.8461538461538463</v>
      </c>
      <c r="U206" s="11">
        <v>19.14</v>
      </c>
      <c r="V206" s="21">
        <v>5.70236436615747</v>
      </c>
      <c r="W206" s="109">
        <v>0.7014634181812893</v>
      </c>
      <c r="X206" s="11">
        <v>-1.7023643661574699</v>
      </c>
      <c r="Y206" s="18">
        <v>-0.13095110508903615</v>
      </c>
      <c r="Z206" s="13"/>
    </row>
    <row r="207" ht="12.75" customHeight="1">
      <c r="A207" s="13" t="s">
        <v>257</v>
      </c>
      <c r="B207" s="13" t="s">
        <v>259</v>
      </c>
      <c r="C207" s="13">
        <v>2.0</v>
      </c>
      <c r="D207" s="13">
        <v>1.0</v>
      </c>
      <c r="E207" s="11">
        <v>8.092857142857143</v>
      </c>
      <c r="F207" s="11">
        <v>14.094047619047618</v>
      </c>
      <c r="G207" s="11">
        <v>0.574203902356618</v>
      </c>
      <c r="H207" s="13">
        <v>10.0</v>
      </c>
      <c r="I207" s="13">
        <v>5.0</v>
      </c>
      <c r="J207" s="13">
        <v>73.0</v>
      </c>
      <c r="K207" s="13">
        <v>11.0</v>
      </c>
      <c r="L207" s="11">
        <v>0.9028642590286426</v>
      </c>
      <c r="M207" s="11">
        <v>2.83</v>
      </c>
      <c r="N207" s="13">
        <v>3.0</v>
      </c>
      <c r="O207" s="13">
        <v>7.0</v>
      </c>
      <c r="P207" s="11">
        <v>0.42857142857142855</v>
      </c>
      <c r="Q207" s="11">
        <v>1.9056395899566894</v>
      </c>
      <c r="R207" s="11">
        <v>13.49</v>
      </c>
      <c r="S207" s="11">
        <v>10.922857142857143</v>
      </c>
      <c r="T207" s="11">
        <v>2.571428571428571</v>
      </c>
      <c r="U207" s="11">
        <v>19.51571428571429</v>
      </c>
      <c r="V207" s="21">
        <v>3.9178683844520896</v>
      </c>
      <c r="W207" s="109">
        <v>0.7657225066327865</v>
      </c>
      <c r="X207" s="11">
        <v>-0.9178683844520896</v>
      </c>
      <c r="Y207" s="18">
        <v>-0.1311240549217271</v>
      </c>
      <c r="Z207" s="13"/>
    </row>
    <row r="208" ht="12.75" customHeight="1">
      <c r="A208" s="13" t="s">
        <v>598</v>
      </c>
      <c r="B208" s="13" t="s">
        <v>388</v>
      </c>
      <c r="C208" s="13">
        <v>2.0</v>
      </c>
      <c r="D208" s="13">
        <v>2.0</v>
      </c>
      <c r="E208" s="11">
        <v>6.55515873015873</v>
      </c>
      <c r="F208" s="11">
        <v>12.806349206349207</v>
      </c>
      <c r="G208" s="11">
        <v>0.51186787307883</v>
      </c>
      <c r="H208" s="13">
        <v>8.0</v>
      </c>
      <c r="I208" s="13">
        <v>2.0</v>
      </c>
      <c r="J208" s="13">
        <v>103.0</v>
      </c>
      <c r="K208" s="13">
        <v>12.0</v>
      </c>
      <c r="L208" s="11">
        <v>0.6650485436893204</v>
      </c>
      <c r="M208" s="11">
        <v>3.111111111111111</v>
      </c>
      <c r="N208" s="13">
        <v>3.0</v>
      </c>
      <c r="O208" s="13">
        <v>10.0</v>
      </c>
      <c r="P208" s="11">
        <v>0.3</v>
      </c>
      <c r="Q208" s="11">
        <v>1.4769164167681506</v>
      </c>
      <c r="R208" s="11">
        <v>11.466269841269842</v>
      </c>
      <c r="S208" s="11">
        <v>9.666269841269841</v>
      </c>
      <c r="T208" s="11">
        <v>1.7999999999999998</v>
      </c>
      <c r="U208" s="11">
        <v>21.473473748473747</v>
      </c>
      <c r="V208" s="21">
        <v>4.501493309603381</v>
      </c>
      <c r="W208" s="109">
        <v>0.6664455090047273</v>
      </c>
      <c r="X208" s="11">
        <v>-1.5014933096033811</v>
      </c>
      <c r="Y208" s="18">
        <v>-0.1501493309603381</v>
      </c>
      <c r="Z208" s="13"/>
    </row>
    <row r="209" ht="12.75" customHeight="1">
      <c r="A209" s="13" t="s">
        <v>451</v>
      </c>
      <c r="B209" s="13" t="s">
        <v>453</v>
      </c>
      <c r="C209" s="13">
        <v>2.0</v>
      </c>
      <c r="D209" s="13">
        <v>1.0</v>
      </c>
      <c r="E209" s="11">
        <v>3.8000000000000003</v>
      </c>
      <c r="F209" s="11">
        <v>13.802380952380954</v>
      </c>
      <c r="G209" s="11">
        <v>0.2753148180093152</v>
      </c>
      <c r="H209" s="13">
        <v>9.0</v>
      </c>
      <c r="I209" s="13">
        <v>5.0</v>
      </c>
      <c r="J209" s="13">
        <v>85.0</v>
      </c>
      <c r="K209" s="13">
        <v>11.0</v>
      </c>
      <c r="L209" s="11">
        <v>0.8128342245989305</v>
      </c>
      <c r="M209" s="11">
        <v>2.5454545454545454</v>
      </c>
      <c r="N209" s="13">
        <v>1.0</v>
      </c>
      <c r="O209" s="13">
        <v>8.0</v>
      </c>
      <c r="P209" s="11">
        <v>0.125</v>
      </c>
      <c r="Q209" s="11">
        <v>1.2131490426082456</v>
      </c>
      <c r="R209" s="11">
        <v>7.095454545454546</v>
      </c>
      <c r="S209" s="11">
        <v>6.345454545454546</v>
      </c>
      <c r="T209" s="11">
        <v>0.75</v>
      </c>
      <c r="U209" s="11">
        <v>22.94177489177489</v>
      </c>
      <c r="V209" s="21">
        <v>2.212716174014775</v>
      </c>
      <c r="W209" s="109">
        <v>0.4519332446445627</v>
      </c>
      <c r="X209" s="11">
        <v>-1.212716174014775</v>
      </c>
      <c r="Y209" s="18">
        <v>-0.15158952175184687</v>
      </c>
      <c r="Z209" s="13"/>
    </row>
    <row r="210" ht="12.75" customHeight="1">
      <c r="A210" s="13" t="s">
        <v>371</v>
      </c>
      <c r="B210" s="13" t="s">
        <v>373</v>
      </c>
      <c r="C210" s="13">
        <v>3.0</v>
      </c>
      <c r="D210" s="13">
        <v>1.0</v>
      </c>
      <c r="E210" s="11">
        <v>0.5761904761904761</v>
      </c>
      <c r="F210" s="11">
        <v>11.899603174603175</v>
      </c>
      <c r="G210" s="11">
        <v>0.0484209824257178</v>
      </c>
      <c r="H210" s="13">
        <v>9.0</v>
      </c>
      <c r="I210" s="13">
        <v>6.0</v>
      </c>
      <c r="J210" s="13">
        <v>93.0</v>
      </c>
      <c r="K210" s="13">
        <v>11.0</v>
      </c>
      <c r="L210" s="11">
        <v>0.812316715542522</v>
      </c>
      <c r="M210" s="11">
        <v>2.290909090909091</v>
      </c>
      <c r="N210" s="13">
        <v>0.0</v>
      </c>
      <c r="O210" s="13">
        <v>8.0</v>
      </c>
      <c r="P210" s="11">
        <v>0.0</v>
      </c>
      <c r="Q210" s="11">
        <v>0.8607376979682398</v>
      </c>
      <c r="R210" s="11">
        <v>2.867099567099567</v>
      </c>
      <c r="S210" s="11">
        <v>2.867099567099567</v>
      </c>
      <c r="T210" s="11">
        <v>0.0</v>
      </c>
      <c r="U210" s="11">
        <v>17.712734487734487</v>
      </c>
      <c r="V210" s="21">
        <v>1.2949325555960627</v>
      </c>
      <c r="W210" s="109">
        <v>0.0</v>
      </c>
      <c r="X210" s="11">
        <v>-1.2949325555960627</v>
      </c>
      <c r="Y210" s="18">
        <v>-0.16186656944950784</v>
      </c>
      <c r="Z210" s="13"/>
    </row>
    <row r="211" ht="12.75" customHeight="1">
      <c r="A211" s="13" t="s">
        <v>600</v>
      </c>
      <c r="B211" s="13" t="s">
        <v>605</v>
      </c>
      <c r="C211" s="13">
        <v>3.0</v>
      </c>
      <c r="D211" s="13">
        <v>1.0</v>
      </c>
      <c r="E211" s="11">
        <v>0.6333333333333333</v>
      </c>
      <c r="F211" s="11">
        <v>14.283333333333333</v>
      </c>
      <c r="G211" s="11">
        <v>0.044340723453908985</v>
      </c>
      <c r="H211" s="13">
        <v>8.0</v>
      </c>
      <c r="I211" s="13">
        <v>0.0</v>
      </c>
      <c r="J211" s="13">
        <v>87.0</v>
      </c>
      <c r="K211" s="13">
        <v>12.0</v>
      </c>
      <c r="L211" s="11">
        <v>0.6666666666666666</v>
      </c>
      <c r="M211" s="11">
        <v>4.666666666666667</v>
      </c>
      <c r="N211" s="13">
        <v>1.0</v>
      </c>
      <c r="O211" s="13">
        <v>8.0</v>
      </c>
      <c r="P211" s="13">
        <v>0.125</v>
      </c>
      <c r="Q211" s="11">
        <v>0.8360073901205756</v>
      </c>
      <c r="R211" s="11">
        <v>6.050000000000001</v>
      </c>
      <c r="S211" s="11">
        <v>5.300000000000001</v>
      </c>
      <c r="T211" s="11">
        <v>0.75</v>
      </c>
      <c r="U211" s="11">
        <v>18.303321089684726</v>
      </c>
      <c r="V211" s="21">
        <v>2.316519488034089</v>
      </c>
      <c r="W211" s="109">
        <v>0.4316821011718095</v>
      </c>
      <c r="X211" s="11">
        <v>-1.3165194880340891</v>
      </c>
      <c r="Y211" s="18">
        <v>-0.16456493600426114</v>
      </c>
      <c r="Z211" s="13"/>
    </row>
    <row r="212" ht="12.75" customHeight="1">
      <c r="A212" s="13" t="s">
        <v>600</v>
      </c>
      <c r="B212" s="13" t="s">
        <v>602</v>
      </c>
      <c r="C212" s="13">
        <v>2.0</v>
      </c>
      <c r="D212" s="13">
        <v>1.0</v>
      </c>
      <c r="E212" s="11">
        <v>6.433333333333334</v>
      </c>
      <c r="F212" s="11">
        <v>14.283333333333333</v>
      </c>
      <c r="G212" s="11">
        <v>0.4504084014002334</v>
      </c>
      <c r="H212" s="13">
        <v>5.0</v>
      </c>
      <c r="I212" s="13">
        <v>7.0</v>
      </c>
      <c r="J212" s="13">
        <v>82.0</v>
      </c>
      <c r="K212" s="13">
        <v>11.0</v>
      </c>
      <c r="L212" s="11">
        <v>0.44678492239467854</v>
      </c>
      <c r="M212" s="11">
        <v>1.1570247933884297</v>
      </c>
      <c r="N212" s="13">
        <v>2.0</v>
      </c>
      <c r="O212" s="13">
        <v>8.0</v>
      </c>
      <c r="P212" s="11">
        <v>0.25</v>
      </c>
      <c r="Q212" s="11">
        <v>1.147193323794912</v>
      </c>
      <c r="R212" s="11">
        <v>9.090358126721764</v>
      </c>
      <c r="S212" s="11">
        <v>7.590358126721763</v>
      </c>
      <c r="T212" s="11">
        <v>1.5</v>
      </c>
      <c r="U212" s="11">
        <v>18.303321089684726</v>
      </c>
      <c r="V212" s="21">
        <v>3.317587268246959</v>
      </c>
      <c r="W212" s="109">
        <v>0.6028477439439949</v>
      </c>
      <c r="X212" s="11">
        <v>-1.317587268246959</v>
      </c>
      <c r="Y212" s="18">
        <v>-0.16469840853086987</v>
      </c>
      <c r="Z212" s="13"/>
    </row>
    <row r="213" ht="12.75" customHeight="1">
      <c r="A213" s="13" t="s">
        <v>353</v>
      </c>
      <c r="B213" s="13" t="s">
        <v>357</v>
      </c>
      <c r="C213" s="13">
        <v>2.0</v>
      </c>
      <c r="D213" s="13">
        <v>1.0</v>
      </c>
      <c r="E213" s="11">
        <v>0.9928571428571429</v>
      </c>
      <c r="F213" s="11">
        <v>13.35952380952381</v>
      </c>
      <c r="G213" s="11">
        <v>0.07431830333273927</v>
      </c>
      <c r="H213" s="13">
        <v>5.0</v>
      </c>
      <c r="I213" s="13">
        <v>0.0</v>
      </c>
      <c r="J213" s="13">
        <v>60.0</v>
      </c>
      <c r="K213" s="13">
        <v>8.0</v>
      </c>
      <c r="L213" s="11">
        <v>0.625</v>
      </c>
      <c r="M213" s="11">
        <v>4.375</v>
      </c>
      <c r="N213" s="13">
        <v>1.0</v>
      </c>
      <c r="O213" s="13">
        <v>8.0</v>
      </c>
      <c r="P213" s="11">
        <v>0.125</v>
      </c>
      <c r="Q213" s="11">
        <v>0.8243183033327393</v>
      </c>
      <c r="R213" s="11">
        <v>6.117857142857143</v>
      </c>
      <c r="S213" s="11">
        <v>5.367857142857143</v>
      </c>
      <c r="T213" s="11">
        <v>0.75</v>
      </c>
      <c r="U213" s="11">
        <v>18.51904761904762</v>
      </c>
      <c r="V213" s="21">
        <v>2.3188480329133454</v>
      </c>
      <c r="W213" s="109">
        <v>0.4312486138833444</v>
      </c>
      <c r="X213" s="11">
        <v>-1.3188480329133454</v>
      </c>
      <c r="Y213" s="18">
        <v>-0.16485600411416818</v>
      </c>
      <c r="Z213" s="13"/>
    </row>
    <row r="214" ht="12.75" customHeight="1">
      <c r="A214" s="13" t="s">
        <v>640</v>
      </c>
      <c r="B214" s="13" t="s">
        <v>650</v>
      </c>
      <c r="C214" s="13">
        <v>3.0</v>
      </c>
      <c r="D214" s="13">
        <v>1.0</v>
      </c>
      <c r="E214" s="11">
        <v>1.036111111111111</v>
      </c>
      <c r="F214" s="11">
        <v>13.752777777777778</v>
      </c>
      <c r="G214" s="11">
        <v>0.07533831549181982</v>
      </c>
      <c r="H214" s="13">
        <v>8.0</v>
      </c>
      <c r="I214" s="13">
        <v>4.0</v>
      </c>
      <c r="J214" s="13">
        <v>100.0</v>
      </c>
      <c r="K214" s="13">
        <v>12.0</v>
      </c>
      <c r="L214" s="11">
        <v>0.6633333333333333</v>
      </c>
      <c r="M214" s="11">
        <v>2.3333333333333335</v>
      </c>
      <c r="N214" s="13">
        <v>0.0</v>
      </c>
      <c r="O214" s="13">
        <v>10.0</v>
      </c>
      <c r="P214" s="18">
        <v>0.0</v>
      </c>
      <c r="Q214" s="11">
        <v>0.7386716488251531</v>
      </c>
      <c r="R214" s="11">
        <v>3.3694444444444445</v>
      </c>
      <c r="S214" s="11">
        <v>3.3694444444444445</v>
      </c>
      <c r="T214" s="11">
        <v>0.0</v>
      </c>
      <c r="U214" s="11">
        <v>19.256837606837607</v>
      </c>
      <c r="V214" s="21">
        <v>1.749739242360356</v>
      </c>
      <c r="W214" s="109">
        <v>0.0</v>
      </c>
      <c r="X214" s="11">
        <v>-1.749739242360356</v>
      </c>
      <c r="Y214" s="18">
        <v>-0.17497392423603558</v>
      </c>
      <c r="Z214" s="13"/>
    </row>
    <row r="215" ht="12.75" customHeight="1">
      <c r="A215" s="12" t="s">
        <v>434</v>
      </c>
      <c r="B215" s="12" t="s">
        <v>436</v>
      </c>
      <c r="C215" s="12">
        <v>2.0</v>
      </c>
      <c r="D215" s="12">
        <v>1.0</v>
      </c>
      <c r="E215" s="12">
        <v>2.8666666666666667</v>
      </c>
      <c r="F215" s="12">
        <v>13.292857142857143</v>
      </c>
      <c r="G215" s="12">
        <v>0.215654665950206</v>
      </c>
      <c r="H215" s="12">
        <v>11.0</v>
      </c>
      <c r="I215" s="12">
        <v>1.0</v>
      </c>
      <c r="J215" s="12">
        <v>74.0</v>
      </c>
      <c r="K215" s="12">
        <v>11.0</v>
      </c>
      <c r="L215" s="12">
        <v>0.9987714987714987</v>
      </c>
      <c r="M215" s="12">
        <v>5.6</v>
      </c>
      <c r="N215" s="12">
        <v>2.0</v>
      </c>
      <c r="O215" s="12">
        <v>7.0</v>
      </c>
      <c r="P215" s="12">
        <v>0.2857142857142857</v>
      </c>
      <c r="Q215" s="12">
        <v>1.5001404504359903</v>
      </c>
      <c r="R215" s="12">
        <v>10.18095238095238</v>
      </c>
      <c r="S215" s="12">
        <v>8.466666666666667</v>
      </c>
      <c r="T215" s="12">
        <v>1.7142857142857142</v>
      </c>
      <c r="U215" s="12">
        <v>18.333333333333336</v>
      </c>
      <c r="V215" s="12">
        <v>3.2327272727272724</v>
      </c>
      <c r="W215" s="12">
        <v>0.6186726659167605</v>
      </c>
      <c r="X215" s="12">
        <v>-1.2327272727272724</v>
      </c>
      <c r="Y215" s="18">
        <v>-0.17610389610389607</v>
      </c>
    </row>
    <row r="216" ht="12.75" customHeight="1">
      <c r="A216" s="12" t="s">
        <v>676</v>
      </c>
      <c r="B216" s="12" t="s">
        <v>678</v>
      </c>
      <c r="C216" s="12">
        <v>2.0</v>
      </c>
      <c r="D216" s="12">
        <v>1.0</v>
      </c>
      <c r="E216" s="12">
        <v>2.253968253968254</v>
      </c>
      <c r="F216" s="12">
        <v>9.62579365079365</v>
      </c>
      <c r="G216" s="12">
        <v>0.23415921177392096</v>
      </c>
      <c r="H216" s="12">
        <v>8.0</v>
      </c>
      <c r="I216" s="12">
        <v>0.0</v>
      </c>
      <c r="J216" s="12">
        <v>99.0</v>
      </c>
      <c r="K216" s="12">
        <v>12.0</v>
      </c>
      <c r="L216" s="12">
        <v>0.6666666666666666</v>
      </c>
      <c r="M216" s="12">
        <v>4.666666666666667</v>
      </c>
      <c r="N216" s="12">
        <v>2.0</v>
      </c>
      <c r="O216" s="12">
        <v>10.0</v>
      </c>
      <c r="P216" s="12">
        <v>0.2</v>
      </c>
      <c r="Q216" s="12">
        <v>1.1008258784405875</v>
      </c>
      <c r="R216" s="12">
        <v>8.12063492063492</v>
      </c>
      <c r="S216" s="12">
        <v>6.920634920634921</v>
      </c>
      <c r="T216" s="12">
        <v>1.2000000000000002</v>
      </c>
      <c r="U216" s="12">
        <v>17.45383597883598</v>
      </c>
      <c r="V216" s="12">
        <v>3.9651082598843517</v>
      </c>
      <c r="W216" s="12">
        <v>0.5043998470948011</v>
      </c>
      <c r="X216" s="12">
        <v>-1.9651082598843517</v>
      </c>
      <c r="Y216" s="12">
        <v>-0.19651082598843517</v>
      </c>
    </row>
    <row r="217" ht="12.75" customHeight="1">
      <c r="A217" s="13" t="s">
        <v>577</v>
      </c>
      <c r="B217" s="13" t="s">
        <v>582</v>
      </c>
      <c r="C217" s="13">
        <v>2.0</v>
      </c>
      <c r="D217" s="13">
        <v>1.0</v>
      </c>
      <c r="E217" s="11">
        <v>1.1111111111111112</v>
      </c>
      <c r="F217" s="11">
        <v>13.222222222222221</v>
      </c>
      <c r="G217" s="11">
        <v>0.08403361344537816</v>
      </c>
      <c r="H217" s="13">
        <v>9.0</v>
      </c>
      <c r="I217" s="13">
        <v>5.0</v>
      </c>
      <c r="J217" s="13">
        <v>101.0</v>
      </c>
      <c r="K217" s="13">
        <v>14.0</v>
      </c>
      <c r="L217" s="11">
        <v>0.6393210749646394</v>
      </c>
      <c r="M217" s="11">
        <v>2.0</v>
      </c>
      <c r="N217" s="13">
        <v>0.0</v>
      </c>
      <c r="O217" s="13">
        <v>10.0</v>
      </c>
      <c r="P217" s="13">
        <v>0.0</v>
      </c>
      <c r="Q217" s="11">
        <v>0.7233546884100176</v>
      </c>
      <c r="R217" s="11">
        <v>3.111111111111111</v>
      </c>
      <c r="S217" s="11">
        <v>3.111111111111111</v>
      </c>
      <c r="T217" s="11">
        <v>0.0</v>
      </c>
      <c r="U217" s="11">
        <v>15.73</v>
      </c>
      <c r="V217" s="21">
        <v>1.9778201596383413</v>
      </c>
      <c r="W217" s="109">
        <v>0.0</v>
      </c>
      <c r="X217" s="11">
        <v>-1.9778201596383413</v>
      </c>
      <c r="Y217" s="18">
        <v>-0.19778201596383413</v>
      </c>
      <c r="Z217" s="133"/>
    </row>
    <row r="218" ht="12.75" customHeight="1">
      <c r="A218" s="110" t="s">
        <v>71</v>
      </c>
      <c r="B218" s="112" t="s">
        <v>74</v>
      </c>
      <c r="C218" s="112">
        <v>2.0</v>
      </c>
      <c r="D218" s="112">
        <v>1.0</v>
      </c>
      <c r="E218" s="113">
        <v>1.003968253968254</v>
      </c>
      <c r="F218" s="113">
        <v>13.596825396825396</v>
      </c>
      <c r="G218" s="138">
        <v>0.073838431006304</v>
      </c>
      <c r="H218" s="112">
        <v>7.0</v>
      </c>
      <c r="I218" s="112">
        <v>1.0</v>
      </c>
      <c r="J218" s="112">
        <v>43.0</v>
      </c>
      <c r="K218" s="112">
        <v>7.0</v>
      </c>
      <c r="L218" s="113">
        <v>0.9966777408637874</v>
      </c>
      <c r="M218" s="113">
        <v>5.6</v>
      </c>
      <c r="N218" s="112">
        <v>1.0</v>
      </c>
      <c r="O218" s="112">
        <v>7.0</v>
      </c>
      <c r="P218" s="113">
        <v>0.14285714285714285</v>
      </c>
      <c r="Q218" s="113">
        <v>1.213373314727234</v>
      </c>
      <c r="R218" s="113">
        <v>7.46111111111111</v>
      </c>
      <c r="S218" s="113">
        <v>6.603968253968254</v>
      </c>
      <c r="T218" s="113">
        <v>0.8571428571428571</v>
      </c>
      <c r="U218" s="11">
        <v>19.266269841269843</v>
      </c>
      <c r="V218" s="21">
        <v>2.399415048093757</v>
      </c>
      <c r="W218" s="109">
        <v>0.41676824557487946</v>
      </c>
      <c r="X218" s="11">
        <v>-1.3994150480937568</v>
      </c>
      <c r="Y218" s="18">
        <v>-0.19991643544196527</v>
      </c>
      <c r="Z218" s="25"/>
    </row>
    <row r="219" ht="12.75" customHeight="1">
      <c r="A219" s="13" t="s">
        <v>556</v>
      </c>
      <c r="B219" s="13" t="s">
        <v>399</v>
      </c>
      <c r="C219" s="13">
        <v>2.0</v>
      </c>
      <c r="D219" s="13">
        <v>2.0</v>
      </c>
      <c r="E219" s="11">
        <v>1.128968253968254</v>
      </c>
      <c r="F219" s="11">
        <v>15.93015873015873</v>
      </c>
      <c r="G219" s="18">
        <v>0.07086986847349541</v>
      </c>
      <c r="H219" s="13">
        <v>7.0</v>
      </c>
      <c r="I219" s="13">
        <v>5.0</v>
      </c>
      <c r="J219" s="13">
        <v>96.0</v>
      </c>
      <c r="K219" s="13">
        <v>12.0</v>
      </c>
      <c r="L219" s="11">
        <v>0.5789930555555556</v>
      </c>
      <c r="M219" s="11">
        <v>1.8148148148148149</v>
      </c>
      <c r="N219" s="13">
        <v>0.0</v>
      </c>
      <c r="O219" s="13">
        <v>10.0</v>
      </c>
      <c r="P219" s="13">
        <v>0.0</v>
      </c>
      <c r="Q219" s="11">
        <v>0.649862924029051</v>
      </c>
      <c r="R219" s="11">
        <v>2.943783068783069</v>
      </c>
      <c r="S219" s="11">
        <v>2.943783068783069</v>
      </c>
      <c r="T219" s="11">
        <v>0.0</v>
      </c>
      <c r="U219" s="11">
        <v>14.186820586820584</v>
      </c>
      <c r="V219" s="21">
        <v>2.075012544754259</v>
      </c>
      <c r="W219" s="109">
        <v>0.0</v>
      </c>
      <c r="X219" s="11">
        <v>-2.075012544754259</v>
      </c>
      <c r="Y219" s="18">
        <v>-0.20750125447542592</v>
      </c>
      <c r="Z219" s="13"/>
    </row>
    <row r="220" ht="12.75" customHeight="1">
      <c r="A220" s="119" t="s">
        <v>520</v>
      </c>
      <c r="B220" s="25" t="s">
        <v>521</v>
      </c>
      <c r="C220" s="25">
        <v>2.0</v>
      </c>
      <c r="D220" s="25">
        <v>1.0</v>
      </c>
      <c r="E220" s="28">
        <v>2.033333333333333</v>
      </c>
      <c r="F220" s="28">
        <v>10.977047619047617</v>
      </c>
      <c r="G220" s="28">
        <v>0.1852349924951631</v>
      </c>
      <c r="H220" s="25">
        <v>9.0</v>
      </c>
      <c r="I220" s="25">
        <v>9.0</v>
      </c>
      <c r="J220" s="25">
        <v>73.0</v>
      </c>
      <c r="K220" s="25">
        <v>11.0</v>
      </c>
      <c r="L220" s="28">
        <v>0.8069738480697385</v>
      </c>
      <c r="M220" s="28">
        <v>1.7622377622377623</v>
      </c>
      <c r="N220" s="25">
        <v>1.0</v>
      </c>
      <c r="O220" s="25">
        <v>7.0</v>
      </c>
      <c r="P220" s="28">
        <v>0.14285714285714285</v>
      </c>
      <c r="Q220" s="28">
        <v>1.1350659834220445</v>
      </c>
      <c r="R220" s="28">
        <v>4.6527139527139525</v>
      </c>
      <c r="S220" s="28">
        <v>3.7955710955710957</v>
      </c>
      <c r="T220" s="28">
        <v>0.8571428571428571</v>
      </c>
      <c r="U220" s="11">
        <v>10.630094905094904</v>
      </c>
      <c r="V220" s="21">
        <v>2.49941302558488</v>
      </c>
      <c r="W220" s="109">
        <v>0.4000939379620913</v>
      </c>
      <c r="X220" s="11">
        <v>-1.49941302558488</v>
      </c>
      <c r="Y220" s="18">
        <v>-0.21420186079784</v>
      </c>
      <c r="Z220" s="13"/>
    </row>
    <row r="221" ht="12.75" customHeight="1">
      <c r="A221" s="13" t="s">
        <v>598</v>
      </c>
      <c r="B221" s="13" t="s">
        <v>338</v>
      </c>
      <c r="C221" s="13">
        <v>3.0</v>
      </c>
      <c r="D221" s="13">
        <v>2.0</v>
      </c>
      <c r="E221" s="11">
        <v>1.6357142857142857</v>
      </c>
      <c r="F221" s="11">
        <v>12.806349206349207</v>
      </c>
      <c r="G221" s="11">
        <v>0.12772682201289043</v>
      </c>
      <c r="H221" s="13">
        <v>8.0</v>
      </c>
      <c r="I221" s="13">
        <v>2.0</v>
      </c>
      <c r="J221" s="13">
        <v>105.0</v>
      </c>
      <c r="K221" s="13">
        <v>12.0</v>
      </c>
      <c r="L221" s="11">
        <v>0.665079365079365</v>
      </c>
      <c r="M221" s="11">
        <v>3.111111111111111</v>
      </c>
      <c r="N221" s="13">
        <v>0.0</v>
      </c>
      <c r="O221" s="13">
        <v>10.0</v>
      </c>
      <c r="P221" s="13">
        <v>0.0</v>
      </c>
      <c r="Q221" s="11">
        <v>0.7928061870922555</v>
      </c>
      <c r="R221" s="11">
        <v>4.746825396825397</v>
      </c>
      <c r="S221" s="11">
        <v>4.746825396825397</v>
      </c>
      <c r="T221" s="11">
        <v>0.0</v>
      </c>
      <c r="U221" s="11">
        <v>21.473473748473747</v>
      </c>
      <c r="V221" s="21">
        <v>2.2105531002699474</v>
      </c>
      <c r="W221" s="109">
        <v>0.0</v>
      </c>
      <c r="X221" s="11">
        <v>-2.2105531002699474</v>
      </c>
      <c r="Y221" s="18">
        <v>-0.22105531002699474</v>
      </c>
      <c r="Z221" s="13"/>
    </row>
    <row r="222" ht="12.75" customHeight="1">
      <c r="A222" s="12" t="s">
        <v>236</v>
      </c>
      <c r="B222" s="12" t="s">
        <v>238</v>
      </c>
      <c r="C222" s="12">
        <v>2.0</v>
      </c>
      <c r="D222" s="12">
        <v>1.0</v>
      </c>
      <c r="E222" s="12">
        <v>1.95</v>
      </c>
      <c r="F222" s="12">
        <v>11.608</v>
      </c>
      <c r="G222" s="12">
        <v>0.16798759476223293</v>
      </c>
      <c r="H222" s="12">
        <v>14.0</v>
      </c>
      <c r="I222" s="12">
        <v>2.0</v>
      </c>
      <c r="J222" s="12">
        <v>108.0</v>
      </c>
      <c r="K222" s="12">
        <v>14.0</v>
      </c>
      <c r="L222" s="12">
        <v>0.9986772486772486</v>
      </c>
      <c r="M222" s="12">
        <v>4.666666666666667</v>
      </c>
      <c r="N222" s="12">
        <v>2.0</v>
      </c>
      <c r="O222" s="12">
        <v>9.0</v>
      </c>
      <c r="P222" s="12">
        <v>0.2222222222222222</v>
      </c>
      <c r="Q222" s="12">
        <v>1.3888870656617036</v>
      </c>
      <c r="R222" s="12">
        <v>7.95</v>
      </c>
      <c r="S222" s="12">
        <v>6.616666666666667</v>
      </c>
      <c r="T222" s="12">
        <v>1.3333333333333333</v>
      </c>
      <c r="U222" s="12">
        <v>14.511111111111113</v>
      </c>
      <c r="V222" s="12">
        <v>4.10375191424196</v>
      </c>
      <c r="W222" s="12">
        <v>0.4873588954193488</v>
      </c>
      <c r="X222" s="12">
        <v>-2.1037519142419603</v>
      </c>
      <c r="Y222" s="18">
        <v>-0.23375021269355115</v>
      </c>
    </row>
    <row r="223" ht="12.75" customHeight="1">
      <c r="A223" s="12" t="s">
        <v>383</v>
      </c>
      <c r="B223" s="12" t="s">
        <v>349</v>
      </c>
      <c r="C223" s="12">
        <v>2.0</v>
      </c>
      <c r="D223" s="12">
        <v>2.0</v>
      </c>
      <c r="E223" s="12">
        <v>3.4</v>
      </c>
      <c r="F223" s="12">
        <v>10.11</v>
      </c>
      <c r="G223" s="12">
        <v>0.34</v>
      </c>
      <c r="H223" s="12">
        <v>12.0</v>
      </c>
      <c r="I223" s="12">
        <v>4.0</v>
      </c>
      <c r="J223" s="12">
        <v>94.0</v>
      </c>
      <c r="K223" s="12">
        <v>13.0</v>
      </c>
      <c r="L223" s="12">
        <v>0.92</v>
      </c>
      <c r="M223" s="12">
        <v>3.23</v>
      </c>
      <c r="N223" s="12">
        <v>1.0</v>
      </c>
      <c r="O223" s="12">
        <v>8.0</v>
      </c>
      <c r="P223" s="12">
        <v>0.125</v>
      </c>
      <c r="Q223" s="12">
        <v>1.38</v>
      </c>
      <c r="R223" s="12">
        <v>7.38</v>
      </c>
      <c r="S223" s="12">
        <v>6.63</v>
      </c>
      <c r="T223" s="12">
        <v>0.75</v>
      </c>
      <c r="U223" s="12">
        <v>18.45</v>
      </c>
      <c r="V223" s="12">
        <v>2.87479674796748</v>
      </c>
      <c r="W223" s="12">
        <v>0.34785067873303166</v>
      </c>
      <c r="X223" s="12">
        <v>-1.8747967479674799</v>
      </c>
      <c r="Y223" s="18">
        <v>-0.23434959349593498</v>
      </c>
    </row>
    <row r="224" ht="12.75" customHeight="1">
      <c r="A224" s="13" t="s">
        <v>126</v>
      </c>
      <c r="B224" s="13" t="s">
        <v>129</v>
      </c>
      <c r="C224" s="13">
        <v>3.0</v>
      </c>
      <c r="D224" s="13">
        <v>1.0</v>
      </c>
      <c r="E224" s="11">
        <v>2.1678571428571427</v>
      </c>
      <c r="F224" s="11">
        <v>9.903968253968253</v>
      </c>
      <c r="G224" s="11">
        <v>0.21888773138873308</v>
      </c>
      <c r="H224" s="13">
        <v>9.0</v>
      </c>
      <c r="I224" s="13">
        <v>5.0</v>
      </c>
      <c r="J224" s="13">
        <v>62.0</v>
      </c>
      <c r="K224" s="13">
        <v>9.0</v>
      </c>
      <c r="L224" s="11">
        <v>0.9910394265232976</v>
      </c>
      <c r="M224" s="11">
        <v>3.111111111111111</v>
      </c>
      <c r="N224" s="13">
        <v>0.0</v>
      </c>
      <c r="O224" s="13">
        <v>9.0</v>
      </c>
      <c r="P224" s="11">
        <v>0.0</v>
      </c>
      <c r="Q224" s="11">
        <v>1.2099271579120305</v>
      </c>
      <c r="R224" s="11">
        <v>5.278968253968253</v>
      </c>
      <c r="S224" s="11">
        <v>5.278968253968253</v>
      </c>
      <c r="T224" s="11">
        <v>0.0</v>
      </c>
      <c r="U224" s="11">
        <v>22.522460317460315</v>
      </c>
      <c r="V224" s="21">
        <v>2.109481540472826</v>
      </c>
      <c r="W224" s="109">
        <v>0.0</v>
      </c>
      <c r="X224" s="11">
        <v>-2.109481540472826</v>
      </c>
      <c r="Y224" s="18">
        <v>-0.23438683783031403</v>
      </c>
      <c r="Z224" s="13"/>
    </row>
    <row r="225" ht="12.75" customHeight="1">
      <c r="A225" s="110" t="s">
        <v>184</v>
      </c>
      <c r="B225" s="112" t="s">
        <v>170</v>
      </c>
      <c r="C225" s="112">
        <v>2.0</v>
      </c>
      <c r="D225" s="112">
        <v>2.0</v>
      </c>
      <c r="E225" s="113">
        <v>2.888888888888889</v>
      </c>
      <c r="F225" s="113">
        <v>12.052380952380952</v>
      </c>
      <c r="G225" s="113">
        <v>0.2396944554194653</v>
      </c>
      <c r="H225" s="112">
        <v>12.0</v>
      </c>
      <c r="I225" s="112">
        <v>0.0</v>
      </c>
      <c r="J225" s="112">
        <v>86.0</v>
      </c>
      <c r="K225" s="112">
        <v>13.0</v>
      </c>
      <c r="L225" s="113">
        <v>0.9230769230769231</v>
      </c>
      <c r="M225" s="113">
        <v>6.461538461538462</v>
      </c>
      <c r="N225" s="112">
        <v>3.0</v>
      </c>
      <c r="O225" s="112">
        <v>8.0</v>
      </c>
      <c r="P225" s="113">
        <v>0.375</v>
      </c>
      <c r="Q225" s="113">
        <v>1.5377713784963885</v>
      </c>
      <c r="R225" s="113">
        <v>11.600427350427351</v>
      </c>
      <c r="S225" s="113">
        <v>9.350427350427351</v>
      </c>
      <c r="T225" s="113">
        <v>2.25</v>
      </c>
      <c r="U225" s="11">
        <v>15.025030525030527</v>
      </c>
      <c r="V225" s="21">
        <v>4.978586810775669</v>
      </c>
      <c r="W225" s="109">
        <v>0.6025806346304519</v>
      </c>
      <c r="X225" s="11">
        <v>-1.9785868107756688</v>
      </c>
      <c r="Y225" s="18">
        <v>-0.2473233513469586</v>
      </c>
      <c r="Z225" s="13"/>
    </row>
    <row r="226" ht="12.75" customHeight="1">
      <c r="A226" s="119" t="s">
        <v>109</v>
      </c>
      <c r="B226" s="25" t="s">
        <v>111</v>
      </c>
      <c r="C226" s="25">
        <v>2.0</v>
      </c>
      <c r="D226" s="25">
        <v>1.0</v>
      </c>
      <c r="E226" s="28">
        <v>2.2595238095238095</v>
      </c>
      <c r="F226" s="28">
        <v>14.67142857142857</v>
      </c>
      <c r="G226" s="28">
        <v>0.1540084388185654</v>
      </c>
      <c r="H226" s="25">
        <v>9.0</v>
      </c>
      <c r="I226" s="25">
        <v>4.0</v>
      </c>
      <c r="J226" s="25">
        <v>59.0</v>
      </c>
      <c r="K226" s="25">
        <v>9.0</v>
      </c>
      <c r="L226" s="28">
        <v>0.992467043314501</v>
      </c>
      <c r="M226" s="28">
        <v>3.5</v>
      </c>
      <c r="N226" s="25">
        <v>2.0</v>
      </c>
      <c r="O226" s="25">
        <v>7.0</v>
      </c>
      <c r="P226" s="33">
        <v>0.2857142857142857</v>
      </c>
      <c r="Q226" s="28">
        <v>1.432189767847352</v>
      </c>
      <c r="R226" s="28">
        <v>7.473809523809524</v>
      </c>
      <c r="S226" s="28">
        <v>5.7595238095238095</v>
      </c>
      <c r="T226" s="28">
        <v>1.7142857142857142</v>
      </c>
      <c r="U226" s="11">
        <v>10.706761294261295</v>
      </c>
      <c r="V226" s="21">
        <v>3.7655333446423196</v>
      </c>
      <c r="W226" s="109">
        <v>0.5311332597401222</v>
      </c>
      <c r="X226" s="11">
        <v>-1.7655333446423196</v>
      </c>
      <c r="Y226" s="18">
        <v>-0.2522190492346171</v>
      </c>
      <c r="Z226" s="13"/>
    </row>
    <row r="227" ht="12.75" customHeight="1">
      <c r="A227" s="12" t="s">
        <v>697</v>
      </c>
      <c r="B227" s="12" t="s">
        <v>574</v>
      </c>
      <c r="C227" s="12">
        <v>3.0</v>
      </c>
      <c r="D227" s="12">
        <v>2.0</v>
      </c>
      <c r="E227" s="12">
        <v>2.778968253968254</v>
      </c>
      <c r="F227" s="12">
        <v>11.740079365079364</v>
      </c>
      <c r="G227" s="12">
        <v>0.23670779111036</v>
      </c>
      <c r="H227" s="12">
        <v>7.0</v>
      </c>
      <c r="I227" s="12">
        <v>4.0</v>
      </c>
      <c r="J227" s="12">
        <v>109.0</v>
      </c>
      <c r="K227" s="12">
        <v>14.0</v>
      </c>
      <c r="L227" s="12">
        <v>0.49737876802096986</v>
      </c>
      <c r="M227" s="12">
        <v>1.75</v>
      </c>
      <c r="N227" s="12">
        <v>0.0</v>
      </c>
      <c r="O227" s="12">
        <v>16.0</v>
      </c>
      <c r="P227" s="12">
        <v>0.0</v>
      </c>
      <c r="Q227" s="12">
        <v>0.7340865591313299</v>
      </c>
      <c r="R227" s="12">
        <v>4.528968253968253</v>
      </c>
      <c r="S227" s="12">
        <v>4.528968253968253</v>
      </c>
      <c r="T227" s="12">
        <v>0.0</v>
      </c>
      <c r="U227" s="12">
        <v>17.801190476190477</v>
      </c>
      <c r="V227" s="12">
        <v>4.070710448293541</v>
      </c>
      <c r="W227" s="12">
        <v>0.0</v>
      </c>
      <c r="X227" s="12">
        <v>-4.070710448293541</v>
      </c>
      <c r="Y227" s="12">
        <v>-0.2544194030183463</v>
      </c>
    </row>
    <row r="228" ht="12.75" customHeight="1">
      <c r="A228" s="13" t="s">
        <v>52</v>
      </c>
      <c r="B228" s="13" t="s">
        <v>55</v>
      </c>
      <c r="C228" s="13">
        <v>2.0</v>
      </c>
      <c r="D228" s="13">
        <v>1.0</v>
      </c>
      <c r="E228" s="11">
        <v>5.869047619047619</v>
      </c>
      <c r="F228" s="11">
        <v>15.1</v>
      </c>
      <c r="G228" s="11">
        <v>0.3917984582373043</v>
      </c>
      <c r="H228" s="13">
        <v>6.0</v>
      </c>
      <c r="I228" s="13">
        <v>0.0</v>
      </c>
      <c r="J228" s="13">
        <v>73.0</v>
      </c>
      <c r="K228" s="13">
        <v>11.0</v>
      </c>
      <c r="L228" s="11">
        <v>0.5454545454545454</v>
      </c>
      <c r="M228" s="11">
        <v>3.8181818181818183</v>
      </c>
      <c r="N228" s="13">
        <v>3.0</v>
      </c>
      <c r="O228" s="13">
        <v>7.0</v>
      </c>
      <c r="P228" s="13">
        <v>0.42857142857142855</v>
      </c>
      <c r="Q228" s="11">
        <v>1.3658244322632782</v>
      </c>
      <c r="R228" s="11">
        <v>12.258658008658008</v>
      </c>
      <c r="S228" s="11">
        <v>9.687229437229437</v>
      </c>
      <c r="T228" s="11">
        <v>2.571428571428571</v>
      </c>
      <c r="U228" s="13">
        <v>14.1017316017316</v>
      </c>
      <c r="V228" s="21">
        <v>4.808672294704529</v>
      </c>
      <c r="W228" s="109">
        <v>0.623872831447404</v>
      </c>
      <c r="X228" s="11">
        <v>-1.8086722947045288</v>
      </c>
      <c r="Y228" s="18">
        <v>-0.25838175638636124</v>
      </c>
      <c r="Z228" s="13"/>
    </row>
    <row r="229" ht="12.75" customHeight="1">
      <c r="A229" s="13" t="s">
        <v>534</v>
      </c>
      <c r="B229" s="13" t="s">
        <v>276</v>
      </c>
      <c r="C229" s="13">
        <v>2.0</v>
      </c>
      <c r="D229" s="13">
        <v>2.0</v>
      </c>
      <c r="E229" s="11">
        <v>7.067857142857143</v>
      </c>
      <c r="F229" s="11">
        <v>12.80952380952381</v>
      </c>
      <c r="G229" s="11">
        <v>0.5517657992565056</v>
      </c>
      <c r="H229" s="13">
        <v>8.0</v>
      </c>
      <c r="I229" s="13">
        <v>1.0</v>
      </c>
      <c r="J229" s="13">
        <v>48.0</v>
      </c>
      <c r="K229" s="13">
        <v>8.0</v>
      </c>
      <c r="L229" s="11">
        <v>0.9973958333333334</v>
      </c>
      <c r="M229" s="11">
        <v>5.6</v>
      </c>
      <c r="N229" s="13">
        <v>3.0</v>
      </c>
      <c r="O229" s="13">
        <v>7.0</v>
      </c>
      <c r="P229" s="13">
        <v>0.42857142857142855</v>
      </c>
      <c r="Q229" s="11">
        <v>1.9777330611612676</v>
      </c>
      <c r="R229" s="11">
        <v>15.239285714285714</v>
      </c>
      <c r="S229" s="11">
        <v>12.667857142857143</v>
      </c>
      <c r="T229" s="11">
        <v>2.571428571428571</v>
      </c>
      <c r="U229" s="11">
        <v>18.335714285714285</v>
      </c>
      <c r="V229" s="21">
        <v>4.836190105181145</v>
      </c>
      <c r="W229" s="109">
        <v>0.6203230093841879</v>
      </c>
      <c r="X229" s="11">
        <v>-1.836190105181145</v>
      </c>
      <c r="Y229" s="18">
        <v>-0.262312872168735</v>
      </c>
      <c r="Z229" s="133"/>
    </row>
    <row r="230" ht="12.75" customHeight="1">
      <c r="A230" s="12" t="s">
        <v>383</v>
      </c>
      <c r="B230" s="12" t="s">
        <v>61</v>
      </c>
      <c r="C230" s="12">
        <v>3.0</v>
      </c>
      <c r="D230" s="12">
        <v>2.0</v>
      </c>
      <c r="E230" s="12">
        <v>1.91</v>
      </c>
      <c r="F230" s="12">
        <v>10.11</v>
      </c>
      <c r="G230" s="12">
        <v>0.19</v>
      </c>
      <c r="H230" s="12">
        <v>10.0</v>
      </c>
      <c r="I230" s="12">
        <v>4.0</v>
      </c>
      <c r="J230" s="12">
        <v>83.0</v>
      </c>
      <c r="K230" s="12">
        <v>11.0</v>
      </c>
      <c r="L230" s="12">
        <v>0.9</v>
      </c>
      <c r="M230" s="12">
        <v>3.18</v>
      </c>
      <c r="N230" s="12">
        <v>0.0</v>
      </c>
      <c r="O230" s="12">
        <v>8.0</v>
      </c>
      <c r="P230" s="12">
        <v>0.0</v>
      </c>
      <c r="Q230" s="12">
        <v>1.09</v>
      </c>
      <c r="R230" s="12">
        <v>5.09</v>
      </c>
      <c r="S230" s="12">
        <v>5.09</v>
      </c>
      <c r="T230" s="12">
        <v>0.0</v>
      </c>
      <c r="U230" s="12">
        <v>18.45</v>
      </c>
      <c r="V230" s="12">
        <v>2.2070460704607044</v>
      </c>
      <c r="W230" s="12">
        <v>0.0</v>
      </c>
      <c r="X230" s="12">
        <v>-2.2070460704607044</v>
      </c>
      <c r="Y230" s="18">
        <v>-0.27588075880758806</v>
      </c>
    </row>
    <row r="231" ht="12.75" customHeight="1">
      <c r="A231" s="13" t="s">
        <v>147</v>
      </c>
      <c r="B231" s="13" t="s">
        <v>149</v>
      </c>
      <c r="C231" s="13">
        <v>3.0</v>
      </c>
      <c r="D231" s="13">
        <v>1.0</v>
      </c>
      <c r="E231" s="13">
        <v>2.6202380952380953</v>
      </c>
      <c r="F231" s="13">
        <v>11.713095238095239</v>
      </c>
      <c r="G231" s="13">
        <v>0.22370159569061895</v>
      </c>
      <c r="H231" s="13">
        <v>5.0</v>
      </c>
      <c r="I231" s="13">
        <v>5.0</v>
      </c>
      <c r="J231" s="13">
        <v>43.0</v>
      </c>
      <c r="K231" s="13">
        <v>7.0</v>
      </c>
      <c r="L231" s="13">
        <v>0.6976744186046512</v>
      </c>
      <c r="M231" s="13">
        <v>2.2222222222222223</v>
      </c>
      <c r="N231" s="13">
        <v>0.0</v>
      </c>
      <c r="O231" s="13">
        <v>9.0</v>
      </c>
      <c r="P231" s="13">
        <v>0.0</v>
      </c>
      <c r="Q231" s="13">
        <v>0.9213760142952702</v>
      </c>
      <c r="R231" s="13">
        <v>4.842460317460318</v>
      </c>
      <c r="S231" s="13">
        <v>4.842460317460318</v>
      </c>
      <c r="T231" s="13">
        <v>0.0</v>
      </c>
      <c r="U231" s="12">
        <v>17.51818181818182</v>
      </c>
      <c r="V231" s="12">
        <v>2.4878234116687667</v>
      </c>
      <c r="W231" s="12">
        <v>0.0</v>
      </c>
      <c r="X231" s="12">
        <v>-2.4878234116687667</v>
      </c>
      <c r="Y231" s="18">
        <v>-0.27642482351875186</v>
      </c>
    </row>
    <row r="232" ht="12.75" customHeight="1">
      <c r="A232" s="13" t="s">
        <v>279</v>
      </c>
      <c r="B232" s="13" t="s">
        <v>282</v>
      </c>
      <c r="C232" s="13">
        <v>3.0</v>
      </c>
      <c r="D232" s="13">
        <v>1.0</v>
      </c>
      <c r="E232" s="11">
        <v>1.803968253968254</v>
      </c>
      <c r="F232" s="11">
        <v>11.773</v>
      </c>
      <c r="G232" s="11">
        <v>0.15322927494846292</v>
      </c>
      <c r="H232" s="13">
        <v>9.0</v>
      </c>
      <c r="I232" s="13">
        <v>1.0</v>
      </c>
      <c r="J232" s="13">
        <v>79.0</v>
      </c>
      <c r="K232" s="13">
        <v>10.0</v>
      </c>
      <c r="L232" s="11">
        <v>0.8987341772151899</v>
      </c>
      <c r="M232" s="11">
        <v>5.04</v>
      </c>
      <c r="N232" s="13">
        <v>0.0</v>
      </c>
      <c r="O232" s="13">
        <v>9.0</v>
      </c>
      <c r="P232" s="13">
        <v>0.0</v>
      </c>
      <c r="Q232" s="11">
        <v>1.0519634521636527</v>
      </c>
      <c r="R232" s="11">
        <v>6.843968253968254</v>
      </c>
      <c r="S232" s="11">
        <v>6.843968253968254</v>
      </c>
      <c r="T232" s="11">
        <v>0.0</v>
      </c>
      <c r="U232" s="11">
        <v>24.49238095238095</v>
      </c>
      <c r="V232" s="21">
        <v>2.5148928724190225</v>
      </c>
      <c r="W232" s="109">
        <v>0.0</v>
      </c>
      <c r="X232" s="11">
        <v>-2.5148928724190225</v>
      </c>
      <c r="Y232" s="18">
        <v>-0.2794325413798914</v>
      </c>
      <c r="Z232" s="13"/>
    </row>
    <row r="233" ht="12.75" customHeight="1">
      <c r="A233" s="13" t="s">
        <v>371</v>
      </c>
      <c r="B233" s="13" t="s">
        <v>323</v>
      </c>
      <c r="C233" s="13">
        <v>2.0</v>
      </c>
      <c r="D233" s="13">
        <v>2.0</v>
      </c>
      <c r="E233" s="11">
        <v>1.6472222222222221</v>
      </c>
      <c r="F233" s="11">
        <v>11.899603174603175</v>
      </c>
      <c r="G233" s="11">
        <v>0.13842665154900455</v>
      </c>
      <c r="H233" s="13">
        <v>9.0</v>
      </c>
      <c r="I233" s="13">
        <v>2.0</v>
      </c>
      <c r="J233" s="13">
        <v>99.0</v>
      </c>
      <c r="K233" s="13">
        <v>12.0</v>
      </c>
      <c r="L233" s="11">
        <v>0.7483164983164983</v>
      </c>
      <c r="M233" s="11">
        <v>3.5</v>
      </c>
      <c r="N233" s="13">
        <v>0.0</v>
      </c>
      <c r="O233" s="13">
        <v>8.0</v>
      </c>
      <c r="P233" s="11">
        <v>0.0</v>
      </c>
      <c r="Q233" s="11">
        <v>0.8867431498655028</v>
      </c>
      <c r="R233" s="11">
        <v>5.147222222222222</v>
      </c>
      <c r="S233" s="11">
        <v>5.147222222222222</v>
      </c>
      <c r="T233" s="11">
        <v>0.0</v>
      </c>
      <c r="U233" s="11">
        <v>17.712734487734487</v>
      </c>
      <c r="V233" s="21">
        <v>2.324755548404573</v>
      </c>
      <c r="W233" s="109">
        <v>0.0</v>
      </c>
      <c r="X233" s="11">
        <v>-2.324755548404573</v>
      </c>
      <c r="Y233" s="18">
        <v>-0.2905944435505716</v>
      </c>
      <c r="Z233" s="13"/>
    </row>
    <row r="234" ht="12.75" customHeight="1">
      <c r="A234" s="13" t="s">
        <v>558</v>
      </c>
      <c r="B234" s="13" t="s">
        <v>576</v>
      </c>
      <c r="C234" s="13">
        <v>3.0</v>
      </c>
      <c r="D234" s="13">
        <v>1.0</v>
      </c>
      <c r="E234" s="11">
        <v>3.1083333333333334</v>
      </c>
      <c r="F234" s="11">
        <v>13.4</v>
      </c>
      <c r="G234" s="18">
        <v>0.23196517412935322</v>
      </c>
      <c r="H234" s="13">
        <v>5.0</v>
      </c>
      <c r="I234" s="13">
        <v>4.0</v>
      </c>
      <c r="J234" s="13">
        <v>57.0</v>
      </c>
      <c r="K234" s="13">
        <v>9.0</v>
      </c>
      <c r="L234" s="11">
        <v>0.5477582846003899</v>
      </c>
      <c r="M234" s="11">
        <v>1.9444444444444444</v>
      </c>
      <c r="N234" s="13">
        <v>0.0</v>
      </c>
      <c r="O234" s="13">
        <v>7.0</v>
      </c>
      <c r="P234" s="13">
        <v>0.0</v>
      </c>
      <c r="Q234" s="11">
        <v>0.7797234587297431</v>
      </c>
      <c r="R234" s="11">
        <v>5.052777777777778</v>
      </c>
      <c r="S234" s="11">
        <v>5.052777777777778</v>
      </c>
      <c r="T234" s="11">
        <v>0.0</v>
      </c>
      <c r="U234" s="11">
        <v>17.37</v>
      </c>
      <c r="V234" s="21">
        <v>2.036237446427429</v>
      </c>
      <c r="W234" s="109">
        <v>0.0</v>
      </c>
      <c r="X234" s="11">
        <v>-2.036237446427429</v>
      </c>
      <c r="Y234" s="18">
        <v>-0.290891063775347</v>
      </c>
      <c r="Z234" s="13"/>
    </row>
    <row r="235" ht="12.75" customHeight="1">
      <c r="A235" s="13" t="s">
        <v>334</v>
      </c>
      <c r="B235" s="13" t="s">
        <v>337</v>
      </c>
      <c r="C235" s="13">
        <v>3.0</v>
      </c>
      <c r="D235" s="13">
        <v>1.0</v>
      </c>
      <c r="E235" s="11">
        <v>3.0476190476190474</v>
      </c>
      <c r="F235" s="11">
        <v>12.642063492063492</v>
      </c>
      <c r="G235" s="11">
        <v>0.24106974700232278</v>
      </c>
      <c r="H235" s="13">
        <v>9.0</v>
      </c>
      <c r="I235" s="13">
        <v>4.0</v>
      </c>
      <c r="J235" s="13">
        <v>80.0</v>
      </c>
      <c r="K235" s="13">
        <v>10.0</v>
      </c>
      <c r="L235" s="11">
        <v>0.8949999999999999</v>
      </c>
      <c r="M235" s="11">
        <v>3.15</v>
      </c>
      <c r="N235" s="13">
        <v>0.0</v>
      </c>
      <c r="O235" s="13">
        <v>9.0</v>
      </c>
      <c r="P235" s="11">
        <v>0.0</v>
      </c>
      <c r="Q235" s="11">
        <v>1.1360697470023227</v>
      </c>
      <c r="R235" s="11">
        <v>6.197619047619048</v>
      </c>
      <c r="S235" s="11">
        <v>6.197619047619048</v>
      </c>
      <c r="T235" s="11">
        <v>0.0</v>
      </c>
      <c r="U235" s="11">
        <v>21.15952380952381</v>
      </c>
      <c r="V235" s="21">
        <v>2.6360976707550354</v>
      </c>
      <c r="W235" s="109">
        <v>0.0</v>
      </c>
      <c r="X235" s="11">
        <v>-2.6360976707550354</v>
      </c>
      <c r="Y235" s="18">
        <v>-0.29289974119500395</v>
      </c>
      <c r="Z235" s="13"/>
    </row>
    <row r="236" ht="12.75" customHeight="1">
      <c r="A236" s="13" t="s">
        <v>317</v>
      </c>
      <c r="B236" s="13" t="s">
        <v>319</v>
      </c>
      <c r="C236" s="13">
        <v>3.0</v>
      </c>
      <c r="D236" s="13">
        <v>1.0</v>
      </c>
      <c r="E236" s="11">
        <v>1.5456349206349205</v>
      </c>
      <c r="F236" s="11">
        <v>10.980158730158731</v>
      </c>
      <c r="G236" s="11">
        <v>0.14076617275027103</v>
      </c>
      <c r="H236" s="13">
        <v>11.0</v>
      </c>
      <c r="I236" s="13">
        <v>1.0</v>
      </c>
      <c r="J236" s="13">
        <v>101.0</v>
      </c>
      <c r="K236" s="13">
        <v>13.0</v>
      </c>
      <c r="L236" s="11">
        <v>0.8453922315308454</v>
      </c>
      <c r="M236" s="11">
        <v>4.7384615384615385</v>
      </c>
      <c r="N236" s="13">
        <v>0.0</v>
      </c>
      <c r="O236" s="13">
        <v>9.0</v>
      </c>
      <c r="P236" s="11">
        <v>0.0</v>
      </c>
      <c r="Q236" s="11">
        <v>0.9861584042811165</v>
      </c>
      <c r="R236" s="11">
        <v>6.2840964590964585</v>
      </c>
      <c r="S236" s="11">
        <v>6.2840964590964585</v>
      </c>
      <c r="T236" s="11"/>
      <c r="U236" s="11">
        <v>21.007844932844932</v>
      </c>
      <c r="V236" s="21">
        <v>2.6921784844024486</v>
      </c>
      <c r="W236" s="109">
        <v>0.0</v>
      </c>
      <c r="X236" s="11">
        <v>-2.6921784844024486</v>
      </c>
      <c r="Y236" s="18">
        <v>-0.2991309427113832</v>
      </c>
      <c r="Z236" s="13"/>
    </row>
    <row r="237" ht="12.75" customHeight="1">
      <c r="A237" s="13" t="s">
        <v>236</v>
      </c>
      <c r="B237" s="13" t="s">
        <v>239</v>
      </c>
      <c r="C237" s="13">
        <v>3.0</v>
      </c>
      <c r="D237" s="13">
        <v>1.0</v>
      </c>
      <c r="E237" s="11">
        <v>1.1666666666666667</v>
      </c>
      <c r="F237" s="11">
        <v>11.608</v>
      </c>
      <c r="G237" s="11">
        <v>0.10050539857569492</v>
      </c>
      <c r="H237" s="13">
        <v>13.0</v>
      </c>
      <c r="I237" s="13">
        <v>4.0</v>
      </c>
      <c r="J237" s="13">
        <v>108.0</v>
      </c>
      <c r="K237" s="13">
        <v>14.0</v>
      </c>
      <c r="L237" s="11">
        <v>0.9259259259259259</v>
      </c>
      <c r="M237" s="11">
        <v>3.25</v>
      </c>
      <c r="N237" s="13">
        <v>0.0</v>
      </c>
      <c r="O237" s="13">
        <v>9.0</v>
      </c>
      <c r="P237" s="11">
        <v>0.0</v>
      </c>
      <c r="Q237" s="11">
        <v>1.0264313245016208</v>
      </c>
      <c r="R237" s="11">
        <v>4.416666666666667</v>
      </c>
      <c r="S237" s="11">
        <v>4.416666666666667</v>
      </c>
      <c r="T237" s="11">
        <v>0.0</v>
      </c>
      <c r="U237" s="11">
        <v>14.511111111111113</v>
      </c>
      <c r="V237" s="21">
        <v>2.7392802450229707</v>
      </c>
      <c r="W237" s="109">
        <v>0.0</v>
      </c>
      <c r="X237" s="11">
        <v>-2.7392802450229707</v>
      </c>
      <c r="Y237" s="18">
        <v>-0.304364471669219</v>
      </c>
      <c r="Z237" s="13"/>
    </row>
    <row r="238" ht="12.75" customHeight="1">
      <c r="A238" s="13" t="s">
        <v>92</v>
      </c>
      <c r="B238" s="13" t="s">
        <v>79</v>
      </c>
      <c r="C238" s="13">
        <v>2.0</v>
      </c>
      <c r="D238" s="13">
        <v>2.0</v>
      </c>
      <c r="E238" s="11">
        <v>1.8706349206349207</v>
      </c>
      <c r="F238" s="11">
        <v>13.967460317460317</v>
      </c>
      <c r="G238" s="11">
        <v>0.13392806409455082</v>
      </c>
      <c r="H238" s="13">
        <v>12.0</v>
      </c>
      <c r="I238" s="13">
        <v>2.0</v>
      </c>
      <c r="J238" s="13">
        <v>84.0</v>
      </c>
      <c r="K238" s="13">
        <v>12.0</v>
      </c>
      <c r="L238" s="11">
        <v>0.998015873015873</v>
      </c>
      <c r="M238" s="11">
        <v>4.666666666666667</v>
      </c>
      <c r="N238" s="13">
        <v>1.0</v>
      </c>
      <c r="O238" s="13">
        <v>7.0</v>
      </c>
      <c r="P238" s="11">
        <v>0.14285714285714285</v>
      </c>
      <c r="Q238" s="11">
        <v>1.2748010799675666</v>
      </c>
      <c r="R238" s="11">
        <v>7.394444444444445</v>
      </c>
      <c r="S238" s="11">
        <v>6.537301587301588</v>
      </c>
      <c r="T238" s="11">
        <v>0.8571428571428571</v>
      </c>
      <c r="U238" s="11">
        <v>14.55079365079365</v>
      </c>
      <c r="V238" s="21">
        <v>3.144922002836261</v>
      </c>
      <c r="W238" s="109">
        <v>0.31797290969319614</v>
      </c>
      <c r="X238" s="11">
        <v>-2.144922002836261</v>
      </c>
      <c r="Y238" s="18">
        <v>-0.30641742897660873</v>
      </c>
      <c r="Z238" s="13"/>
    </row>
    <row r="239" ht="12.75" customHeight="1">
      <c r="A239" s="12" t="s">
        <v>676</v>
      </c>
      <c r="B239" s="12" t="s">
        <v>679</v>
      </c>
      <c r="C239" s="12">
        <v>3.0</v>
      </c>
      <c r="D239" s="12">
        <v>1.0</v>
      </c>
      <c r="E239" s="12">
        <v>3.353968253968254</v>
      </c>
      <c r="F239" s="12">
        <v>9.62579365079365</v>
      </c>
      <c r="G239" s="12">
        <v>0.34843550315372884</v>
      </c>
      <c r="H239" s="12">
        <v>7.0</v>
      </c>
      <c r="I239" s="12">
        <v>6.0</v>
      </c>
      <c r="J239" s="12">
        <v>83.0</v>
      </c>
      <c r="K239" s="12">
        <v>9.0</v>
      </c>
      <c r="L239" s="12">
        <v>0.7697456492637216</v>
      </c>
      <c r="M239" s="12">
        <v>2.1777777777777776</v>
      </c>
      <c r="N239" s="12">
        <v>0.0</v>
      </c>
      <c r="O239" s="12">
        <v>10.0</v>
      </c>
      <c r="P239" s="12">
        <v>0.0</v>
      </c>
      <c r="Q239" s="12">
        <v>1.1181811524174505</v>
      </c>
      <c r="R239" s="12">
        <v>5.531746031746032</v>
      </c>
      <c r="S239" s="12">
        <v>5.531746031746032</v>
      </c>
      <c r="T239" s="12">
        <v>0.0</v>
      </c>
      <c r="U239" s="12">
        <v>17.45383597883598</v>
      </c>
      <c r="V239" s="12">
        <v>3.16935832240756</v>
      </c>
      <c r="W239" s="12">
        <v>0.0</v>
      </c>
      <c r="X239" s="12">
        <v>-3.16935832240756</v>
      </c>
      <c r="Y239" s="12">
        <v>-0.316935832240756</v>
      </c>
    </row>
    <row r="240" ht="12.75" customHeight="1">
      <c r="A240" s="13" t="s">
        <v>619</v>
      </c>
      <c r="B240" s="13" t="s">
        <v>622</v>
      </c>
      <c r="C240" s="13">
        <v>3.0</v>
      </c>
      <c r="D240" s="13">
        <v>1.0</v>
      </c>
      <c r="E240" s="11">
        <v>2.45</v>
      </c>
      <c r="F240" s="11">
        <v>12.72</v>
      </c>
      <c r="G240" s="18">
        <v>0.19</v>
      </c>
      <c r="H240" s="13">
        <v>10.0</v>
      </c>
      <c r="I240" s="13">
        <v>2.0</v>
      </c>
      <c r="J240" s="13">
        <v>92.0</v>
      </c>
      <c r="K240" s="13">
        <v>11.0</v>
      </c>
      <c r="L240" s="11">
        <v>0.91</v>
      </c>
      <c r="M240" s="11">
        <v>4.24</v>
      </c>
      <c r="N240" s="13">
        <v>0.0</v>
      </c>
      <c r="O240" s="13">
        <v>11.0</v>
      </c>
      <c r="P240" s="13">
        <v>0.0</v>
      </c>
      <c r="Q240" s="11">
        <v>1.1</v>
      </c>
      <c r="R240" s="11">
        <v>6.69</v>
      </c>
      <c r="S240" s="11">
        <v>6.69</v>
      </c>
      <c r="T240" s="11">
        <v>0.0</v>
      </c>
      <c r="U240" s="11">
        <v>21.1</v>
      </c>
      <c r="V240" s="21">
        <v>3.487677725118483</v>
      </c>
      <c r="W240" s="109">
        <v>0.0</v>
      </c>
      <c r="X240" s="11">
        <v>-3.487677725118483</v>
      </c>
      <c r="Y240" s="18">
        <v>-0.3170616113744076</v>
      </c>
      <c r="Z240" s="13"/>
    </row>
    <row r="241" ht="12.75" customHeight="1">
      <c r="A241" s="12" t="s">
        <v>661</v>
      </c>
      <c r="B241" s="12" t="s">
        <v>665</v>
      </c>
      <c r="C241" s="12">
        <v>3.0</v>
      </c>
      <c r="D241" s="12">
        <v>1.0</v>
      </c>
      <c r="E241" s="12">
        <v>3.311111111111111</v>
      </c>
      <c r="F241" s="12">
        <v>15.138492063492063</v>
      </c>
      <c r="G241" s="12">
        <v>0.21872132952370965</v>
      </c>
      <c r="H241" s="12">
        <v>5.0</v>
      </c>
      <c r="I241" s="12">
        <v>1.0</v>
      </c>
      <c r="J241" s="12">
        <v>88.0</v>
      </c>
      <c r="K241" s="12">
        <v>10.0</v>
      </c>
      <c r="L241" s="12">
        <v>0.49886363636363634</v>
      </c>
      <c r="M241" s="12">
        <v>2.8</v>
      </c>
      <c r="N241" s="12">
        <v>0.0</v>
      </c>
      <c r="O241" s="12">
        <v>13.0</v>
      </c>
      <c r="P241" s="12">
        <v>0.0</v>
      </c>
      <c r="Q241" s="12">
        <v>0.717584965887346</v>
      </c>
      <c r="R241" s="12">
        <v>6.111111111111111</v>
      </c>
      <c r="S241" s="12">
        <v>6.111111111111111</v>
      </c>
      <c r="T241" s="12">
        <v>0.0</v>
      </c>
      <c r="U241" s="12">
        <v>19.14</v>
      </c>
      <c r="V241" s="12">
        <v>4.150702426564496</v>
      </c>
      <c r="W241" s="12">
        <v>0.0</v>
      </c>
      <c r="X241" s="12">
        <v>-4.150702426564496</v>
      </c>
      <c r="Y241" s="12">
        <v>-0.31928480204342274</v>
      </c>
    </row>
    <row r="242" ht="12.75" customHeight="1">
      <c r="A242" s="12" t="s">
        <v>274</v>
      </c>
      <c r="B242" s="12" t="s">
        <v>238</v>
      </c>
      <c r="C242" s="12">
        <v>3.0</v>
      </c>
      <c r="D242" s="12">
        <v>2.0</v>
      </c>
      <c r="E242" s="12">
        <v>2.677380952380952</v>
      </c>
      <c r="F242" s="12">
        <v>11.558</v>
      </c>
      <c r="G242" s="12">
        <v>0.23164742623126425</v>
      </c>
      <c r="H242" s="12">
        <v>11.0</v>
      </c>
      <c r="I242" s="12">
        <v>5.0</v>
      </c>
      <c r="J242" s="12">
        <v>89.0</v>
      </c>
      <c r="K242" s="12">
        <v>12.0</v>
      </c>
      <c r="L242" s="12">
        <v>0.9119850187265918</v>
      </c>
      <c r="M242" s="12">
        <v>2.8518518518518516</v>
      </c>
      <c r="N242" s="12">
        <v>0.0</v>
      </c>
      <c r="O242" s="12">
        <v>9.0</v>
      </c>
      <c r="P242" s="12">
        <v>0.0</v>
      </c>
      <c r="Q242" s="12">
        <v>1.143632444957856</v>
      </c>
      <c r="R242" s="12">
        <v>5.529232804232803</v>
      </c>
      <c r="S242" s="12">
        <v>5.529232804232803</v>
      </c>
      <c r="T242" s="12">
        <v>0.0</v>
      </c>
      <c r="U242" s="12">
        <v>17.049470899470897</v>
      </c>
      <c r="V242" s="12">
        <v>2.9187471876115256</v>
      </c>
      <c r="W242" s="12">
        <v>0.0</v>
      </c>
      <c r="X242" s="12">
        <v>-2.9187471876115256</v>
      </c>
      <c r="Y242" s="18">
        <v>-0.3243052430679473</v>
      </c>
    </row>
    <row r="243" ht="12.75" customHeight="1">
      <c r="A243" s="13" t="s">
        <v>503</v>
      </c>
      <c r="B243" s="123" t="s">
        <v>818</v>
      </c>
      <c r="C243" s="13">
        <v>2.0</v>
      </c>
      <c r="D243" s="13">
        <v>1.0</v>
      </c>
      <c r="E243" s="11">
        <v>4.642857142857142</v>
      </c>
      <c r="F243" s="11">
        <v>13.596428571428572</v>
      </c>
      <c r="G243" s="11">
        <v>0.34147622800105065</v>
      </c>
      <c r="H243" s="13">
        <v>10.0</v>
      </c>
      <c r="I243" s="13">
        <v>6.0</v>
      </c>
      <c r="J243" s="13">
        <v>73.0</v>
      </c>
      <c r="K243" s="13">
        <v>11.0</v>
      </c>
      <c r="L243" s="11">
        <v>0.9016189290161893</v>
      </c>
      <c r="M243" s="11">
        <v>2.5454545454545454</v>
      </c>
      <c r="N243" s="13">
        <v>1.0</v>
      </c>
      <c r="O243" s="13">
        <v>7.0</v>
      </c>
      <c r="P243" s="13">
        <v>0.14285714285714285</v>
      </c>
      <c r="Q243" s="11">
        <v>1.3859522998743827</v>
      </c>
      <c r="R243" s="11">
        <v>8.045454545454545</v>
      </c>
      <c r="S243" s="11">
        <v>7.188311688311687</v>
      </c>
      <c r="T243" s="11">
        <v>0.8571428571428571</v>
      </c>
      <c r="U243" s="11">
        <v>15.181277056277056</v>
      </c>
      <c r="V243" s="21">
        <v>3.31448939582962</v>
      </c>
      <c r="W243" s="109">
        <v>0.3017055964210436</v>
      </c>
      <c r="X243" s="11">
        <v>-2.31448939582962</v>
      </c>
      <c r="Y243" s="18">
        <v>-0.3306413422613743</v>
      </c>
      <c r="Z243" s="13"/>
    </row>
    <row r="244" ht="12.75" customHeight="1">
      <c r="A244" s="13" t="s">
        <v>167</v>
      </c>
      <c r="B244" s="13" t="s">
        <v>170</v>
      </c>
      <c r="C244" s="13">
        <v>3.0</v>
      </c>
      <c r="D244" s="13">
        <v>1.0</v>
      </c>
      <c r="E244" s="11">
        <v>4.267857142857142</v>
      </c>
      <c r="F244" s="11">
        <v>13.301190476190476</v>
      </c>
      <c r="G244" s="11">
        <v>0.32086279423610486</v>
      </c>
      <c r="H244" s="13">
        <v>9.0</v>
      </c>
      <c r="I244" s="13">
        <v>0.0</v>
      </c>
      <c r="J244" s="13">
        <v>64.0</v>
      </c>
      <c r="K244" s="13">
        <v>9.0</v>
      </c>
      <c r="L244" s="11">
        <v>1.0</v>
      </c>
      <c r="M244" s="11">
        <v>7.0</v>
      </c>
      <c r="N244" s="13">
        <v>1.0</v>
      </c>
      <c r="O244" s="13">
        <v>7.0</v>
      </c>
      <c r="P244" s="13">
        <v>0.14285714285714285</v>
      </c>
      <c r="Q244" s="11">
        <v>1.4637199370932477</v>
      </c>
      <c r="R244" s="11">
        <v>12.125</v>
      </c>
      <c r="S244" s="11">
        <v>11.267857142857142</v>
      </c>
      <c r="T244" s="11">
        <v>0.8571428571428571</v>
      </c>
      <c r="U244" s="11">
        <v>22.83293650793651</v>
      </c>
      <c r="V244" s="21">
        <v>3.454439597490398</v>
      </c>
      <c r="W244" s="109">
        <v>0.2894825547757402</v>
      </c>
      <c r="X244" s="11">
        <v>-2.454439597490398</v>
      </c>
      <c r="Y244" s="18">
        <v>-0.35063422821291396</v>
      </c>
      <c r="Z244" s="13"/>
    </row>
    <row r="245" ht="12.75" customHeight="1">
      <c r="A245" s="13" t="s">
        <v>200</v>
      </c>
      <c r="B245" s="13" t="s">
        <v>803</v>
      </c>
      <c r="C245" s="13">
        <v>3.0</v>
      </c>
      <c r="D245" s="13">
        <v>1.0</v>
      </c>
      <c r="E245" s="11">
        <v>1.1305555555555555</v>
      </c>
      <c r="F245" s="11">
        <v>11.259126984126985</v>
      </c>
      <c r="G245" s="18">
        <v>0.10041236386705671</v>
      </c>
      <c r="H245" s="13">
        <v>10.0</v>
      </c>
      <c r="I245" s="13">
        <v>0.0</v>
      </c>
      <c r="J245" s="13">
        <v>64.0</v>
      </c>
      <c r="K245" s="13">
        <v>10.0</v>
      </c>
      <c r="L245" s="11">
        <v>1.0</v>
      </c>
      <c r="M245" s="11">
        <v>7.0</v>
      </c>
      <c r="N245" s="13">
        <v>0.0</v>
      </c>
      <c r="O245" s="13">
        <v>7.0</v>
      </c>
      <c r="P245" s="13">
        <v>0.0</v>
      </c>
      <c r="Q245" s="11">
        <v>1.1004123638670567</v>
      </c>
      <c r="R245" s="11">
        <v>8.130555555555556</v>
      </c>
      <c r="S245" s="11">
        <v>8.130555555555556</v>
      </c>
      <c r="T245" s="11">
        <v>0.0</v>
      </c>
      <c r="U245" s="11">
        <v>22.761279461279464</v>
      </c>
      <c r="V245" s="21">
        <v>2.500469667608467</v>
      </c>
      <c r="W245" s="109">
        <v>0.0</v>
      </c>
      <c r="X245" s="11">
        <v>-2.500469667608467</v>
      </c>
      <c r="Y245" s="18">
        <v>-0.3572099525154953</v>
      </c>
      <c r="Z245" s="13"/>
    </row>
    <row r="246" ht="12.75" customHeight="1">
      <c r="A246" s="13" t="s">
        <v>556</v>
      </c>
      <c r="B246" s="13" t="s">
        <v>400</v>
      </c>
      <c r="C246" s="13">
        <v>2.0</v>
      </c>
      <c r="D246" s="13">
        <v>2.0</v>
      </c>
      <c r="E246" s="11">
        <v>3.951190476190476</v>
      </c>
      <c r="F246" s="11">
        <v>15.93015873015873</v>
      </c>
      <c r="G246" s="11">
        <v>0.24803208449581504</v>
      </c>
      <c r="H246" s="13">
        <v>9.0</v>
      </c>
      <c r="I246" s="13">
        <v>11.0</v>
      </c>
      <c r="J246" s="13">
        <v>117.0</v>
      </c>
      <c r="K246" s="13">
        <v>14.0</v>
      </c>
      <c r="L246" s="11">
        <v>0.6361416361416362</v>
      </c>
      <c r="M246" s="11">
        <v>1.2</v>
      </c>
      <c r="N246" s="13">
        <v>0.0</v>
      </c>
      <c r="O246" s="13">
        <v>10.0</v>
      </c>
      <c r="P246" s="13">
        <v>0.0</v>
      </c>
      <c r="Q246" s="11">
        <v>0.8841737206374513</v>
      </c>
      <c r="R246" s="11">
        <v>5.151190476190476</v>
      </c>
      <c r="S246" s="11">
        <v>5.151190476190476</v>
      </c>
      <c r="T246" s="11">
        <v>0.0</v>
      </c>
      <c r="U246" s="11">
        <v>14.186820586820584</v>
      </c>
      <c r="V246" s="21">
        <v>3.630968929695129</v>
      </c>
      <c r="W246" s="109">
        <v>0.0</v>
      </c>
      <c r="X246" s="11">
        <v>-3.630968929695129</v>
      </c>
      <c r="Y246" s="18">
        <v>-0.3630968929695129</v>
      </c>
      <c r="Z246" s="133"/>
    </row>
    <row r="247" ht="12.75" customHeight="1">
      <c r="A247" s="13" t="s">
        <v>147</v>
      </c>
      <c r="B247" s="13" t="s">
        <v>150</v>
      </c>
      <c r="C247" s="13">
        <v>3.0</v>
      </c>
      <c r="D247" s="13">
        <v>1.0</v>
      </c>
      <c r="E247" s="13">
        <v>2.696428571428571</v>
      </c>
      <c r="F247" s="13">
        <v>11.713095238095239</v>
      </c>
      <c r="G247" s="13">
        <v>0.23020632178066874</v>
      </c>
      <c r="H247" s="13">
        <v>9.0</v>
      </c>
      <c r="I247" s="13">
        <v>2.0</v>
      </c>
      <c r="J247" s="13">
        <v>65.0</v>
      </c>
      <c r="K247" s="13">
        <v>11.0</v>
      </c>
      <c r="L247" s="13">
        <v>0.8153846153846154</v>
      </c>
      <c r="M247" s="13">
        <v>3.8181818181818183</v>
      </c>
      <c r="N247" s="13">
        <v>0.0</v>
      </c>
      <c r="O247" s="13">
        <v>9.0</v>
      </c>
      <c r="P247" s="13">
        <v>0.0</v>
      </c>
      <c r="Q247" s="13">
        <v>1.045590937165284</v>
      </c>
      <c r="R247" s="13">
        <v>6.5146103896103895</v>
      </c>
      <c r="S247" s="13">
        <v>6.5146103896103895</v>
      </c>
      <c r="T247" s="13">
        <v>0.0</v>
      </c>
      <c r="U247" s="12">
        <v>17.51818181818182</v>
      </c>
      <c r="V247" s="12">
        <v>3.346893765290236</v>
      </c>
      <c r="W247" s="12">
        <v>0.0</v>
      </c>
      <c r="X247" s="12">
        <v>-3.346893765290236</v>
      </c>
      <c r="Y247" s="18">
        <v>-0.3718770850322485</v>
      </c>
    </row>
    <row r="248" ht="12.75" customHeight="1">
      <c r="A248" s="13" t="s">
        <v>353</v>
      </c>
      <c r="B248" s="13" t="s">
        <v>354</v>
      </c>
      <c r="C248" s="13">
        <v>2.0</v>
      </c>
      <c r="D248" s="13">
        <v>2.0</v>
      </c>
      <c r="E248" s="11">
        <v>4.0511904761904765</v>
      </c>
      <c r="F248" s="11">
        <v>13.35952380952381</v>
      </c>
      <c r="G248" s="11">
        <v>0.3032436285867047</v>
      </c>
      <c r="H248" s="13">
        <v>6.0</v>
      </c>
      <c r="I248" s="13">
        <v>0.0</v>
      </c>
      <c r="J248" s="13">
        <v>60.0</v>
      </c>
      <c r="K248" s="13">
        <v>8.0</v>
      </c>
      <c r="L248" s="11">
        <v>0.75</v>
      </c>
      <c r="M248" s="11">
        <v>5.25</v>
      </c>
      <c r="N248" s="13">
        <v>1.0</v>
      </c>
      <c r="O248" s="13">
        <v>8.0</v>
      </c>
      <c r="P248" s="13">
        <v>0.125</v>
      </c>
      <c r="Q248" s="11">
        <v>1.1782436285867046</v>
      </c>
      <c r="R248" s="11">
        <v>10.051190476190477</v>
      </c>
      <c r="S248" s="11">
        <v>9.301190476190477</v>
      </c>
      <c r="T248" s="11">
        <v>0.75</v>
      </c>
      <c r="U248" s="11">
        <v>18.51904761904762</v>
      </c>
      <c r="V248" s="21">
        <v>4.017999485728979</v>
      </c>
      <c r="W248" s="109">
        <v>0.24888007167541276</v>
      </c>
      <c r="X248" s="11">
        <v>-3.0179994857289794</v>
      </c>
      <c r="Y248" s="18">
        <v>-0.3772499357161224</v>
      </c>
      <c r="Z248" s="133"/>
    </row>
    <row r="249" ht="12.75" customHeight="1">
      <c r="A249" s="13" t="s">
        <v>219</v>
      </c>
      <c r="B249" s="13" t="s">
        <v>221</v>
      </c>
      <c r="C249" s="13">
        <v>2.0</v>
      </c>
      <c r="D249" s="13">
        <v>1.0</v>
      </c>
      <c r="E249" s="11">
        <v>2.5952380952380953</v>
      </c>
      <c r="F249" s="11">
        <v>12.23690476190476</v>
      </c>
      <c r="G249" s="11">
        <v>0.2120828874404125</v>
      </c>
      <c r="H249" s="13">
        <v>11.0</v>
      </c>
      <c r="I249" s="13">
        <v>1.0</v>
      </c>
      <c r="J249" s="13">
        <v>68.0</v>
      </c>
      <c r="K249" s="13">
        <v>11.0</v>
      </c>
      <c r="L249" s="11">
        <v>0.998663101604278</v>
      </c>
      <c r="M249" s="11">
        <v>5.6</v>
      </c>
      <c r="N249" s="13">
        <v>0.0</v>
      </c>
      <c r="O249" s="13">
        <v>7.0</v>
      </c>
      <c r="P249" s="13">
        <v>0.0</v>
      </c>
      <c r="Q249" s="11">
        <v>1.2107459890446906</v>
      </c>
      <c r="R249" s="11">
        <v>8.195238095238095</v>
      </c>
      <c r="S249" s="11">
        <v>8.195238095238095</v>
      </c>
      <c r="T249" s="11">
        <v>0.0</v>
      </c>
      <c r="U249" s="13">
        <v>19.30108225108225</v>
      </c>
      <c r="V249" s="21">
        <v>2.9721994818943376</v>
      </c>
      <c r="W249" s="109">
        <v>0.0</v>
      </c>
      <c r="X249" s="11">
        <v>-2.9721994818943376</v>
      </c>
      <c r="Y249" s="18">
        <v>-0.42459992598490537</v>
      </c>
      <c r="Z249" s="13"/>
    </row>
    <row r="250" ht="10.5" customHeight="1">
      <c r="A250" s="13" t="s">
        <v>300</v>
      </c>
      <c r="B250" s="13" t="s">
        <v>301</v>
      </c>
      <c r="C250" s="13">
        <v>3.0</v>
      </c>
      <c r="D250" s="13">
        <v>1.0</v>
      </c>
      <c r="E250" s="11">
        <v>1.6428571428571428</v>
      </c>
      <c r="F250" s="11">
        <v>11.021825396825397</v>
      </c>
      <c r="G250" s="11">
        <v>0.14905490549054903</v>
      </c>
      <c r="H250" s="13">
        <v>12.0</v>
      </c>
      <c r="I250" s="13">
        <v>1.0</v>
      </c>
      <c r="J250" s="13">
        <v>99.0</v>
      </c>
      <c r="K250" s="13">
        <v>13.0</v>
      </c>
      <c r="L250" s="11">
        <v>0.9222999222999223</v>
      </c>
      <c r="M250" s="11">
        <v>5.1692307692307695</v>
      </c>
      <c r="N250" s="13">
        <v>0.0</v>
      </c>
      <c r="O250" s="13">
        <v>9.0</v>
      </c>
      <c r="P250" s="11">
        <v>0.0</v>
      </c>
      <c r="Q250" s="11">
        <v>1.0713548277904714</v>
      </c>
      <c r="R250" s="11">
        <v>6.812087912087913</v>
      </c>
      <c r="S250" s="11">
        <v>6.812087912087913</v>
      </c>
      <c r="T250" s="11">
        <v>0.0</v>
      </c>
      <c r="U250" s="11">
        <v>15.913186813186813</v>
      </c>
      <c r="V250" s="21">
        <v>3.852703542573027</v>
      </c>
      <c r="W250" s="109">
        <v>0.0</v>
      </c>
      <c r="X250" s="11">
        <v>-3.852703542573027</v>
      </c>
      <c r="Y250" s="18">
        <v>-0.428078171397003</v>
      </c>
      <c r="Z250" s="13"/>
    </row>
    <row r="251" ht="12.75" customHeight="1">
      <c r="A251" s="13" t="s">
        <v>396</v>
      </c>
      <c r="B251" s="13" t="s">
        <v>398</v>
      </c>
      <c r="C251" s="13">
        <v>2.0</v>
      </c>
      <c r="D251" s="13">
        <v>1.0</v>
      </c>
      <c r="E251" s="11">
        <v>3.53452380952381</v>
      </c>
      <c r="F251" s="11">
        <v>12.942857142857143</v>
      </c>
      <c r="G251" s="11">
        <v>0.2730868285504047</v>
      </c>
      <c r="H251" s="13">
        <v>9.0</v>
      </c>
      <c r="I251" s="13">
        <v>4.0</v>
      </c>
      <c r="J251" s="13">
        <v>70.0</v>
      </c>
      <c r="K251" s="13">
        <v>10.0</v>
      </c>
      <c r="L251" s="11">
        <v>0.8942857142857144</v>
      </c>
      <c r="M251" s="11">
        <v>3.15</v>
      </c>
      <c r="N251" s="13">
        <v>1.0</v>
      </c>
      <c r="O251" s="13">
        <v>9.0</v>
      </c>
      <c r="P251" s="13">
        <v>0.1111111111111111</v>
      </c>
      <c r="Q251" s="11">
        <v>1.2784836539472302</v>
      </c>
      <c r="R251" s="11">
        <v>7.351190476190477</v>
      </c>
      <c r="S251" s="11">
        <v>6.68452380952381</v>
      </c>
      <c r="T251" s="11">
        <v>0.6666666666666666</v>
      </c>
      <c r="U251" s="11">
        <v>12.08015873015873</v>
      </c>
      <c r="V251" s="21">
        <v>4.980126141515012</v>
      </c>
      <c r="W251" s="109">
        <v>0.20079812671086045</v>
      </c>
      <c r="X251" s="11">
        <v>-3.9801261415150124</v>
      </c>
      <c r="Y251" s="18">
        <v>-0.4422362379461125</v>
      </c>
      <c r="Z251" s="13"/>
    </row>
    <row r="252" ht="12.75" customHeight="1">
      <c r="A252" s="13" t="s">
        <v>577</v>
      </c>
      <c r="B252" s="13" t="s">
        <v>579</v>
      </c>
      <c r="C252" s="13">
        <v>2.0</v>
      </c>
      <c r="D252" s="13">
        <v>1.0</v>
      </c>
      <c r="E252" s="11">
        <v>4.752777777777778</v>
      </c>
      <c r="F252" s="11">
        <v>13.222222222222221</v>
      </c>
      <c r="G252" s="11">
        <v>0.3594537815126051</v>
      </c>
      <c r="H252" s="13">
        <v>12.0</v>
      </c>
      <c r="I252" s="13">
        <v>2.0</v>
      </c>
      <c r="J252" s="13">
        <v>117.0</v>
      </c>
      <c r="K252" s="13">
        <v>14.0</v>
      </c>
      <c r="L252" s="11">
        <v>0.8559218559218559</v>
      </c>
      <c r="M252" s="11">
        <v>4.0</v>
      </c>
      <c r="N252" s="13">
        <v>0.0</v>
      </c>
      <c r="O252" s="13">
        <v>10.0</v>
      </c>
      <c r="P252" s="11">
        <v>0.0</v>
      </c>
      <c r="Q252" s="11">
        <v>1.215375637434461</v>
      </c>
      <c r="R252" s="11">
        <v>8.752777777777778</v>
      </c>
      <c r="S252" s="11">
        <v>8.752777777777778</v>
      </c>
      <c r="T252" s="11">
        <v>0.0</v>
      </c>
      <c r="U252" s="11">
        <v>15.73</v>
      </c>
      <c r="V252" s="21">
        <v>5.564385109839655</v>
      </c>
      <c r="W252" s="109">
        <v>0.0</v>
      </c>
      <c r="X252" s="11">
        <v>-5.564385109839655</v>
      </c>
      <c r="Y252" s="18">
        <v>-0.5564385109839656</v>
      </c>
      <c r="Z252" s="13"/>
    </row>
    <row r="253" ht="12.75" customHeight="1">
      <c r="Y253" s="18"/>
    </row>
    <row r="254" ht="10.5" customHeight="1">
      <c r="A254" s="13"/>
      <c r="B254" s="13"/>
      <c r="C254" s="13"/>
      <c r="D254" s="13"/>
      <c r="E254" s="11"/>
      <c r="F254" s="11"/>
      <c r="G254" s="11"/>
      <c r="H254" s="13"/>
      <c r="I254" s="13"/>
      <c r="J254" s="13"/>
      <c r="K254" s="13"/>
      <c r="L254" s="11"/>
      <c r="M254" s="11"/>
      <c r="N254" s="13"/>
      <c r="O254" s="13"/>
      <c r="P254" s="11"/>
      <c r="Q254" s="11"/>
      <c r="U254" s="11"/>
      <c r="V254" s="21"/>
      <c r="W254" s="109"/>
      <c r="X254" s="11"/>
      <c r="Y254" s="18"/>
      <c r="Z254" s="13"/>
    </row>
    <row r="255" ht="10.5" customHeight="1">
      <c r="A255" s="13"/>
      <c r="B255" s="13"/>
      <c r="C255" s="13"/>
      <c r="D255" s="13"/>
      <c r="E255" s="11"/>
      <c r="F255" s="11"/>
      <c r="G255" s="11"/>
      <c r="H255" s="13"/>
      <c r="I255" s="13"/>
      <c r="J255" s="13"/>
      <c r="K255" s="13"/>
      <c r="L255" s="11"/>
      <c r="M255" s="11"/>
      <c r="N255" s="13"/>
      <c r="O255" s="13"/>
      <c r="P255" s="13"/>
      <c r="Q255" s="11"/>
      <c r="U255" s="11"/>
      <c r="V255" s="21"/>
      <c r="W255" s="109"/>
      <c r="X255" s="11"/>
      <c r="Y255" s="18"/>
      <c r="Z255" s="133"/>
    </row>
    <row r="256" ht="10.5" customHeight="1">
      <c r="Y256" s="18"/>
    </row>
    <row r="257" ht="10.5" customHeight="1">
      <c r="A257" s="13"/>
      <c r="B257" s="13"/>
      <c r="C257" s="13"/>
      <c r="D257" s="13"/>
      <c r="E257" s="11"/>
      <c r="F257" s="11"/>
      <c r="G257" s="11"/>
      <c r="H257" s="13"/>
      <c r="I257" s="13"/>
      <c r="J257" s="13"/>
      <c r="K257" s="13"/>
      <c r="L257" s="11"/>
      <c r="M257" s="11"/>
      <c r="N257" s="13"/>
      <c r="O257" s="13"/>
      <c r="P257" s="13"/>
      <c r="Q257" s="11"/>
      <c r="U257" s="11"/>
      <c r="V257" s="21"/>
      <c r="W257" s="109"/>
      <c r="X257" s="11"/>
      <c r="Y257" s="18"/>
      <c r="Z257" s="13"/>
    </row>
    <row r="258" ht="10.5" customHeight="1">
      <c r="Y258" s="18"/>
    </row>
    <row r="259" ht="10.5" customHeight="1">
      <c r="A259" s="13"/>
      <c r="B259" s="13"/>
      <c r="C259" s="13"/>
      <c r="D259" s="13"/>
      <c r="E259" s="11"/>
      <c r="F259" s="11"/>
      <c r="G259" s="11"/>
      <c r="H259" s="13"/>
      <c r="I259" s="13"/>
      <c r="J259" s="13"/>
      <c r="K259" s="13"/>
      <c r="L259" s="11"/>
      <c r="M259" s="11"/>
      <c r="N259" s="13"/>
      <c r="O259" s="13"/>
      <c r="P259" s="11"/>
      <c r="Q259" s="11"/>
      <c r="U259" s="11"/>
      <c r="V259" s="21"/>
      <c r="W259" s="109"/>
      <c r="X259" s="11"/>
      <c r="Y259" s="18"/>
      <c r="Z259" s="13"/>
    </row>
    <row r="260" ht="10.5" customHeight="1">
      <c r="A260" s="13"/>
      <c r="B260" s="13"/>
      <c r="C260" s="13"/>
      <c r="D260" s="13"/>
      <c r="E260" s="11"/>
      <c r="F260" s="11"/>
      <c r="G260" s="11"/>
      <c r="H260" s="13"/>
      <c r="I260" s="13"/>
      <c r="J260" s="13"/>
      <c r="K260" s="13"/>
      <c r="L260" s="11"/>
      <c r="M260" s="11"/>
      <c r="N260" s="13"/>
      <c r="O260" s="13"/>
      <c r="P260" s="13"/>
      <c r="Q260" s="11"/>
      <c r="U260" s="11"/>
      <c r="V260" s="21"/>
      <c r="W260" s="109"/>
      <c r="X260" s="11"/>
      <c r="Y260" s="18"/>
      <c r="Z260" s="13"/>
    </row>
    <row r="261" ht="10.5" customHeight="1">
      <c r="B261" s="13"/>
      <c r="Y261" s="18"/>
    </row>
    <row r="262" ht="10.5" customHeight="1">
      <c r="Y262" s="18"/>
    </row>
    <row r="263" ht="10.5" customHeight="1">
      <c r="A263" s="13"/>
      <c r="B263" s="13"/>
      <c r="C263" s="13"/>
      <c r="D263" s="13"/>
      <c r="E263" s="11"/>
      <c r="F263" s="11"/>
      <c r="G263" s="11"/>
      <c r="H263" s="13"/>
      <c r="I263" s="13"/>
      <c r="J263" s="13"/>
      <c r="K263" s="13"/>
      <c r="L263" s="11"/>
      <c r="M263" s="11"/>
      <c r="N263" s="13"/>
      <c r="O263" s="13"/>
      <c r="P263" s="11"/>
      <c r="Q263" s="11"/>
      <c r="U263" s="11"/>
      <c r="V263" s="21"/>
      <c r="W263" s="109"/>
      <c r="X263" s="11"/>
      <c r="Y263" s="18"/>
      <c r="Z263" s="13"/>
    </row>
    <row r="264" ht="10.5" customHeight="1">
      <c r="A264" s="13"/>
      <c r="B264" s="13"/>
      <c r="C264" s="13"/>
      <c r="D264" s="13"/>
      <c r="E264" s="11"/>
      <c r="F264" s="11"/>
      <c r="G264" s="11"/>
      <c r="H264" s="13"/>
      <c r="I264" s="13"/>
      <c r="J264" s="13"/>
      <c r="K264" s="13"/>
      <c r="L264" s="11"/>
      <c r="M264" s="11"/>
      <c r="N264" s="13"/>
      <c r="O264" s="13"/>
      <c r="P264" s="11"/>
      <c r="Q264" s="11"/>
      <c r="U264" s="11"/>
      <c r="V264" s="21"/>
      <c r="W264" s="109"/>
      <c r="X264" s="11"/>
      <c r="Y264" s="18"/>
      <c r="Z264" s="13"/>
    </row>
    <row r="265" ht="10.5" customHeight="1">
      <c r="A265" s="13"/>
      <c r="B265" s="13"/>
      <c r="C265" s="13"/>
      <c r="D265" s="13"/>
      <c r="E265" s="11"/>
      <c r="F265" s="11"/>
      <c r="G265" s="11"/>
      <c r="H265" s="13"/>
      <c r="I265" s="13"/>
      <c r="J265" s="13"/>
      <c r="K265" s="13"/>
      <c r="L265" s="11"/>
      <c r="M265" s="11"/>
      <c r="N265" s="13"/>
      <c r="O265" s="13"/>
      <c r="P265" s="13"/>
      <c r="Q265" s="11"/>
      <c r="U265" s="11"/>
      <c r="V265" s="21"/>
      <c r="W265" s="109"/>
      <c r="X265" s="11"/>
      <c r="Y265" s="18"/>
      <c r="Z265" s="133"/>
    </row>
    <row r="266" ht="10.5" customHeight="1">
      <c r="A266" s="13"/>
      <c r="B266" s="13"/>
      <c r="C266" s="13"/>
      <c r="D266" s="13"/>
      <c r="E266" s="11"/>
      <c r="F266" s="11"/>
      <c r="G266" s="11"/>
      <c r="H266" s="13"/>
      <c r="I266" s="13"/>
      <c r="J266" s="13"/>
      <c r="K266" s="13"/>
      <c r="L266" s="11"/>
      <c r="M266" s="11"/>
      <c r="N266" s="13"/>
      <c r="O266" s="13"/>
      <c r="P266" s="11"/>
      <c r="Q266" s="11"/>
      <c r="U266" s="11"/>
      <c r="V266" s="21"/>
      <c r="W266" s="109"/>
      <c r="X266" s="11"/>
      <c r="Y266" s="18"/>
      <c r="Z266" s="13"/>
    </row>
    <row r="267" ht="10.5" customHeight="1">
      <c r="A267" s="13"/>
      <c r="B267" s="13"/>
      <c r="C267" s="13"/>
      <c r="D267" s="13"/>
      <c r="E267" s="11"/>
      <c r="F267" s="11"/>
      <c r="G267" s="11"/>
      <c r="H267" s="13"/>
      <c r="I267" s="13"/>
      <c r="J267" s="13"/>
      <c r="K267" s="13"/>
      <c r="L267" s="11"/>
      <c r="M267" s="11"/>
      <c r="N267" s="13"/>
      <c r="O267" s="13"/>
      <c r="P267" s="13"/>
      <c r="Q267" s="11"/>
      <c r="U267" s="11"/>
      <c r="V267" s="21"/>
      <c r="W267" s="109"/>
      <c r="X267" s="11"/>
      <c r="Y267" s="18"/>
      <c r="Z267" s="13"/>
    </row>
    <row r="268" ht="10.5" customHeight="1">
      <c r="A268" s="13"/>
      <c r="B268" s="13"/>
      <c r="C268" s="13"/>
      <c r="D268" s="13"/>
      <c r="E268" s="11"/>
      <c r="F268" s="11"/>
      <c r="G268" s="18"/>
      <c r="H268" s="13"/>
      <c r="I268" s="13"/>
      <c r="J268" s="13"/>
      <c r="K268" s="13"/>
      <c r="L268" s="11"/>
      <c r="M268" s="11"/>
      <c r="N268" s="13"/>
      <c r="O268" s="13"/>
      <c r="P268" s="13"/>
      <c r="Q268" s="11"/>
      <c r="U268" s="11"/>
      <c r="V268" s="21"/>
      <c r="W268" s="109"/>
      <c r="X268" s="11"/>
      <c r="Y268" s="18"/>
      <c r="Z268" s="13"/>
    </row>
    <row r="269" ht="10.5" customHeight="1">
      <c r="A269" s="13"/>
      <c r="B269" s="13"/>
      <c r="C269" s="13"/>
      <c r="D269" s="13"/>
      <c r="E269" s="11"/>
      <c r="F269" s="11"/>
      <c r="G269" s="11"/>
      <c r="H269" s="13"/>
      <c r="I269" s="13"/>
      <c r="J269" s="13"/>
      <c r="K269" s="13"/>
      <c r="L269" s="11"/>
      <c r="M269" s="11"/>
      <c r="N269" s="13"/>
      <c r="O269" s="13"/>
      <c r="P269" s="11"/>
      <c r="Q269" s="11"/>
      <c r="U269" s="11"/>
      <c r="V269" s="21"/>
      <c r="W269" s="109"/>
      <c r="X269" s="11"/>
      <c r="Y269" s="18"/>
      <c r="Z269" s="13"/>
    </row>
    <row r="270" ht="10.5" customHeight="1">
      <c r="A270" s="13"/>
      <c r="B270" s="13"/>
      <c r="C270" s="13"/>
      <c r="D270" s="13"/>
      <c r="E270" s="11"/>
      <c r="F270" s="11"/>
      <c r="G270" s="11"/>
      <c r="H270" s="13"/>
      <c r="I270" s="13"/>
      <c r="J270" s="13"/>
      <c r="K270" s="13"/>
      <c r="L270" s="11"/>
      <c r="M270" s="11"/>
      <c r="N270" s="13"/>
      <c r="O270" s="13"/>
      <c r="P270" s="11"/>
      <c r="Q270" s="11"/>
      <c r="U270" s="11"/>
      <c r="V270" s="21"/>
      <c r="W270" s="109"/>
      <c r="X270" s="11"/>
      <c r="Y270" s="18"/>
      <c r="Z270" s="13"/>
    </row>
    <row r="271" ht="10.5" customHeight="1">
      <c r="Y271" s="18"/>
    </row>
    <row r="272" ht="10.5" customHeight="1">
      <c r="Y272" s="18"/>
    </row>
    <row r="273" ht="10.5" customHeight="1">
      <c r="Y273" s="18"/>
    </row>
    <row r="274" ht="10.5" customHeight="1">
      <c r="Y274" s="18"/>
    </row>
    <row r="275" ht="10.5" customHeight="1">
      <c r="A275" s="13"/>
      <c r="B275" s="13"/>
      <c r="C275" s="13"/>
      <c r="D275" s="13"/>
      <c r="E275" s="11"/>
      <c r="F275" s="11"/>
      <c r="G275" s="11"/>
      <c r="H275" s="13"/>
      <c r="I275" s="13"/>
      <c r="J275" s="13"/>
      <c r="K275" s="13"/>
      <c r="L275" s="11"/>
      <c r="M275" s="11"/>
      <c r="N275" s="13"/>
      <c r="O275" s="13"/>
      <c r="P275" s="11"/>
      <c r="Q275" s="11"/>
      <c r="U275" s="13"/>
      <c r="V275" s="21"/>
      <c r="W275" s="109"/>
      <c r="X275" s="11"/>
      <c r="Y275" s="18"/>
      <c r="Z275" s="13"/>
    </row>
    <row r="276" ht="10.5" customHeight="1">
      <c r="A276" s="13"/>
      <c r="B276" s="13"/>
      <c r="C276" s="13"/>
      <c r="D276" s="13"/>
      <c r="E276" s="11"/>
      <c r="F276" s="11"/>
      <c r="G276" s="11"/>
      <c r="H276" s="13"/>
      <c r="I276" s="13"/>
      <c r="J276" s="13"/>
      <c r="K276" s="13"/>
      <c r="L276" s="11"/>
      <c r="M276" s="11"/>
      <c r="N276" s="13"/>
      <c r="O276" s="13"/>
      <c r="P276" s="11"/>
      <c r="Q276" s="11"/>
      <c r="U276" s="11"/>
      <c r="V276" s="21"/>
      <c r="W276" s="109"/>
      <c r="X276" s="11"/>
      <c r="Y276" s="18"/>
      <c r="Z276" s="13"/>
    </row>
    <row r="277" ht="10.5" customHeight="1">
      <c r="A277" s="13"/>
      <c r="B277" s="13"/>
      <c r="C277" s="13"/>
      <c r="D277" s="13"/>
      <c r="E277" s="11"/>
      <c r="F277" s="11"/>
      <c r="G277" s="11"/>
      <c r="H277" s="13"/>
      <c r="I277" s="13"/>
      <c r="J277" s="13"/>
      <c r="K277" s="13"/>
      <c r="L277" s="11"/>
      <c r="M277" s="11"/>
      <c r="N277" s="13"/>
      <c r="O277" s="13"/>
      <c r="P277" s="11"/>
      <c r="Q277" s="11"/>
      <c r="U277" s="11"/>
      <c r="V277" s="21"/>
      <c r="W277" s="109"/>
      <c r="X277" s="11"/>
      <c r="Y277" s="18"/>
      <c r="Z277" s="13"/>
    </row>
    <row r="278" ht="10.5" customHeight="1">
      <c r="A278" s="13"/>
      <c r="B278" s="13"/>
      <c r="C278" s="13"/>
      <c r="D278" s="13"/>
      <c r="E278" s="11"/>
      <c r="F278" s="11"/>
      <c r="G278" s="11"/>
      <c r="H278" s="13"/>
      <c r="I278" s="13"/>
      <c r="J278" s="13"/>
      <c r="K278" s="13"/>
      <c r="L278" s="11"/>
      <c r="M278" s="11"/>
      <c r="N278" s="13"/>
      <c r="O278" s="13"/>
      <c r="P278" s="13"/>
      <c r="Q278" s="11"/>
      <c r="U278" s="11"/>
      <c r="V278" s="21"/>
      <c r="W278" s="109"/>
      <c r="X278" s="11"/>
      <c r="Y278" s="18"/>
      <c r="Z278" s="13"/>
    </row>
    <row r="279" ht="10.5" customHeight="1">
      <c r="A279" s="13"/>
      <c r="B279" s="13"/>
      <c r="C279" s="13"/>
      <c r="D279" s="13"/>
      <c r="E279" s="11"/>
      <c r="F279" s="11"/>
      <c r="G279" s="18"/>
      <c r="H279" s="13"/>
      <c r="I279" s="13"/>
      <c r="J279" s="13"/>
      <c r="K279" s="13"/>
      <c r="L279" s="11"/>
      <c r="M279" s="11"/>
      <c r="N279" s="13"/>
      <c r="O279" s="13"/>
      <c r="P279" s="11"/>
      <c r="Q279" s="11"/>
      <c r="U279" s="11"/>
      <c r="V279" s="21"/>
      <c r="W279" s="109"/>
      <c r="X279" s="11"/>
      <c r="Y279" s="18"/>
      <c r="Z279" s="13"/>
    </row>
    <row r="280" ht="10.5" customHeight="1">
      <c r="A280" s="13"/>
      <c r="B280" s="13"/>
      <c r="C280" s="13"/>
      <c r="D280" s="13"/>
      <c r="E280" s="11"/>
      <c r="F280" s="11"/>
      <c r="G280" s="11"/>
      <c r="H280" s="13"/>
      <c r="I280" s="13"/>
      <c r="J280" s="13"/>
      <c r="K280" s="13"/>
      <c r="L280" s="11"/>
      <c r="M280" s="11"/>
      <c r="N280" s="13"/>
      <c r="O280" s="13"/>
      <c r="P280" s="11"/>
      <c r="Q280" s="11"/>
      <c r="U280" s="11"/>
      <c r="V280" s="21"/>
      <c r="W280" s="109"/>
      <c r="X280" s="11"/>
      <c r="Y280" s="18"/>
      <c r="Z280" s="13"/>
    </row>
    <row r="281" ht="10.5" customHeight="1">
      <c r="Y281" s="18"/>
    </row>
    <row r="282" ht="10.5" customHeight="1">
      <c r="Y282" s="18"/>
    </row>
    <row r="283" ht="10.5" customHeight="1">
      <c r="A283" s="13"/>
      <c r="B283" s="13"/>
      <c r="C283" s="13"/>
      <c r="D283" s="13"/>
      <c r="E283" s="11"/>
      <c r="F283" s="11"/>
      <c r="G283" s="11"/>
      <c r="H283" s="13"/>
      <c r="I283" s="13"/>
      <c r="J283" s="13"/>
      <c r="K283" s="13"/>
      <c r="L283" s="11"/>
      <c r="M283" s="11"/>
      <c r="N283" s="13"/>
      <c r="O283" s="13"/>
      <c r="P283" s="13"/>
      <c r="Q283" s="11"/>
      <c r="U283" s="11"/>
      <c r="V283" s="21"/>
      <c r="W283" s="109"/>
      <c r="X283" s="11"/>
      <c r="Y283" s="18"/>
      <c r="Z283" s="13"/>
    </row>
    <row r="284" ht="10.5" customHeight="1">
      <c r="A284" s="13"/>
      <c r="B284" s="13"/>
      <c r="C284" s="13"/>
      <c r="D284" s="13"/>
      <c r="E284" s="11"/>
      <c r="F284" s="11"/>
      <c r="G284" s="11"/>
      <c r="H284" s="13"/>
      <c r="I284" s="13"/>
      <c r="J284" s="13"/>
      <c r="K284" s="13"/>
      <c r="L284" s="11"/>
      <c r="M284" s="11"/>
      <c r="N284" s="13"/>
      <c r="O284" s="13"/>
      <c r="P284" s="11"/>
      <c r="Q284" s="11"/>
      <c r="U284" s="11"/>
      <c r="V284" s="21"/>
      <c r="W284" s="109"/>
      <c r="X284" s="11"/>
      <c r="Y284" s="18"/>
      <c r="Z284" s="13"/>
    </row>
    <row r="285" ht="10.5" customHeight="1">
      <c r="A285" s="13"/>
      <c r="B285" s="13"/>
      <c r="C285" s="13"/>
      <c r="D285" s="13"/>
      <c r="E285" s="11"/>
      <c r="F285" s="11"/>
      <c r="G285" s="11"/>
      <c r="H285" s="13"/>
      <c r="I285" s="13"/>
      <c r="J285" s="13"/>
      <c r="K285" s="13"/>
      <c r="L285" s="11"/>
      <c r="M285" s="11"/>
      <c r="N285" s="13"/>
      <c r="O285" s="13"/>
      <c r="P285" s="11"/>
      <c r="Q285" s="11"/>
      <c r="U285" s="11"/>
      <c r="V285" s="21"/>
      <c r="W285" s="109"/>
      <c r="X285" s="11"/>
      <c r="Y285" s="18"/>
      <c r="Z285" s="13"/>
    </row>
    <row r="286" ht="10.5" customHeight="1">
      <c r="A286" s="13"/>
      <c r="B286" s="13"/>
      <c r="C286" s="13"/>
      <c r="D286" s="13"/>
      <c r="E286" s="11"/>
      <c r="F286" s="11"/>
      <c r="G286" s="11"/>
      <c r="H286" s="13"/>
      <c r="I286" s="13"/>
      <c r="J286" s="13"/>
      <c r="K286" s="13"/>
      <c r="L286" s="11"/>
      <c r="M286" s="11"/>
      <c r="N286" s="13"/>
      <c r="O286" s="13"/>
      <c r="P286" s="11"/>
      <c r="Q286" s="11"/>
      <c r="U286" s="11"/>
      <c r="V286" s="21"/>
      <c r="W286" s="109"/>
      <c r="X286" s="11"/>
      <c r="Y286" s="18"/>
      <c r="Z286" s="13"/>
    </row>
    <row r="287" ht="10.5" customHeight="1">
      <c r="A287" s="13"/>
      <c r="B287" s="13"/>
      <c r="C287" s="13"/>
      <c r="D287" s="13"/>
      <c r="E287" s="11"/>
      <c r="F287" s="11"/>
      <c r="G287" s="18"/>
      <c r="H287" s="13"/>
      <c r="I287" s="13"/>
      <c r="J287" s="13"/>
      <c r="K287" s="13"/>
      <c r="L287" s="11"/>
      <c r="M287" s="11"/>
      <c r="N287" s="13"/>
      <c r="O287" s="13"/>
      <c r="P287" s="13"/>
      <c r="Q287" s="11"/>
      <c r="U287" s="11"/>
      <c r="V287" s="21"/>
      <c r="W287" s="109"/>
      <c r="X287" s="11"/>
      <c r="Y287" s="18"/>
      <c r="Z287" s="13"/>
    </row>
    <row r="288" ht="10.5" customHeight="1">
      <c r="A288" s="13"/>
      <c r="B288" s="13"/>
      <c r="C288" s="13"/>
      <c r="D288" s="13"/>
      <c r="E288" s="11"/>
      <c r="F288" s="11"/>
      <c r="G288" s="11"/>
      <c r="H288" s="13"/>
      <c r="I288" s="13"/>
      <c r="J288" s="13"/>
      <c r="K288" s="13"/>
      <c r="L288" s="11"/>
      <c r="M288" s="11"/>
      <c r="N288" s="13"/>
      <c r="O288" s="13"/>
      <c r="P288" s="11"/>
      <c r="Q288" s="11"/>
      <c r="U288" s="11"/>
      <c r="V288" s="21"/>
      <c r="W288" s="109"/>
      <c r="X288" s="11"/>
      <c r="Y288" s="18"/>
      <c r="Z288" s="13"/>
    </row>
    <row r="289" ht="10.5" customHeight="1">
      <c r="A289" s="13"/>
      <c r="B289" s="13"/>
      <c r="C289" s="13"/>
      <c r="D289" s="13"/>
      <c r="E289" s="11"/>
      <c r="F289" s="11"/>
      <c r="G289" s="11"/>
      <c r="H289" s="13"/>
      <c r="I289" s="13"/>
      <c r="J289" s="13"/>
      <c r="K289" s="13"/>
      <c r="L289" s="11"/>
      <c r="M289" s="11"/>
      <c r="N289" s="13"/>
      <c r="O289" s="13"/>
      <c r="P289" s="11"/>
      <c r="Q289" s="11"/>
      <c r="U289" s="11"/>
      <c r="V289" s="21"/>
      <c r="W289" s="109"/>
      <c r="X289" s="11"/>
      <c r="Y289" s="18"/>
      <c r="Z289" s="13"/>
    </row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>
      <c r="B309" s="123"/>
      <c r="C309" s="13"/>
      <c r="D309" s="13"/>
      <c r="E309" s="11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07"/>
      <c r="Q309" s="13"/>
      <c r="R309" s="13"/>
    </row>
    <row r="310" ht="12.75" customHeight="1">
      <c r="B310" s="123"/>
      <c r="C310" s="13"/>
      <c r="D310" s="13"/>
      <c r="E310" s="11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07"/>
      <c r="Q310" s="13"/>
      <c r="R310" s="13"/>
    </row>
    <row r="311" ht="12.75" customHeight="1">
      <c r="B311" s="123"/>
      <c r="C311" s="13"/>
      <c r="D311" s="13"/>
      <c r="E311" s="11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07"/>
      <c r="Q311" s="13"/>
      <c r="R311" s="13"/>
    </row>
    <row r="312" ht="12.75" customHeight="1">
      <c r="B312" s="123"/>
      <c r="C312" s="13"/>
      <c r="D312" s="13"/>
      <c r="E312" s="11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07"/>
      <c r="Q312" s="13"/>
      <c r="R312" s="13"/>
    </row>
    <row r="313" ht="12.75" customHeight="1">
      <c r="B313" s="123"/>
      <c r="C313" s="13"/>
      <c r="D313" s="13"/>
      <c r="E313" s="11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07"/>
      <c r="Q313" s="13"/>
      <c r="R313" s="13"/>
    </row>
    <row r="314" ht="12.75" customHeight="1">
      <c r="B314" s="123"/>
      <c r="C314" s="13"/>
      <c r="D314" s="13"/>
      <c r="E314" s="11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07"/>
      <c r="Q314" s="13"/>
      <c r="R314" s="13"/>
    </row>
    <row r="315" ht="12.75" customHeight="1">
      <c r="B315" s="123"/>
      <c r="C315" s="13"/>
      <c r="D315" s="13"/>
      <c r="E315" s="11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07"/>
      <c r="Q315" s="13"/>
      <c r="R315" s="13"/>
    </row>
    <row r="316" ht="12.75" customHeight="1">
      <c r="B316" s="123"/>
      <c r="C316" s="13"/>
      <c r="D316" s="13"/>
      <c r="E316" s="11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07"/>
      <c r="Q316" s="13"/>
      <c r="R316" s="13"/>
    </row>
    <row r="317" ht="12.75" customHeight="1">
      <c r="B317" s="123"/>
      <c r="C317" s="13"/>
      <c r="D317" s="13"/>
      <c r="E317" s="11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07"/>
      <c r="Q317" s="13"/>
      <c r="R317" s="13"/>
    </row>
    <row r="318" ht="12.75" customHeight="1">
      <c r="B318" s="123"/>
      <c r="C318" s="13"/>
      <c r="D318" s="13"/>
      <c r="E318" s="11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07"/>
      <c r="Q318" s="13"/>
      <c r="R318" s="13"/>
    </row>
    <row r="319" ht="12.75" customHeight="1">
      <c r="B319" s="123"/>
      <c r="C319" s="13"/>
      <c r="D319" s="13"/>
      <c r="E319" s="11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07"/>
      <c r="Q319" s="13"/>
      <c r="R319" s="13"/>
    </row>
    <row r="320" ht="12.75" customHeight="1">
      <c r="B320" s="123"/>
      <c r="C320" s="13"/>
      <c r="D320" s="13"/>
      <c r="E320" s="11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07"/>
      <c r="Q320" s="13"/>
      <c r="R320" s="13"/>
    </row>
    <row r="321" ht="12.75" customHeight="1">
      <c r="B321" s="123"/>
      <c r="C321" s="13"/>
      <c r="D321" s="13"/>
      <c r="E321" s="11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07"/>
      <c r="Q321" s="13"/>
      <c r="R321" s="13"/>
    </row>
    <row r="322" ht="12.75" customHeight="1">
      <c r="B322" s="123"/>
      <c r="C322" s="13"/>
      <c r="D322" s="13"/>
      <c r="E322" s="11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07"/>
      <c r="Q322" s="13"/>
      <c r="R322" s="13"/>
    </row>
    <row r="323" ht="12.75" customHeight="1">
      <c r="B323" s="123"/>
      <c r="C323" s="13"/>
      <c r="D323" s="13"/>
      <c r="E323" s="11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07"/>
      <c r="Q323" s="13"/>
      <c r="R323" s="13"/>
    </row>
    <row r="324" ht="12.75" customHeight="1">
      <c r="B324" s="123"/>
      <c r="C324" s="13"/>
      <c r="D324" s="13"/>
      <c r="E324" s="11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07"/>
      <c r="Q324" s="13"/>
      <c r="R324" s="13"/>
    </row>
    <row r="325" ht="12.75" customHeight="1">
      <c r="B325" s="123"/>
      <c r="C325" s="13"/>
      <c r="D325" s="13"/>
      <c r="E325" s="11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07"/>
      <c r="Q325" s="13"/>
      <c r="R325" s="13"/>
    </row>
    <row r="326" ht="12.75" customHeight="1">
      <c r="B326" s="123"/>
      <c r="C326" s="13"/>
      <c r="D326" s="13"/>
      <c r="E326" s="11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07"/>
      <c r="Q326" s="13"/>
      <c r="R326" s="13"/>
    </row>
    <row r="327" ht="12.75" customHeight="1">
      <c r="B327" s="123"/>
      <c r="C327" s="13"/>
      <c r="D327" s="13"/>
      <c r="E327" s="11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07"/>
      <c r="Q327" s="13"/>
      <c r="R327" s="13"/>
    </row>
    <row r="328" ht="12.75" customHeight="1">
      <c r="B328" s="123"/>
      <c r="C328" s="13"/>
      <c r="D328" s="13"/>
      <c r="E328" s="11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07"/>
      <c r="Q328" s="13"/>
      <c r="R328" s="13"/>
    </row>
    <row r="329" ht="12.75" customHeight="1">
      <c r="B329" s="123"/>
      <c r="C329" s="13"/>
      <c r="D329" s="13"/>
      <c r="E329" s="11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07"/>
      <c r="Q329" s="13"/>
      <c r="R329" s="13"/>
    </row>
    <row r="330" ht="12.75" customHeight="1">
      <c r="B330" s="123"/>
      <c r="C330" s="13"/>
      <c r="D330" s="13"/>
      <c r="E330" s="11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07"/>
      <c r="Q330" s="13"/>
      <c r="R330" s="13"/>
    </row>
    <row r="331" ht="12.75" customHeight="1">
      <c r="B331" s="123"/>
      <c r="C331" s="13"/>
      <c r="D331" s="13"/>
      <c r="E331" s="11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07"/>
      <c r="Q331" s="13"/>
      <c r="R331" s="13"/>
    </row>
    <row r="332" ht="12.75" customHeight="1">
      <c r="B332" s="123"/>
      <c r="C332" s="13"/>
      <c r="D332" s="13"/>
      <c r="E332" s="11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07"/>
      <c r="Q332" s="13"/>
      <c r="R332" s="13"/>
    </row>
    <row r="333" ht="12.75" customHeight="1">
      <c r="B333" s="123"/>
      <c r="C333" s="13"/>
      <c r="D333" s="13"/>
      <c r="E333" s="11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07"/>
      <c r="Q333" s="13"/>
      <c r="R333" s="13"/>
    </row>
    <row r="334" ht="12.75" customHeight="1">
      <c r="B334" s="123"/>
      <c r="C334" s="13"/>
      <c r="D334" s="13"/>
      <c r="E334" s="11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07"/>
      <c r="Q334" s="13"/>
      <c r="R334" s="13"/>
    </row>
    <row r="335" ht="12.75" customHeight="1">
      <c r="B335" s="123"/>
      <c r="C335" s="13"/>
      <c r="D335" s="13"/>
      <c r="E335" s="11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07"/>
      <c r="Q335" s="13"/>
      <c r="R335" s="13"/>
    </row>
    <row r="336" ht="12.75" customHeight="1">
      <c r="B336" s="123"/>
      <c r="C336" s="13"/>
      <c r="D336" s="13"/>
      <c r="E336" s="11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07"/>
      <c r="Q336" s="13"/>
      <c r="R336" s="13"/>
    </row>
    <row r="337" ht="12.75" customHeight="1">
      <c r="B337" s="123"/>
      <c r="C337" s="13"/>
      <c r="D337" s="13"/>
      <c r="E337" s="11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07"/>
      <c r="Q337" s="13"/>
      <c r="R337" s="13"/>
    </row>
    <row r="338" ht="12.75" customHeight="1">
      <c r="B338" s="123"/>
      <c r="C338" s="13"/>
      <c r="D338" s="13"/>
      <c r="E338" s="11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07"/>
      <c r="Q338" s="13"/>
      <c r="R338" s="13"/>
    </row>
    <row r="339" ht="12.75" customHeight="1">
      <c r="B339" s="123"/>
      <c r="C339" s="13"/>
      <c r="D339" s="13"/>
      <c r="E339" s="11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07"/>
      <c r="Q339" s="13"/>
      <c r="R339" s="13"/>
    </row>
    <row r="340" ht="12.75" customHeight="1">
      <c r="B340" s="123"/>
      <c r="C340" s="13"/>
      <c r="D340" s="13"/>
      <c r="E340" s="11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07"/>
      <c r="Q340" s="13"/>
      <c r="R340" s="13"/>
    </row>
    <row r="341" ht="12.75" customHeight="1">
      <c r="B341" s="123"/>
      <c r="C341" s="13"/>
      <c r="D341" s="13"/>
      <c r="E341" s="11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07"/>
      <c r="Q341" s="13"/>
      <c r="R341" s="13"/>
    </row>
    <row r="342" ht="12.75" customHeight="1">
      <c r="B342" s="123"/>
      <c r="C342" s="13"/>
      <c r="D342" s="13"/>
      <c r="E342" s="11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07"/>
      <c r="Q342" s="13"/>
      <c r="R342" s="13"/>
    </row>
    <row r="343" ht="12.75" customHeight="1">
      <c r="B343" s="123"/>
      <c r="C343" s="13"/>
      <c r="D343" s="13"/>
      <c r="E343" s="11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07"/>
      <c r="Q343" s="13"/>
      <c r="R343" s="13"/>
    </row>
    <row r="344" ht="12.75" customHeight="1">
      <c r="B344" s="123"/>
      <c r="C344" s="13"/>
      <c r="D344" s="13"/>
      <c r="E344" s="11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07"/>
      <c r="Q344" s="13"/>
      <c r="R344" s="13"/>
    </row>
    <row r="345" ht="12.75" customHeight="1">
      <c r="B345" s="123"/>
      <c r="C345" s="13"/>
      <c r="D345" s="13"/>
      <c r="E345" s="11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07"/>
      <c r="Q345" s="13"/>
      <c r="R345" s="13"/>
    </row>
    <row r="346" ht="12.75" customHeight="1">
      <c r="B346" s="123"/>
      <c r="C346" s="13"/>
      <c r="D346" s="13"/>
      <c r="E346" s="11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07"/>
      <c r="Q346" s="13"/>
      <c r="R346" s="13"/>
    </row>
    <row r="347" ht="12.75" customHeight="1">
      <c r="B347" s="123"/>
      <c r="C347" s="13"/>
      <c r="D347" s="13"/>
      <c r="E347" s="11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07"/>
      <c r="Q347" s="13"/>
      <c r="R347" s="13"/>
    </row>
    <row r="348" ht="12.75" customHeight="1">
      <c r="B348" s="123"/>
      <c r="C348" s="13"/>
      <c r="D348" s="13"/>
      <c r="E348" s="11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07"/>
      <c r="Q348" s="13"/>
      <c r="R348" s="13"/>
    </row>
    <row r="349" ht="12.75" customHeight="1">
      <c r="B349" s="123"/>
      <c r="C349" s="13"/>
      <c r="D349" s="13"/>
      <c r="E349" s="11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07"/>
      <c r="Q349" s="13"/>
      <c r="R349" s="13"/>
    </row>
    <row r="350" ht="12.75" customHeight="1">
      <c r="B350" s="123"/>
      <c r="C350" s="13"/>
      <c r="D350" s="13"/>
      <c r="E350" s="11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07"/>
      <c r="Q350" s="13"/>
      <c r="R350" s="13"/>
    </row>
    <row r="351" ht="12.75" customHeight="1">
      <c r="B351" s="123"/>
      <c r="C351" s="13"/>
      <c r="D351" s="13"/>
      <c r="E351" s="11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07"/>
      <c r="Q351" s="13"/>
      <c r="R351" s="13"/>
    </row>
    <row r="352" ht="12.75" customHeight="1">
      <c r="B352" s="123"/>
      <c r="C352" s="13"/>
      <c r="D352" s="13"/>
      <c r="E352" s="11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07"/>
      <c r="Q352" s="13"/>
      <c r="R352" s="13"/>
    </row>
    <row r="353" ht="12.75" customHeight="1">
      <c r="B353" s="123"/>
      <c r="C353" s="13"/>
      <c r="D353" s="13"/>
      <c r="E353" s="11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07"/>
      <c r="Q353" s="13"/>
      <c r="R353" s="13"/>
    </row>
    <row r="354" ht="12.75" customHeight="1">
      <c r="B354" s="123"/>
      <c r="C354" s="13"/>
      <c r="D354" s="13"/>
      <c r="E354" s="11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07"/>
      <c r="Q354" s="13"/>
      <c r="R354" s="13"/>
    </row>
    <row r="355" ht="12.75" customHeight="1">
      <c r="B355" s="123"/>
      <c r="C355" s="13"/>
      <c r="D355" s="13"/>
      <c r="E355" s="11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07"/>
      <c r="Q355" s="13"/>
      <c r="R355" s="13"/>
    </row>
    <row r="356" ht="12.75" customHeight="1">
      <c r="B356" s="123"/>
      <c r="C356" s="13"/>
      <c r="D356" s="13"/>
      <c r="E356" s="11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07"/>
      <c r="Q356" s="13"/>
      <c r="R356" s="13"/>
    </row>
    <row r="357" ht="12.75" customHeight="1">
      <c r="B357" s="123"/>
      <c r="C357" s="13"/>
      <c r="D357" s="13"/>
      <c r="E357" s="11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07"/>
      <c r="Q357" s="13"/>
      <c r="R357" s="13"/>
    </row>
    <row r="358" ht="12.75" customHeight="1">
      <c r="B358" s="123"/>
      <c r="C358" s="13"/>
      <c r="D358" s="13"/>
      <c r="E358" s="11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07"/>
      <c r="Q358" s="13"/>
      <c r="R358" s="13"/>
    </row>
    <row r="359" ht="12.75" customHeight="1">
      <c r="B359" s="123"/>
      <c r="C359" s="13"/>
      <c r="D359" s="13"/>
      <c r="E359" s="11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07"/>
      <c r="Q359" s="13"/>
      <c r="R359" s="13"/>
    </row>
    <row r="360" ht="12.75" customHeight="1">
      <c r="B360" s="123"/>
      <c r="C360" s="13"/>
      <c r="D360" s="13"/>
      <c r="E360" s="11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07"/>
      <c r="Q360" s="13"/>
      <c r="R360" s="13"/>
    </row>
    <row r="361" ht="12.75" customHeight="1">
      <c r="B361" s="123"/>
      <c r="C361" s="13"/>
      <c r="D361" s="13"/>
      <c r="E361" s="11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07"/>
      <c r="Q361" s="13"/>
      <c r="R361" s="13"/>
    </row>
    <row r="362" ht="12.75" customHeight="1">
      <c r="B362" s="123"/>
      <c r="C362" s="13"/>
      <c r="D362" s="13"/>
      <c r="E362" s="11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07"/>
      <c r="Q362" s="13"/>
      <c r="R362" s="13"/>
    </row>
    <row r="363" ht="12.75" customHeight="1">
      <c r="B363" s="123"/>
      <c r="C363" s="13"/>
      <c r="D363" s="13"/>
      <c r="E363" s="11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07"/>
      <c r="Q363" s="13"/>
      <c r="R363" s="13"/>
    </row>
    <row r="364" ht="12.75" customHeight="1">
      <c r="B364" s="123"/>
      <c r="C364" s="13"/>
      <c r="D364" s="13"/>
      <c r="E364" s="11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07"/>
      <c r="Q364" s="13"/>
      <c r="R364" s="13"/>
    </row>
    <row r="365" ht="12.75" customHeight="1">
      <c r="B365" s="123"/>
      <c r="C365" s="13"/>
      <c r="D365" s="13"/>
      <c r="E365" s="11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07"/>
      <c r="Q365" s="13"/>
      <c r="R365" s="13"/>
    </row>
    <row r="366" ht="12.75" customHeight="1">
      <c r="B366" s="123"/>
      <c r="C366" s="13"/>
      <c r="D366" s="13"/>
      <c r="E366" s="11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07"/>
      <c r="Q366" s="13"/>
      <c r="R366" s="13"/>
    </row>
    <row r="367" ht="12.75" customHeight="1">
      <c r="B367" s="123"/>
      <c r="C367" s="13"/>
      <c r="D367" s="13"/>
      <c r="E367" s="11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07"/>
      <c r="Q367" s="13"/>
      <c r="R367" s="13"/>
    </row>
    <row r="368" ht="12.75" customHeight="1">
      <c r="B368" s="123"/>
      <c r="C368" s="13"/>
      <c r="D368" s="13"/>
      <c r="E368" s="11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07"/>
      <c r="Q368" s="13"/>
      <c r="R368" s="13"/>
    </row>
    <row r="369" ht="12.75" customHeight="1">
      <c r="B369" s="123"/>
      <c r="C369" s="13"/>
      <c r="D369" s="13"/>
      <c r="E369" s="11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07"/>
      <c r="Q369" s="13"/>
      <c r="R369" s="13"/>
    </row>
    <row r="370" ht="12.75" customHeight="1">
      <c r="B370" s="123"/>
      <c r="C370" s="13"/>
      <c r="D370" s="13"/>
      <c r="E370" s="11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07"/>
      <c r="Q370" s="13"/>
      <c r="R370" s="13"/>
    </row>
    <row r="371" ht="12.75" customHeight="1">
      <c r="B371" s="123"/>
      <c r="C371" s="13"/>
      <c r="D371" s="13"/>
      <c r="E371" s="11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07"/>
      <c r="Q371" s="13"/>
      <c r="R371" s="13"/>
    </row>
    <row r="372" ht="12.75" customHeight="1">
      <c r="B372" s="123"/>
      <c r="C372" s="13"/>
      <c r="D372" s="13"/>
      <c r="E372" s="11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07"/>
      <c r="Q372" s="13"/>
      <c r="R372" s="13"/>
    </row>
    <row r="373" ht="12.75" customHeight="1">
      <c r="B373" s="123"/>
      <c r="C373" s="13"/>
      <c r="D373" s="13"/>
      <c r="E373" s="11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07"/>
      <c r="Q373" s="13"/>
      <c r="R373" s="13"/>
    </row>
    <row r="374" ht="12.75" customHeight="1">
      <c r="B374" s="123"/>
      <c r="C374" s="13"/>
      <c r="D374" s="13"/>
      <c r="E374" s="11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07"/>
      <c r="Q374" s="13"/>
      <c r="R374" s="13"/>
    </row>
    <row r="375" ht="12.75" customHeight="1">
      <c r="B375" s="123"/>
      <c r="C375" s="13"/>
      <c r="D375" s="13"/>
      <c r="E375" s="11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07"/>
      <c r="Q375" s="13"/>
      <c r="R375" s="13"/>
    </row>
    <row r="376" ht="12.75" customHeight="1">
      <c r="B376" s="123"/>
      <c r="C376" s="13"/>
      <c r="D376" s="13"/>
      <c r="E376" s="11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07"/>
      <c r="Q376" s="13"/>
      <c r="R376" s="13"/>
    </row>
    <row r="377" ht="12.75" customHeight="1">
      <c r="B377" s="123"/>
      <c r="C377" s="13"/>
      <c r="D377" s="13"/>
      <c r="E377" s="11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07"/>
      <c r="Q377" s="13"/>
      <c r="R377" s="13"/>
    </row>
    <row r="378" ht="12.75" customHeight="1">
      <c r="B378" s="123"/>
      <c r="C378" s="13"/>
      <c r="D378" s="13"/>
      <c r="E378" s="11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07"/>
      <c r="Q378" s="13"/>
      <c r="R378" s="13"/>
    </row>
    <row r="379" ht="12.75" customHeight="1">
      <c r="B379" s="123"/>
      <c r="C379" s="13"/>
      <c r="D379" s="13"/>
      <c r="E379" s="11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07"/>
      <c r="Q379" s="13"/>
      <c r="R379" s="13"/>
    </row>
    <row r="380" ht="12.75" customHeight="1">
      <c r="B380" s="123"/>
      <c r="C380" s="13"/>
      <c r="D380" s="13"/>
      <c r="E380" s="11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07"/>
      <c r="Q380" s="13"/>
      <c r="R380" s="13"/>
    </row>
    <row r="381" ht="12.75" customHeight="1">
      <c r="B381" s="123"/>
      <c r="C381" s="13"/>
      <c r="D381" s="13"/>
      <c r="E381" s="11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07"/>
      <c r="Q381" s="13"/>
      <c r="R381" s="13"/>
    </row>
    <row r="382" ht="12.75" customHeight="1">
      <c r="B382" s="123"/>
      <c r="C382" s="13"/>
      <c r="D382" s="13"/>
      <c r="E382" s="11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07"/>
      <c r="Q382" s="13"/>
      <c r="R382" s="13"/>
    </row>
    <row r="383" ht="12.75" customHeight="1">
      <c r="B383" s="123"/>
      <c r="C383" s="13"/>
      <c r="D383" s="13"/>
      <c r="E383" s="11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07"/>
      <c r="Q383" s="13"/>
      <c r="R383" s="13"/>
    </row>
    <row r="384" ht="12.75" customHeight="1">
      <c r="B384" s="123"/>
      <c r="C384" s="13"/>
      <c r="D384" s="13"/>
      <c r="E384" s="11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07"/>
      <c r="Q384" s="13"/>
      <c r="R384" s="13"/>
    </row>
    <row r="385" ht="12.75" customHeight="1">
      <c r="B385" s="123"/>
      <c r="C385" s="13"/>
      <c r="D385" s="13"/>
      <c r="E385" s="11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07"/>
      <c r="Q385" s="13"/>
      <c r="R385" s="13"/>
    </row>
    <row r="386" ht="12.75" customHeight="1">
      <c r="B386" s="123"/>
      <c r="C386" s="13"/>
      <c r="D386" s="13"/>
      <c r="E386" s="11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07"/>
      <c r="Q386" s="13"/>
      <c r="R386" s="13"/>
    </row>
    <row r="387" ht="12.75" customHeight="1">
      <c r="B387" s="123"/>
      <c r="C387" s="13"/>
      <c r="D387" s="13"/>
      <c r="E387" s="11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07"/>
      <c r="Q387" s="13"/>
      <c r="R387" s="13"/>
    </row>
    <row r="388" ht="12.75" customHeight="1">
      <c r="B388" s="123"/>
      <c r="C388" s="13"/>
      <c r="D388" s="13"/>
      <c r="E388" s="11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07"/>
      <c r="Q388" s="13"/>
      <c r="R388" s="13"/>
    </row>
    <row r="389" ht="12.75" customHeight="1">
      <c r="B389" s="123"/>
      <c r="C389" s="13"/>
      <c r="D389" s="13"/>
      <c r="E389" s="11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07"/>
      <c r="Q389" s="13"/>
      <c r="R389" s="13"/>
    </row>
    <row r="390" ht="12.75" customHeight="1">
      <c r="B390" s="123"/>
      <c r="C390" s="13"/>
      <c r="D390" s="13"/>
      <c r="E390" s="11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07"/>
      <c r="Q390" s="13"/>
      <c r="R390" s="13"/>
    </row>
    <row r="391" ht="12.75" customHeight="1">
      <c r="B391" s="123"/>
      <c r="C391" s="13"/>
      <c r="D391" s="13"/>
      <c r="E391" s="11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07"/>
      <c r="Q391" s="13"/>
      <c r="R391" s="13"/>
    </row>
    <row r="392" ht="12.75" customHeight="1">
      <c r="B392" s="123"/>
      <c r="C392" s="13"/>
      <c r="D392" s="13"/>
      <c r="E392" s="11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07"/>
      <c r="Q392" s="13"/>
      <c r="R392" s="13"/>
    </row>
    <row r="393" ht="12.75" customHeight="1">
      <c r="B393" s="123"/>
      <c r="C393" s="13"/>
      <c r="D393" s="13"/>
      <c r="E393" s="11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07"/>
      <c r="Q393" s="13"/>
      <c r="R393" s="13"/>
    </row>
    <row r="394" ht="12.75" customHeight="1">
      <c r="B394" s="123"/>
      <c r="C394" s="13"/>
      <c r="D394" s="13"/>
      <c r="E394" s="11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07"/>
      <c r="Q394" s="13"/>
      <c r="R394" s="13"/>
    </row>
    <row r="395" ht="12.75" customHeight="1">
      <c r="B395" s="123"/>
      <c r="C395" s="13"/>
      <c r="D395" s="13"/>
      <c r="E395" s="11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07"/>
      <c r="Q395" s="13"/>
      <c r="R395" s="13"/>
    </row>
    <row r="396" ht="12.75" customHeight="1">
      <c r="B396" s="123"/>
      <c r="C396" s="13"/>
      <c r="D396" s="13"/>
      <c r="E396" s="11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07"/>
      <c r="Q396" s="13"/>
      <c r="R396" s="13"/>
    </row>
    <row r="397" ht="12.75" customHeight="1">
      <c r="B397" s="123"/>
      <c r="C397" s="13"/>
      <c r="D397" s="13"/>
      <c r="E397" s="11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07"/>
      <c r="Q397" s="13"/>
      <c r="R397" s="13"/>
    </row>
    <row r="398" ht="12.75" customHeight="1">
      <c r="B398" s="123"/>
      <c r="C398" s="13"/>
      <c r="D398" s="13"/>
      <c r="E398" s="11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07"/>
      <c r="Q398" s="13"/>
      <c r="R398" s="13"/>
    </row>
    <row r="399" ht="12.75" customHeight="1">
      <c r="B399" s="123"/>
      <c r="C399" s="13"/>
      <c r="D399" s="13"/>
      <c r="E399" s="11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07"/>
      <c r="Q399" s="13"/>
      <c r="R399" s="13"/>
    </row>
    <row r="400" ht="12.75" customHeight="1">
      <c r="B400" s="123"/>
      <c r="C400" s="13"/>
      <c r="D400" s="13"/>
      <c r="E400" s="11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07"/>
      <c r="Q400" s="13"/>
      <c r="R400" s="13"/>
    </row>
    <row r="401" ht="12.75" customHeight="1">
      <c r="B401" s="123"/>
      <c r="C401" s="13"/>
      <c r="D401" s="13"/>
      <c r="E401" s="11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07"/>
      <c r="Q401" s="13"/>
      <c r="R401" s="13"/>
    </row>
    <row r="402" ht="12.75" customHeight="1">
      <c r="B402" s="123"/>
      <c r="C402" s="13"/>
      <c r="D402" s="13"/>
      <c r="E402" s="11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07"/>
      <c r="Q402" s="13"/>
      <c r="R402" s="13"/>
    </row>
    <row r="403" ht="12.75" customHeight="1">
      <c r="B403" s="123"/>
      <c r="C403" s="13"/>
      <c r="D403" s="13"/>
      <c r="E403" s="11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07"/>
      <c r="Q403" s="13"/>
      <c r="R403" s="13"/>
    </row>
    <row r="404" ht="12.75" customHeight="1">
      <c r="B404" s="123"/>
      <c r="C404" s="13"/>
      <c r="D404" s="13"/>
      <c r="E404" s="11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07"/>
      <c r="Q404" s="13"/>
      <c r="R404" s="13"/>
    </row>
    <row r="405" ht="12.75" customHeight="1">
      <c r="B405" s="123"/>
      <c r="C405" s="13"/>
      <c r="D405" s="13"/>
      <c r="E405" s="11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07"/>
      <c r="Q405" s="13"/>
      <c r="R405" s="13"/>
    </row>
    <row r="406" ht="12.75" customHeight="1">
      <c r="B406" s="123"/>
      <c r="C406" s="13"/>
      <c r="D406" s="13"/>
      <c r="E406" s="11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07"/>
      <c r="Q406" s="13"/>
      <c r="R406" s="13"/>
    </row>
    <row r="407" ht="12.75" customHeight="1">
      <c r="B407" s="123"/>
      <c r="C407" s="13"/>
      <c r="D407" s="13"/>
      <c r="E407" s="11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07"/>
      <c r="Q407" s="13"/>
      <c r="R407" s="13"/>
    </row>
    <row r="408" ht="12.75" customHeight="1">
      <c r="B408" s="123"/>
      <c r="C408" s="13"/>
      <c r="D408" s="13"/>
      <c r="E408" s="11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07"/>
      <c r="Q408" s="13"/>
      <c r="R408" s="13"/>
    </row>
    <row r="409" ht="12.75" customHeight="1">
      <c r="B409" s="123"/>
      <c r="C409" s="13"/>
      <c r="D409" s="13"/>
      <c r="E409" s="11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07"/>
      <c r="Q409" s="13"/>
      <c r="R409" s="13"/>
    </row>
    <row r="410" ht="12.75" customHeight="1">
      <c r="B410" s="123"/>
      <c r="C410" s="13"/>
      <c r="D410" s="13"/>
      <c r="E410" s="11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07"/>
      <c r="Q410" s="13"/>
      <c r="R410" s="13"/>
    </row>
    <row r="411" ht="12.75" customHeight="1">
      <c r="B411" s="123"/>
      <c r="C411" s="13"/>
      <c r="D411" s="13"/>
      <c r="E411" s="11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07"/>
      <c r="Q411" s="13"/>
      <c r="R411" s="13"/>
    </row>
    <row r="412" ht="12.75" customHeight="1">
      <c r="B412" s="123"/>
      <c r="C412" s="13"/>
      <c r="D412" s="13"/>
      <c r="E412" s="11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07"/>
      <c r="Q412" s="13"/>
      <c r="R412" s="13"/>
    </row>
    <row r="413" ht="12.75" customHeight="1">
      <c r="B413" s="123"/>
      <c r="C413" s="13"/>
      <c r="D413" s="13"/>
      <c r="E413" s="11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07"/>
      <c r="Q413" s="13"/>
      <c r="R413" s="13"/>
    </row>
    <row r="414" ht="12.75" customHeight="1">
      <c r="B414" s="123"/>
      <c r="C414" s="13"/>
      <c r="D414" s="13"/>
      <c r="E414" s="11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07"/>
      <c r="Q414" s="13"/>
      <c r="R414" s="13"/>
    </row>
    <row r="415" ht="12.75" customHeight="1">
      <c r="B415" s="123"/>
      <c r="C415" s="13"/>
      <c r="D415" s="13"/>
      <c r="E415" s="11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07"/>
      <c r="Q415" s="13"/>
      <c r="R415" s="13"/>
    </row>
    <row r="416" ht="12.75" customHeight="1">
      <c r="B416" s="123"/>
      <c r="C416" s="13"/>
      <c r="D416" s="13"/>
      <c r="E416" s="11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07"/>
      <c r="Q416" s="13"/>
      <c r="R416" s="13"/>
    </row>
    <row r="417" ht="12.75" customHeight="1">
      <c r="B417" s="123"/>
      <c r="C417" s="13"/>
      <c r="D417" s="13"/>
      <c r="E417" s="11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07"/>
      <c r="Q417" s="13"/>
      <c r="R417" s="13"/>
    </row>
    <row r="418" ht="12.75" customHeight="1">
      <c r="B418" s="123"/>
      <c r="C418" s="13"/>
      <c r="D418" s="13"/>
      <c r="E418" s="11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07"/>
      <c r="Q418" s="13"/>
      <c r="R418" s="13"/>
    </row>
    <row r="419" ht="12.75" customHeight="1">
      <c r="B419" s="123"/>
      <c r="C419" s="13"/>
      <c r="D419" s="13"/>
      <c r="E419" s="11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07"/>
      <c r="Q419" s="13"/>
      <c r="R419" s="13"/>
    </row>
    <row r="420" ht="12.75" customHeight="1">
      <c r="B420" s="123"/>
      <c r="C420" s="13"/>
      <c r="D420" s="13"/>
      <c r="E420" s="11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07"/>
      <c r="Q420" s="13"/>
      <c r="R420" s="13"/>
    </row>
    <row r="421" ht="12.75" customHeight="1">
      <c r="B421" s="123"/>
      <c r="C421" s="13"/>
      <c r="D421" s="13"/>
      <c r="E421" s="11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07"/>
      <c r="Q421" s="13"/>
      <c r="R421" s="13"/>
    </row>
    <row r="422" ht="12.75" customHeight="1">
      <c r="B422" s="123"/>
      <c r="C422" s="13"/>
      <c r="D422" s="13"/>
      <c r="E422" s="11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07"/>
      <c r="Q422" s="13"/>
      <c r="R422" s="13"/>
    </row>
    <row r="423" ht="12.75" customHeight="1">
      <c r="B423" s="123"/>
      <c r="C423" s="13"/>
      <c r="D423" s="13"/>
      <c r="E423" s="11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07"/>
      <c r="Q423" s="13"/>
      <c r="R423" s="13"/>
    </row>
    <row r="424" ht="12.75" customHeight="1">
      <c r="B424" s="123"/>
      <c r="C424" s="13"/>
      <c r="D424" s="13"/>
      <c r="E424" s="11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07"/>
      <c r="Q424" s="13"/>
      <c r="R424" s="13"/>
    </row>
    <row r="425" ht="12.75" customHeight="1">
      <c r="B425" s="123"/>
      <c r="C425" s="13"/>
      <c r="D425" s="13"/>
      <c r="E425" s="11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07"/>
      <c r="Q425" s="13"/>
      <c r="R425" s="13"/>
    </row>
    <row r="426" ht="12.75" customHeight="1">
      <c r="B426" s="123"/>
      <c r="C426" s="13"/>
      <c r="D426" s="13"/>
      <c r="E426" s="11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07"/>
      <c r="Q426" s="13"/>
      <c r="R426" s="13"/>
    </row>
    <row r="427" ht="12.75" customHeight="1">
      <c r="B427" s="123"/>
      <c r="C427" s="13"/>
      <c r="D427" s="13"/>
      <c r="E427" s="11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07"/>
      <c r="Q427" s="13"/>
      <c r="R427" s="13"/>
    </row>
    <row r="428" ht="12.75" customHeight="1">
      <c r="B428" s="123"/>
      <c r="C428" s="13"/>
      <c r="D428" s="13"/>
      <c r="E428" s="11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07"/>
      <c r="Q428" s="13"/>
      <c r="R428" s="13"/>
    </row>
    <row r="429" ht="12.75" customHeight="1">
      <c r="B429" s="123"/>
      <c r="C429" s="13"/>
      <c r="D429" s="13"/>
      <c r="E429" s="11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07"/>
      <c r="Q429" s="13"/>
      <c r="R429" s="13"/>
    </row>
    <row r="430" ht="12.75" customHeight="1">
      <c r="B430" s="123"/>
      <c r="C430" s="13"/>
      <c r="D430" s="13"/>
      <c r="E430" s="11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07"/>
      <c r="Q430" s="13"/>
      <c r="R430" s="13"/>
    </row>
    <row r="431" ht="12.75" customHeight="1">
      <c r="B431" s="123"/>
      <c r="C431" s="13"/>
      <c r="D431" s="13"/>
      <c r="E431" s="11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07"/>
      <c r="Q431" s="13"/>
      <c r="R431" s="13"/>
    </row>
    <row r="432" ht="12.75" customHeight="1">
      <c r="B432" s="123"/>
      <c r="C432" s="13"/>
      <c r="D432" s="13"/>
      <c r="E432" s="11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07"/>
      <c r="Q432" s="13"/>
      <c r="R432" s="13"/>
    </row>
    <row r="433" ht="12.75" customHeight="1">
      <c r="B433" s="123"/>
      <c r="C433" s="13"/>
      <c r="D433" s="13"/>
      <c r="E433" s="11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07"/>
      <c r="Q433" s="13"/>
      <c r="R433" s="13"/>
    </row>
    <row r="434" ht="12.75" customHeight="1">
      <c r="B434" s="123"/>
      <c r="C434" s="13"/>
      <c r="D434" s="13"/>
      <c r="E434" s="11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07"/>
      <c r="Q434" s="13"/>
      <c r="R434" s="13"/>
    </row>
    <row r="435" ht="12.75" customHeight="1">
      <c r="B435" s="123"/>
      <c r="C435" s="13"/>
      <c r="D435" s="13"/>
      <c r="E435" s="11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07"/>
      <c r="Q435" s="13"/>
      <c r="R435" s="13"/>
    </row>
    <row r="436" ht="12.75" customHeight="1">
      <c r="B436" s="123"/>
      <c r="C436" s="13"/>
      <c r="D436" s="13"/>
      <c r="E436" s="11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07"/>
      <c r="Q436" s="13"/>
      <c r="R436" s="13"/>
    </row>
    <row r="437" ht="12.75" customHeight="1">
      <c r="B437" s="123"/>
      <c r="C437" s="13"/>
      <c r="D437" s="13"/>
      <c r="E437" s="11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07"/>
      <c r="Q437" s="13"/>
      <c r="R437" s="13"/>
    </row>
    <row r="438" ht="12.75" customHeight="1">
      <c r="B438" s="123"/>
      <c r="C438" s="13"/>
      <c r="D438" s="13"/>
      <c r="E438" s="11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07"/>
      <c r="Q438" s="13"/>
      <c r="R438" s="13"/>
    </row>
    <row r="439" ht="12.75" customHeight="1">
      <c r="B439" s="123"/>
      <c r="C439" s="13"/>
      <c r="D439" s="13"/>
      <c r="E439" s="11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07"/>
      <c r="Q439" s="13"/>
      <c r="R439" s="13"/>
    </row>
    <row r="440" ht="12.75" customHeight="1">
      <c r="B440" s="123"/>
      <c r="C440" s="13"/>
      <c r="D440" s="13"/>
      <c r="E440" s="11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07"/>
      <c r="Q440" s="13"/>
      <c r="R440" s="13"/>
    </row>
    <row r="441" ht="12.75" customHeight="1">
      <c r="B441" s="123"/>
      <c r="C441" s="13"/>
      <c r="D441" s="13"/>
      <c r="E441" s="11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07"/>
      <c r="Q441" s="13"/>
      <c r="R441" s="13"/>
    </row>
    <row r="442" ht="12.75" customHeight="1">
      <c r="B442" s="123"/>
      <c r="C442" s="13"/>
      <c r="D442" s="13"/>
      <c r="E442" s="11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07"/>
      <c r="Q442" s="13"/>
      <c r="R442" s="13"/>
    </row>
    <row r="443" ht="12.75" customHeight="1">
      <c r="B443" s="123"/>
      <c r="C443" s="13"/>
      <c r="D443" s="13"/>
      <c r="E443" s="11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07"/>
      <c r="Q443" s="13"/>
      <c r="R443" s="13"/>
    </row>
    <row r="444" ht="12.75" customHeight="1">
      <c r="B444" s="123"/>
      <c r="C444" s="13"/>
      <c r="D444" s="13"/>
      <c r="E444" s="11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07"/>
      <c r="Q444" s="13"/>
      <c r="R444" s="13"/>
    </row>
    <row r="445" ht="12.75" customHeight="1">
      <c r="B445" s="123"/>
      <c r="C445" s="13"/>
      <c r="D445" s="13"/>
      <c r="E445" s="11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07"/>
      <c r="Q445" s="13"/>
      <c r="R445" s="13"/>
    </row>
    <row r="446" ht="12.75" customHeight="1">
      <c r="B446" s="123"/>
      <c r="C446" s="13"/>
      <c r="D446" s="13"/>
      <c r="E446" s="11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07"/>
      <c r="Q446" s="13"/>
      <c r="R446" s="13"/>
    </row>
    <row r="447" ht="12.75" customHeight="1">
      <c r="B447" s="123"/>
      <c r="C447" s="13"/>
      <c r="D447" s="13"/>
      <c r="E447" s="11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07"/>
      <c r="Q447" s="13"/>
      <c r="R447" s="13"/>
    </row>
    <row r="448" ht="12.75" customHeight="1">
      <c r="B448" s="123"/>
      <c r="C448" s="13"/>
      <c r="D448" s="13"/>
      <c r="E448" s="11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07"/>
      <c r="Q448" s="13"/>
      <c r="R448" s="13"/>
    </row>
    <row r="449" ht="12.75" customHeight="1">
      <c r="B449" s="123"/>
      <c r="C449" s="13"/>
      <c r="D449" s="13"/>
      <c r="E449" s="11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07"/>
      <c r="Q449" s="13"/>
      <c r="R449" s="13"/>
    </row>
    <row r="450" ht="12.75" customHeight="1">
      <c r="B450" s="123"/>
      <c r="C450" s="13"/>
      <c r="D450" s="13"/>
      <c r="E450" s="11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07"/>
      <c r="Q450" s="13"/>
      <c r="R450" s="13"/>
    </row>
    <row r="451" ht="12.75" customHeight="1">
      <c r="B451" s="123"/>
      <c r="C451" s="13"/>
      <c r="D451" s="13"/>
      <c r="E451" s="11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07"/>
      <c r="Q451" s="13"/>
      <c r="R451" s="13"/>
    </row>
    <row r="452" ht="12.75" customHeight="1">
      <c r="B452" s="123"/>
      <c r="C452" s="13"/>
      <c r="D452" s="13"/>
      <c r="E452" s="11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07"/>
      <c r="Q452" s="13"/>
      <c r="R452" s="13"/>
    </row>
    <row r="453" ht="12.75" customHeight="1">
      <c r="B453" s="123"/>
      <c r="C453" s="13"/>
      <c r="D453" s="13"/>
      <c r="E453" s="11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07"/>
      <c r="Q453" s="13"/>
      <c r="R453" s="13"/>
    </row>
    <row r="454" ht="12.75" customHeight="1">
      <c r="B454" s="123"/>
      <c r="C454" s="13"/>
      <c r="D454" s="13"/>
      <c r="E454" s="11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07"/>
      <c r="Q454" s="13"/>
      <c r="R454" s="13"/>
    </row>
    <row r="455" ht="12.75" customHeight="1">
      <c r="B455" s="123"/>
      <c r="C455" s="13"/>
      <c r="D455" s="13"/>
      <c r="E455" s="11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07"/>
      <c r="Q455" s="13"/>
      <c r="R455" s="13"/>
    </row>
    <row r="456" ht="12.75" customHeight="1">
      <c r="B456" s="123"/>
      <c r="C456" s="13"/>
      <c r="D456" s="13"/>
      <c r="E456" s="11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07"/>
      <c r="Q456" s="13"/>
      <c r="R456" s="13"/>
    </row>
    <row r="457" ht="12.75" customHeight="1">
      <c r="B457" s="123"/>
      <c r="C457" s="13"/>
      <c r="D457" s="13"/>
      <c r="E457" s="11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07"/>
      <c r="Q457" s="13"/>
      <c r="R457" s="13"/>
    </row>
    <row r="458" ht="12.75" customHeight="1">
      <c r="B458" s="123"/>
      <c r="C458" s="13"/>
      <c r="D458" s="13"/>
      <c r="E458" s="11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07"/>
      <c r="Q458" s="13"/>
      <c r="R458" s="13"/>
    </row>
    <row r="459" ht="12.75" customHeight="1">
      <c r="B459" s="123"/>
      <c r="C459" s="13"/>
      <c r="D459" s="13"/>
      <c r="E459" s="11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07"/>
      <c r="Q459" s="13"/>
      <c r="R459" s="13"/>
    </row>
    <row r="460" ht="12.75" customHeight="1">
      <c r="B460" s="123"/>
      <c r="C460" s="13"/>
      <c r="D460" s="13"/>
      <c r="E460" s="11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07"/>
      <c r="Q460" s="13"/>
      <c r="R460" s="13"/>
    </row>
    <row r="461" ht="12.75" customHeight="1">
      <c r="B461" s="123"/>
      <c r="C461" s="13"/>
      <c r="D461" s="13"/>
      <c r="E461" s="11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07"/>
      <c r="Q461" s="13"/>
      <c r="R461" s="13"/>
    </row>
    <row r="462" ht="12.75" customHeight="1">
      <c r="B462" s="123"/>
      <c r="C462" s="13"/>
      <c r="D462" s="13"/>
      <c r="E462" s="11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07"/>
      <c r="Q462" s="13"/>
      <c r="R462" s="13"/>
    </row>
    <row r="463" ht="12.75" customHeight="1">
      <c r="B463" s="123"/>
      <c r="C463" s="13"/>
      <c r="D463" s="13"/>
      <c r="E463" s="11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07"/>
      <c r="Q463" s="13"/>
      <c r="R463" s="13"/>
    </row>
    <row r="464" ht="12.75" customHeight="1">
      <c r="B464" s="123"/>
      <c r="C464" s="13"/>
      <c r="D464" s="13"/>
      <c r="E464" s="11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07"/>
      <c r="Q464" s="13"/>
      <c r="R464" s="13"/>
    </row>
    <row r="465" ht="12.75" customHeight="1">
      <c r="B465" s="123"/>
      <c r="C465" s="13"/>
      <c r="D465" s="13"/>
      <c r="E465" s="11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07"/>
      <c r="Q465" s="13"/>
      <c r="R465" s="13"/>
    </row>
    <row r="466" ht="12.75" customHeight="1">
      <c r="B466" s="123"/>
      <c r="C466" s="13"/>
      <c r="D466" s="13"/>
      <c r="E466" s="11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07"/>
      <c r="Q466" s="13"/>
      <c r="R466" s="13"/>
    </row>
    <row r="467" ht="12.75" customHeight="1">
      <c r="B467" s="123"/>
      <c r="C467" s="13"/>
      <c r="D467" s="13"/>
      <c r="E467" s="11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07"/>
      <c r="Q467" s="13"/>
      <c r="R467" s="13"/>
    </row>
    <row r="468" ht="12.75" customHeight="1">
      <c r="B468" s="123"/>
      <c r="C468" s="13"/>
      <c r="D468" s="13"/>
      <c r="E468" s="11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07"/>
      <c r="Q468" s="13"/>
      <c r="R468" s="13"/>
    </row>
    <row r="469" ht="12.75" customHeight="1">
      <c r="B469" s="123"/>
      <c r="C469" s="13"/>
      <c r="D469" s="13"/>
      <c r="E469" s="11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07"/>
      <c r="Q469" s="13"/>
      <c r="R469" s="13"/>
    </row>
    <row r="470" ht="12.75" customHeight="1">
      <c r="B470" s="123"/>
      <c r="C470" s="13"/>
      <c r="D470" s="13"/>
      <c r="E470" s="11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07"/>
      <c r="Q470" s="13"/>
      <c r="R470" s="13"/>
    </row>
    <row r="471" ht="12.75" customHeight="1">
      <c r="B471" s="123"/>
      <c r="C471" s="13"/>
      <c r="D471" s="13"/>
      <c r="E471" s="11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07"/>
      <c r="Q471" s="13"/>
      <c r="R471" s="13"/>
    </row>
    <row r="472" ht="12.75" customHeight="1">
      <c r="B472" s="123"/>
      <c r="C472" s="13"/>
      <c r="D472" s="13"/>
      <c r="E472" s="11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07"/>
      <c r="Q472" s="13"/>
      <c r="R472" s="13"/>
    </row>
    <row r="473" ht="12.75" customHeight="1">
      <c r="B473" s="123"/>
      <c r="C473" s="13"/>
      <c r="D473" s="13"/>
      <c r="E473" s="11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07"/>
      <c r="Q473" s="13"/>
      <c r="R473" s="13"/>
    </row>
    <row r="474" ht="12.75" customHeight="1">
      <c r="B474" s="123"/>
      <c r="C474" s="13"/>
      <c r="D474" s="13"/>
      <c r="E474" s="11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07"/>
      <c r="Q474" s="13"/>
      <c r="R474" s="13"/>
    </row>
    <row r="475" ht="12.75" customHeight="1">
      <c r="B475" s="123"/>
      <c r="C475" s="13"/>
      <c r="D475" s="13"/>
      <c r="E475" s="11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07"/>
      <c r="Q475" s="13"/>
      <c r="R475" s="13"/>
    </row>
    <row r="476" ht="12.75" customHeight="1">
      <c r="B476" s="123"/>
      <c r="C476" s="13"/>
      <c r="D476" s="13"/>
      <c r="E476" s="11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07"/>
      <c r="Q476" s="13"/>
      <c r="R476" s="13"/>
    </row>
    <row r="477" ht="12.75" customHeight="1">
      <c r="B477" s="123"/>
      <c r="C477" s="13"/>
      <c r="D477" s="13"/>
      <c r="E477" s="11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07"/>
      <c r="Q477" s="13"/>
      <c r="R477" s="13"/>
    </row>
    <row r="478" ht="12.75" customHeight="1">
      <c r="B478" s="123"/>
      <c r="C478" s="13"/>
      <c r="D478" s="13"/>
      <c r="E478" s="11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07"/>
      <c r="Q478" s="13"/>
      <c r="R478" s="13"/>
    </row>
    <row r="479" ht="12.75" customHeight="1">
      <c r="B479" s="123"/>
      <c r="C479" s="13"/>
      <c r="D479" s="13"/>
      <c r="E479" s="11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07"/>
      <c r="Q479" s="13"/>
      <c r="R479" s="13"/>
    </row>
    <row r="480" ht="12.75" customHeight="1">
      <c r="B480" s="123"/>
      <c r="C480" s="13"/>
      <c r="D480" s="13"/>
      <c r="E480" s="11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07"/>
      <c r="Q480" s="13"/>
      <c r="R480" s="13"/>
    </row>
    <row r="481" ht="12.75" customHeight="1">
      <c r="B481" s="123"/>
      <c r="C481" s="13"/>
      <c r="D481" s="13"/>
      <c r="E481" s="11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07"/>
      <c r="Q481" s="13"/>
      <c r="R481" s="13"/>
    </row>
    <row r="482" ht="12.75" customHeight="1">
      <c r="B482" s="123"/>
      <c r="C482" s="13"/>
      <c r="D482" s="13"/>
      <c r="E482" s="11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07"/>
      <c r="Q482" s="13"/>
      <c r="R482" s="13"/>
    </row>
    <row r="483" ht="12.75" customHeight="1">
      <c r="B483" s="123"/>
      <c r="C483" s="13"/>
      <c r="D483" s="13"/>
      <c r="E483" s="11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07"/>
      <c r="Q483" s="13"/>
      <c r="R483" s="13"/>
    </row>
    <row r="484" ht="12.75" customHeight="1">
      <c r="B484" s="123"/>
      <c r="C484" s="13"/>
      <c r="D484" s="13"/>
      <c r="E484" s="11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07"/>
      <c r="Q484" s="13"/>
      <c r="R484" s="13"/>
    </row>
    <row r="485" ht="12.75" customHeight="1">
      <c r="B485" s="123"/>
      <c r="C485" s="13"/>
      <c r="D485" s="13"/>
      <c r="E485" s="11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07"/>
      <c r="Q485" s="13"/>
      <c r="R485" s="13"/>
    </row>
    <row r="486" ht="12.75" customHeight="1">
      <c r="B486" s="123"/>
      <c r="C486" s="13"/>
      <c r="D486" s="13"/>
      <c r="E486" s="11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07"/>
      <c r="Q486" s="13"/>
      <c r="R486" s="13"/>
    </row>
    <row r="487" ht="12.75" customHeight="1">
      <c r="B487" s="123"/>
      <c r="C487" s="13"/>
      <c r="D487" s="13"/>
      <c r="E487" s="11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07"/>
      <c r="Q487" s="13"/>
      <c r="R487" s="13"/>
    </row>
    <row r="488" ht="12.75" customHeight="1">
      <c r="B488" s="123"/>
      <c r="C488" s="13"/>
      <c r="D488" s="13"/>
      <c r="E488" s="11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07"/>
      <c r="Q488" s="13"/>
      <c r="R488" s="13"/>
    </row>
    <row r="489" ht="12.75" customHeight="1">
      <c r="B489" s="123"/>
      <c r="C489" s="13"/>
      <c r="D489" s="13"/>
      <c r="E489" s="11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07"/>
      <c r="Q489" s="13"/>
      <c r="R489" s="13"/>
    </row>
    <row r="490" ht="12.75" customHeight="1">
      <c r="B490" s="123"/>
      <c r="C490" s="13"/>
      <c r="D490" s="13"/>
      <c r="E490" s="11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07"/>
      <c r="Q490" s="13"/>
      <c r="R490" s="13"/>
    </row>
    <row r="491" ht="12.75" customHeight="1">
      <c r="B491" s="123"/>
      <c r="C491" s="13"/>
      <c r="D491" s="13"/>
      <c r="E491" s="11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07"/>
      <c r="Q491" s="13"/>
      <c r="R491" s="13"/>
    </row>
    <row r="492" ht="12.75" customHeight="1">
      <c r="B492" s="123"/>
      <c r="C492" s="13"/>
      <c r="D492" s="13"/>
      <c r="E492" s="11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07"/>
      <c r="Q492" s="13"/>
      <c r="R492" s="13"/>
    </row>
    <row r="493" ht="12.75" customHeight="1">
      <c r="B493" s="123"/>
      <c r="C493" s="13"/>
      <c r="D493" s="13"/>
      <c r="E493" s="11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07"/>
      <c r="Q493" s="13"/>
      <c r="R493" s="13"/>
    </row>
    <row r="494" ht="12.75" customHeight="1">
      <c r="B494" s="123"/>
      <c r="C494" s="13"/>
      <c r="D494" s="13"/>
      <c r="E494" s="11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07"/>
      <c r="Q494" s="13"/>
      <c r="R494" s="13"/>
    </row>
    <row r="495" ht="12.75" customHeight="1">
      <c r="B495" s="123"/>
      <c r="C495" s="13"/>
      <c r="D495" s="13"/>
      <c r="E495" s="11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07"/>
      <c r="Q495" s="13"/>
      <c r="R495" s="13"/>
    </row>
    <row r="496" ht="12.75" customHeight="1">
      <c r="B496" s="123"/>
      <c r="C496" s="13"/>
      <c r="D496" s="13"/>
      <c r="E496" s="11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07"/>
      <c r="Q496" s="13"/>
      <c r="R496" s="13"/>
    </row>
    <row r="497" ht="12.75" customHeight="1">
      <c r="B497" s="123"/>
      <c r="C497" s="13"/>
      <c r="D497" s="13"/>
      <c r="E497" s="11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07"/>
      <c r="Q497" s="13"/>
      <c r="R497" s="13"/>
    </row>
    <row r="498" ht="12.75" customHeight="1">
      <c r="B498" s="123"/>
      <c r="C498" s="13"/>
      <c r="D498" s="13"/>
      <c r="E498" s="11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07"/>
      <c r="Q498" s="13"/>
      <c r="R498" s="13"/>
    </row>
    <row r="499" ht="12.75" customHeight="1">
      <c r="B499" s="123"/>
      <c r="C499" s="13"/>
      <c r="D499" s="13"/>
      <c r="E499" s="11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07"/>
      <c r="Q499" s="13"/>
      <c r="R499" s="13"/>
    </row>
    <row r="500" ht="12.75" customHeight="1">
      <c r="B500" s="123"/>
      <c r="C500" s="13"/>
      <c r="D500" s="13"/>
      <c r="E500" s="11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07"/>
      <c r="Q500" s="13"/>
      <c r="R500" s="13"/>
    </row>
    <row r="501" ht="12.75" customHeight="1">
      <c r="B501" s="123"/>
      <c r="C501" s="13"/>
      <c r="D501" s="13"/>
      <c r="E501" s="11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07"/>
      <c r="Q501" s="13"/>
      <c r="R501" s="13"/>
    </row>
    <row r="502" ht="12.75" customHeight="1">
      <c r="B502" s="123"/>
      <c r="C502" s="13"/>
      <c r="D502" s="13"/>
      <c r="E502" s="11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07"/>
      <c r="Q502" s="13"/>
      <c r="R502" s="13"/>
    </row>
    <row r="503" ht="12.75" customHeight="1">
      <c r="B503" s="123"/>
      <c r="C503" s="13"/>
      <c r="D503" s="13"/>
      <c r="E503" s="11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07"/>
      <c r="Q503" s="13"/>
      <c r="R503" s="13"/>
    </row>
    <row r="504" ht="12.75" customHeight="1">
      <c r="B504" s="123"/>
      <c r="C504" s="13"/>
      <c r="D504" s="13"/>
      <c r="E504" s="11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07"/>
      <c r="Q504" s="13"/>
      <c r="R504" s="13"/>
    </row>
    <row r="505" ht="12.75" customHeight="1">
      <c r="B505" s="123"/>
      <c r="C505" s="13"/>
      <c r="D505" s="13"/>
      <c r="E505" s="11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07"/>
      <c r="Q505" s="13"/>
      <c r="R505" s="13"/>
    </row>
    <row r="506" ht="12.75" customHeight="1">
      <c r="B506" s="123"/>
      <c r="C506" s="13"/>
      <c r="D506" s="13"/>
      <c r="E506" s="11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07"/>
      <c r="Q506" s="13"/>
      <c r="R506" s="13"/>
    </row>
    <row r="507" ht="12.75" customHeight="1">
      <c r="B507" s="123"/>
      <c r="C507" s="13"/>
      <c r="D507" s="13"/>
      <c r="E507" s="11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07"/>
      <c r="Q507" s="13"/>
      <c r="R507" s="13"/>
    </row>
    <row r="508" ht="12.75" customHeight="1">
      <c r="B508" s="123"/>
      <c r="C508" s="13"/>
      <c r="D508" s="13"/>
      <c r="E508" s="11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07"/>
      <c r="Q508" s="13"/>
      <c r="R508" s="13"/>
    </row>
    <row r="509" ht="12.75" customHeight="1">
      <c r="B509" s="123"/>
      <c r="C509" s="13"/>
      <c r="D509" s="13"/>
      <c r="E509" s="11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07"/>
      <c r="Q509" s="13"/>
      <c r="R509" s="13"/>
    </row>
    <row r="510" ht="12.75" customHeight="1">
      <c r="B510" s="123"/>
      <c r="C510" s="13"/>
      <c r="D510" s="13"/>
      <c r="E510" s="11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07"/>
      <c r="Q510" s="13"/>
      <c r="R510" s="13"/>
    </row>
    <row r="511" ht="12.75" customHeight="1">
      <c r="B511" s="123"/>
      <c r="C511" s="13"/>
      <c r="D511" s="13"/>
      <c r="E511" s="11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07"/>
      <c r="Q511" s="13"/>
      <c r="R511" s="13"/>
    </row>
    <row r="512" ht="12.75" customHeight="1">
      <c r="B512" s="123"/>
      <c r="C512" s="13"/>
      <c r="D512" s="13"/>
      <c r="E512" s="11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07"/>
      <c r="Q512" s="13"/>
      <c r="R512" s="13"/>
    </row>
    <row r="513" ht="12.75" customHeight="1">
      <c r="B513" s="123"/>
      <c r="C513" s="13"/>
      <c r="D513" s="13"/>
      <c r="E513" s="11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07"/>
      <c r="Q513" s="13"/>
      <c r="R513" s="13"/>
    </row>
    <row r="514" ht="12.75" customHeight="1">
      <c r="B514" s="123"/>
      <c r="C514" s="13"/>
      <c r="D514" s="13"/>
      <c r="E514" s="11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07"/>
      <c r="Q514" s="13"/>
      <c r="R514" s="13"/>
    </row>
    <row r="515" ht="12.75" customHeight="1">
      <c r="B515" s="123"/>
      <c r="C515" s="13"/>
      <c r="D515" s="13"/>
      <c r="E515" s="11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07"/>
      <c r="Q515" s="13"/>
      <c r="R515" s="13"/>
    </row>
    <row r="516" ht="12.75" customHeight="1">
      <c r="B516" s="123"/>
      <c r="C516" s="13"/>
      <c r="D516" s="13"/>
      <c r="E516" s="11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07"/>
      <c r="Q516" s="13"/>
      <c r="R516" s="13"/>
    </row>
    <row r="517" ht="12.75" customHeight="1">
      <c r="B517" s="123"/>
      <c r="C517" s="13"/>
      <c r="D517" s="13"/>
      <c r="E517" s="11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07"/>
      <c r="Q517" s="13"/>
      <c r="R517" s="13"/>
    </row>
    <row r="518" ht="12.75" customHeight="1">
      <c r="B518" s="123"/>
      <c r="C518" s="13"/>
      <c r="D518" s="13"/>
      <c r="E518" s="11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07"/>
      <c r="Q518" s="13"/>
      <c r="R518" s="13"/>
    </row>
    <row r="519" ht="12.75" customHeight="1">
      <c r="B519" s="123"/>
      <c r="C519" s="13"/>
      <c r="D519" s="13"/>
      <c r="E519" s="11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07"/>
      <c r="Q519" s="13"/>
      <c r="R519" s="13"/>
    </row>
    <row r="520" ht="12.75" customHeight="1">
      <c r="B520" s="123"/>
      <c r="C520" s="13"/>
      <c r="D520" s="13"/>
      <c r="E520" s="11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07"/>
      <c r="Q520" s="13"/>
      <c r="R520" s="13"/>
    </row>
    <row r="521" ht="12.75" customHeight="1">
      <c r="B521" s="123"/>
      <c r="C521" s="13"/>
      <c r="D521" s="13"/>
      <c r="E521" s="11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07"/>
      <c r="Q521" s="13"/>
      <c r="R521" s="13"/>
    </row>
    <row r="522" ht="12.75" customHeight="1">
      <c r="B522" s="123"/>
      <c r="C522" s="13"/>
      <c r="D522" s="13"/>
      <c r="E522" s="11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07"/>
      <c r="Q522" s="13"/>
      <c r="R522" s="13"/>
    </row>
    <row r="523" ht="12.75" customHeight="1">
      <c r="B523" s="123"/>
      <c r="C523" s="13"/>
      <c r="D523" s="13"/>
      <c r="E523" s="11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07"/>
      <c r="Q523" s="13"/>
      <c r="R523" s="13"/>
    </row>
    <row r="524" ht="12.75" customHeight="1">
      <c r="B524" s="123"/>
      <c r="C524" s="13"/>
      <c r="D524" s="13"/>
      <c r="E524" s="11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07"/>
      <c r="Q524" s="13"/>
      <c r="R524" s="13"/>
    </row>
    <row r="525" ht="12.75" customHeight="1">
      <c r="B525" s="123"/>
      <c r="C525" s="13"/>
      <c r="D525" s="13"/>
      <c r="E525" s="11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07"/>
      <c r="Q525" s="13"/>
      <c r="R525" s="13"/>
    </row>
    <row r="526" ht="12.75" customHeight="1">
      <c r="B526" s="123"/>
      <c r="C526" s="13"/>
      <c r="D526" s="13"/>
      <c r="E526" s="11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07"/>
      <c r="Q526" s="13"/>
      <c r="R526" s="13"/>
    </row>
    <row r="527" ht="12.75" customHeight="1">
      <c r="B527" s="123"/>
      <c r="C527" s="13"/>
      <c r="D527" s="13"/>
      <c r="E527" s="11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07"/>
      <c r="Q527" s="13"/>
      <c r="R527" s="13"/>
    </row>
    <row r="528" ht="12.75" customHeight="1">
      <c r="B528" s="123"/>
      <c r="C528" s="13"/>
      <c r="D528" s="13"/>
      <c r="E528" s="11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07"/>
      <c r="Q528" s="13"/>
      <c r="R528" s="13"/>
    </row>
    <row r="529" ht="12.75" customHeight="1">
      <c r="B529" s="123"/>
      <c r="C529" s="13"/>
      <c r="D529" s="13"/>
      <c r="E529" s="11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07"/>
      <c r="Q529" s="13"/>
      <c r="R529" s="13"/>
    </row>
    <row r="530" ht="12.75" customHeight="1">
      <c r="B530" s="123"/>
      <c r="C530" s="13"/>
      <c r="D530" s="13"/>
      <c r="E530" s="11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07"/>
      <c r="Q530" s="13"/>
      <c r="R530" s="13"/>
    </row>
    <row r="531" ht="12.75" customHeight="1">
      <c r="B531" s="123"/>
      <c r="C531" s="13"/>
      <c r="D531" s="13"/>
      <c r="E531" s="11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07"/>
      <c r="Q531" s="13"/>
      <c r="R531" s="13"/>
    </row>
    <row r="532" ht="12.75" customHeight="1">
      <c r="B532" s="123"/>
      <c r="C532" s="13"/>
      <c r="D532" s="13"/>
      <c r="E532" s="11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07"/>
      <c r="Q532" s="13"/>
      <c r="R532" s="13"/>
    </row>
    <row r="533" ht="12.75" customHeight="1">
      <c r="B533" s="123"/>
      <c r="C533" s="13"/>
      <c r="D533" s="13"/>
      <c r="E533" s="11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07"/>
      <c r="Q533" s="13"/>
      <c r="R533" s="13"/>
    </row>
    <row r="534" ht="12.75" customHeight="1">
      <c r="B534" s="123"/>
      <c r="C534" s="13"/>
      <c r="D534" s="13"/>
      <c r="E534" s="11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07"/>
      <c r="Q534" s="13"/>
      <c r="R534" s="13"/>
    </row>
    <row r="535" ht="12.75" customHeight="1">
      <c r="B535" s="123"/>
      <c r="C535" s="13"/>
      <c r="D535" s="13"/>
      <c r="E535" s="11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07"/>
      <c r="Q535" s="13"/>
      <c r="R535" s="13"/>
    </row>
    <row r="536" ht="12.75" customHeight="1">
      <c r="B536" s="123"/>
      <c r="C536" s="13"/>
      <c r="D536" s="13"/>
      <c r="E536" s="11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07"/>
      <c r="Q536" s="13"/>
      <c r="R536" s="13"/>
    </row>
    <row r="537" ht="12.75" customHeight="1">
      <c r="B537" s="123"/>
      <c r="C537" s="13"/>
      <c r="D537" s="13"/>
      <c r="E537" s="11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07"/>
      <c r="Q537" s="13"/>
      <c r="R537" s="13"/>
    </row>
    <row r="538" ht="12.75" customHeight="1">
      <c r="B538" s="123"/>
      <c r="C538" s="13"/>
      <c r="D538" s="13"/>
      <c r="E538" s="11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07"/>
      <c r="Q538" s="13"/>
      <c r="R538" s="13"/>
    </row>
    <row r="539" ht="12.75" customHeight="1">
      <c r="B539" s="123"/>
      <c r="C539" s="13"/>
      <c r="D539" s="13"/>
      <c r="E539" s="11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07"/>
      <c r="Q539" s="13"/>
      <c r="R539" s="13"/>
    </row>
    <row r="540" ht="12.75" customHeight="1">
      <c r="B540" s="123"/>
      <c r="C540" s="13"/>
      <c r="D540" s="13"/>
      <c r="E540" s="11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07"/>
      <c r="Q540" s="13"/>
      <c r="R540" s="13"/>
    </row>
    <row r="541" ht="12.75" customHeight="1">
      <c r="B541" s="123"/>
      <c r="C541" s="13"/>
      <c r="D541" s="13"/>
      <c r="E541" s="11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07"/>
      <c r="Q541" s="13"/>
      <c r="R541" s="13"/>
    </row>
    <row r="542" ht="12.75" customHeight="1">
      <c r="B542" s="123"/>
      <c r="C542" s="13"/>
      <c r="D542" s="13"/>
      <c r="E542" s="11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07"/>
      <c r="Q542" s="13"/>
      <c r="R542" s="13"/>
    </row>
    <row r="543" ht="12.75" customHeight="1">
      <c r="B543" s="123"/>
      <c r="C543" s="13"/>
      <c r="D543" s="13"/>
      <c r="E543" s="11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07"/>
      <c r="Q543" s="13"/>
      <c r="R543" s="13"/>
    </row>
    <row r="544" ht="12.75" customHeight="1">
      <c r="B544" s="123"/>
      <c r="C544" s="13"/>
      <c r="D544" s="13"/>
      <c r="E544" s="11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07"/>
      <c r="Q544" s="13"/>
      <c r="R544" s="13"/>
    </row>
    <row r="545" ht="12.75" customHeight="1">
      <c r="B545" s="123"/>
      <c r="C545" s="13"/>
      <c r="D545" s="13"/>
      <c r="E545" s="11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07"/>
      <c r="Q545" s="13"/>
      <c r="R545" s="13"/>
    </row>
    <row r="546" ht="12.75" customHeight="1">
      <c r="B546" s="123"/>
      <c r="C546" s="13"/>
      <c r="D546" s="13"/>
      <c r="E546" s="11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07"/>
      <c r="Q546" s="13"/>
      <c r="R546" s="13"/>
    </row>
    <row r="547" ht="12.75" customHeight="1">
      <c r="B547" s="123"/>
      <c r="C547" s="13"/>
      <c r="D547" s="13"/>
      <c r="E547" s="11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07"/>
      <c r="Q547" s="13"/>
      <c r="R547" s="13"/>
    </row>
    <row r="548" ht="12.75" customHeight="1">
      <c r="B548" s="123"/>
      <c r="C548" s="13"/>
      <c r="D548" s="13"/>
      <c r="E548" s="11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07"/>
      <c r="Q548" s="13"/>
      <c r="R548" s="13"/>
    </row>
    <row r="549" ht="12.75" customHeight="1">
      <c r="B549" s="123"/>
      <c r="C549" s="13"/>
      <c r="D549" s="13"/>
      <c r="E549" s="11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07"/>
      <c r="Q549" s="13"/>
      <c r="R549" s="13"/>
    </row>
    <row r="550" ht="12.75" customHeight="1">
      <c r="B550" s="123"/>
      <c r="C550" s="13"/>
      <c r="D550" s="13"/>
      <c r="E550" s="11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07"/>
      <c r="Q550" s="13"/>
      <c r="R550" s="13"/>
    </row>
    <row r="551" ht="12.75" customHeight="1">
      <c r="B551" s="123"/>
      <c r="C551" s="13"/>
      <c r="D551" s="13"/>
      <c r="E551" s="11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07"/>
      <c r="Q551" s="13"/>
      <c r="R551" s="13"/>
    </row>
    <row r="552" ht="12.75" customHeight="1">
      <c r="B552" s="123"/>
      <c r="C552" s="13"/>
      <c r="D552" s="13"/>
      <c r="E552" s="11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07"/>
      <c r="Q552" s="13"/>
      <c r="R552" s="13"/>
    </row>
    <row r="553" ht="12.75" customHeight="1">
      <c r="B553" s="123"/>
      <c r="C553" s="13"/>
      <c r="D553" s="13"/>
      <c r="E553" s="11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07"/>
      <c r="Q553" s="13"/>
      <c r="R553" s="13"/>
    </row>
    <row r="554" ht="12.75" customHeight="1">
      <c r="B554" s="123"/>
      <c r="C554" s="13"/>
      <c r="D554" s="13"/>
      <c r="E554" s="11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07"/>
      <c r="Q554" s="13"/>
      <c r="R554" s="13"/>
    </row>
    <row r="555" ht="12.75" customHeight="1">
      <c r="B555" s="123"/>
      <c r="C555" s="13"/>
      <c r="D555" s="13"/>
      <c r="E555" s="11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07"/>
      <c r="Q555" s="13"/>
      <c r="R555" s="13"/>
    </row>
    <row r="556" ht="12.75" customHeight="1">
      <c r="B556" s="123"/>
      <c r="C556" s="13"/>
      <c r="D556" s="13"/>
      <c r="E556" s="11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07"/>
      <c r="Q556" s="13"/>
      <c r="R556" s="13"/>
    </row>
    <row r="557" ht="12.75" customHeight="1">
      <c r="B557" s="123"/>
      <c r="C557" s="13"/>
      <c r="D557" s="13"/>
      <c r="E557" s="11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07"/>
      <c r="Q557" s="13"/>
      <c r="R557" s="13"/>
    </row>
    <row r="558" ht="12.75" customHeight="1">
      <c r="B558" s="123"/>
      <c r="C558" s="13"/>
      <c r="D558" s="13"/>
      <c r="E558" s="11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07"/>
      <c r="Q558" s="13"/>
      <c r="R558" s="13"/>
    </row>
    <row r="559" ht="12.75" customHeight="1">
      <c r="B559" s="123"/>
      <c r="C559" s="13"/>
      <c r="D559" s="13"/>
      <c r="E559" s="11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07"/>
      <c r="Q559" s="13"/>
      <c r="R559" s="13"/>
    </row>
    <row r="560" ht="12.75" customHeight="1">
      <c r="B560" s="123"/>
      <c r="C560" s="13"/>
      <c r="D560" s="13"/>
      <c r="E560" s="11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07"/>
      <c r="Q560" s="13"/>
      <c r="R560" s="13"/>
    </row>
    <row r="561" ht="12.75" customHeight="1">
      <c r="B561" s="123"/>
      <c r="C561" s="13"/>
      <c r="D561" s="13"/>
      <c r="E561" s="11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07"/>
      <c r="Q561" s="13"/>
      <c r="R561" s="13"/>
    </row>
    <row r="562" ht="12.75" customHeight="1">
      <c r="B562" s="123"/>
      <c r="C562" s="13"/>
      <c r="D562" s="13"/>
      <c r="E562" s="11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07"/>
      <c r="Q562" s="13"/>
      <c r="R562" s="13"/>
    </row>
    <row r="563" ht="12.75" customHeight="1">
      <c r="B563" s="123"/>
      <c r="C563" s="13"/>
      <c r="D563" s="13"/>
      <c r="E563" s="11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07"/>
      <c r="Q563" s="13"/>
      <c r="R563" s="13"/>
    </row>
    <row r="564" ht="12.75" customHeight="1">
      <c r="B564" s="123"/>
      <c r="C564" s="13"/>
      <c r="D564" s="13"/>
      <c r="E564" s="11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07"/>
      <c r="Q564" s="13"/>
      <c r="R564" s="13"/>
    </row>
    <row r="565" ht="12.75" customHeight="1">
      <c r="B565" s="123"/>
      <c r="C565" s="13"/>
      <c r="D565" s="13"/>
      <c r="E565" s="11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07"/>
      <c r="Q565" s="13"/>
      <c r="R565" s="13"/>
    </row>
    <row r="566" ht="12.75" customHeight="1">
      <c r="B566" s="123"/>
      <c r="C566" s="13"/>
      <c r="D566" s="13"/>
      <c r="E566" s="11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07"/>
      <c r="Q566" s="13"/>
      <c r="R566" s="13"/>
    </row>
    <row r="567" ht="12.75" customHeight="1">
      <c r="B567" s="123"/>
      <c r="C567" s="13"/>
      <c r="D567" s="13"/>
      <c r="E567" s="11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07"/>
      <c r="Q567" s="13"/>
      <c r="R567" s="13"/>
    </row>
    <row r="568" ht="12.75" customHeight="1">
      <c r="B568" s="123"/>
      <c r="C568" s="13"/>
      <c r="D568" s="13"/>
      <c r="E568" s="11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07"/>
      <c r="Q568" s="13"/>
      <c r="R568" s="13"/>
    </row>
    <row r="569" ht="12.75" customHeight="1">
      <c r="B569" s="123"/>
      <c r="C569" s="13"/>
      <c r="D569" s="13"/>
      <c r="E569" s="11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07"/>
      <c r="Q569" s="13"/>
      <c r="R569" s="13"/>
    </row>
    <row r="570" ht="12.75" customHeight="1">
      <c r="B570" s="123"/>
      <c r="C570" s="13"/>
      <c r="D570" s="13"/>
      <c r="E570" s="11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07"/>
      <c r="Q570" s="13"/>
      <c r="R570" s="13"/>
    </row>
    <row r="571" ht="12.75" customHeight="1">
      <c r="B571" s="123"/>
      <c r="C571" s="13"/>
      <c r="D571" s="13"/>
      <c r="E571" s="11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07"/>
      <c r="Q571" s="13"/>
      <c r="R571" s="13"/>
    </row>
    <row r="572" ht="12.75" customHeight="1">
      <c r="B572" s="123"/>
      <c r="C572" s="13"/>
      <c r="D572" s="13"/>
      <c r="E572" s="11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07"/>
      <c r="Q572" s="13"/>
      <c r="R572" s="13"/>
    </row>
    <row r="573" ht="12.75" customHeight="1">
      <c r="B573" s="123"/>
      <c r="C573" s="13"/>
      <c r="D573" s="13"/>
      <c r="E573" s="11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07"/>
      <c r="Q573" s="13"/>
      <c r="R573" s="13"/>
    </row>
    <row r="574" ht="12.75" customHeight="1">
      <c r="B574" s="123"/>
      <c r="C574" s="13"/>
      <c r="D574" s="13"/>
      <c r="E574" s="11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07"/>
      <c r="Q574" s="13"/>
      <c r="R574" s="13"/>
    </row>
    <row r="575" ht="12.75" customHeight="1">
      <c r="B575" s="123"/>
      <c r="C575" s="13"/>
      <c r="D575" s="13"/>
      <c r="E575" s="11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07"/>
      <c r="Q575" s="13"/>
      <c r="R575" s="13"/>
    </row>
    <row r="576" ht="12.75" customHeight="1">
      <c r="B576" s="123"/>
      <c r="C576" s="13"/>
      <c r="D576" s="13"/>
      <c r="E576" s="11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07"/>
      <c r="Q576" s="13"/>
      <c r="R576" s="13"/>
    </row>
    <row r="577" ht="12.75" customHeight="1">
      <c r="B577" s="123"/>
      <c r="C577" s="13"/>
      <c r="D577" s="13"/>
      <c r="E577" s="11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07"/>
      <c r="Q577" s="13"/>
      <c r="R577" s="13"/>
    </row>
    <row r="578" ht="12.75" customHeight="1">
      <c r="B578" s="123"/>
      <c r="C578" s="13"/>
      <c r="D578" s="13"/>
      <c r="E578" s="11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07"/>
      <c r="Q578" s="13"/>
      <c r="R578" s="13"/>
    </row>
    <row r="579" ht="12.75" customHeight="1">
      <c r="B579" s="123"/>
      <c r="C579" s="13"/>
      <c r="D579" s="13"/>
      <c r="E579" s="11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07"/>
      <c r="Q579" s="13"/>
      <c r="R579" s="13"/>
    </row>
    <row r="580" ht="12.75" customHeight="1">
      <c r="B580" s="123"/>
      <c r="C580" s="13"/>
      <c r="D580" s="13"/>
      <c r="E580" s="11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07"/>
      <c r="Q580" s="13"/>
      <c r="R580" s="13"/>
    </row>
    <row r="581" ht="12.75" customHeight="1">
      <c r="B581" s="123"/>
      <c r="C581" s="13"/>
      <c r="D581" s="13"/>
      <c r="E581" s="11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07"/>
      <c r="Q581" s="13"/>
      <c r="R581" s="13"/>
    </row>
    <row r="582" ht="12.75" customHeight="1">
      <c r="B582" s="123"/>
      <c r="C582" s="13"/>
      <c r="D582" s="13"/>
      <c r="E582" s="11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07"/>
      <c r="Q582" s="13"/>
      <c r="R582" s="13"/>
    </row>
    <row r="583" ht="12.75" customHeight="1">
      <c r="B583" s="123"/>
      <c r="C583" s="13"/>
      <c r="D583" s="13"/>
      <c r="E583" s="11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07"/>
      <c r="Q583" s="13"/>
      <c r="R583" s="13"/>
    </row>
    <row r="584" ht="12.75" customHeight="1">
      <c r="B584" s="123"/>
      <c r="C584" s="13"/>
      <c r="D584" s="13"/>
      <c r="E584" s="11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07"/>
      <c r="Q584" s="13"/>
      <c r="R584" s="13"/>
    </row>
    <row r="585" ht="12.75" customHeight="1">
      <c r="B585" s="123"/>
      <c r="C585" s="13"/>
      <c r="D585" s="13"/>
      <c r="E585" s="11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07"/>
      <c r="Q585" s="13"/>
      <c r="R585" s="13"/>
    </row>
    <row r="586" ht="12.75" customHeight="1">
      <c r="B586" s="123"/>
      <c r="C586" s="13"/>
      <c r="D586" s="13"/>
      <c r="E586" s="11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07"/>
      <c r="Q586" s="13"/>
      <c r="R586" s="13"/>
    </row>
    <row r="587" ht="12.75" customHeight="1">
      <c r="B587" s="123"/>
      <c r="C587" s="13"/>
      <c r="D587" s="13"/>
      <c r="E587" s="11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07"/>
      <c r="Q587" s="13"/>
      <c r="R587" s="13"/>
    </row>
    <row r="588" ht="12.75" customHeight="1">
      <c r="B588" s="123"/>
      <c r="C588" s="13"/>
      <c r="D588" s="13"/>
      <c r="E588" s="11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07"/>
      <c r="Q588" s="13"/>
      <c r="R588" s="13"/>
    </row>
    <row r="589" ht="12.75" customHeight="1">
      <c r="B589" s="123"/>
      <c r="C589" s="13"/>
      <c r="D589" s="13"/>
      <c r="E589" s="11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07"/>
      <c r="Q589" s="13"/>
      <c r="R589" s="13"/>
    </row>
    <row r="590" ht="12.75" customHeight="1">
      <c r="B590" s="123"/>
      <c r="C590" s="13"/>
      <c r="D590" s="13"/>
      <c r="E590" s="11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07"/>
      <c r="Q590" s="13"/>
      <c r="R590" s="13"/>
    </row>
    <row r="591" ht="12.75" customHeight="1">
      <c r="B591" s="123"/>
      <c r="C591" s="13"/>
      <c r="D591" s="13"/>
      <c r="E591" s="11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07"/>
      <c r="Q591" s="13"/>
      <c r="R591" s="13"/>
    </row>
    <row r="592" ht="12.75" customHeight="1">
      <c r="B592" s="123"/>
      <c r="C592" s="13"/>
      <c r="D592" s="13"/>
      <c r="E592" s="11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07"/>
      <c r="Q592" s="13"/>
      <c r="R592" s="13"/>
    </row>
    <row r="593" ht="12.75" customHeight="1">
      <c r="B593" s="123"/>
      <c r="C593" s="13"/>
      <c r="D593" s="13"/>
      <c r="E593" s="11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07"/>
      <c r="Q593" s="13"/>
      <c r="R593" s="13"/>
    </row>
    <row r="594" ht="12.75" customHeight="1">
      <c r="B594" s="123"/>
      <c r="C594" s="13"/>
      <c r="D594" s="13"/>
      <c r="E594" s="11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07"/>
      <c r="Q594" s="13"/>
      <c r="R594" s="13"/>
    </row>
    <row r="595" ht="12.75" customHeight="1">
      <c r="B595" s="123"/>
      <c r="C595" s="13"/>
      <c r="D595" s="13"/>
      <c r="E595" s="11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07"/>
      <c r="Q595" s="13"/>
      <c r="R595" s="13"/>
    </row>
    <row r="596" ht="12.75" customHeight="1">
      <c r="B596" s="123"/>
      <c r="C596" s="13"/>
      <c r="D596" s="13"/>
      <c r="E596" s="11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07"/>
      <c r="Q596" s="13"/>
      <c r="R596" s="13"/>
    </row>
    <row r="597" ht="12.75" customHeight="1">
      <c r="B597" s="123"/>
      <c r="C597" s="13"/>
      <c r="D597" s="13"/>
      <c r="E597" s="11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07"/>
      <c r="Q597" s="13"/>
      <c r="R597" s="13"/>
    </row>
    <row r="598" ht="12.75" customHeight="1">
      <c r="B598" s="123"/>
      <c r="C598" s="13"/>
      <c r="D598" s="13"/>
      <c r="E598" s="11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07"/>
      <c r="Q598" s="13"/>
      <c r="R598" s="13"/>
    </row>
    <row r="599" ht="12.75" customHeight="1">
      <c r="B599" s="123"/>
      <c r="C599" s="13"/>
      <c r="D599" s="13"/>
      <c r="E599" s="11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07"/>
      <c r="Q599" s="13"/>
      <c r="R599" s="13"/>
    </row>
    <row r="600" ht="12.75" customHeight="1">
      <c r="B600" s="123"/>
      <c r="C600" s="13"/>
      <c r="D600" s="13"/>
      <c r="E600" s="11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07"/>
      <c r="Q600" s="13"/>
      <c r="R600" s="13"/>
    </row>
    <row r="601" ht="12.75" customHeight="1">
      <c r="B601" s="123"/>
      <c r="C601" s="13"/>
      <c r="D601" s="13"/>
      <c r="E601" s="11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07"/>
      <c r="Q601" s="13"/>
      <c r="R601" s="13"/>
    </row>
    <row r="602" ht="12.75" customHeight="1">
      <c r="B602" s="123"/>
      <c r="C602" s="13"/>
      <c r="D602" s="13"/>
      <c r="E602" s="11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07"/>
      <c r="Q602" s="13"/>
      <c r="R602" s="13"/>
    </row>
    <row r="603" ht="12.75" customHeight="1">
      <c r="B603" s="123"/>
      <c r="C603" s="13"/>
      <c r="D603" s="13"/>
      <c r="E603" s="11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07"/>
      <c r="Q603" s="13"/>
      <c r="R603" s="13"/>
    </row>
    <row r="604" ht="12.75" customHeight="1">
      <c r="B604" s="123"/>
      <c r="C604" s="13"/>
      <c r="D604" s="13"/>
      <c r="E604" s="11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07"/>
      <c r="Q604" s="13"/>
      <c r="R604" s="13"/>
    </row>
    <row r="605" ht="12.75" customHeight="1">
      <c r="B605" s="123"/>
      <c r="C605" s="13"/>
      <c r="D605" s="13"/>
      <c r="E605" s="11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07"/>
      <c r="Q605" s="13"/>
      <c r="R605" s="13"/>
    </row>
    <row r="606" ht="12.75" customHeight="1">
      <c r="B606" s="123"/>
      <c r="C606" s="13"/>
      <c r="D606" s="13"/>
      <c r="E606" s="11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07"/>
      <c r="Q606" s="13"/>
      <c r="R606" s="13"/>
    </row>
    <row r="607" ht="12.75" customHeight="1">
      <c r="B607" s="123"/>
      <c r="C607" s="13"/>
      <c r="D607" s="13"/>
      <c r="E607" s="11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07"/>
      <c r="Q607" s="13"/>
      <c r="R607" s="13"/>
    </row>
    <row r="608" ht="12.75" customHeight="1">
      <c r="B608" s="123"/>
      <c r="C608" s="13"/>
      <c r="D608" s="13"/>
      <c r="E608" s="11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07"/>
      <c r="Q608" s="13"/>
      <c r="R608" s="13"/>
    </row>
    <row r="609" ht="12.75" customHeight="1">
      <c r="B609" s="123"/>
      <c r="C609" s="13"/>
      <c r="D609" s="13"/>
      <c r="E609" s="11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07"/>
      <c r="Q609" s="13"/>
      <c r="R609" s="13"/>
    </row>
    <row r="610" ht="12.75" customHeight="1">
      <c r="B610" s="123"/>
      <c r="C610" s="13"/>
      <c r="D610" s="13"/>
      <c r="E610" s="11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07"/>
      <c r="Q610" s="13"/>
      <c r="R610" s="13"/>
    </row>
    <row r="611" ht="12.75" customHeight="1">
      <c r="B611" s="123"/>
      <c r="C611" s="13"/>
      <c r="D611" s="13"/>
      <c r="E611" s="11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07"/>
      <c r="Q611" s="13"/>
      <c r="R611" s="13"/>
    </row>
    <row r="612" ht="12.75" customHeight="1">
      <c r="B612" s="123"/>
      <c r="C612" s="13"/>
      <c r="D612" s="13"/>
      <c r="E612" s="11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07"/>
      <c r="Q612" s="13"/>
      <c r="R612" s="13"/>
    </row>
    <row r="613" ht="12.75" customHeight="1">
      <c r="B613" s="123"/>
      <c r="C613" s="13"/>
      <c r="D613" s="13"/>
      <c r="E613" s="11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07"/>
      <c r="Q613" s="13"/>
      <c r="R613" s="13"/>
    </row>
    <row r="614" ht="12.75" customHeight="1">
      <c r="B614" s="123"/>
      <c r="C614" s="13"/>
      <c r="D614" s="13"/>
      <c r="E614" s="11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07"/>
      <c r="Q614" s="13"/>
      <c r="R614" s="13"/>
    </row>
    <row r="615" ht="12.75" customHeight="1">
      <c r="B615" s="123"/>
      <c r="C615" s="13"/>
      <c r="D615" s="13"/>
      <c r="E615" s="11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07"/>
      <c r="Q615" s="13"/>
      <c r="R615" s="13"/>
    </row>
    <row r="616" ht="12.75" customHeight="1">
      <c r="B616" s="123"/>
      <c r="C616" s="13"/>
      <c r="D616" s="13"/>
      <c r="E616" s="11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07"/>
      <c r="Q616" s="13"/>
      <c r="R616" s="13"/>
    </row>
    <row r="617" ht="12.75" customHeight="1">
      <c r="B617" s="123"/>
      <c r="C617" s="13"/>
      <c r="D617" s="13"/>
      <c r="E617" s="11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07"/>
      <c r="Q617" s="13"/>
      <c r="R617" s="13"/>
    </row>
    <row r="618" ht="12.75" customHeight="1">
      <c r="B618" s="123"/>
      <c r="C618" s="13"/>
      <c r="D618" s="13"/>
      <c r="E618" s="11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07"/>
      <c r="Q618" s="13"/>
      <c r="R618" s="13"/>
    </row>
    <row r="619" ht="12.75" customHeight="1">
      <c r="B619" s="123"/>
      <c r="C619" s="13"/>
      <c r="D619" s="13"/>
      <c r="E619" s="11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07"/>
      <c r="Q619" s="13"/>
      <c r="R619" s="13"/>
    </row>
    <row r="620" ht="12.75" customHeight="1">
      <c r="B620" s="123"/>
      <c r="C620" s="13"/>
      <c r="D620" s="13"/>
      <c r="E620" s="11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07"/>
      <c r="Q620" s="13"/>
      <c r="R620" s="13"/>
    </row>
    <row r="621" ht="12.75" customHeight="1">
      <c r="B621" s="123"/>
      <c r="C621" s="13"/>
      <c r="D621" s="13"/>
      <c r="E621" s="11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07"/>
      <c r="Q621" s="13"/>
      <c r="R621" s="13"/>
    </row>
    <row r="622" ht="12.75" customHeight="1">
      <c r="B622" s="123"/>
      <c r="C622" s="13"/>
      <c r="D622" s="13"/>
      <c r="E622" s="11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07"/>
      <c r="Q622" s="13"/>
      <c r="R622" s="13"/>
    </row>
    <row r="623" ht="12.75" customHeight="1">
      <c r="B623" s="123"/>
      <c r="C623" s="13"/>
      <c r="D623" s="13"/>
      <c r="E623" s="11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07"/>
      <c r="Q623" s="13"/>
      <c r="R623" s="13"/>
    </row>
    <row r="624" ht="12.75" customHeight="1">
      <c r="B624" s="123"/>
      <c r="C624" s="13"/>
      <c r="D624" s="13"/>
      <c r="E624" s="11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07"/>
      <c r="Q624" s="13"/>
      <c r="R624" s="13"/>
    </row>
    <row r="625" ht="12.75" customHeight="1">
      <c r="B625" s="123"/>
      <c r="C625" s="13"/>
      <c r="D625" s="13"/>
      <c r="E625" s="11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07"/>
      <c r="Q625" s="13"/>
      <c r="R625" s="13"/>
    </row>
    <row r="626" ht="12.75" customHeight="1">
      <c r="B626" s="123"/>
      <c r="C626" s="13"/>
      <c r="D626" s="13"/>
      <c r="E626" s="11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07"/>
      <c r="Q626" s="13"/>
      <c r="R626" s="13"/>
    </row>
    <row r="627" ht="12.75" customHeight="1">
      <c r="B627" s="123"/>
      <c r="C627" s="13"/>
      <c r="D627" s="13"/>
      <c r="E627" s="11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07"/>
      <c r="Q627" s="13"/>
      <c r="R627" s="13"/>
    </row>
    <row r="628" ht="12.75" customHeight="1">
      <c r="B628" s="123"/>
      <c r="C628" s="13"/>
      <c r="D628" s="13"/>
      <c r="E628" s="11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07"/>
      <c r="Q628" s="13"/>
      <c r="R628" s="13"/>
    </row>
    <row r="629" ht="12.75" customHeight="1">
      <c r="B629" s="123"/>
      <c r="C629" s="13"/>
      <c r="D629" s="13"/>
      <c r="E629" s="11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07"/>
      <c r="Q629" s="13"/>
      <c r="R629" s="13"/>
    </row>
    <row r="630" ht="12.75" customHeight="1">
      <c r="B630" s="123"/>
      <c r="C630" s="13"/>
      <c r="D630" s="13"/>
      <c r="E630" s="11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07"/>
      <c r="Q630" s="13"/>
      <c r="R630" s="13"/>
    </row>
    <row r="631" ht="12.75" customHeight="1">
      <c r="B631" s="123"/>
      <c r="C631" s="13"/>
      <c r="D631" s="13"/>
      <c r="E631" s="11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07"/>
      <c r="Q631" s="13"/>
      <c r="R631" s="13"/>
    </row>
    <row r="632" ht="12.75" customHeight="1">
      <c r="B632" s="123"/>
      <c r="C632" s="13"/>
      <c r="D632" s="13"/>
      <c r="E632" s="11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07"/>
      <c r="Q632" s="13"/>
      <c r="R632" s="13"/>
    </row>
    <row r="633" ht="12.75" customHeight="1">
      <c r="B633" s="123"/>
      <c r="C633" s="13"/>
      <c r="D633" s="13"/>
      <c r="E633" s="11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07"/>
      <c r="Q633" s="13"/>
      <c r="R633" s="13"/>
    </row>
    <row r="634" ht="12.75" customHeight="1">
      <c r="B634" s="123"/>
      <c r="C634" s="13"/>
      <c r="D634" s="13"/>
      <c r="E634" s="11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07"/>
      <c r="Q634" s="13"/>
      <c r="R634" s="13"/>
    </row>
    <row r="635" ht="12.75" customHeight="1">
      <c r="B635" s="123"/>
      <c r="C635" s="13"/>
      <c r="D635" s="13"/>
      <c r="E635" s="11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07"/>
      <c r="Q635" s="13"/>
      <c r="R635" s="13"/>
    </row>
    <row r="636" ht="12.75" customHeight="1">
      <c r="B636" s="123"/>
      <c r="C636" s="13"/>
      <c r="D636" s="13"/>
      <c r="E636" s="11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07"/>
      <c r="Q636" s="13"/>
      <c r="R636" s="13"/>
    </row>
    <row r="637" ht="12.75" customHeight="1">
      <c r="B637" s="123"/>
      <c r="C637" s="13"/>
      <c r="D637" s="13"/>
      <c r="E637" s="11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07"/>
      <c r="Q637" s="13"/>
      <c r="R637" s="13"/>
    </row>
    <row r="638" ht="12.75" customHeight="1">
      <c r="B638" s="123"/>
      <c r="C638" s="13"/>
      <c r="D638" s="13"/>
      <c r="E638" s="11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07"/>
      <c r="Q638" s="13"/>
      <c r="R638" s="13"/>
    </row>
    <row r="639" ht="12.75" customHeight="1">
      <c r="B639" s="123"/>
      <c r="C639" s="13"/>
      <c r="D639" s="13"/>
      <c r="E639" s="11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07"/>
      <c r="Q639" s="13"/>
      <c r="R639" s="13"/>
    </row>
    <row r="640" ht="12.75" customHeight="1">
      <c r="B640" s="123"/>
      <c r="C640" s="13"/>
      <c r="D640" s="13"/>
      <c r="E640" s="11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07"/>
      <c r="Q640" s="13"/>
      <c r="R640" s="13"/>
    </row>
    <row r="641" ht="12.75" customHeight="1">
      <c r="B641" s="123"/>
      <c r="C641" s="13"/>
      <c r="D641" s="13"/>
      <c r="E641" s="11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07"/>
      <c r="Q641" s="13"/>
      <c r="R641" s="13"/>
    </row>
    <row r="642" ht="12.75" customHeight="1">
      <c r="B642" s="123"/>
      <c r="C642" s="13"/>
      <c r="D642" s="13"/>
      <c r="E642" s="11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07"/>
      <c r="Q642" s="13"/>
      <c r="R642" s="13"/>
    </row>
    <row r="643" ht="12.75" customHeight="1">
      <c r="B643" s="123"/>
      <c r="C643" s="13"/>
      <c r="D643" s="13"/>
      <c r="E643" s="11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07"/>
      <c r="Q643" s="13"/>
      <c r="R643" s="13"/>
    </row>
    <row r="644" ht="12.75" customHeight="1">
      <c r="B644" s="123"/>
      <c r="C644" s="13"/>
      <c r="D644" s="13"/>
      <c r="E644" s="11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07"/>
      <c r="Q644" s="13"/>
      <c r="R644" s="13"/>
    </row>
    <row r="645" ht="12.75" customHeight="1">
      <c r="B645" s="123"/>
      <c r="C645" s="13"/>
      <c r="D645" s="13"/>
      <c r="E645" s="11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07"/>
      <c r="Q645" s="13"/>
      <c r="R645" s="13"/>
    </row>
    <row r="646" ht="12.75" customHeight="1">
      <c r="B646" s="123"/>
      <c r="C646" s="13"/>
      <c r="D646" s="13"/>
      <c r="E646" s="11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07"/>
      <c r="Q646" s="13"/>
      <c r="R646" s="13"/>
    </row>
    <row r="647" ht="12.75" customHeight="1">
      <c r="B647" s="123"/>
      <c r="C647" s="13"/>
      <c r="D647" s="13"/>
      <c r="E647" s="11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07"/>
      <c r="Q647" s="13"/>
      <c r="R647" s="13"/>
    </row>
    <row r="648" ht="12.75" customHeight="1">
      <c r="B648" s="123"/>
      <c r="C648" s="13"/>
      <c r="D648" s="13"/>
      <c r="E648" s="11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07"/>
      <c r="Q648" s="13"/>
      <c r="R648" s="13"/>
    </row>
    <row r="649" ht="12.75" customHeight="1">
      <c r="B649" s="123"/>
      <c r="C649" s="13"/>
      <c r="D649" s="13"/>
      <c r="E649" s="11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07"/>
      <c r="Q649" s="13"/>
      <c r="R649" s="13"/>
    </row>
    <row r="650" ht="12.75" customHeight="1">
      <c r="B650" s="123"/>
      <c r="C650" s="13"/>
      <c r="D650" s="13"/>
      <c r="E650" s="11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07"/>
      <c r="Q650" s="13"/>
      <c r="R650" s="13"/>
    </row>
    <row r="651" ht="12.75" customHeight="1">
      <c r="B651" s="123"/>
      <c r="C651" s="13"/>
      <c r="D651" s="13"/>
      <c r="E651" s="11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07"/>
      <c r="Q651" s="13"/>
      <c r="R651" s="13"/>
    </row>
    <row r="652" ht="12.75" customHeight="1">
      <c r="B652" s="123"/>
      <c r="C652" s="13"/>
      <c r="D652" s="13"/>
      <c r="E652" s="11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07"/>
      <c r="Q652" s="13"/>
      <c r="R652" s="13"/>
    </row>
    <row r="653" ht="12.75" customHeight="1">
      <c r="B653" s="123"/>
      <c r="C653" s="13"/>
      <c r="D653" s="13"/>
      <c r="E653" s="11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07"/>
      <c r="Q653" s="13"/>
      <c r="R653" s="13"/>
    </row>
    <row r="654" ht="12.75" customHeight="1">
      <c r="B654" s="123"/>
      <c r="C654" s="13"/>
      <c r="D654" s="13"/>
      <c r="E654" s="11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07"/>
      <c r="Q654" s="13"/>
      <c r="R654" s="13"/>
    </row>
    <row r="655" ht="12.75" customHeight="1">
      <c r="B655" s="123"/>
      <c r="C655" s="13"/>
      <c r="D655" s="13"/>
      <c r="E655" s="11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07"/>
      <c r="Q655" s="13"/>
      <c r="R655" s="13"/>
    </row>
    <row r="656" ht="12.75" customHeight="1">
      <c r="B656" s="123"/>
      <c r="C656" s="13"/>
      <c r="D656" s="13"/>
      <c r="E656" s="11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07"/>
      <c r="Q656" s="13"/>
      <c r="R656" s="13"/>
    </row>
    <row r="657" ht="12.75" customHeight="1">
      <c r="B657" s="123"/>
      <c r="C657" s="13"/>
      <c r="D657" s="13"/>
      <c r="E657" s="11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07"/>
      <c r="Q657" s="13"/>
      <c r="R657" s="13"/>
    </row>
    <row r="658" ht="12.75" customHeight="1">
      <c r="B658" s="123"/>
      <c r="C658" s="13"/>
      <c r="D658" s="13"/>
      <c r="E658" s="11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07"/>
      <c r="Q658" s="13"/>
      <c r="R658" s="13"/>
    </row>
    <row r="659" ht="12.75" customHeight="1">
      <c r="B659" s="123"/>
      <c r="C659" s="13"/>
      <c r="D659" s="13"/>
      <c r="E659" s="11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07"/>
      <c r="Q659" s="13"/>
      <c r="R659" s="13"/>
    </row>
    <row r="660" ht="12.75" customHeight="1">
      <c r="B660" s="123"/>
      <c r="C660" s="13"/>
      <c r="D660" s="13"/>
      <c r="E660" s="11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07"/>
      <c r="Q660" s="13"/>
      <c r="R660" s="13"/>
    </row>
    <row r="661" ht="12.75" customHeight="1">
      <c r="B661" s="123"/>
      <c r="C661" s="13"/>
      <c r="D661" s="13"/>
      <c r="E661" s="11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07"/>
      <c r="Q661" s="13"/>
      <c r="R661" s="13"/>
    </row>
    <row r="662" ht="12.75" customHeight="1">
      <c r="B662" s="123"/>
      <c r="C662" s="13"/>
      <c r="D662" s="13"/>
      <c r="E662" s="11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07"/>
      <c r="Q662" s="13"/>
      <c r="R662" s="13"/>
    </row>
    <row r="663" ht="12.75" customHeight="1">
      <c r="B663" s="123"/>
      <c r="C663" s="13"/>
      <c r="D663" s="13"/>
      <c r="E663" s="11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07"/>
      <c r="Q663" s="13"/>
      <c r="R663" s="13"/>
    </row>
    <row r="664" ht="12.75" customHeight="1">
      <c r="B664" s="123"/>
      <c r="C664" s="13"/>
      <c r="D664" s="13"/>
      <c r="E664" s="11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07"/>
      <c r="Q664" s="13"/>
      <c r="R664" s="13"/>
    </row>
    <row r="665" ht="12.75" customHeight="1">
      <c r="B665" s="123"/>
      <c r="C665" s="13"/>
      <c r="D665" s="13"/>
      <c r="E665" s="11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07"/>
      <c r="Q665" s="13"/>
      <c r="R665" s="13"/>
    </row>
    <row r="666" ht="12.75" customHeight="1">
      <c r="B666" s="123"/>
      <c r="C666" s="13"/>
      <c r="D666" s="13"/>
      <c r="E666" s="11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07"/>
      <c r="Q666" s="13"/>
      <c r="R666" s="13"/>
    </row>
    <row r="667" ht="12.75" customHeight="1">
      <c r="B667" s="123"/>
      <c r="C667" s="13"/>
      <c r="D667" s="13"/>
      <c r="E667" s="11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07"/>
      <c r="Q667" s="13"/>
      <c r="R667" s="13"/>
    </row>
    <row r="668" ht="12.75" customHeight="1">
      <c r="B668" s="123"/>
      <c r="C668" s="13"/>
      <c r="D668" s="13"/>
      <c r="E668" s="11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07"/>
      <c r="Q668" s="13"/>
      <c r="R668" s="13"/>
    </row>
    <row r="669" ht="12.75" customHeight="1">
      <c r="B669" s="123"/>
      <c r="C669" s="13"/>
      <c r="D669" s="13"/>
      <c r="E669" s="11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07"/>
      <c r="Q669" s="13"/>
      <c r="R669" s="13"/>
    </row>
    <row r="670" ht="12.75" customHeight="1">
      <c r="B670" s="123"/>
      <c r="C670" s="13"/>
      <c r="D670" s="13"/>
      <c r="E670" s="11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07"/>
      <c r="Q670" s="13"/>
      <c r="R670" s="13"/>
    </row>
    <row r="671" ht="12.75" customHeight="1">
      <c r="B671" s="123"/>
      <c r="C671" s="13"/>
      <c r="D671" s="13"/>
      <c r="E671" s="11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07"/>
      <c r="Q671" s="13"/>
      <c r="R671" s="13"/>
    </row>
    <row r="672" ht="12.75" customHeight="1">
      <c r="B672" s="123"/>
      <c r="C672" s="13"/>
      <c r="D672" s="13"/>
      <c r="E672" s="11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07"/>
      <c r="Q672" s="13"/>
      <c r="R672" s="13"/>
    </row>
    <row r="673" ht="12.75" customHeight="1">
      <c r="B673" s="123"/>
      <c r="C673" s="13"/>
      <c r="D673" s="13"/>
      <c r="E673" s="11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07"/>
      <c r="Q673" s="13"/>
      <c r="R673" s="13"/>
    </row>
    <row r="674" ht="12.75" customHeight="1">
      <c r="B674" s="123"/>
      <c r="C674" s="13"/>
      <c r="D674" s="13"/>
      <c r="E674" s="11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07"/>
      <c r="Q674" s="13"/>
      <c r="R674" s="13"/>
    </row>
    <row r="675" ht="12.75" customHeight="1">
      <c r="B675" s="123"/>
      <c r="C675" s="13"/>
      <c r="D675" s="13"/>
      <c r="E675" s="11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07"/>
      <c r="Q675" s="13"/>
      <c r="R675" s="13"/>
    </row>
    <row r="676" ht="12.75" customHeight="1">
      <c r="B676" s="123"/>
      <c r="C676" s="13"/>
      <c r="D676" s="13"/>
      <c r="E676" s="11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07"/>
      <c r="Q676" s="13"/>
      <c r="R676" s="13"/>
    </row>
    <row r="677" ht="12.75" customHeight="1">
      <c r="B677" s="123"/>
      <c r="C677" s="13"/>
      <c r="D677" s="13"/>
      <c r="E677" s="11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07"/>
      <c r="Q677" s="13"/>
      <c r="R677" s="13"/>
    </row>
    <row r="678" ht="12.75" customHeight="1">
      <c r="B678" s="123"/>
      <c r="C678" s="13"/>
      <c r="D678" s="13"/>
      <c r="E678" s="11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07"/>
      <c r="Q678" s="13"/>
      <c r="R678" s="13"/>
    </row>
    <row r="679" ht="12.75" customHeight="1">
      <c r="B679" s="123"/>
      <c r="C679" s="13"/>
      <c r="D679" s="13"/>
      <c r="E679" s="11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07"/>
      <c r="Q679" s="13"/>
      <c r="R679" s="13"/>
    </row>
    <row r="680" ht="12.75" customHeight="1">
      <c r="B680" s="123"/>
      <c r="C680" s="13"/>
      <c r="D680" s="13"/>
      <c r="E680" s="11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07"/>
      <c r="Q680" s="13"/>
      <c r="R680" s="13"/>
    </row>
    <row r="681" ht="12.75" customHeight="1">
      <c r="B681" s="123"/>
      <c r="C681" s="13"/>
      <c r="D681" s="13"/>
      <c r="E681" s="11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07"/>
      <c r="Q681" s="13"/>
      <c r="R681" s="13"/>
    </row>
    <row r="682" ht="12.75" customHeight="1">
      <c r="B682" s="123"/>
      <c r="C682" s="13"/>
      <c r="D682" s="13"/>
      <c r="E682" s="11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07"/>
      <c r="Q682" s="13"/>
      <c r="R682" s="13"/>
    </row>
    <row r="683" ht="12.75" customHeight="1">
      <c r="B683" s="123"/>
      <c r="C683" s="13"/>
      <c r="D683" s="13"/>
      <c r="E683" s="11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07"/>
      <c r="Q683" s="13"/>
      <c r="R683" s="13"/>
    </row>
    <row r="684" ht="12.75" customHeight="1">
      <c r="B684" s="123"/>
      <c r="C684" s="13"/>
      <c r="D684" s="13"/>
      <c r="E684" s="11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07"/>
      <c r="Q684" s="13"/>
      <c r="R684" s="13"/>
    </row>
    <row r="685" ht="12.75" customHeight="1">
      <c r="B685" s="123"/>
      <c r="C685" s="13"/>
      <c r="D685" s="13"/>
      <c r="E685" s="11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07"/>
      <c r="Q685" s="13"/>
      <c r="R685" s="13"/>
    </row>
    <row r="686" ht="12.75" customHeight="1">
      <c r="B686" s="123"/>
      <c r="C686" s="13"/>
      <c r="D686" s="13"/>
      <c r="E686" s="11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07"/>
      <c r="Q686" s="13"/>
      <c r="R686" s="13"/>
    </row>
    <row r="687" ht="12.75" customHeight="1">
      <c r="B687" s="123"/>
      <c r="C687" s="13"/>
      <c r="D687" s="13"/>
      <c r="E687" s="11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07"/>
      <c r="Q687" s="13"/>
      <c r="R687" s="13"/>
    </row>
    <row r="688" ht="12.75" customHeight="1">
      <c r="B688" s="123"/>
      <c r="C688" s="13"/>
      <c r="D688" s="13"/>
      <c r="E688" s="11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07"/>
      <c r="Q688" s="13"/>
      <c r="R688" s="13"/>
    </row>
    <row r="689" ht="12.75" customHeight="1">
      <c r="B689" s="123"/>
      <c r="C689" s="13"/>
      <c r="D689" s="13"/>
      <c r="E689" s="11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07"/>
      <c r="Q689" s="13"/>
      <c r="R689" s="13"/>
    </row>
    <row r="690" ht="12.75" customHeight="1">
      <c r="B690" s="123"/>
      <c r="C690" s="13"/>
      <c r="D690" s="13"/>
      <c r="E690" s="11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07"/>
      <c r="Q690" s="13"/>
      <c r="R690" s="13"/>
    </row>
    <row r="691" ht="12.75" customHeight="1">
      <c r="B691" s="123"/>
      <c r="C691" s="13"/>
      <c r="D691" s="13"/>
      <c r="E691" s="11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07"/>
      <c r="Q691" s="13"/>
      <c r="R691" s="13"/>
    </row>
    <row r="692" ht="12.75" customHeight="1">
      <c r="B692" s="123"/>
      <c r="C692" s="13"/>
      <c r="D692" s="13"/>
      <c r="E692" s="11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07"/>
      <c r="Q692" s="13"/>
      <c r="R692" s="13"/>
    </row>
    <row r="693" ht="12.75" customHeight="1">
      <c r="B693" s="123"/>
      <c r="C693" s="13"/>
      <c r="D693" s="13"/>
      <c r="E693" s="11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07"/>
      <c r="Q693" s="13"/>
      <c r="R693" s="13"/>
    </row>
    <row r="694" ht="12.75" customHeight="1">
      <c r="B694" s="123"/>
      <c r="C694" s="13"/>
      <c r="D694" s="13"/>
      <c r="E694" s="11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07"/>
      <c r="Q694" s="13"/>
      <c r="R694" s="13"/>
    </row>
    <row r="695" ht="12.75" customHeight="1">
      <c r="B695" s="123"/>
      <c r="C695" s="13"/>
      <c r="D695" s="13"/>
      <c r="E695" s="11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07"/>
      <c r="Q695" s="13"/>
      <c r="R695" s="13"/>
    </row>
    <row r="696" ht="12.75" customHeight="1">
      <c r="B696" s="123"/>
      <c r="C696" s="13"/>
      <c r="D696" s="13"/>
      <c r="E696" s="11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07"/>
      <c r="Q696" s="13"/>
      <c r="R696" s="13"/>
    </row>
    <row r="697" ht="12.75" customHeight="1">
      <c r="B697" s="123"/>
      <c r="C697" s="13"/>
      <c r="D697" s="13"/>
      <c r="E697" s="11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07"/>
      <c r="Q697" s="13"/>
      <c r="R697" s="13"/>
    </row>
    <row r="698" ht="12.75" customHeight="1">
      <c r="B698" s="123"/>
      <c r="C698" s="13"/>
      <c r="D698" s="13"/>
      <c r="E698" s="11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07"/>
      <c r="Q698" s="13"/>
      <c r="R698" s="13"/>
    </row>
    <row r="699" ht="12.75" customHeight="1">
      <c r="B699" s="123"/>
      <c r="C699" s="13"/>
      <c r="D699" s="13"/>
      <c r="E699" s="11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07"/>
      <c r="Q699" s="13"/>
      <c r="R699" s="13"/>
    </row>
    <row r="700" ht="12.75" customHeight="1">
      <c r="B700" s="123"/>
      <c r="C700" s="13"/>
      <c r="D700" s="13"/>
      <c r="E700" s="11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07"/>
      <c r="Q700" s="13"/>
      <c r="R700" s="13"/>
    </row>
    <row r="701" ht="12.75" customHeight="1">
      <c r="B701" s="123"/>
      <c r="C701" s="13"/>
      <c r="D701" s="13"/>
      <c r="E701" s="11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07"/>
      <c r="Q701" s="13"/>
      <c r="R701" s="13"/>
    </row>
    <row r="702" ht="12.75" customHeight="1">
      <c r="B702" s="123"/>
      <c r="C702" s="13"/>
      <c r="D702" s="13"/>
      <c r="E702" s="11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07"/>
      <c r="Q702" s="13"/>
      <c r="R702" s="13"/>
    </row>
    <row r="703" ht="12.75" customHeight="1">
      <c r="B703" s="123"/>
      <c r="C703" s="13"/>
      <c r="D703" s="13"/>
      <c r="E703" s="11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07"/>
      <c r="Q703" s="13"/>
      <c r="R703" s="13"/>
    </row>
    <row r="704" ht="12.75" customHeight="1">
      <c r="B704" s="123"/>
      <c r="C704" s="13"/>
      <c r="D704" s="13"/>
      <c r="E704" s="11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07"/>
      <c r="Q704" s="13"/>
      <c r="R704" s="13"/>
    </row>
    <row r="705" ht="12.75" customHeight="1">
      <c r="B705" s="123"/>
      <c r="C705" s="13"/>
      <c r="D705" s="13"/>
      <c r="E705" s="11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07"/>
      <c r="Q705" s="13"/>
      <c r="R705" s="13"/>
    </row>
    <row r="706" ht="12.75" customHeight="1">
      <c r="B706" s="123"/>
      <c r="C706" s="13"/>
      <c r="D706" s="13"/>
      <c r="E706" s="11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07"/>
      <c r="Q706" s="13"/>
      <c r="R706" s="13"/>
    </row>
    <row r="707" ht="12.75" customHeight="1">
      <c r="B707" s="123"/>
      <c r="C707" s="13"/>
      <c r="D707" s="13"/>
      <c r="E707" s="11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07"/>
      <c r="Q707" s="13"/>
      <c r="R707" s="13"/>
    </row>
    <row r="708" ht="12.75" customHeight="1">
      <c r="B708" s="123"/>
      <c r="C708" s="13"/>
      <c r="D708" s="13"/>
      <c r="E708" s="11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07"/>
      <c r="Q708" s="13"/>
      <c r="R708" s="13"/>
    </row>
    <row r="709" ht="12.75" customHeight="1">
      <c r="B709" s="123"/>
      <c r="C709" s="13"/>
      <c r="D709" s="13"/>
      <c r="E709" s="11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07"/>
      <c r="Q709" s="13"/>
      <c r="R709" s="13"/>
    </row>
    <row r="710" ht="12.75" customHeight="1">
      <c r="B710" s="123"/>
      <c r="C710" s="13"/>
      <c r="D710" s="13"/>
      <c r="E710" s="11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07"/>
      <c r="Q710" s="13"/>
      <c r="R710" s="13"/>
    </row>
    <row r="711" ht="12.75" customHeight="1">
      <c r="B711" s="123"/>
      <c r="C711" s="13"/>
      <c r="D711" s="13"/>
      <c r="E711" s="11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07"/>
      <c r="Q711" s="13"/>
      <c r="R711" s="13"/>
    </row>
    <row r="712" ht="12.75" customHeight="1">
      <c r="B712" s="123"/>
      <c r="C712" s="13"/>
      <c r="D712" s="13"/>
      <c r="E712" s="11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07"/>
      <c r="Q712" s="13"/>
      <c r="R712" s="13"/>
    </row>
    <row r="713" ht="12.75" customHeight="1">
      <c r="B713" s="123"/>
      <c r="C713" s="13"/>
      <c r="D713" s="13"/>
      <c r="E713" s="11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07"/>
      <c r="Q713" s="13"/>
      <c r="R713" s="13"/>
    </row>
    <row r="714" ht="12.75" customHeight="1">
      <c r="B714" s="123"/>
      <c r="C714" s="13"/>
      <c r="D714" s="13"/>
      <c r="E714" s="11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07"/>
      <c r="Q714" s="13"/>
      <c r="R714" s="13"/>
    </row>
    <row r="715" ht="12.75" customHeight="1">
      <c r="B715" s="123"/>
      <c r="C715" s="13"/>
      <c r="D715" s="13"/>
      <c r="E715" s="11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07"/>
      <c r="Q715" s="13"/>
      <c r="R715" s="13"/>
    </row>
    <row r="716" ht="12.75" customHeight="1">
      <c r="B716" s="123"/>
      <c r="C716" s="13"/>
      <c r="D716" s="13"/>
      <c r="E716" s="11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07"/>
      <c r="Q716" s="13"/>
      <c r="R716" s="13"/>
    </row>
    <row r="717" ht="12.75" customHeight="1">
      <c r="B717" s="123"/>
      <c r="C717" s="13"/>
      <c r="D717" s="13"/>
      <c r="E717" s="11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07"/>
      <c r="Q717" s="13"/>
      <c r="R717" s="13"/>
    </row>
    <row r="718" ht="12.75" customHeight="1">
      <c r="B718" s="123"/>
      <c r="C718" s="13"/>
      <c r="D718" s="13"/>
      <c r="E718" s="11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07"/>
      <c r="Q718" s="13"/>
      <c r="R718" s="13"/>
    </row>
    <row r="719" ht="12.75" customHeight="1">
      <c r="B719" s="123"/>
      <c r="C719" s="13"/>
      <c r="D719" s="13"/>
      <c r="E719" s="11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07"/>
      <c r="Q719" s="13"/>
      <c r="R719" s="13"/>
    </row>
    <row r="720" ht="12.75" customHeight="1">
      <c r="B720" s="123"/>
      <c r="C720" s="13"/>
      <c r="D720" s="13"/>
      <c r="E720" s="11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07"/>
      <c r="Q720" s="13"/>
      <c r="R720" s="13"/>
    </row>
    <row r="721" ht="12.75" customHeight="1">
      <c r="B721" s="123"/>
      <c r="C721" s="13"/>
      <c r="D721" s="13"/>
      <c r="E721" s="11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07"/>
      <c r="Q721" s="13"/>
      <c r="R721" s="13"/>
    </row>
    <row r="722" ht="12.75" customHeight="1">
      <c r="B722" s="123"/>
      <c r="C722" s="13"/>
      <c r="D722" s="13"/>
      <c r="E722" s="11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07"/>
      <c r="Q722" s="13"/>
      <c r="R722" s="13"/>
    </row>
    <row r="723" ht="12.75" customHeight="1">
      <c r="B723" s="123"/>
      <c r="C723" s="13"/>
      <c r="D723" s="13"/>
      <c r="E723" s="11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07"/>
      <c r="Q723" s="13"/>
      <c r="R723" s="13"/>
    </row>
    <row r="724" ht="12.75" customHeight="1">
      <c r="B724" s="123"/>
      <c r="C724" s="13"/>
      <c r="D724" s="13"/>
      <c r="E724" s="11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07"/>
      <c r="Q724" s="13"/>
      <c r="R724" s="13"/>
    </row>
    <row r="725" ht="12.75" customHeight="1">
      <c r="B725" s="123"/>
      <c r="C725" s="13"/>
      <c r="D725" s="13"/>
      <c r="E725" s="11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07"/>
      <c r="Q725" s="13"/>
      <c r="R725" s="13"/>
    </row>
    <row r="726" ht="12.75" customHeight="1">
      <c r="B726" s="123"/>
      <c r="C726" s="13"/>
      <c r="D726" s="13"/>
      <c r="E726" s="11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07"/>
      <c r="Q726" s="13"/>
      <c r="R726" s="13"/>
    </row>
    <row r="727" ht="12.75" customHeight="1">
      <c r="B727" s="123"/>
      <c r="C727" s="13"/>
      <c r="D727" s="13"/>
      <c r="E727" s="11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07"/>
      <c r="Q727" s="13"/>
      <c r="R727" s="13"/>
    </row>
    <row r="728" ht="12.75" customHeight="1">
      <c r="B728" s="123"/>
      <c r="C728" s="13"/>
      <c r="D728" s="13"/>
      <c r="E728" s="11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07"/>
      <c r="Q728" s="13"/>
      <c r="R728" s="13"/>
    </row>
    <row r="729" ht="12.75" customHeight="1">
      <c r="B729" s="123"/>
      <c r="C729" s="13"/>
      <c r="D729" s="13"/>
      <c r="E729" s="11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07"/>
      <c r="Q729" s="13"/>
      <c r="R729" s="13"/>
    </row>
    <row r="730" ht="12.75" customHeight="1">
      <c r="B730" s="123"/>
      <c r="C730" s="13"/>
      <c r="D730" s="13"/>
      <c r="E730" s="11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07"/>
      <c r="Q730" s="13"/>
      <c r="R730" s="13"/>
    </row>
    <row r="731" ht="12.75" customHeight="1">
      <c r="B731" s="123"/>
      <c r="C731" s="13"/>
      <c r="D731" s="13"/>
      <c r="E731" s="11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07"/>
      <c r="Q731" s="13"/>
      <c r="R731" s="13"/>
    </row>
    <row r="732" ht="12.75" customHeight="1">
      <c r="B732" s="123"/>
      <c r="C732" s="13"/>
      <c r="D732" s="13"/>
      <c r="E732" s="11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07"/>
      <c r="Q732" s="13"/>
      <c r="R732" s="13"/>
    </row>
    <row r="733" ht="12.75" customHeight="1">
      <c r="B733" s="123"/>
      <c r="C733" s="13"/>
      <c r="D733" s="13"/>
      <c r="E733" s="11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07"/>
      <c r="Q733" s="13"/>
      <c r="R733" s="13"/>
    </row>
    <row r="734" ht="12.75" customHeight="1">
      <c r="B734" s="123"/>
      <c r="C734" s="13"/>
      <c r="D734" s="13"/>
      <c r="E734" s="11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07"/>
      <c r="Q734" s="13"/>
      <c r="R734" s="13"/>
    </row>
    <row r="735" ht="12.75" customHeight="1">
      <c r="B735" s="123"/>
      <c r="C735" s="13"/>
      <c r="D735" s="13"/>
      <c r="E735" s="11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07"/>
      <c r="Q735" s="13"/>
      <c r="R735" s="13"/>
    </row>
    <row r="736" ht="12.75" customHeight="1">
      <c r="B736" s="123"/>
      <c r="C736" s="13"/>
      <c r="D736" s="13"/>
      <c r="E736" s="11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07"/>
      <c r="Q736" s="13"/>
      <c r="R736" s="13"/>
    </row>
    <row r="737" ht="12.75" customHeight="1">
      <c r="B737" s="123"/>
      <c r="C737" s="13"/>
      <c r="D737" s="13"/>
      <c r="E737" s="11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07"/>
      <c r="Q737" s="13"/>
      <c r="R737" s="13"/>
    </row>
    <row r="738" ht="12.75" customHeight="1">
      <c r="B738" s="123"/>
      <c r="C738" s="13"/>
      <c r="D738" s="13"/>
      <c r="E738" s="11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07"/>
      <c r="Q738" s="13"/>
      <c r="R738" s="13"/>
    </row>
    <row r="739" ht="12.75" customHeight="1">
      <c r="B739" s="123"/>
      <c r="C739" s="13"/>
      <c r="D739" s="13"/>
      <c r="E739" s="11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07"/>
      <c r="Q739" s="13"/>
      <c r="R739" s="13"/>
    </row>
    <row r="740" ht="12.75" customHeight="1">
      <c r="B740" s="123"/>
      <c r="C740" s="13"/>
      <c r="D740" s="13"/>
      <c r="E740" s="11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07"/>
      <c r="Q740" s="13"/>
      <c r="R740" s="13"/>
    </row>
    <row r="741" ht="12.75" customHeight="1">
      <c r="B741" s="123"/>
      <c r="C741" s="13"/>
      <c r="D741" s="13"/>
      <c r="E741" s="11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07"/>
      <c r="Q741" s="13"/>
      <c r="R741" s="13"/>
    </row>
    <row r="742" ht="12.75" customHeight="1">
      <c r="B742" s="123"/>
      <c r="C742" s="13"/>
      <c r="D742" s="13"/>
      <c r="E742" s="11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07"/>
      <c r="Q742" s="13"/>
      <c r="R742" s="13"/>
    </row>
    <row r="743" ht="12.75" customHeight="1">
      <c r="B743" s="123"/>
      <c r="C743" s="13"/>
      <c r="D743" s="13"/>
      <c r="E743" s="11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07"/>
      <c r="Q743" s="13"/>
      <c r="R743" s="13"/>
    </row>
    <row r="744" ht="12.75" customHeight="1">
      <c r="B744" s="123"/>
      <c r="C744" s="13"/>
      <c r="D744" s="13"/>
      <c r="E744" s="11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07"/>
      <c r="Q744" s="13"/>
      <c r="R744" s="13"/>
    </row>
    <row r="745" ht="12.75" customHeight="1">
      <c r="B745" s="123"/>
      <c r="C745" s="13"/>
      <c r="D745" s="13"/>
      <c r="E745" s="11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07"/>
      <c r="Q745" s="13"/>
      <c r="R745" s="13"/>
    </row>
    <row r="746" ht="12.75" customHeight="1">
      <c r="B746" s="123"/>
      <c r="C746" s="13"/>
      <c r="D746" s="13"/>
      <c r="E746" s="11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07"/>
      <c r="Q746" s="13"/>
      <c r="R746" s="13"/>
    </row>
    <row r="747" ht="12.75" customHeight="1">
      <c r="B747" s="123"/>
      <c r="C747" s="13"/>
      <c r="D747" s="13"/>
      <c r="E747" s="11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07"/>
      <c r="Q747" s="13"/>
      <c r="R747" s="13"/>
    </row>
    <row r="748" ht="12.75" customHeight="1">
      <c r="B748" s="123"/>
      <c r="C748" s="13"/>
      <c r="D748" s="13"/>
      <c r="E748" s="11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07"/>
      <c r="Q748" s="13"/>
      <c r="R748" s="13"/>
    </row>
    <row r="749" ht="12.75" customHeight="1">
      <c r="B749" s="123"/>
      <c r="C749" s="13"/>
      <c r="D749" s="13"/>
      <c r="E749" s="11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07"/>
      <c r="Q749" s="13"/>
      <c r="R749" s="13"/>
    </row>
    <row r="750" ht="12.75" customHeight="1">
      <c r="B750" s="123"/>
      <c r="C750" s="13"/>
      <c r="D750" s="13"/>
      <c r="E750" s="11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07"/>
      <c r="Q750" s="13"/>
      <c r="R750" s="13"/>
    </row>
    <row r="751" ht="12.75" customHeight="1">
      <c r="B751" s="123"/>
      <c r="C751" s="13"/>
      <c r="D751" s="13"/>
      <c r="E751" s="11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07"/>
      <c r="Q751" s="13"/>
      <c r="R751" s="13"/>
    </row>
    <row r="752" ht="12.75" customHeight="1">
      <c r="B752" s="123"/>
      <c r="C752" s="13"/>
      <c r="D752" s="13"/>
      <c r="E752" s="11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07"/>
      <c r="Q752" s="13"/>
      <c r="R752" s="13"/>
    </row>
    <row r="753" ht="12.75" customHeight="1">
      <c r="B753" s="123"/>
      <c r="C753" s="13"/>
      <c r="D753" s="13"/>
      <c r="E753" s="11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07"/>
      <c r="Q753" s="13"/>
      <c r="R753" s="13"/>
    </row>
    <row r="754" ht="12.75" customHeight="1">
      <c r="B754" s="123"/>
      <c r="C754" s="13"/>
      <c r="D754" s="13"/>
      <c r="E754" s="11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07"/>
      <c r="Q754" s="13"/>
      <c r="R754" s="13"/>
    </row>
    <row r="755" ht="12.75" customHeight="1">
      <c r="B755" s="123"/>
      <c r="C755" s="13"/>
      <c r="D755" s="13"/>
      <c r="E755" s="11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07"/>
      <c r="Q755" s="13"/>
      <c r="R755" s="13"/>
    </row>
    <row r="756" ht="12.75" customHeight="1">
      <c r="B756" s="123"/>
      <c r="C756" s="13"/>
      <c r="D756" s="13"/>
      <c r="E756" s="11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07"/>
      <c r="Q756" s="13"/>
      <c r="R756" s="13"/>
    </row>
    <row r="757" ht="12.75" customHeight="1">
      <c r="B757" s="123"/>
      <c r="C757" s="13"/>
      <c r="D757" s="13"/>
      <c r="E757" s="11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07"/>
      <c r="Q757" s="13"/>
      <c r="R757" s="13"/>
    </row>
    <row r="758" ht="12.75" customHeight="1">
      <c r="B758" s="123"/>
      <c r="C758" s="13"/>
      <c r="D758" s="13"/>
      <c r="E758" s="11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07"/>
      <c r="Q758" s="13"/>
      <c r="R758" s="13"/>
    </row>
    <row r="759" ht="12.75" customHeight="1">
      <c r="B759" s="123"/>
      <c r="C759" s="13"/>
      <c r="D759" s="13"/>
      <c r="E759" s="11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07"/>
      <c r="Q759" s="13"/>
      <c r="R759" s="13"/>
    </row>
    <row r="760" ht="12.75" customHeight="1">
      <c r="B760" s="123"/>
      <c r="C760" s="13"/>
      <c r="D760" s="13"/>
      <c r="E760" s="11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07"/>
      <c r="Q760" s="13"/>
      <c r="R760" s="13"/>
    </row>
    <row r="761" ht="12.75" customHeight="1">
      <c r="B761" s="123"/>
      <c r="C761" s="13"/>
      <c r="D761" s="13"/>
      <c r="E761" s="11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07"/>
      <c r="Q761" s="13"/>
      <c r="R761" s="13"/>
    </row>
    <row r="762" ht="12.75" customHeight="1">
      <c r="B762" s="123"/>
      <c r="C762" s="13"/>
      <c r="D762" s="13"/>
      <c r="E762" s="11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07"/>
      <c r="Q762" s="13"/>
      <c r="R762" s="13"/>
    </row>
    <row r="763" ht="12.75" customHeight="1">
      <c r="B763" s="123"/>
      <c r="C763" s="13"/>
      <c r="D763" s="13"/>
      <c r="E763" s="11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07"/>
      <c r="Q763" s="13"/>
      <c r="R763" s="13"/>
    </row>
    <row r="764" ht="12.75" customHeight="1">
      <c r="B764" s="123"/>
      <c r="C764" s="13"/>
      <c r="D764" s="13"/>
      <c r="E764" s="11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07"/>
      <c r="Q764" s="13"/>
      <c r="R764" s="13"/>
    </row>
    <row r="765" ht="12.75" customHeight="1">
      <c r="B765" s="123"/>
      <c r="C765" s="13"/>
      <c r="D765" s="13"/>
      <c r="E765" s="11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07"/>
      <c r="Q765" s="13"/>
      <c r="R765" s="13"/>
    </row>
    <row r="766" ht="12.75" customHeight="1">
      <c r="B766" s="123"/>
      <c r="C766" s="13"/>
      <c r="D766" s="13"/>
      <c r="E766" s="11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07"/>
      <c r="Q766" s="13"/>
      <c r="R766" s="13"/>
    </row>
    <row r="767" ht="12.75" customHeight="1">
      <c r="B767" s="123"/>
      <c r="C767" s="13"/>
      <c r="D767" s="13"/>
      <c r="E767" s="11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07"/>
      <c r="Q767" s="13"/>
      <c r="R767" s="13"/>
    </row>
    <row r="768" ht="12.75" customHeight="1">
      <c r="B768" s="123"/>
      <c r="C768" s="13"/>
      <c r="D768" s="13"/>
      <c r="E768" s="11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07"/>
      <c r="Q768" s="13"/>
      <c r="R768" s="13"/>
    </row>
    <row r="769" ht="12.75" customHeight="1">
      <c r="B769" s="123"/>
      <c r="C769" s="13"/>
      <c r="D769" s="13"/>
      <c r="E769" s="11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07"/>
      <c r="Q769" s="13"/>
      <c r="R769" s="13"/>
    </row>
    <row r="770" ht="12.75" customHeight="1">
      <c r="B770" s="123"/>
      <c r="C770" s="13"/>
      <c r="D770" s="13"/>
      <c r="E770" s="11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07"/>
      <c r="Q770" s="13"/>
      <c r="R770" s="13"/>
    </row>
    <row r="771" ht="12.75" customHeight="1">
      <c r="B771" s="123"/>
      <c r="C771" s="13"/>
      <c r="D771" s="13"/>
      <c r="E771" s="11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07"/>
      <c r="Q771" s="13"/>
      <c r="R771" s="13"/>
    </row>
    <row r="772" ht="12.75" customHeight="1">
      <c r="B772" s="123"/>
      <c r="C772" s="13"/>
      <c r="D772" s="13"/>
      <c r="E772" s="11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07"/>
      <c r="Q772" s="13"/>
      <c r="R772" s="13"/>
    </row>
    <row r="773" ht="12.75" customHeight="1">
      <c r="B773" s="123"/>
      <c r="C773" s="13"/>
      <c r="D773" s="13"/>
      <c r="E773" s="11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07"/>
      <c r="Q773" s="13"/>
      <c r="R773" s="13"/>
    </row>
    <row r="774" ht="12.75" customHeight="1">
      <c r="B774" s="123"/>
      <c r="C774" s="13"/>
      <c r="D774" s="13"/>
      <c r="E774" s="11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07"/>
      <c r="Q774" s="13"/>
      <c r="R774" s="13"/>
    </row>
    <row r="775" ht="12.75" customHeight="1">
      <c r="B775" s="123"/>
      <c r="C775" s="13"/>
      <c r="D775" s="13"/>
      <c r="E775" s="11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07"/>
      <c r="Q775" s="13"/>
      <c r="R775" s="13"/>
    </row>
    <row r="776" ht="12.75" customHeight="1">
      <c r="B776" s="123"/>
      <c r="C776" s="13"/>
      <c r="D776" s="13"/>
      <c r="E776" s="11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07"/>
      <c r="Q776" s="13"/>
      <c r="R776" s="13"/>
    </row>
    <row r="777" ht="12.75" customHeight="1">
      <c r="B777" s="123"/>
      <c r="C777" s="13"/>
      <c r="D777" s="13"/>
      <c r="E777" s="11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07"/>
      <c r="Q777" s="13"/>
      <c r="R777" s="13"/>
    </row>
    <row r="778" ht="12.75" customHeight="1">
      <c r="B778" s="123"/>
      <c r="C778" s="13"/>
      <c r="D778" s="13"/>
      <c r="E778" s="11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07"/>
      <c r="Q778" s="13"/>
      <c r="R778" s="13"/>
    </row>
    <row r="779" ht="12.75" customHeight="1">
      <c r="B779" s="123"/>
      <c r="C779" s="13"/>
      <c r="D779" s="13"/>
      <c r="E779" s="11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07"/>
      <c r="Q779" s="13"/>
      <c r="R779" s="13"/>
    </row>
    <row r="780" ht="12.75" customHeight="1">
      <c r="B780" s="123"/>
      <c r="C780" s="13"/>
      <c r="D780" s="13"/>
      <c r="E780" s="11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07"/>
      <c r="Q780" s="13"/>
      <c r="R780" s="13"/>
    </row>
    <row r="781" ht="12.75" customHeight="1">
      <c r="B781" s="123"/>
      <c r="C781" s="13"/>
      <c r="D781" s="13"/>
      <c r="E781" s="11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07"/>
      <c r="Q781" s="13"/>
      <c r="R781" s="13"/>
    </row>
    <row r="782" ht="12.75" customHeight="1">
      <c r="B782" s="123"/>
      <c r="C782" s="13"/>
      <c r="D782" s="13"/>
      <c r="E782" s="11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07"/>
      <c r="Q782" s="13"/>
      <c r="R782" s="13"/>
    </row>
    <row r="783" ht="12.75" customHeight="1">
      <c r="B783" s="123"/>
      <c r="C783" s="13"/>
      <c r="D783" s="13"/>
      <c r="E783" s="11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07"/>
      <c r="Q783" s="13"/>
      <c r="R783" s="13"/>
    </row>
    <row r="784" ht="12.75" customHeight="1">
      <c r="B784" s="123"/>
      <c r="C784" s="13"/>
      <c r="D784" s="13"/>
      <c r="E784" s="11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07"/>
      <c r="Q784" s="13"/>
      <c r="R784" s="13"/>
    </row>
    <row r="785" ht="12.75" customHeight="1">
      <c r="B785" s="123"/>
      <c r="C785" s="13"/>
      <c r="D785" s="13"/>
      <c r="E785" s="11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07"/>
      <c r="Q785" s="13"/>
      <c r="R785" s="13"/>
    </row>
    <row r="786" ht="12.75" customHeight="1">
      <c r="B786" s="123"/>
      <c r="C786" s="13"/>
      <c r="D786" s="13"/>
      <c r="E786" s="11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07"/>
      <c r="Q786" s="13"/>
      <c r="R786" s="13"/>
    </row>
    <row r="787" ht="12.75" customHeight="1">
      <c r="B787" s="123"/>
      <c r="C787" s="13"/>
      <c r="D787" s="13"/>
      <c r="E787" s="11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07"/>
      <c r="Q787" s="13"/>
      <c r="R787" s="13"/>
    </row>
    <row r="788" ht="12.75" customHeight="1">
      <c r="B788" s="123"/>
      <c r="C788" s="13"/>
      <c r="D788" s="13"/>
      <c r="E788" s="11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07"/>
      <c r="Q788" s="13"/>
      <c r="R788" s="13"/>
    </row>
    <row r="789" ht="12.75" customHeight="1">
      <c r="B789" s="123"/>
      <c r="C789" s="13"/>
      <c r="D789" s="13"/>
      <c r="E789" s="11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07"/>
      <c r="Q789" s="13"/>
      <c r="R789" s="13"/>
    </row>
    <row r="790" ht="12.75" customHeight="1">
      <c r="B790" s="123"/>
      <c r="C790" s="13"/>
      <c r="D790" s="13"/>
      <c r="E790" s="11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07"/>
      <c r="Q790" s="13"/>
      <c r="R790" s="13"/>
    </row>
    <row r="791" ht="12.75" customHeight="1">
      <c r="B791" s="123"/>
      <c r="C791" s="13"/>
      <c r="D791" s="13"/>
      <c r="E791" s="11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07"/>
      <c r="Q791" s="13"/>
      <c r="R791" s="13"/>
    </row>
    <row r="792" ht="12.75" customHeight="1">
      <c r="B792" s="123"/>
      <c r="C792" s="13"/>
      <c r="D792" s="13"/>
      <c r="E792" s="11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07"/>
      <c r="Q792" s="13"/>
      <c r="R792" s="13"/>
    </row>
    <row r="793" ht="12.75" customHeight="1">
      <c r="B793" s="123"/>
      <c r="C793" s="13"/>
      <c r="D793" s="13"/>
      <c r="E793" s="11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07"/>
      <c r="Q793" s="13"/>
      <c r="R793" s="13"/>
    </row>
    <row r="794" ht="12.75" customHeight="1">
      <c r="B794" s="123"/>
      <c r="C794" s="13"/>
      <c r="D794" s="13"/>
      <c r="E794" s="11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07"/>
      <c r="Q794" s="13"/>
      <c r="R794" s="13"/>
    </row>
    <row r="795" ht="12.75" customHeight="1">
      <c r="B795" s="123"/>
      <c r="C795" s="13"/>
      <c r="D795" s="13"/>
      <c r="E795" s="11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07"/>
      <c r="Q795" s="13"/>
      <c r="R795" s="13"/>
    </row>
    <row r="796" ht="12.75" customHeight="1">
      <c r="B796" s="123"/>
      <c r="C796" s="13"/>
      <c r="D796" s="13"/>
      <c r="E796" s="11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07"/>
      <c r="Q796" s="13"/>
      <c r="R796" s="13"/>
    </row>
    <row r="797" ht="12.75" customHeight="1">
      <c r="B797" s="123"/>
      <c r="C797" s="13"/>
      <c r="D797" s="13"/>
      <c r="E797" s="11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07"/>
      <c r="Q797" s="13"/>
      <c r="R797" s="13"/>
    </row>
    <row r="798" ht="12.75" customHeight="1">
      <c r="B798" s="123"/>
      <c r="C798" s="13"/>
      <c r="D798" s="13"/>
      <c r="E798" s="11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07"/>
      <c r="Q798" s="13"/>
      <c r="R798" s="13"/>
    </row>
    <row r="799" ht="12.75" customHeight="1">
      <c r="B799" s="123"/>
      <c r="C799" s="13"/>
      <c r="D799" s="13"/>
      <c r="E799" s="11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07"/>
      <c r="Q799" s="13"/>
      <c r="R799" s="13"/>
    </row>
    <row r="800" ht="12.75" customHeight="1">
      <c r="B800" s="123"/>
      <c r="C800" s="13"/>
      <c r="D800" s="13"/>
      <c r="E800" s="11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07"/>
      <c r="Q800" s="13"/>
      <c r="R800" s="13"/>
    </row>
    <row r="801" ht="12.75" customHeight="1">
      <c r="B801" s="123"/>
      <c r="C801" s="13"/>
      <c r="D801" s="13"/>
      <c r="E801" s="11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07"/>
      <c r="Q801" s="13"/>
      <c r="R801" s="13"/>
    </row>
    <row r="802" ht="12.75" customHeight="1">
      <c r="B802" s="123"/>
      <c r="C802" s="13"/>
      <c r="D802" s="13"/>
      <c r="E802" s="11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07"/>
      <c r="Q802" s="13"/>
      <c r="R802" s="13"/>
    </row>
    <row r="803" ht="12.75" customHeight="1">
      <c r="B803" s="123"/>
      <c r="C803" s="13"/>
      <c r="D803" s="13"/>
      <c r="E803" s="11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07"/>
      <c r="Q803" s="13"/>
      <c r="R803" s="13"/>
    </row>
    <row r="804" ht="12.75" customHeight="1">
      <c r="B804" s="123"/>
      <c r="C804" s="13"/>
      <c r="D804" s="13"/>
      <c r="E804" s="11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07"/>
      <c r="Q804" s="13"/>
      <c r="R804" s="13"/>
    </row>
    <row r="805" ht="12.75" customHeight="1">
      <c r="B805" s="123"/>
      <c r="C805" s="13"/>
      <c r="D805" s="13"/>
      <c r="E805" s="11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07"/>
      <c r="Q805" s="13"/>
      <c r="R805" s="13"/>
    </row>
    <row r="806" ht="12.75" customHeight="1">
      <c r="B806" s="123"/>
      <c r="C806" s="13"/>
      <c r="D806" s="13"/>
      <c r="E806" s="11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07"/>
      <c r="Q806" s="13"/>
      <c r="R806" s="13"/>
    </row>
    <row r="807" ht="12.75" customHeight="1">
      <c r="B807" s="123"/>
      <c r="C807" s="13"/>
      <c r="D807" s="13"/>
      <c r="E807" s="11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07"/>
      <c r="Q807" s="13"/>
      <c r="R807" s="13"/>
    </row>
    <row r="808" ht="12.75" customHeight="1">
      <c r="B808" s="123"/>
      <c r="C808" s="13"/>
      <c r="D808" s="13"/>
      <c r="E808" s="11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07"/>
      <c r="Q808" s="13"/>
      <c r="R808" s="13"/>
    </row>
    <row r="809" ht="12.75" customHeight="1">
      <c r="B809" s="123"/>
      <c r="C809" s="13"/>
      <c r="D809" s="13"/>
      <c r="E809" s="11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07"/>
      <c r="Q809" s="13"/>
      <c r="R809" s="13"/>
    </row>
    <row r="810" ht="12.75" customHeight="1">
      <c r="B810" s="123"/>
      <c r="C810" s="13"/>
      <c r="D810" s="13"/>
      <c r="E810" s="11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07"/>
      <c r="Q810" s="13"/>
      <c r="R810" s="13"/>
    </row>
    <row r="811" ht="12.75" customHeight="1">
      <c r="B811" s="123"/>
      <c r="C811" s="13"/>
      <c r="D811" s="13"/>
      <c r="E811" s="11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07"/>
      <c r="Q811" s="13"/>
      <c r="R811" s="13"/>
    </row>
    <row r="812" ht="12.75" customHeight="1">
      <c r="B812" s="123"/>
      <c r="C812" s="13"/>
      <c r="D812" s="13"/>
      <c r="E812" s="11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07"/>
      <c r="Q812" s="13"/>
      <c r="R812" s="13"/>
    </row>
    <row r="813" ht="12.75" customHeight="1">
      <c r="B813" s="123"/>
      <c r="C813" s="13"/>
      <c r="D813" s="13"/>
      <c r="E813" s="11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07"/>
      <c r="Q813" s="13"/>
      <c r="R813" s="13"/>
    </row>
    <row r="814" ht="12.75" customHeight="1">
      <c r="B814" s="123"/>
      <c r="C814" s="13"/>
      <c r="D814" s="13"/>
      <c r="E814" s="11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07"/>
      <c r="Q814" s="13"/>
      <c r="R814" s="13"/>
    </row>
    <row r="815" ht="12.75" customHeight="1">
      <c r="B815" s="123"/>
      <c r="C815" s="13"/>
      <c r="D815" s="13"/>
      <c r="E815" s="11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07"/>
      <c r="Q815" s="13"/>
      <c r="R815" s="13"/>
    </row>
    <row r="816" ht="12.75" customHeight="1">
      <c r="B816" s="123"/>
      <c r="C816" s="13"/>
      <c r="D816" s="13"/>
      <c r="E816" s="11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07"/>
      <c r="Q816" s="13"/>
      <c r="R816" s="13"/>
    </row>
    <row r="817" ht="12.75" customHeight="1">
      <c r="B817" s="123"/>
      <c r="C817" s="13"/>
      <c r="D817" s="13"/>
      <c r="E817" s="11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07"/>
      <c r="Q817" s="13"/>
      <c r="R817" s="13"/>
    </row>
    <row r="818" ht="12.75" customHeight="1">
      <c r="B818" s="123"/>
      <c r="C818" s="13"/>
      <c r="D818" s="13"/>
      <c r="E818" s="11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07"/>
      <c r="Q818" s="13"/>
      <c r="R818" s="13"/>
    </row>
    <row r="819" ht="12.75" customHeight="1">
      <c r="B819" s="123"/>
      <c r="C819" s="13"/>
      <c r="D819" s="13"/>
      <c r="E819" s="11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07"/>
      <c r="Q819" s="13"/>
      <c r="R819" s="13"/>
    </row>
    <row r="820" ht="12.75" customHeight="1">
      <c r="B820" s="123"/>
      <c r="C820" s="13"/>
      <c r="D820" s="13"/>
      <c r="E820" s="11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07"/>
      <c r="Q820" s="13"/>
      <c r="R820" s="13"/>
    </row>
    <row r="821" ht="12.75" customHeight="1">
      <c r="B821" s="123"/>
      <c r="C821" s="13"/>
      <c r="D821" s="13"/>
      <c r="E821" s="11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07"/>
      <c r="Q821" s="13"/>
      <c r="R821" s="13"/>
    </row>
    <row r="822" ht="12.75" customHeight="1">
      <c r="B822" s="123"/>
      <c r="C822" s="13"/>
      <c r="D822" s="13"/>
      <c r="E822" s="11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07"/>
      <c r="Q822" s="13"/>
      <c r="R822" s="13"/>
    </row>
    <row r="823" ht="12.75" customHeight="1">
      <c r="B823" s="123"/>
      <c r="C823" s="13"/>
      <c r="D823" s="13"/>
      <c r="E823" s="11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07"/>
      <c r="Q823" s="13"/>
      <c r="R823" s="13"/>
    </row>
    <row r="824" ht="12.75" customHeight="1">
      <c r="B824" s="123"/>
      <c r="C824" s="13"/>
      <c r="D824" s="13"/>
      <c r="E824" s="11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07"/>
      <c r="Q824" s="13"/>
      <c r="R824" s="13"/>
    </row>
    <row r="825" ht="12.75" customHeight="1">
      <c r="B825" s="123"/>
      <c r="C825" s="13"/>
      <c r="D825" s="13"/>
      <c r="E825" s="11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07"/>
      <c r="Q825" s="13"/>
      <c r="R825" s="13"/>
    </row>
    <row r="826" ht="12.75" customHeight="1">
      <c r="B826" s="123"/>
      <c r="C826" s="13"/>
      <c r="D826" s="13"/>
      <c r="E826" s="11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07"/>
      <c r="Q826" s="13"/>
      <c r="R826" s="13"/>
    </row>
    <row r="827" ht="12.75" customHeight="1">
      <c r="B827" s="123"/>
      <c r="C827" s="13"/>
      <c r="D827" s="13"/>
      <c r="E827" s="11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07"/>
      <c r="Q827" s="13"/>
      <c r="R827" s="13"/>
    </row>
    <row r="828" ht="12.75" customHeight="1">
      <c r="B828" s="123"/>
      <c r="C828" s="13"/>
      <c r="D828" s="13"/>
      <c r="E828" s="11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07"/>
      <c r="Q828" s="13"/>
      <c r="R828" s="13"/>
    </row>
    <row r="829" ht="12.75" customHeight="1">
      <c r="B829" s="123"/>
      <c r="C829" s="13"/>
      <c r="D829" s="13"/>
      <c r="E829" s="11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07"/>
      <c r="Q829" s="13"/>
      <c r="R829" s="13"/>
    </row>
    <row r="830" ht="12.75" customHeight="1">
      <c r="B830" s="123"/>
      <c r="C830" s="13"/>
      <c r="D830" s="13"/>
      <c r="E830" s="11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07"/>
      <c r="Q830" s="13"/>
      <c r="R830" s="13"/>
    </row>
    <row r="831" ht="12.75" customHeight="1">
      <c r="B831" s="123"/>
      <c r="C831" s="13"/>
      <c r="D831" s="13"/>
      <c r="E831" s="11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07"/>
      <c r="Q831" s="13"/>
      <c r="R831" s="13"/>
    </row>
    <row r="832" ht="12.75" customHeight="1">
      <c r="B832" s="123"/>
      <c r="C832" s="13"/>
      <c r="D832" s="13"/>
      <c r="E832" s="11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07"/>
      <c r="Q832" s="13"/>
      <c r="R832" s="13"/>
    </row>
    <row r="833" ht="12.75" customHeight="1">
      <c r="B833" s="123"/>
      <c r="C833" s="13"/>
      <c r="D833" s="13"/>
      <c r="E833" s="11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07"/>
      <c r="Q833" s="13"/>
      <c r="R833" s="13"/>
    </row>
    <row r="834" ht="12.75" customHeight="1">
      <c r="B834" s="123"/>
      <c r="C834" s="13"/>
      <c r="D834" s="13"/>
      <c r="E834" s="11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07"/>
      <c r="Q834" s="13"/>
      <c r="R834" s="13"/>
    </row>
    <row r="835" ht="12.75" customHeight="1">
      <c r="B835" s="123"/>
      <c r="C835" s="13"/>
      <c r="D835" s="13"/>
      <c r="E835" s="11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07"/>
      <c r="Q835" s="13"/>
      <c r="R835" s="13"/>
    </row>
    <row r="836" ht="12.75" customHeight="1">
      <c r="B836" s="123"/>
      <c r="C836" s="13"/>
      <c r="D836" s="13"/>
      <c r="E836" s="11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07"/>
      <c r="Q836" s="13"/>
      <c r="R836" s="13"/>
    </row>
    <row r="837" ht="12.75" customHeight="1">
      <c r="B837" s="123"/>
      <c r="C837" s="13"/>
      <c r="D837" s="13"/>
      <c r="E837" s="11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07"/>
      <c r="Q837" s="13"/>
      <c r="R837" s="13"/>
    </row>
    <row r="838" ht="12.75" customHeight="1">
      <c r="B838" s="123"/>
      <c r="C838" s="13"/>
      <c r="D838" s="13"/>
      <c r="E838" s="11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07"/>
      <c r="Q838" s="13"/>
      <c r="R838" s="13"/>
    </row>
    <row r="839" ht="12.75" customHeight="1">
      <c r="B839" s="123"/>
      <c r="C839" s="13"/>
      <c r="D839" s="13"/>
      <c r="E839" s="11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07"/>
      <c r="Q839" s="13"/>
      <c r="R839" s="13"/>
    </row>
    <row r="840" ht="12.75" customHeight="1">
      <c r="B840" s="123"/>
      <c r="C840" s="13"/>
      <c r="D840" s="13"/>
      <c r="E840" s="11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07"/>
      <c r="Q840" s="13"/>
      <c r="R840" s="13"/>
    </row>
    <row r="841" ht="12.75" customHeight="1">
      <c r="B841" s="123"/>
      <c r="C841" s="13"/>
      <c r="D841" s="13"/>
      <c r="E841" s="11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07"/>
      <c r="Q841" s="13"/>
      <c r="R841" s="13"/>
    </row>
    <row r="842" ht="12.75" customHeight="1">
      <c r="B842" s="123"/>
      <c r="C842" s="13"/>
      <c r="D842" s="13"/>
      <c r="E842" s="11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07"/>
      <c r="Q842" s="13"/>
      <c r="R842" s="13"/>
    </row>
    <row r="843" ht="12.75" customHeight="1">
      <c r="B843" s="123"/>
      <c r="C843" s="13"/>
      <c r="D843" s="13"/>
      <c r="E843" s="11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07"/>
      <c r="Q843" s="13"/>
      <c r="R843" s="13"/>
    </row>
    <row r="844" ht="12.75" customHeight="1">
      <c r="B844" s="123"/>
      <c r="C844" s="13"/>
      <c r="D844" s="13"/>
      <c r="E844" s="11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07"/>
      <c r="Q844" s="13"/>
      <c r="R844" s="13"/>
    </row>
    <row r="845" ht="12.75" customHeight="1">
      <c r="B845" s="123"/>
      <c r="C845" s="13"/>
      <c r="D845" s="13"/>
      <c r="E845" s="11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07"/>
      <c r="Q845" s="13"/>
      <c r="R845" s="13"/>
    </row>
    <row r="846" ht="12.75" customHeight="1">
      <c r="B846" s="123"/>
      <c r="C846" s="13"/>
      <c r="D846" s="13"/>
      <c r="E846" s="11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07"/>
      <c r="Q846" s="13"/>
      <c r="R846" s="13"/>
    </row>
    <row r="847" ht="12.75" customHeight="1">
      <c r="B847" s="123"/>
      <c r="C847" s="13"/>
      <c r="D847" s="13"/>
      <c r="E847" s="11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07"/>
      <c r="Q847" s="13"/>
      <c r="R847" s="13"/>
    </row>
    <row r="848" ht="12.75" customHeight="1">
      <c r="B848" s="123"/>
      <c r="C848" s="13"/>
      <c r="D848" s="13"/>
      <c r="E848" s="11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07"/>
      <c r="Q848" s="13"/>
      <c r="R848" s="13"/>
    </row>
    <row r="849" ht="12.75" customHeight="1">
      <c r="B849" s="123"/>
      <c r="C849" s="13"/>
      <c r="D849" s="13"/>
      <c r="E849" s="11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07"/>
      <c r="Q849" s="13"/>
      <c r="R849" s="13"/>
    </row>
    <row r="850" ht="12.75" customHeight="1">
      <c r="B850" s="123"/>
      <c r="C850" s="13"/>
      <c r="D850" s="13"/>
      <c r="E850" s="11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07"/>
      <c r="Q850" s="13"/>
      <c r="R850" s="13"/>
    </row>
    <row r="851" ht="12.75" customHeight="1">
      <c r="B851" s="123"/>
      <c r="C851" s="13"/>
      <c r="D851" s="13"/>
      <c r="E851" s="11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07"/>
      <c r="Q851" s="13"/>
      <c r="R851" s="13"/>
    </row>
    <row r="852" ht="12.75" customHeight="1">
      <c r="B852" s="123"/>
      <c r="C852" s="13"/>
      <c r="D852" s="13"/>
      <c r="E852" s="11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07"/>
      <c r="Q852" s="13"/>
      <c r="R852" s="13"/>
    </row>
    <row r="853" ht="12.75" customHeight="1">
      <c r="B853" s="123"/>
      <c r="C853" s="13"/>
      <c r="D853" s="13"/>
      <c r="E853" s="11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07"/>
      <c r="Q853" s="13"/>
      <c r="R853" s="13"/>
    </row>
    <row r="854" ht="12.75" customHeight="1">
      <c r="B854" s="123"/>
      <c r="C854" s="13"/>
      <c r="D854" s="13"/>
      <c r="E854" s="11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07"/>
      <c r="Q854" s="13"/>
      <c r="R854" s="13"/>
    </row>
    <row r="855" ht="12.75" customHeight="1">
      <c r="B855" s="123"/>
      <c r="C855" s="13"/>
      <c r="D855" s="13"/>
      <c r="E855" s="11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07"/>
      <c r="Q855" s="13"/>
      <c r="R855" s="13"/>
    </row>
    <row r="856" ht="12.75" customHeight="1">
      <c r="B856" s="123"/>
      <c r="C856" s="13"/>
      <c r="D856" s="13"/>
      <c r="E856" s="11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07"/>
      <c r="Q856" s="13"/>
      <c r="R856" s="13"/>
    </row>
    <row r="857" ht="12.75" customHeight="1">
      <c r="B857" s="123"/>
      <c r="C857" s="13"/>
      <c r="D857" s="13"/>
      <c r="E857" s="11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07"/>
      <c r="Q857" s="13"/>
      <c r="R857" s="13"/>
    </row>
    <row r="858" ht="12.75" customHeight="1">
      <c r="B858" s="123"/>
      <c r="C858" s="13"/>
      <c r="D858" s="13"/>
      <c r="E858" s="11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07"/>
      <c r="Q858" s="13"/>
      <c r="R858" s="13"/>
    </row>
    <row r="859" ht="12.75" customHeight="1">
      <c r="B859" s="123"/>
      <c r="C859" s="13"/>
      <c r="D859" s="13"/>
      <c r="E859" s="11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07"/>
      <c r="Q859" s="13"/>
      <c r="R859" s="13"/>
    </row>
    <row r="860" ht="12.75" customHeight="1">
      <c r="B860" s="123"/>
      <c r="C860" s="13"/>
      <c r="D860" s="13"/>
      <c r="E860" s="11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07"/>
      <c r="Q860" s="13"/>
      <c r="R860" s="13"/>
    </row>
    <row r="861" ht="12.75" customHeight="1">
      <c r="B861" s="123"/>
      <c r="C861" s="13"/>
      <c r="D861" s="13"/>
      <c r="E861" s="11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07"/>
      <c r="Q861" s="13"/>
      <c r="R861" s="13"/>
    </row>
    <row r="862" ht="12.75" customHeight="1">
      <c r="B862" s="123"/>
      <c r="C862" s="13"/>
      <c r="D862" s="13"/>
      <c r="E862" s="11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07"/>
      <c r="Q862" s="13"/>
      <c r="R862" s="13"/>
    </row>
    <row r="863" ht="12.75" customHeight="1">
      <c r="B863" s="123"/>
      <c r="C863" s="13"/>
      <c r="D863" s="13"/>
      <c r="E863" s="11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07"/>
      <c r="Q863" s="13"/>
      <c r="R863" s="13"/>
    </row>
    <row r="864" ht="12.75" customHeight="1">
      <c r="B864" s="123"/>
      <c r="C864" s="13"/>
      <c r="D864" s="13"/>
      <c r="E864" s="11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07"/>
      <c r="Q864" s="13"/>
      <c r="R864" s="13"/>
    </row>
    <row r="865" ht="12.75" customHeight="1">
      <c r="B865" s="123"/>
      <c r="C865" s="13"/>
      <c r="D865" s="13"/>
      <c r="E865" s="11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07"/>
      <c r="Q865" s="13"/>
      <c r="R865" s="13"/>
    </row>
    <row r="866" ht="12.75" customHeight="1">
      <c r="B866" s="123"/>
      <c r="C866" s="13"/>
      <c r="D866" s="13"/>
      <c r="E866" s="11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07"/>
      <c r="Q866" s="13"/>
      <c r="R866" s="13"/>
    </row>
    <row r="867" ht="12.75" customHeight="1">
      <c r="B867" s="123"/>
      <c r="C867" s="13"/>
      <c r="D867" s="13"/>
      <c r="E867" s="11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07"/>
      <c r="Q867" s="13"/>
      <c r="R867" s="13"/>
    </row>
    <row r="868" ht="12.75" customHeight="1">
      <c r="B868" s="123"/>
      <c r="C868" s="13"/>
      <c r="D868" s="13"/>
      <c r="E868" s="11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07"/>
      <c r="Q868" s="13"/>
      <c r="R868" s="13"/>
    </row>
    <row r="869" ht="12.75" customHeight="1">
      <c r="B869" s="123"/>
      <c r="C869" s="13"/>
      <c r="D869" s="13"/>
      <c r="E869" s="11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07"/>
      <c r="Q869" s="13"/>
      <c r="R869" s="13"/>
    </row>
    <row r="870" ht="12.75" customHeight="1">
      <c r="B870" s="123"/>
      <c r="C870" s="13"/>
      <c r="D870" s="13"/>
      <c r="E870" s="11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07"/>
      <c r="Q870" s="13"/>
      <c r="R870" s="13"/>
    </row>
    <row r="871" ht="12.75" customHeight="1">
      <c r="B871" s="123"/>
      <c r="C871" s="13"/>
      <c r="D871" s="13"/>
      <c r="E871" s="11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07"/>
      <c r="Q871" s="13"/>
      <c r="R871" s="13"/>
    </row>
    <row r="872" ht="12.75" customHeight="1">
      <c r="B872" s="123"/>
      <c r="C872" s="13"/>
      <c r="D872" s="13"/>
      <c r="E872" s="11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07"/>
      <c r="Q872" s="13"/>
      <c r="R872" s="13"/>
    </row>
    <row r="873" ht="12.75" customHeight="1">
      <c r="B873" s="123"/>
      <c r="C873" s="13"/>
      <c r="D873" s="13"/>
      <c r="E873" s="11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07"/>
      <c r="Q873" s="13"/>
      <c r="R873" s="13"/>
    </row>
    <row r="874" ht="12.75" customHeight="1">
      <c r="B874" s="123"/>
      <c r="C874" s="13"/>
      <c r="D874" s="13"/>
      <c r="E874" s="11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07"/>
      <c r="Q874" s="13"/>
      <c r="R874" s="13"/>
    </row>
    <row r="875" ht="12.75" customHeight="1">
      <c r="B875" s="123"/>
      <c r="C875" s="13"/>
      <c r="D875" s="13"/>
      <c r="E875" s="11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07"/>
      <c r="Q875" s="13"/>
      <c r="R875" s="13"/>
    </row>
    <row r="876" ht="12.75" customHeight="1">
      <c r="B876" s="123"/>
      <c r="C876" s="13"/>
      <c r="D876" s="13"/>
      <c r="E876" s="11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07"/>
      <c r="Q876" s="13"/>
      <c r="R876" s="13"/>
    </row>
    <row r="877" ht="12.75" customHeight="1">
      <c r="B877" s="123"/>
      <c r="C877" s="13"/>
      <c r="D877" s="13"/>
      <c r="E877" s="11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07"/>
      <c r="Q877" s="13"/>
      <c r="R877" s="13"/>
    </row>
    <row r="878" ht="12.75" customHeight="1">
      <c r="B878" s="123"/>
      <c r="C878" s="13"/>
      <c r="D878" s="13"/>
      <c r="E878" s="11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07"/>
      <c r="Q878" s="13"/>
      <c r="R878" s="13"/>
    </row>
    <row r="879" ht="12.75" customHeight="1">
      <c r="B879" s="123"/>
      <c r="C879" s="13"/>
      <c r="D879" s="13"/>
      <c r="E879" s="11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07"/>
      <c r="Q879" s="13"/>
      <c r="R879" s="13"/>
    </row>
    <row r="880" ht="12.75" customHeight="1">
      <c r="B880" s="123"/>
      <c r="C880" s="13"/>
      <c r="D880" s="13"/>
      <c r="E880" s="11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07"/>
      <c r="Q880" s="13"/>
      <c r="R880" s="13"/>
    </row>
    <row r="881" ht="12.75" customHeight="1">
      <c r="B881" s="123"/>
      <c r="C881" s="13"/>
      <c r="D881" s="13"/>
      <c r="E881" s="11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07"/>
      <c r="Q881" s="13"/>
      <c r="R881" s="13"/>
    </row>
    <row r="882" ht="12.75" customHeight="1">
      <c r="B882" s="123"/>
      <c r="C882" s="13"/>
      <c r="D882" s="13"/>
      <c r="E882" s="11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07"/>
      <c r="Q882" s="13"/>
      <c r="R882" s="13"/>
    </row>
    <row r="883" ht="12.75" customHeight="1">
      <c r="B883" s="123"/>
      <c r="C883" s="13"/>
      <c r="D883" s="13"/>
      <c r="E883" s="11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07"/>
      <c r="Q883" s="13"/>
      <c r="R883" s="13"/>
    </row>
    <row r="884" ht="12.75" customHeight="1">
      <c r="B884" s="123"/>
      <c r="C884" s="13"/>
      <c r="D884" s="13"/>
      <c r="E884" s="11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07"/>
      <c r="Q884" s="13"/>
      <c r="R884" s="13"/>
    </row>
    <row r="885" ht="12.75" customHeight="1">
      <c r="B885" s="123"/>
      <c r="C885" s="13"/>
      <c r="D885" s="13"/>
      <c r="E885" s="11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07"/>
      <c r="Q885" s="13"/>
      <c r="R885" s="13"/>
    </row>
    <row r="886" ht="12.75" customHeight="1">
      <c r="B886" s="123"/>
      <c r="C886" s="13"/>
      <c r="D886" s="13"/>
      <c r="E886" s="11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07"/>
      <c r="Q886" s="13"/>
      <c r="R886" s="13"/>
    </row>
    <row r="887" ht="12.75" customHeight="1">
      <c r="B887" s="123"/>
      <c r="C887" s="13"/>
      <c r="D887" s="13"/>
      <c r="E887" s="11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07"/>
      <c r="Q887" s="13"/>
      <c r="R887" s="13"/>
    </row>
    <row r="888" ht="12.75" customHeight="1">
      <c r="B888" s="123"/>
      <c r="C888" s="13"/>
      <c r="D888" s="13"/>
      <c r="E888" s="11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07"/>
      <c r="Q888" s="13"/>
      <c r="R888" s="13"/>
    </row>
    <row r="889" ht="12.75" customHeight="1">
      <c r="B889" s="123"/>
      <c r="C889" s="13"/>
      <c r="D889" s="13"/>
      <c r="E889" s="11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07"/>
      <c r="Q889" s="13"/>
      <c r="R889" s="13"/>
    </row>
    <row r="890" ht="12.75" customHeight="1">
      <c r="B890" s="123"/>
      <c r="C890" s="13"/>
      <c r="D890" s="13"/>
      <c r="E890" s="11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07"/>
      <c r="Q890" s="13"/>
      <c r="R890" s="13"/>
    </row>
    <row r="891" ht="12.75" customHeight="1">
      <c r="B891" s="123"/>
      <c r="C891" s="13"/>
      <c r="D891" s="13"/>
      <c r="E891" s="11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07"/>
      <c r="Q891" s="13"/>
      <c r="R891" s="13"/>
    </row>
    <row r="892" ht="12.75" customHeight="1">
      <c r="B892" s="123"/>
      <c r="C892" s="13"/>
      <c r="D892" s="13"/>
      <c r="E892" s="11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07"/>
      <c r="Q892" s="13"/>
      <c r="R892" s="13"/>
    </row>
    <row r="893" ht="12.75" customHeight="1">
      <c r="B893" s="123"/>
      <c r="C893" s="13"/>
      <c r="D893" s="13"/>
      <c r="E893" s="11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07"/>
      <c r="Q893" s="13"/>
      <c r="R893" s="13"/>
    </row>
    <row r="894" ht="12.75" customHeight="1">
      <c r="B894" s="123"/>
      <c r="C894" s="13"/>
      <c r="D894" s="13"/>
      <c r="E894" s="11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07"/>
      <c r="Q894" s="13"/>
      <c r="R894" s="13"/>
    </row>
    <row r="895" ht="12.75" customHeight="1">
      <c r="B895" s="123"/>
      <c r="C895" s="13"/>
      <c r="D895" s="13"/>
      <c r="E895" s="11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07"/>
      <c r="Q895" s="13"/>
      <c r="R895" s="13"/>
    </row>
    <row r="896" ht="12.75" customHeight="1">
      <c r="B896" s="123"/>
      <c r="C896" s="13"/>
      <c r="D896" s="13"/>
      <c r="E896" s="11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07"/>
      <c r="Q896" s="13"/>
      <c r="R896" s="13"/>
    </row>
    <row r="897" ht="12.75" customHeight="1">
      <c r="B897" s="123"/>
      <c r="C897" s="13"/>
      <c r="D897" s="13"/>
      <c r="E897" s="11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07"/>
      <c r="Q897" s="13"/>
      <c r="R897" s="13"/>
    </row>
    <row r="898" ht="12.75" customHeight="1">
      <c r="B898" s="123"/>
      <c r="C898" s="13"/>
      <c r="D898" s="13"/>
      <c r="E898" s="11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07"/>
      <c r="Q898" s="13"/>
      <c r="R898" s="13"/>
    </row>
    <row r="899" ht="12.75" customHeight="1">
      <c r="B899" s="123"/>
      <c r="C899" s="13"/>
      <c r="D899" s="13"/>
      <c r="E899" s="11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07"/>
      <c r="Q899" s="13"/>
      <c r="R899" s="13"/>
    </row>
    <row r="900" ht="12.75" customHeight="1">
      <c r="B900" s="123"/>
      <c r="C900" s="13"/>
      <c r="D900" s="13"/>
      <c r="E900" s="11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07"/>
      <c r="Q900" s="13"/>
      <c r="R900" s="13"/>
    </row>
    <row r="901" ht="12.75" customHeight="1">
      <c r="B901" s="123"/>
      <c r="C901" s="13"/>
      <c r="D901" s="13"/>
      <c r="E901" s="11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07"/>
      <c r="Q901" s="13"/>
      <c r="R901" s="13"/>
    </row>
    <row r="902" ht="12.75" customHeight="1">
      <c r="B902" s="123"/>
      <c r="C902" s="13"/>
      <c r="D902" s="13"/>
      <c r="E902" s="11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07"/>
      <c r="Q902" s="13"/>
      <c r="R902" s="13"/>
    </row>
    <row r="903" ht="12.75" customHeight="1">
      <c r="B903" s="123"/>
      <c r="C903" s="13"/>
      <c r="D903" s="13"/>
      <c r="E903" s="11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07"/>
      <c r="Q903" s="13"/>
      <c r="R903" s="13"/>
    </row>
    <row r="904" ht="12.75" customHeight="1">
      <c r="B904" s="123"/>
      <c r="C904" s="13"/>
      <c r="D904" s="13"/>
      <c r="E904" s="11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07"/>
      <c r="Q904" s="13"/>
      <c r="R904" s="13"/>
    </row>
    <row r="905" ht="12.75" customHeight="1">
      <c r="B905" s="123"/>
      <c r="C905" s="13"/>
      <c r="D905" s="13"/>
      <c r="E905" s="11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07"/>
      <c r="Q905" s="13"/>
      <c r="R905" s="13"/>
    </row>
    <row r="906" ht="12.75" customHeight="1">
      <c r="B906" s="123"/>
      <c r="C906" s="13"/>
      <c r="D906" s="13"/>
      <c r="E906" s="11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07"/>
      <c r="Q906" s="13"/>
      <c r="R906" s="13"/>
    </row>
    <row r="907" ht="12.75" customHeight="1">
      <c r="B907" s="123"/>
      <c r="C907" s="13"/>
      <c r="D907" s="13"/>
      <c r="E907" s="11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07"/>
      <c r="Q907" s="13"/>
      <c r="R907" s="13"/>
    </row>
    <row r="908" ht="12.75" customHeight="1">
      <c r="B908" s="123"/>
      <c r="C908" s="13"/>
      <c r="D908" s="13"/>
      <c r="E908" s="11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07"/>
      <c r="Q908" s="13"/>
      <c r="R908" s="13"/>
    </row>
    <row r="909" ht="12.75" customHeight="1">
      <c r="B909" s="123"/>
      <c r="C909" s="13"/>
      <c r="D909" s="13"/>
      <c r="E909" s="11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07"/>
      <c r="Q909" s="13"/>
      <c r="R909" s="13"/>
    </row>
    <row r="910" ht="12.75" customHeight="1">
      <c r="B910" s="123"/>
      <c r="C910" s="13"/>
      <c r="D910" s="13"/>
      <c r="E910" s="11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07"/>
      <c r="Q910" s="13"/>
      <c r="R910" s="13"/>
    </row>
    <row r="911" ht="12.75" customHeight="1">
      <c r="B911" s="123"/>
      <c r="C911" s="13"/>
      <c r="D911" s="13"/>
      <c r="E911" s="11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07"/>
      <c r="Q911" s="13"/>
      <c r="R911" s="13"/>
    </row>
    <row r="912" ht="12.75" customHeight="1">
      <c r="B912" s="123"/>
      <c r="C912" s="13"/>
      <c r="D912" s="13"/>
      <c r="E912" s="11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07"/>
      <c r="Q912" s="13"/>
      <c r="R912" s="13"/>
    </row>
    <row r="913" ht="12.75" customHeight="1">
      <c r="B913" s="123"/>
      <c r="C913" s="13"/>
      <c r="D913" s="13"/>
      <c r="E913" s="11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07"/>
      <c r="Q913" s="13"/>
      <c r="R913" s="13"/>
    </row>
    <row r="914" ht="12.75" customHeight="1">
      <c r="B914" s="123"/>
      <c r="C914" s="13"/>
      <c r="D914" s="13"/>
      <c r="E914" s="11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07"/>
      <c r="Q914" s="13"/>
      <c r="R914" s="13"/>
    </row>
    <row r="915" ht="12.75" customHeight="1">
      <c r="B915" s="123"/>
      <c r="C915" s="13"/>
      <c r="D915" s="13"/>
      <c r="E915" s="11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07"/>
      <c r="Q915" s="13"/>
      <c r="R915" s="13"/>
    </row>
    <row r="916" ht="12.75" customHeight="1">
      <c r="B916" s="123"/>
      <c r="C916" s="13"/>
      <c r="D916" s="13"/>
      <c r="E916" s="11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07"/>
      <c r="Q916" s="13"/>
      <c r="R916" s="13"/>
    </row>
    <row r="917" ht="12.75" customHeight="1">
      <c r="B917" s="123"/>
      <c r="C917" s="13"/>
      <c r="D917" s="13"/>
      <c r="E917" s="11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07"/>
      <c r="Q917" s="13"/>
      <c r="R917" s="13"/>
    </row>
    <row r="918" ht="12.75" customHeight="1">
      <c r="B918" s="123"/>
      <c r="C918" s="13"/>
      <c r="D918" s="13"/>
      <c r="E918" s="11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07"/>
      <c r="Q918" s="13"/>
      <c r="R918" s="13"/>
    </row>
    <row r="919" ht="12.75" customHeight="1">
      <c r="B919" s="123"/>
      <c r="C919" s="13"/>
      <c r="D919" s="13"/>
      <c r="E919" s="11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07"/>
      <c r="Q919" s="13"/>
      <c r="R919" s="13"/>
    </row>
    <row r="920" ht="12.75" customHeight="1">
      <c r="B920" s="123"/>
      <c r="C920" s="13"/>
      <c r="D920" s="13"/>
      <c r="E920" s="11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07"/>
      <c r="Q920" s="13"/>
      <c r="R920" s="13"/>
    </row>
    <row r="921" ht="12.75" customHeight="1">
      <c r="B921" s="123"/>
      <c r="C921" s="13"/>
      <c r="D921" s="13"/>
      <c r="E921" s="11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07"/>
      <c r="Q921" s="13"/>
      <c r="R921" s="13"/>
    </row>
    <row r="922" ht="12.75" customHeight="1">
      <c r="B922" s="123"/>
      <c r="C922" s="13"/>
      <c r="D922" s="13"/>
      <c r="E922" s="11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07"/>
      <c r="Q922" s="13"/>
      <c r="R922" s="13"/>
    </row>
    <row r="923" ht="12.75" customHeight="1">
      <c r="B923" s="123"/>
      <c r="C923" s="13"/>
      <c r="D923" s="13"/>
      <c r="E923" s="11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07"/>
      <c r="Q923" s="13"/>
      <c r="R923" s="13"/>
    </row>
    <row r="924" ht="12.75" customHeight="1">
      <c r="B924" s="123"/>
      <c r="C924" s="13"/>
      <c r="D924" s="13"/>
      <c r="E924" s="11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07"/>
      <c r="Q924" s="13"/>
      <c r="R924" s="13"/>
    </row>
    <row r="925" ht="12.75" customHeight="1">
      <c r="B925" s="123"/>
      <c r="C925" s="13"/>
      <c r="D925" s="13"/>
      <c r="E925" s="11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07"/>
      <c r="Q925" s="13"/>
      <c r="R925" s="13"/>
    </row>
    <row r="926" ht="12.75" customHeight="1">
      <c r="B926" s="123"/>
      <c r="C926" s="13"/>
      <c r="D926" s="13"/>
      <c r="E926" s="11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07"/>
      <c r="Q926" s="13"/>
      <c r="R926" s="13"/>
    </row>
    <row r="927" ht="12.75" customHeight="1">
      <c r="B927" s="123"/>
      <c r="C927" s="13"/>
      <c r="D927" s="13"/>
      <c r="E927" s="11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07"/>
      <c r="Q927" s="13"/>
      <c r="R927" s="13"/>
    </row>
    <row r="928" ht="12.75" customHeight="1">
      <c r="B928" s="123"/>
      <c r="C928" s="13"/>
      <c r="D928" s="13"/>
      <c r="E928" s="11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07"/>
      <c r="Q928" s="13"/>
      <c r="R928" s="13"/>
    </row>
    <row r="929" ht="12.75" customHeight="1">
      <c r="B929" s="123"/>
      <c r="C929" s="13"/>
      <c r="D929" s="13"/>
      <c r="E929" s="11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07"/>
      <c r="Q929" s="13"/>
      <c r="R929" s="13"/>
    </row>
    <row r="930" ht="12.75" customHeight="1">
      <c r="B930" s="123"/>
      <c r="C930" s="13"/>
      <c r="D930" s="13"/>
      <c r="E930" s="11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07"/>
      <c r="Q930" s="13"/>
      <c r="R930" s="13"/>
    </row>
    <row r="931" ht="12.75" customHeight="1">
      <c r="B931" s="123"/>
      <c r="C931" s="13"/>
      <c r="D931" s="13"/>
      <c r="E931" s="11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07"/>
      <c r="Q931" s="13"/>
      <c r="R931" s="13"/>
    </row>
    <row r="932" ht="12.75" customHeight="1">
      <c r="B932" s="123"/>
      <c r="C932" s="13"/>
      <c r="D932" s="13"/>
      <c r="E932" s="11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07"/>
      <c r="Q932" s="13"/>
      <c r="R932" s="13"/>
    </row>
    <row r="933" ht="12.75" customHeight="1">
      <c r="B933" s="123"/>
      <c r="C933" s="13"/>
      <c r="D933" s="13"/>
      <c r="E933" s="11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07"/>
      <c r="Q933" s="13"/>
      <c r="R933" s="13"/>
    </row>
    <row r="934" ht="12.75" customHeight="1">
      <c r="B934" s="123"/>
      <c r="C934" s="13"/>
      <c r="D934" s="13"/>
      <c r="E934" s="11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07"/>
      <c r="Q934" s="13"/>
      <c r="R934" s="13"/>
    </row>
    <row r="935" ht="12.75" customHeight="1">
      <c r="B935" s="123"/>
      <c r="C935" s="13"/>
      <c r="D935" s="13"/>
      <c r="E935" s="11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07"/>
      <c r="Q935" s="13"/>
      <c r="R935" s="13"/>
    </row>
    <row r="936" ht="12.75" customHeight="1">
      <c r="B936" s="123"/>
      <c r="C936" s="13"/>
      <c r="D936" s="13"/>
      <c r="E936" s="11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07"/>
      <c r="Q936" s="13"/>
      <c r="R936" s="13"/>
    </row>
    <row r="937" ht="12.75" customHeight="1">
      <c r="B937" s="123"/>
      <c r="C937" s="13"/>
      <c r="D937" s="13"/>
      <c r="E937" s="11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07"/>
      <c r="Q937" s="13"/>
      <c r="R937" s="13"/>
    </row>
    <row r="938" ht="12.75" customHeight="1">
      <c r="B938" s="123"/>
      <c r="C938" s="13"/>
      <c r="D938" s="13"/>
      <c r="E938" s="11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07"/>
      <c r="Q938" s="13"/>
      <c r="R938" s="13"/>
    </row>
    <row r="939" ht="12.75" customHeight="1">
      <c r="B939" s="123"/>
      <c r="C939" s="13"/>
      <c r="D939" s="13"/>
      <c r="E939" s="11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07"/>
      <c r="Q939" s="13"/>
      <c r="R939" s="13"/>
    </row>
    <row r="940" ht="12.75" customHeight="1">
      <c r="B940" s="123"/>
      <c r="C940" s="13"/>
      <c r="D940" s="13"/>
      <c r="E940" s="11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07"/>
      <c r="Q940" s="13"/>
      <c r="R940" s="13"/>
    </row>
    <row r="941" ht="12.75" customHeight="1">
      <c r="B941" s="123"/>
      <c r="C941" s="13"/>
      <c r="D941" s="13"/>
      <c r="E941" s="11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07"/>
      <c r="Q941" s="13"/>
      <c r="R941" s="13"/>
    </row>
    <row r="942" ht="12.75" customHeight="1">
      <c r="B942" s="123"/>
      <c r="C942" s="13"/>
      <c r="D942" s="13"/>
      <c r="E942" s="11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07"/>
      <c r="Q942" s="13"/>
      <c r="R942" s="13"/>
    </row>
    <row r="943" ht="12.75" customHeight="1">
      <c r="B943" s="123"/>
      <c r="C943" s="13"/>
      <c r="D943" s="13"/>
      <c r="E943" s="11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07"/>
      <c r="Q943" s="13"/>
      <c r="R943" s="13"/>
    </row>
    <row r="944" ht="12.75" customHeight="1">
      <c r="B944" s="123"/>
      <c r="C944" s="13"/>
      <c r="D944" s="13"/>
      <c r="E944" s="11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07"/>
      <c r="Q944" s="13"/>
      <c r="R944" s="13"/>
    </row>
    <row r="945" ht="12.75" customHeight="1">
      <c r="B945" s="123"/>
      <c r="C945" s="13"/>
      <c r="D945" s="13"/>
      <c r="E945" s="11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07"/>
      <c r="Q945" s="13"/>
      <c r="R945" s="13"/>
    </row>
    <row r="946" ht="12.75" customHeight="1">
      <c r="B946" s="123"/>
      <c r="C946" s="13"/>
      <c r="D946" s="13"/>
      <c r="E946" s="11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07"/>
      <c r="Q946" s="13"/>
      <c r="R946" s="13"/>
    </row>
    <row r="947" ht="12.75" customHeight="1">
      <c r="B947" s="123"/>
      <c r="C947" s="13"/>
      <c r="D947" s="13"/>
      <c r="E947" s="11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07"/>
      <c r="Q947" s="13"/>
      <c r="R947" s="13"/>
    </row>
    <row r="948" ht="12.75" customHeight="1">
      <c r="B948" s="123"/>
      <c r="C948" s="13"/>
      <c r="D948" s="13"/>
      <c r="E948" s="11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07"/>
      <c r="Q948" s="13"/>
      <c r="R948" s="13"/>
    </row>
    <row r="949" ht="12.75" customHeight="1">
      <c r="B949" s="123"/>
      <c r="C949" s="13"/>
      <c r="D949" s="13"/>
      <c r="E949" s="11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07"/>
      <c r="Q949" s="13"/>
      <c r="R949" s="13"/>
    </row>
    <row r="950" ht="12.75" customHeight="1">
      <c r="B950" s="123"/>
      <c r="C950" s="13"/>
      <c r="D950" s="13"/>
      <c r="E950" s="11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07"/>
      <c r="Q950" s="13"/>
      <c r="R950" s="13"/>
    </row>
    <row r="951" ht="12.75" customHeight="1">
      <c r="B951" s="123"/>
      <c r="C951" s="13"/>
      <c r="D951" s="13"/>
      <c r="E951" s="11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07"/>
      <c r="Q951" s="13"/>
      <c r="R951" s="13"/>
    </row>
    <row r="952" ht="12.75" customHeight="1">
      <c r="B952" s="123"/>
      <c r="C952" s="13"/>
      <c r="D952" s="13"/>
      <c r="E952" s="11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07"/>
      <c r="Q952" s="13"/>
      <c r="R952" s="13"/>
    </row>
    <row r="953" ht="12.75" customHeight="1">
      <c r="B953" s="123"/>
      <c r="C953" s="13"/>
      <c r="D953" s="13"/>
      <c r="E953" s="11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07"/>
      <c r="Q953" s="13"/>
      <c r="R953" s="13"/>
    </row>
    <row r="954" ht="12.75" customHeight="1">
      <c r="B954" s="123"/>
      <c r="C954" s="13"/>
      <c r="D954" s="13"/>
      <c r="E954" s="11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07"/>
      <c r="Q954" s="13"/>
      <c r="R954" s="13"/>
    </row>
    <row r="955" ht="12.75" customHeight="1">
      <c r="B955" s="123"/>
      <c r="C955" s="13"/>
      <c r="D955" s="13"/>
      <c r="E955" s="11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07"/>
      <c r="Q955" s="13"/>
      <c r="R955" s="13"/>
    </row>
    <row r="956" ht="12.75" customHeight="1">
      <c r="B956" s="123"/>
      <c r="C956" s="13"/>
      <c r="D956" s="13"/>
      <c r="E956" s="11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07"/>
      <c r="Q956" s="13"/>
      <c r="R956" s="13"/>
    </row>
    <row r="957" ht="12.75" customHeight="1">
      <c r="B957" s="123"/>
      <c r="C957" s="13"/>
      <c r="D957" s="13"/>
      <c r="E957" s="11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07"/>
      <c r="Q957" s="13"/>
      <c r="R957" s="13"/>
    </row>
    <row r="958" ht="12.75" customHeight="1">
      <c r="B958" s="123"/>
      <c r="C958" s="13"/>
      <c r="D958" s="13"/>
      <c r="E958" s="11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07"/>
      <c r="Q958" s="13"/>
      <c r="R958" s="13"/>
    </row>
    <row r="959" ht="12.75" customHeight="1">
      <c r="B959" s="123"/>
      <c r="C959" s="13"/>
      <c r="D959" s="13"/>
      <c r="E959" s="11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07"/>
      <c r="Q959" s="13"/>
      <c r="R959" s="13"/>
    </row>
    <row r="960" ht="12.75" customHeight="1">
      <c r="B960" s="123"/>
      <c r="C960" s="13"/>
      <c r="D960" s="13"/>
      <c r="E960" s="11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07"/>
      <c r="Q960" s="13"/>
      <c r="R960" s="13"/>
    </row>
    <row r="961" ht="12.75" customHeight="1">
      <c r="B961" s="123"/>
      <c r="C961" s="13"/>
      <c r="D961" s="13"/>
      <c r="E961" s="11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07"/>
      <c r="Q961" s="13"/>
      <c r="R961" s="13"/>
    </row>
    <row r="962" ht="12.75" customHeight="1">
      <c r="B962" s="123"/>
      <c r="C962" s="13"/>
      <c r="D962" s="13"/>
      <c r="E962" s="11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07"/>
      <c r="Q962" s="13"/>
      <c r="R962" s="13"/>
    </row>
    <row r="963" ht="12.75" customHeight="1">
      <c r="B963" s="123"/>
      <c r="C963" s="13"/>
      <c r="D963" s="13"/>
      <c r="E963" s="11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07"/>
      <c r="Q963" s="13"/>
      <c r="R963" s="13"/>
    </row>
    <row r="964" ht="12.75" customHeight="1">
      <c r="B964" s="123"/>
      <c r="C964" s="13"/>
      <c r="D964" s="13"/>
      <c r="E964" s="11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07"/>
      <c r="Q964" s="13"/>
      <c r="R964" s="13"/>
    </row>
    <row r="965" ht="12.75" customHeight="1">
      <c r="B965" s="123"/>
      <c r="C965" s="13"/>
      <c r="D965" s="13"/>
      <c r="E965" s="11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07"/>
      <c r="Q965" s="13"/>
      <c r="R965" s="13"/>
    </row>
    <row r="966" ht="12.75" customHeight="1">
      <c r="B966" s="123"/>
      <c r="C966" s="13"/>
      <c r="D966" s="13"/>
      <c r="E966" s="11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07"/>
      <c r="Q966" s="13"/>
      <c r="R966" s="13"/>
    </row>
    <row r="967" ht="12.75" customHeight="1">
      <c r="B967" s="123"/>
      <c r="C967" s="13"/>
      <c r="D967" s="13"/>
      <c r="E967" s="11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07"/>
      <c r="Q967" s="13"/>
      <c r="R967" s="13"/>
    </row>
    <row r="968" ht="12.75" customHeight="1">
      <c r="B968" s="123"/>
      <c r="C968" s="13"/>
      <c r="D968" s="13"/>
      <c r="E968" s="11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07"/>
      <c r="Q968" s="13"/>
      <c r="R968" s="13"/>
    </row>
    <row r="969" ht="12.75" customHeight="1">
      <c r="B969" s="123"/>
      <c r="C969" s="13"/>
      <c r="D969" s="13"/>
      <c r="E969" s="11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07"/>
      <c r="Q969" s="13"/>
      <c r="R969" s="13"/>
    </row>
    <row r="970" ht="12.75" customHeight="1">
      <c r="B970" s="123"/>
      <c r="C970" s="13"/>
      <c r="D970" s="13"/>
      <c r="E970" s="11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07"/>
      <c r="Q970" s="13"/>
      <c r="R970" s="13"/>
    </row>
    <row r="971" ht="12.75" customHeight="1">
      <c r="B971" s="123"/>
      <c r="C971" s="13"/>
      <c r="D971" s="13"/>
      <c r="E971" s="11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07"/>
      <c r="Q971" s="13"/>
      <c r="R971" s="13"/>
    </row>
    <row r="972" ht="12.75" customHeight="1">
      <c r="B972" s="123"/>
      <c r="C972" s="13"/>
      <c r="D972" s="13"/>
      <c r="E972" s="11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07"/>
      <c r="Q972" s="13"/>
      <c r="R972" s="13"/>
    </row>
    <row r="973" ht="12.75" customHeight="1">
      <c r="B973" s="123"/>
      <c r="C973" s="13"/>
      <c r="D973" s="13"/>
      <c r="E973" s="11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07"/>
      <c r="Q973" s="13"/>
      <c r="R973" s="13"/>
    </row>
    <row r="974" ht="12.75" customHeight="1">
      <c r="B974" s="123"/>
      <c r="C974" s="13"/>
      <c r="D974" s="13"/>
      <c r="E974" s="11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07"/>
      <c r="Q974" s="13"/>
      <c r="R974" s="13"/>
    </row>
    <row r="975" ht="12.75" customHeight="1">
      <c r="B975" s="123"/>
      <c r="C975" s="13"/>
      <c r="D975" s="13"/>
      <c r="E975" s="11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07"/>
      <c r="Q975" s="13"/>
      <c r="R975" s="13"/>
    </row>
    <row r="976" ht="12.75" customHeight="1">
      <c r="B976" s="123"/>
      <c r="C976" s="13"/>
      <c r="D976" s="13"/>
      <c r="E976" s="11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07"/>
      <c r="Q976" s="13"/>
      <c r="R976" s="13"/>
    </row>
    <row r="977" ht="12.75" customHeight="1">
      <c r="B977" s="123"/>
      <c r="C977" s="13"/>
      <c r="D977" s="13"/>
      <c r="E977" s="11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07"/>
      <c r="Q977" s="13"/>
      <c r="R977" s="13"/>
    </row>
    <row r="978" ht="12.75" customHeight="1">
      <c r="B978" s="123"/>
      <c r="C978" s="13"/>
      <c r="D978" s="13"/>
      <c r="E978" s="11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07"/>
      <c r="Q978" s="13"/>
      <c r="R978" s="13"/>
    </row>
    <row r="979" ht="12.75" customHeight="1">
      <c r="B979" s="123"/>
      <c r="C979" s="13"/>
      <c r="D979" s="13"/>
      <c r="E979" s="11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07"/>
      <c r="Q979" s="13"/>
      <c r="R979" s="13"/>
    </row>
    <row r="980" ht="12.75" customHeight="1">
      <c r="B980" s="123"/>
      <c r="C980" s="13"/>
      <c r="D980" s="13"/>
      <c r="E980" s="11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07"/>
      <c r="Q980" s="13"/>
      <c r="R980" s="13"/>
    </row>
    <row r="981" ht="12.75" customHeight="1">
      <c r="B981" s="123"/>
      <c r="C981" s="13"/>
      <c r="D981" s="13"/>
      <c r="E981" s="11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07"/>
      <c r="Q981" s="13"/>
      <c r="R981" s="13"/>
    </row>
    <row r="982" ht="12.75" customHeight="1">
      <c r="B982" s="123"/>
      <c r="C982" s="13"/>
      <c r="D982" s="13"/>
      <c r="E982" s="11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07"/>
      <c r="Q982" s="13"/>
      <c r="R982" s="13"/>
    </row>
    <row r="983" ht="12.75" customHeight="1">
      <c r="B983" s="123"/>
      <c r="C983" s="13"/>
      <c r="D983" s="13"/>
      <c r="E983" s="11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07"/>
      <c r="Q983" s="13"/>
      <c r="R983" s="13"/>
    </row>
    <row r="984" ht="12.75" customHeight="1">
      <c r="B984" s="123"/>
      <c r="C984" s="13"/>
      <c r="D984" s="13"/>
      <c r="E984" s="11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07"/>
      <c r="Q984" s="13"/>
      <c r="R984" s="13"/>
    </row>
    <row r="985" ht="12.75" customHeight="1">
      <c r="B985" s="123"/>
      <c r="C985" s="13"/>
      <c r="D985" s="13"/>
      <c r="E985" s="11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07"/>
      <c r="Q985" s="13"/>
      <c r="R985" s="13"/>
    </row>
    <row r="986" ht="12.75" customHeight="1">
      <c r="B986" s="123"/>
      <c r="C986" s="13"/>
      <c r="D986" s="13"/>
      <c r="E986" s="11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07"/>
      <c r="Q986" s="13"/>
      <c r="R986" s="13"/>
    </row>
    <row r="987" ht="12.75" customHeight="1">
      <c r="B987" s="123"/>
      <c r="C987" s="13"/>
      <c r="D987" s="13"/>
      <c r="E987" s="11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07"/>
      <c r="Q987" s="13"/>
      <c r="R987" s="13"/>
    </row>
    <row r="988" ht="12.75" customHeight="1">
      <c r="B988" s="123"/>
      <c r="C988" s="13"/>
      <c r="D988" s="13"/>
      <c r="E988" s="11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07"/>
      <c r="Q988" s="13"/>
      <c r="R988" s="13"/>
    </row>
    <row r="989" ht="12.75" customHeight="1">
      <c r="B989" s="123"/>
      <c r="C989" s="13"/>
      <c r="D989" s="13"/>
      <c r="E989" s="11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07"/>
      <c r="Q989" s="13"/>
      <c r="R989" s="13"/>
    </row>
    <row r="990" ht="12.75" customHeight="1">
      <c r="B990" s="123"/>
      <c r="C990" s="13"/>
      <c r="D990" s="13"/>
      <c r="E990" s="11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07"/>
      <c r="Q990" s="13"/>
      <c r="R990" s="13"/>
    </row>
    <row r="991" ht="12.75" customHeight="1">
      <c r="B991" s="123"/>
      <c r="C991" s="13"/>
      <c r="D991" s="13"/>
      <c r="E991" s="11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07"/>
      <c r="Q991" s="13"/>
      <c r="R991" s="13"/>
    </row>
    <row r="992" ht="12.75" customHeight="1">
      <c r="B992" s="123"/>
      <c r="C992" s="13"/>
      <c r="D992" s="13"/>
      <c r="E992" s="11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07"/>
      <c r="Q992" s="13"/>
      <c r="R992" s="13"/>
    </row>
    <row r="993" ht="12.75" customHeight="1">
      <c r="B993" s="123"/>
      <c r="C993" s="13"/>
      <c r="D993" s="13"/>
      <c r="E993" s="11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07"/>
      <c r="Q993" s="13"/>
      <c r="R993" s="13"/>
    </row>
    <row r="994" ht="12.75" customHeight="1">
      <c r="B994" s="123"/>
      <c r="C994" s="13"/>
      <c r="D994" s="13"/>
      <c r="E994" s="11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07"/>
      <c r="Q994" s="13"/>
      <c r="R994" s="13"/>
    </row>
    <row r="995" ht="12.75" customHeight="1">
      <c r="B995" s="123"/>
      <c r="C995" s="13"/>
      <c r="D995" s="13"/>
      <c r="E995" s="11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07"/>
      <c r="Q995" s="13"/>
      <c r="R995" s="13"/>
    </row>
    <row r="996" ht="12.75" customHeight="1">
      <c r="B996" s="123"/>
      <c r="C996" s="13"/>
      <c r="D996" s="13"/>
      <c r="E996" s="11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07"/>
      <c r="Q996" s="13"/>
      <c r="R996" s="13"/>
    </row>
    <row r="997" ht="12.75" customHeight="1">
      <c r="B997" s="123"/>
      <c r="C997" s="13"/>
      <c r="D997" s="13"/>
      <c r="E997" s="11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07"/>
      <c r="Q997" s="13"/>
      <c r="R997" s="13"/>
    </row>
    <row r="998" ht="12.75" customHeight="1">
      <c r="B998" s="123"/>
      <c r="C998" s="13"/>
      <c r="D998" s="13"/>
      <c r="E998" s="11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07"/>
      <c r="Q998" s="13"/>
      <c r="R998" s="13"/>
    </row>
    <row r="999" ht="12.75" customHeight="1">
      <c r="B999" s="123"/>
      <c r="C999" s="13"/>
      <c r="D999" s="13"/>
      <c r="E999" s="11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07"/>
      <c r="Q999" s="13"/>
      <c r="R999" s="13"/>
    </row>
    <row r="1000" ht="12.75" customHeight="1">
      <c r="B1000" s="123"/>
      <c r="C1000" s="13"/>
      <c r="D1000" s="13"/>
      <c r="E1000" s="11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07"/>
      <c r="Q1000" s="13"/>
      <c r="R1000" s="13"/>
    </row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9.86"/>
    <col customWidth="1" min="3" max="3" width="6.43"/>
    <col customWidth="1" min="4" max="4" width="7.43"/>
    <col customWidth="1" min="5" max="5" width="18.29"/>
    <col customWidth="1" min="6" max="6" width="6.0"/>
    <col customWidth="1" min="7" max="7" width="7.86"/>
    <col customWidth="1" min="8" max="8" width="17.29"/>
    <col customWidth="1" min="9" max="9" width="7.14"/>
    <col customWidth="1" min="10" max="10" width="7.43"/>
    <col customWidth="1" min="11" max="11" width="22.0"/>
    <col customWidth="1" min="12" max="26" width="10.71"/>
  </cols>
  <sheetData>
    <row r="1" ht="12.75" customHeight="1">
      <c r="A1" s="13" t="s">
        <v>820</v>
      </c>
    </row>
    <row r="2" ht="12.75" customHeight="1">
      <c r="C2" s="139"/>
      <c r="F2" s="139"/>
      <c r="I2" s="139"/>
    </row>
    <row r="3" ht="12.75" customHeight="1">
      <c r="A3" s="5" t="s">
        <v>821</v>
      </c>
      <c r="B3" s="5"/>
      <c r="C3" s="140"/>
      <c r="D3" s="5" t="s">
        <v>822</v>
      </c>
      <c r="E3" s="5"/>
      <c r="F3" s="140"/>
      <c r="G3" s="5" t="s">
        <v>823</v>
      </c>
      <c r="H3" s="5"/>
      <c r="I3" s="140"/>
      <c r="J3" s="5" t="s">
        <v>824</v>
      </c>
    </row>
    <row r="4" ht="12.75" customHeight="1">
      <c r="A4" s="141" t="s">
        <v>825</v>
      </c>
      <c r="B4" s="141" t="s">
        <v>826</v>
      </c>
      <c r="C4" s="142" t="s">
        <v>827</v>
      </c>
      <c r="D4" s="141" t="s">
        <v>825</v>
      </c>
      <c r="E4" s="141" t="s">
        <v>826</v>
      </c>
      <c r="F4" s="142" t="s">
        <v>827</v>
      </c>
      <c r="G4" s="141" t="s">
        <v>825</v>
      </c>
      <c r="H4" s="141" t="s">
        <v>826</v>
      </c>
      <c r="I4" s="142" t="s">
        <v>827</v>
      </c>
      <c r="J4" s="141" t="s">
        <v>825</v>
      </c>
      <c r="K4" s="141" t="s">
        <v>826</v>
      </c>
      <c r="L4" s="142" t="s">
        <v>827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12" t="s">
        <v>52</v>
      </c>
      <c r="B5" s="12" t="s">
        <v>55</v>
      </c>
      <c r="C5" s="139">
        <v>5.0</v>
      </c>
      <c r="D5" s="12" t="s">
        <v>257</v>
      </c>
      <c r="E5" s="12" t="s">
        <v>259</v>
      </c>
      <c r="F5" s="139">
        <v>5.0</v>
      </c>
      <c r="G5" s="12" t="s">
        <v>434</v>
      </c>
      <c r="H5" s="12" t="s">
        <v>828</v>
      </c>
      <c r="I5" s="139">
        <v>2.0</v>
      </c>
      <c r="J5" s="13" t="s">
        <v>317</v>
      </c>
      <c r="K5" s="13" t="s">
        <v>128</v>
      </c>
      <c r="L5" s="12">
        <v>6.0</v>
      </c>
    </row>
    <row r="6" ht="12.75" customHeight="1">
      <c r="A6" s="12" t="s">
        <v>126</v>
      </c>
      <c r="B6" s="12" t="s">
        <v>128</v>
      </c>
      <c r="C6" s="139">
        <v>5.0</v>
      </c>
      <c r="D6" s="12" t="s">
        <v>109</v>
      </c>
      <c r="E6" s="12" t="s">
        <v>112</v>
      </c>
      <c r="F6" s="139">
        <v>5.0</v>
      </c>
      <c r="G6" s="13" t="s">
        <v>486</v>
      </c>
      <c r="H6" s="13" t="s">
        <v>487</v>
      </c>
      <c r="I6" s="139">
        <v>2.0</v>
      </c>
      <c r="J6" s="13" t="s">
        <v>300</v>
      </c>
      <c r="K6" s="13" t="s">
        <v>303</v>
      </c>
      <c r="L6" s="12">
        <v>6.0</v>
      </c>
    </row>
    <row r="7" ht="12.75" customHeight="1">
      <c r="A7" s="12" t="s">
        <v>200</v>
      </c>
      <c r="B7" s="12" t="s">
        <v>201</v>
      </c>
      <c r="C7" s="139">
        <v>5.0</v>
      </c>
      <c r="D7" s="12" t="s">
        <v>598</v>
      </c>
      <c r="E7" s="12" t="s">
        <v>388</v>
      </c>
      <c r="F7" s="139">
        <v>5.0</v>
      </c>
      <c r="G7" s="13" t="s">
        <v>829</v>
      </c>
      <c r="H7" s="13" t="s">
        <v>190</v>
      </c>
      <c r="I7" s="139">
        <v>2.0</v>
      </c>
      <c r="J7" s="13" t="s">
        <v>317</v>
      </c>
      <c r="K7" s="13" t="s">
        <v>325</v>
      </c>
      <c r="L7" s="12">
        <v>5.0</v>
      </c>
    </row>
    <row r="8" ht="12.75" customHeight="1">
      <c r="A8" s="12" t="s">
        <v>257</v>
      </c>
      <c r="B8" s="12" t="s">
        <v>259</v>
      </c>
      <c r="C8" s="139">
        <v>4.0</v>
      </c>
      <c r="F8" s="139"/>
      <c r="G8" s="13" t="s">
        <v>167</v>
      </c>
      <c r="H8" s="13" t="s">
        <v>171</v>
      </c>
      <c r="I8" s="139">
        <v>2.0</v>
      </c>
      <c r="J8" s="13" t="s">
        <v>383</v>
      </c>
      <c r="K8" s="13" t="s">
        <v>246</v>
      </c>
      <c r="L8" s="12">
        <v>3.0</v>
      </c>
    </row>
    <row r="9" ht="12.75" customHeight="1">
      <c r="A9" s="12" t="s">
        <v>219</v>
      </c>
      <c r="B9" s="12" t="s">
        <v>830</v>
      </c>
      <c r="C9" s="139">
        <v>4.0</v>
      </c>
      <c r="D9" s="12" t="s">
        <v>52</v>
      </c>
      <c r="E9" s="12" t="s">
        <v>55</v>
      </c>
      <c r="F9" s="139">
        <v>4.0</v>
      </c>
      <c r="G9" s="12" t="s">
        <v>200</v>
      </c>
      <c r="H9" s="12" t="s">
        <v>201</v>
      </c>
      <c r="I9" s="139">
        <v>2.0</v>
      </c>
      <c r="J9" s="13" t="s">
        <v>383</v>
      </c>
      <c r="K9" s="13" t="s">
        <v>393</v>
      </c>
      <c r="L9" s="12">
        <v>2.0</v>
      </c>
    </row>
    <row r="10" ht="12.75" customHeight="1">
      <c r="A10" s="12" t="s">
        <v>257</v>
      </c>
      <c r="B10" s="12" t="s">
        <v>259</v>
      </c>
      <c r="C10" s="139">
        <v>3.0</v>
      </c>
      <c r="D10" s="12" t="s">
        <v>126</v>
      </c>
      <c r="E10" s="12" t="s">
        <v>128</v>
      </c>
      <c r="F10" s="139">
        <v>4.0</v>
      </c>
      <c r="G10" s="13" t="s">
        <v>279</v>
      </c>
      <c r="H10" s="13" t="s">
        <v>281</v>
      </c>
      <c r="I10" s="139">
        <v>2.0</v>
      </c>
      <c r="J10" s="13" t="s">
        <v>383</v>
      </c>
      <c r="K10" s="13" t="s">
        <v>386</v>
      </c>
      <c r="L10" s="12">
        <v>2.0</v>
      </c>
    </row>
    <row r="11" ht="12.75" customHeight="1">
      <c r="A11" s="12" t="s">
        <v>434</v>
      </c>
      <c r="B11" s="12" t="s">
        <v>828</v>
      </c>
      <c r="C11" s="139">
        <v>3.0</v>
      </c>
      <c r="D11" s="12" t="s">
        <v>451</v>
      </c>
      <c r="E11" s="12" t="s">
        <v>452</v>
      </c>
      <c r="F11" s="139">
        <v>4.0</v>
      </c>
      <c r="I11" s="139"/>
      <c r="J11" s="13" t="s">
        <v>300</v>
      </c>
      <c r="K11" s="13" t="s">
        <v>305</v>
      </c>
      <c r="L11" s="12">
        <v>2.0</v>
      </c>
    </row>
    <row r="12" ht="12.75" customHeight="1">
      <c r="A12" s="12" t="s">
        <v>486</v>
      </c>
      <c r="B12" s="12" t="s">
        <v>487</v>
      </c>
      <c r="C12" s="139">
        <v>3.0</v>
      </c>
      <c r="D12" s="12" t="s">
        <v>556</v>
      </c>
      <c r="E12" s="12" t="s">
        <v>454</v>
      </c>
      <c r="F12" s="139">
        <v>4.0</v>
      </c>
      <c r="I12" s="139"/>
    </row>
    <row r="13" ht="12.75" customHeight="1">
      <c r="A13" s="12" t="s">
        <v>71</v>
      </c>
      <c r="B13" s="12" t="s">
        <v>72</v>
      </c>
      <c r="C13" s="139">
        <v>3.0</v>
      </c>
      <c r="F13" s="139"/>
      <c r="I13" s="139"/>
    </row>
    <row r="14" ht="12.75" customHeight="1">
      <c r="A14" s="12" t="s">
        <v>109</v>
      </c>
      <c r="B14" s="12" t="s">
        <v>112</v>
      </c>
      <c r="C14" s="139">
        <v>3.0</v>
      </c>
      <c r="D14" s="12" t="s">
        <v>486</v>
      </c>
      <c r="E14" s="12" t="s">
        <v>487</v>
      </c>
      <c r="F14" s="139">
        <v>3.0</v>
      </c>
      <c r="I14" s="139"/>
    </row>
    <row r="15" ht="12.75" customHeight="1">
      <c r="A15" s="12" t="s">
        <v>167</v>
      </c>
      <c r="B15" s="12" t="s">
        <v>170</v>
      </c>
      <c r="C15" s="139">
        <v>3.0</v>
      </c>
      <c r="D15" s="12" t="s">
        <v>520</v>
      </c>
      <c r="E15" s="12" t="s">
        <v>522</v>
      </c>
      <c r="F15" s="139">
        <v>3.0</v>
      </c>
      <c r="I15" s="139"/>
    </row>
    <row r="16" ht="12.75" customHeight="1">
      <c r="A16" s="12" t="s">
        <v>184</v>
      </c>
      <c r="B16" s="12" t="s">
        <v>186</v>
      </c>
      <c r="C16" s="139">
        <v>3.0</v>
      </c>
      <c r="D16" s="12" t="s">
        <v>71</v>
      </c>
      <c r="E16" s="12" t="s">
        <v>72</v>
      </c>
      <c r="F16" s="139">
        <v>3.0</v>
      </c>
      <c r="I16" s="139"/>
    </row>
    <row r="17" ht="12.75" customHeight="1">
      <c r="A17" s="12" t="s">
        <v>279</v>
      </c>
      <c r="B17" s="12" t="s">
        <v>280</v>
      </c>
      <c r="C17" s="139">
        <v>3.0</v>
      </c>
      <c r="D17" s="12" t="s">
        <v>184</v>
      </c>
      <c r="E17" s="12" t="s">
        <v>186</v>
      </c>
      <c r="F17" s="139">
        <v>3.0</v>
      </c>
      <c r="I17" s="139"/>
      <c r="J17" s="5" t="s">
        <v>831</v>
      </c>
      <c r="K17" s="5"/>
      <c r="L17" s="5" t="s">
        <v>832</v>
      </c>
      <c r="M17" s="5" t="s">
        <v>833</v>
      </c>
    </row>
    <row r="18" ht="12.75" customHeight="1">
      <c r="A18" s="12" t="s">
        <v>52</v>
      </c>
      <c r="B18" s="12" t="s">
        <v>63</v>
      </c>
      <c r="C18" s="139">
        <v>2.0</v>
      </c>
      <c r="D18" s="12" t="s">
        <v>200</v>
      </c>
      <c r="E18" s="12" t="s">
        <v>201</v>
      </c>
      <c r="F18" s="139">
        <v>3.0</v>
      </c>
      <c r="I18" s="139"/>
      <c r="J18" s="12" t="s">
        <v>300</v>
      </c>
      <c r="K18" s="12" t="s">
        <v>303</v>
      </c>
      <c r="L18" s="12">
        <v>7.0</v>
      </c>
      <c r="M18" s="12">
        <v>8.5</v>
      </c>
    </row>
    <row r="19" ht="12.75" customHeight="1">
      <c r="A19" s="12" t="s">
        <v>434</v>
      </c>
      <c r="B19" s="12" t="s">
        <v>435</v>
      </c>
      <c r="C19" s="139">
        <v>2.0</v>
      </c>
      <c r="D19" s="12" t="s">
        <v>219</v>
      </c>
      <c r="E19" s="12" t="s">
        <v>830</v>
      </c>
      <c r="F19" s="139">
        <v>3.0</v>
      </c>
      <c r="I19" s="139"/>
      <c r="J19" s="12" t="s">
        <v>317</v>
      </c>
      <c r="K19" s="12" t="s">
        <v>128</v>
      </c>
      <c r="L19" s="12">
        <v>6.0</v>
      </c>
      <c r="M19" s="12">
        <v>6.0</v>
      </c>
    </row>
    <row r="20" ht="12.75" customHeight="1">
      <c r="A20" s="12" t="s">
        <v>434</v>
      </c>
      <c r="B20" s="12" t="s">
        <v>828</v>
      </c>
      <c r="C20" s="139">
        <v>2.0</v>
      </c>
      <c r="D20" s="12" t="s">
        <v>236</v>
      </c>
      <c r="E20" s="12" t="s">
        <v>240</v>
      </c>
      <c r="F20" s="139">
        <v>3.0</v>
      </c>
      <c r="I20" s="139"/>
      <c r="J20" s="12" t="s">
        <v>300</v>
      </c>
      <c r="K20" s="12" t="s">
        <v>325</v>
      </c>
      <c r="L20" s="12">
        <v>5.0</v>
      </c>
      <c r="M20" s="12">
        <v>5.0</v>
      </c>
    </row>
    <row r="21" ht="12.75" customHeight="1">
      <c r="A21" s="12" t="s">
        <v>434</v>
      </c>
      <c r="B21" s="12" t="s">
        <v>834</v>
      </c>
      <c r="C21" s="139">
        <v>2.0</v>
      </c>
      <c r="D21" s="12" t="s">
        <v>279</v>
      </c>
      <c r="E21" s="12" t="s">
        <v>280</v>
      </c>
      <c r="F21" s="139">
        <v>3.0</v>
      </c>
      <c r="I21" s="139"/>
      <c r="J21" s="12" t="s">
        <v>835</v>
      </c>
      <c r="K21" s="12" t="s">
        <v>246</v>
      </c>
      <c r="L21" s="12">
        <v>5.0</v>
      </c>
      <c r="M21" s="12">
        <v>5.5</v>
      </c>
    </row>
    <row r="22" ht="12.75" customHeight="1">
      <c r="A22" s="12" t="s">
        <v>470</v>
      </c>
      <c r="B22" s="12" t="s">
        <v>473</v>
      </c>
      <c r="C22" s="139">
        <v>2.0</v>
      </c>
      <c r="D22" s="12" t="s">
        <v>396</v>
      </c>
      <c r="E22" s="12" t="s">
        <v>399</v>
      </c>
      <c r="F22" s="139">
        <v>3.0</v>
      </c>
      <c r="I22" s="139"/>
      <c r="J22" s="12" t="s">
        <v>835</v>
      </c>
      <c r="K22" s="12" t="s">
        <v>386</v>
      </c>
      <c r="L22" s="12">
        <v>3.0</v>
      </c>
      <c r="M22" s="12">
        <v>3.5</v>
      </c>
    </row>
    <row r="23" ht="12.75" customHeight="1">
      <c r="A23" s="13" t="s">
        <v>486</v>
      </c>
      <c r="B23" s="13" t="s">
        <v>490</v>
      </c>
      <c r="C23" s="139">
        <v>2.0</v>
      </c>
      <c r="D23" s="12" t="s">
        <v>598</v>
      </c>
      <c r="E23" s="12" t="s">
        <v>602</v>
      </c>
      <c r="F23" s="139">
        <v>3.0</v>
      </c>
      <c r="I23" s="139"/>
      <c r="J23" s="12" t="s">
        <v>300</v>
      </c>
      <c r="K23" s="12" t="s">
        <v>305</v>
      </c>
      <c r="L23" s="12">
        <v>3.0</v>
      </c>
      <c r="M23" s="12">
        <v>3.5</v>
      </c>
    </row>
    <row r="24" ht="12.75" customHeight="1">
      <c r="A24" s="12" t="s">
        <v>486</v>
      </c>
      <c r="B24" s="12" t="s">
        <v>491</v>
      </c>
      <c r="C24" s="139">
        <v>2.0</v>
      </c>
      <c r="D24" s="12" t="s">
        <v>640</v>
      </c>
      <c r="E24" s="12" t="s">
        <v>641</v>
      </c>
      <c r="F24" s="139">
        <v>3.0</v>
      </c>
      <c r="I24" s="139"/>
      <c r="J24" s="12" t="s">
        <v>835</v>
      </c>
      <c r="K24" s="12" t="s">
        <v>393</v>
      </c>
      <c r="L24" s="12">
        <v>2.0</v>
      </c>
      <c r="M24" s="12">
        <v>2.5</v>
      </c>
    </row>
    <row r="25" ht="12.75" customHeight="1">
      <c r="A25" s="12" t="s">
        <v>503</v>
      </c>
      <c r="B25" s="12" t="s">
        <v>505</v>
      </c>
      <c r="C25" s="139">
        <v>2.0</v>
      </c>
      <c r="D25" s="12" t="s">
        <v>697</v>
      </c>
      <c r="E25" s="12" t="s">
        <v>397</v>
      </c>
      <c r="F25" s="139">
        <v>3.0</v>
      </c>
      <c r="I25" s="139"/>
      <c r="J25" s="12" t="s">
        <v>300</v>
      </c>
      <c r="K25" s="12" t="s">
        <v>306</v>
      </c>
      <c r="L25" s="12">
        <v>1.0</v>
      </c>
      <c r="M25" s="12">
        <v>1.25</v>
      </c>
    </row>
    <row r="26" ht="12.75" customHeight="1">
      <c r="A26" s="12" t="s">
        <v>503</v>
      </c>
      <c r="B26" s="12" t="s">
        <v>504</v>
      </c>
      <c r="C26" s="139">
        <v>2.0</v>
      </c>
      <c r="F26" s="139"/>
      <c r="I26" s="139"/>
      <c r="J26" s="12" t="s">
        <v>383</v>
      </c>
      <c r="K26" s="12" t="s">
        <v>258</v>
      </c>
      <c r="L26" s="12">
        <v>1.0</v>
      </c>
      <c r="M26" s="12">
        <v>3.0</v>
      </c>
    </row>
    <row r="27" ht="12.75" customHeight="1">
      <c r="A27" s="12" t="s">
        <v>520</v>
      </c>
      <c r="B27" s="12" t="s">
        <v>277</v>
      </c>
      <c r="C27" s="139">
        <v>2.0</v>
      </c>
      <c r="D27" s="12" t="s">
        <v>257</v>
      </c>
      <c r="E27" s="12" t="s">
        <v>260</v>
      </c>
      <c r="F27" s="139">
        <v>2.0</v>
      </c>
      <c r="I27" s="139"/>
      <c r="J27" s="12" t="s">
        <v>383</v>
      </c>
      <c r="K27" s="12" t="s">
        <v>389</v>
      </c>
      <c r="L27" s="12">
        <v>1.0</v>
      </c>
      <c r="M27" s="12">
        <v>1.0</v>
      </c>
    </row>
    <row r="28" ht="12.75" customHeight="1">
      <c r="A28" s="12" t="s">
        <v>534</v>
      </c>
      <c r="B28" s="12" t="s">
        <v>276</v>
      </c>
      <c r="C28" s="139">
        <v>2.0</v>
      </c>
      <c r="D28" s="12" t="s">
        <v>434</v>
      </c>
      <c r="E28" s="12" t="s">
        <v>828</v>
      </c>
      <c r="F28" s="139">
        <v>2.0</v>
      </c>
      <c r="I28" s="139"/>
      <c r="J28" s="12" t="s">
        <v>383</v>
      </c>
      <c r="K28" s="12" t="s">
        <v>395</v>
      </c>
      <c r="L28" s="12">
        <v>0.0</v>
      </c>
      <c r="M28" s="12">
        <v>2.0</v>
      </c>
    </row>
    <row r="29" ht="12.75" customHeight="1">
      <c r="A29" s="12" t="s">
        <v>539</v>
      </c>
      <c r="B29" s="12" t="s">
        <v>540</v>
      </c>
      <c r="C29" s="139">
        <v>2.0</v>
      </c>
      <c r="D29" s="12" t="s">
        <v>434</v>
      </c>
      <c r="E29" s="12" t="s">
        <v>834</v>
      </c>
      <c r="F29" s="139">
        <v>2.0</v>
      </c>
      <c r="I29" s="139"/>
      <c r="J29" s="12" t="s">
        <v>383</v>
      </c>
      <c r="K29" s="12" t="s">
        <v>388</v>
      </c>
      <c r="L29" s="12">
        <v>0.0</v>
      </c>
      <c r="M29" s="12">
        <v>1.0</v>
      </c>
    </row>
    <row r="30" ht="12.75" customHeight="1">
      <c r="A30" s="12" t="s">
        <v>71</v>
      </c>
      <c r="B30" s="12" t="s">
        <v>73</v>
      </c>
      <c r="C30" s="139">
        <v>2.0</v>
      </c>
      <c r="D30" s="12" t="s">
        <v>470</v>
      </c>
      <c r="E30" s="12" t="s">
        <v>477</v>
      </c>
      <c r="F30" s="139">
        <v>2.0</v>
      </c>
      <c r="I30" s="139"/>
    </row>
    <row r="31" ht="12.75" customHeight="1">
      <c r="A31" s="12" t="s">
        <v>109</v>
      </c>
      <c r="B31" s="12" t="s">
        <v>110</v>
      </c>
      <c r="C31" s="139">
        <v>2.0</v>
      </c>
      <c r="D31" s="12" t="s">
        <v>503</v>
      </c>
      <c r="E31" s="12" t="s">
        <v>504</v>
      </c>
      <c r="F31" s="139">
        <v>2.0</v>
      </c>
      <c r="I31" s="139"/>
    </row>
    <row r="32" ht="12.75" customHeight="1">
      <c r="A32" s="12" t="s">
        <v>167</v>
      </c>
      <c r="B32" s="12" t="s">
        <v>172</v>
      </c>
      <c r="C32" s="139">
        <v>2.0</v>
      </c>
      <c r="D32" s="12" t="s">
        <v>534</v>
      </c>
      <c r="E32" s="12" t="s">
        <v>276</v>
      </c>
      <c r="F32" s="139">
        <v>2.0</v>
      </c>
      <c r="I32" s="139"/>
    </row>
    <row r="33" ht="12.75" customHeight="1">
      <c r="A33" s="12" t="s">
        <v>184</v>
      </c>
      <c r="B33" s="12" t="s">
        <v>170</v>
      </c>
      <c r="C33" s="139">
        <v>2.0</v>
      </c>
      <c r="D33" s="12" t="s">
        <v>539</v>
      </c>
      <c r="E33" s="12" t="s">
        <v>540</v>
      </c>
      <c r="F33" s="139">
        <v>2.0</v>
      </c>
      <c r="I33" s="139"/>
    </row>
    <row r="34" ht="12.75" customHeight="1">
      <c r="A34" s="12" t="s">
        <v>236</v>
      </c>
      <c r="B34" s="12" t="s">
        <v>241</v>
      </c>
      <c r="C34" s="139">
        <v>2.0</v>
      </c>
      <c r="D34" s="12" t="s">
        <v>71</v>
      </c>
      <c r="E34" s="12" t="s">
        <v>72</v>
      </c>
      <c r="F34" s="139">
        <v>2.0</v>
      </c>
      <c r="I34" s="139"/>
    </row>
    <row r="35" ht="12.75" customHeight="1">
      <c r="A35" s="12" t="s">
        <v>236</v>
      </c>
      <c r="B35" s="12" t="s">
        <v>240</v>
      </c>
      <c r="C35" s="139">
        <v>2.0</v>
      </c>
      <c r="D35" s="12" t="s">
        <v>71</v>
      </c>
      <c r="E35" s="12" t="s">
        <v>73</v>
      </c>
      <c r="F35" s="139">
        <v>2.0</v>
      </c>
      <c r="I35" s="139"/>
      <c r="L35" s="12">
        <f>118/210*150</f>
        <v>84.28571429</v>
      </c>
    </row>
    <row r="36" ht="12.75" customHeight="1">
      <c r="A36" s="12" t="s">
        <v>274</v>
      </c>
      <c r="B36" s="12" t="s">
        <v>132</v>
      </c>
      <c r="C36" s="139">
        <v>2.0</v>
      </c>
      <c r="D36" s="12" t="s">
        <v>92</v>
      </c>
      <c r="E36" s="12" t="s">
        <v>94</v>
      </c>
      <c r="F36" s="139">
        <v>2.0</v>
      </c>
      <c r="I36" s="139"/>
    </row>
    <row r="37" ht="12.75" customHeight="1">
      <c r="A37" s="12" t="s">
        <v>300</v>
      </c>
      <c r="B37" s="12" t="s">
        <v>276</v>
      </c>
      <c r="C37" s="139">
        <v>2.0</v>
      </c>
      <c r="D37" s="12" t="s">
        <v>147</v>
      </c>
      <c r="E37" s="12" t="s">
        <v>152</v>
      </c>
      <c r="F37" s="139">
        <v>2.0</v>
      </c>
      <c r="I37" s="139"/>
    </row>
    <row r="38" ht="12.75" customHeight="1">
      <c r="A38" s="12" t="s">
        <v>300</v>
      </c>
      <c r="B38" s="12" t="s">
        <v>302</v>
      </c>
      <c r="C38" s="139">
        <v>2.0</v>
      </c>
      <c r="D38" s="12" t="s">
        <v>167</v>
      </c>
      <c r="E38" s="12" t="s">
        <v>170</v>
      </c>
      <c r="F38" s="139">
        <v>2.0</v>
      </c>
      <c r="I38" s="139"/>
    </row>
    <row r="39" ht="12.75" customHeight="1">
      <c r="A39" s="12" t="s">
        <v>317</v>
      </c>
      <c r="B39" s="12" t="s">
        <v>318</v>
      </c>
      <c r="C39" s="139">
        <v>2.0</v>
      </c>
      <c r="D39" s="12" t="s">
        <v>184</v>
      </c>
      <c r="E39" s="12" t="s">
        <v>170</v>
      </c>
      <c r="F39" s="139">
        <v>2.0</v>
      </c>
      <c r="I39" s="139"/>
    </row>
    <row r="40" ht="12.75" customHeight="1">
      <c r="A40" s="12" t="s">
        <v>334</v>
      </c>
      <c r="B40" s="12" t="s">
        <v>335</v>
      </c>
      <c r="C40" s="139">
        <v>2.0</v>
      </c>
      <c r="D40" s="12" t="s">
        <v>219</v>
      </c>
      <c r="E40" s="12" t="s">
        <v>227</v>
      </c>
      <c r="F40" s="139">
        <v>2.0</v>
      </c>
      <c r="I40" s="139"/>
    </row>
    <row r="41" ht="12.75" customHeight="1">
      <c r="A41" s="12" t="s">
        <v>334</v>
      </c>
      <c r="B41" s="12" t="s">
        <v>335</v>
      </c>
      <c r="C41" s="139">
        <v>2.0</v>
      </c>
      <c r="D41" s="12" t="s">
        <v>236</v>
      </c>
      <c r="E41" s="12" t="s">
        <v>246</v>
      </c>
      <c r="F41" s="139">
        <v>2.0</v>
      </c>
      <c r="I41" s="139"/>
    </row>
    <row r="42" ht="12.75" customHeight="1">
      <c r="A42" s="12" t="s">
        <v>353</v>
      </c>
      <c r="B42" s="12" t="s">
        <v>356</v>
      </c>
      <c r="C42" s="139">
        <v>2.0</v>
      </c>
      <c r="D42" s="12" t="s">
        <v>236</v>
      </c>
      <c r="E42" s="12" t="s">
        <v>241</v>
      </c>
      <c r="F42" s="139">
        <v>2.0</v>
      </c>
      <c r="I42" s="139"/>
    </row>
    <row r="43" ht="12.75" customHeight="1">
      <c r="A43" s="12" t="s">
        <v>353</v>
      </c>
      <c r="B43" s="12" t="s">
        <v>356</v>
      </c>
      <c r="C43" s="139">
        <v>2.0</v>
      </c>
      <c r="D43" s="12" t="s">
        <v>274</v>
      </c>
      <c r="E43" s="12" t="s">
        <v>132</v>
      </c>
      <c r="F43" s="139">
        <v>2.0</v>
      </c>
      <c r="I43" s="139"/>
    </row>
    <row r="44" ht="12.75" customHeight="1">
      <c r="A44" s="12" t="s">
        <v>371</v>
      </c>
      <c r="B44" s="12" t="s">
        <v>329</v>
      </c>
      <c r="C44" s="139">
        <v>2.0</v>
      </c>
      <c r="D44" s="12" t="s">
        <v>300</v>
      </c>
      <c r="E44" s="12" t="s">
        <v>276</v>
      </c>
      <c r="F44" s="139">
        <v>2.0</v>
      </c>
      <c r="I44" s="139"/>
    </row>
    <row r="45" ht="12.75" customHeight="1">
      <c r="A45" s="12" t="s">
        <v>383</v>
      </c>
      <c r="B45" s="12" t="s">
        <v>349</v>
      </c>
      <c r="C45" s="139">
        <v>2.0</v>
      </c>
      <c r="D45" s="12" t="s">
        <v>300</v>
      </c>
      <c r="E45" s="12" t="s">
        <v>302</v>
      </c>
      <c r="F45" s="139">
        <v>2.0</v>
      </c>
      <c r="I45" s="139"/>
    </row>
    <row r="46" ht="12.75" customHeight="1">
      <c r="A46" s="12" t="s">
        <v>835</v>
      </c>
      <c r="B46" s="12" t="s">
        <v>227</v>
      </c>
      <c r="C46" s="139">
        <v>2.0</v>
      </c>
      <c r="D46" s="12" t="s">
        <v>317</v>
      </c>
      <c r="E46" s="12" t="s">
        <v>318</v>
      </c>
      <c r="F46" s="139">
        <v>2.0</v>
      </c>
      <c r="I46" s="139"/>
    </row>
    <row r="47" ht="12.75" customHeight="1">
      <c r="C47" s="139"/>
      <c r="D47" s="12" t="s">
        <v>334</v>
      </c>
      <c r="E47" s="12" t="s">
        <v>335</v>
      </c>
      <c r="F47" s="139">
        <v>2.0</v>
      </c>
      <c r="I47" s="139"/>
    </row>
    <row r="48" ht="12.75" customHeight="1">
      <c r="C48" s="139"/>
      <c r="D48" s="12" t="s">
        <v>334</v>
      </c>
      <c r="E48" s="12" t="s">
        <v>335</v>
      </c>
      <c r="F48" s="139">
        <v>2.0</v>
      </c>
      <c r="I48" s="139"/>
    </row>
    <row r="49" ht="12.75" customHeight="1">
      <c r="C49" s="139"/>
      <c r="D49" s="12" t="s">
        <v>353</v>
      </c>
      <c r="E49" s="12" t="s">
        <v>356</v>
      </c>
      <c r="F49" s="139">
        <v>2.0</v>
      </c>
      <c r="I49" s="139"/>
    </row>
    <row r="50" ht="12.75" customHeight="1">
      <c r="C50" s="139"/>
      <c r="D50" s="12" t="s">
        <v>383</v>
      </c>
      <c r="E50" s="12" t="s">
        <v>349</v>
      </c>
      <c r="F50" s="139">
        <v>2.0</v>
      </c>
      <c r="I50" s="139"/>
    </row>
    <row r="51" ht="12.75" customHeight="1">
      <c r="C51" s="139"/>
      <c r="D51" s="12" t="s">
        <v>835</v>
      </c>
      <c r="E51" s="12" t="s">
        <v>227</v>
      </c>
      <c r="F51" s="139">
        <v>2.0</v>
      </c>
      <c r="I51" s="139"/>
    </row>
    <row r="52" ht="12.75" customHeight="1">
      <c r="C52" s="139"/>
      <c r="F52" s="139"/>
      <c r="I52" s="139"/>
    </row>
    <row r="53" ht="12.75" customHeight="1">
      <c r="C53" s="139"/>
      <c r="F53" s="139"/>
      <c r="I53" s="139"/>
    </row>
    <row r="54" ht="12.75" customHeight="1">
      <c r="C54" s="139"/>
      <c r="F54" s="139"/>
      <c r="I54" s="139"/>
    </row>
    <row r="55" ht="12.75" customHeight="1">
      <c r="C55" s="139"/>
      <c r="F55" s="139"/>
      <c r="I55" s="139"/>
    </row>
    <row r="56" ht="12.75" customHeight="1">
      <c r="C56" s="139"/>
      <c r="F56" s="139"/>
      <c r="I56" s="139"/>
    </row>
    <row r="57" ht="12.75" customHeight="1">
      <c r="C57" s="139"/>
      <c r="F57" s="139"/>
      <c r="I57" s="139"/>
    </row>
    <row r="58" ht="12.75" customHeight="1">
      <c r="C58" s="139"/>
      <c r="F58" s="139"/>
      <c r="I58" s="139"/>
    </row>
    <row r="59" ht="12.75" customHeight="1">
      <c r="C59" s="139"/>
      <c r="F59" s="139"/>
      <c r="I59" s="139"/>
    </row>
    <row r="60" ht="12.75" customHeight="1">
      <c r="C60" s="139"/>
      <c r="F60" s="139"/>
      <c r="I60" s="139"/>
    </row>
    <row r="61" ht="12.75" customHeight="1">
      <c r="C61" s="139"/>
      <c r="F61" s="139"/>
      <c r="I61" s="139"/>
    </row>
    <row r="62" ht="12.75" customHeight="1">
      <c r="C62" s="139"/>
      <c r="F62" s="139"/>
      <c r="I62" s="139"/>
    </row>
    <row r="63" ht="12.75" customHeight="1">
      <c r="C63" s="139"/>
      <c r="F63" s="139"/>
      <c r="I63" s="139"/>
    </row>
    <row r="64" ht="12.75" customHeight="1">
      <c r="C64" s="139"/>
      <c r="F64" s="139"/>
      <c r="I64" s="139"/>
    </row>
    <row r="65" ht="12.75" customHeight="1">
      <c r="C65" s="139"/>
      <c r="F65" s="139"/>
      <c r="I65" s="139"/>
    </row>
    <row r="66" ht="12.75" customHeight="1">
      <c r="C66" s="139"/>
      <c r="F66" s="139"/>
      <c r="I66" s="139"/>
    </row>
    <row r="67" ht="12.75" customHeight="1">
      <c r="C67" s="139"/>
      <c r="F67" s="139"/>
      <c r="I67" s="139"/>
    </row>
    <row r="68" ht="12.75" customHeight="1">
      <c r="C68" s="139"/>
      <c r="F68" s="139"/>
      <c r="I68" s="139"/>
    </row>
    <row r="69" ht="12.75" customHeight="1">
      <c r="C69" s="139"/>
      <c r="F69" s="139"/>
      <c r="I69" s="139"/>
    </row>
    <row r="70" ht="12.75" customHeight="1">
      <c r="C70" s="139"/>
      <c r="F70" s="139"/>
      <c r="I70" s="139"/>
    </row>
    <row r="71" ht="12.75" customHeight="1">
      <c r="C71" s="139"/>
      <c r="F71" s="139"/>
      <c r="I71" s="139"/>
    </row>
    <row r="72" ht="12.75" customHeight="1">
      <c r="C72" s="139"/>
      <c r="F72" s="139"/>
      <c r="I72" s="139"/>
    </row>
    <row r="73" ht="12.75" customHeight="1">
      <c r="C73" s="139"/>
      <c r="F73" s="139"/>
      <c r="I73" s="139"/>
    </row>
    <row r="74" ht="12.75" customHeight="1">
      <c r="C74" s="139"/>
      <c r="F74" s="139"/>
      <c r="I74" s="139"/>
    </row>
    <row r="75" ht="12.75" customHeight="1">
      <c r="C75" s="139"/>
      <c r="F75" s="139"/>
      <c r="I75" s="139"/>
    </row>
    <row r="76" ht="12.75" customHeight="1">
      <c r="C76" s="139"/>
      <c r="F76" s="139"/>
      <c r="I76" s="139"/>
    </row>
    <row r="77" ht="12.75" customHeight="1">
      <c r="C77" s="139"/>
      <c r="F77" s="139"/>
      <c r="I77" s="139"/>
    </row>
    <row r="78" ht="12.75" customHeight="1">
      <c r="C78" s="139"/>
      <c r="F78" s="139"/>
      <c r="I78" s="139"/>
    </row>
    <row r="79" ht="12.75" customHeight="1">
      <c r="C79" s="139"/>
      <c r="F79" s="139"/>
      <c r="I79" s="139"/>
    </row>
    <row r="80" ht="12.75" customHeight="1">
      <c r="C80" s="139"/>
      <c r="F80" s="139"/>
      <c r="I80" s="139"/>
    </row>
    <row r="81" ht="12.75" customHeight="1">
      <c r="C81" s="139"/>
      <c r="F81" s="139"/>
      <c r="I81" s="139"/>
    </row>
    <row r="82" ht="12.75" customHeight="1">
      <c r="C82" s="139"/>
      <c r="F82" s="139"/>
      <c r="I82" s="139"/>
    </row>
    <row r="83" ht="12.75" customHeight="1">
      <c r="C83" s="139"/>
      <c r="F83" s="139"/>
      <c r="I83" s="139"/>
    </row>
    <row r="84" ht="12.75" customHeight="1">
      <c r="C84" s="139"/>
      <c r="F84" s="139"/>
      <c r="I84" s="139"/>
    </row>
    <row r="85" ht="12.75" customHeight="1">
      <c r="C85" s="139"/>
      <c r="F85" s="139"/>
      <c r="I85" s="139"/>
    </row>
    <row r="86" ht="12.75" customHeight="1">
      <c r="C86" s="139"/>
      <c r="F86" s="139"/>
      <c r="I86" s="139"/>
    </row>
    <row r="87" ht="12.75" customHeight="1">
      <c r="C87" s="139"/>
      <c r="F87" s="139"/>
      <c r="I87" s="139"/>
    </row>
    <row r="88" ht="12.75" customHeight="1">
      <c r="C88" s="139"/>
      <c r="F88" s="139"/>
      <c r="I88" s="139"/>
    </row>
    <row r="89" ht="12.75" customHeight="1">
      <c r="C89" s="139"/>
      <c r="F89" s="139"/>
      <c r="I89" s="139"/>
    </row>
    <row r="90" ht="12.75" customHeight="1">
      <c r="C90" s="139"/>
      <c r="F90" s="139"/>
      <c r="I90" s="139"/>
    </row>
    <row r="91" ht="12.75" customHeight="1">
      <c r="C91" s="139"/>
      <c r="F91" s="139"/>
      <c r="I91" s="139"/>
    </row>
    <row r="92" ht="12.75" customHeight="1">
      <c r="C92" s="139"/>
      <c r="F92" s="139"/>
      <c r="I92" s="139"/>
    </row>
    <row r="93" ht="12.75" customHeight="1">
      <c r="C93" s="139"/>
      <c r="F93" s="139"/>
      <c r="I93" s="139"/>
    </row>
    <row r="94" ht="12.75" customHeight="1">
      <c r="C94" s="139"/>
      <c r="F94" s="139"/>
      <c r="I94" s="139"/>
    </row>
    <row r="95" ht="12.75" customHeight="1">
      <c r="C95" s="139"/>
      <c r="F95" s="139"/>
      <c r="I95" s="139"/>
    </row>
    <row r="96" ht="12.75" customHeight="1">
      <c r="C96" s="139"/>
      <c r="F96" s="139"/>
      <c r="I96" s="139"/>
    </row>
    <row r="97" ht="12.75" customHeight="1">
      <c r="C97" s="139"/>
      <c r="F97" s="139"/>
      <c r="I97" s="139"/>
    </row>
    <row r="98" ht="12.75" customHeight="1">
      <c r="C98" s="139"/>
      <c r="F98" s="139"/>
      <c r="I98" s="139"/>
    </row>
    <row r="99" ht="12.75" customHeight="1">
      <c r="C99" s="139"/>
      <c r="F99" s="139"/>
      <c r="I99" s="139"/>
    </row>
    <row r="100" ht="12.75" customHeight="1">
      <c r="C100" s="139"/>
      <c r="F100" s="139"/>
      <c r="I100" s="139"/>
    </row>
    <row r="101" ht="12.75" customHeight="1">
      <c r="C101" s="139"/>
      <c r="F101" s="139"/>
      <c r="I101" s="139"/>
    </row>
    <row r="102" ht="12.75" customHeight="1">
      <c r="C102" s="139"/>
      <c r="F102" s="139"/>
      <c r="I102" s="139"/>
    </row>
    <row r="103" ht="12.75" customHeight="1">
      <c r="C103" s="139"/>
      <c r="F103" s="139"/>
      <c r="I103" s="139"/>
    </row>
    <row r="104" ht="12.75" customHeight="1">
      <c r="C104" s="139"/>
      <c r="F104" s="139"/>
      <c r="I104" s="139"/>
    </row>
    <row r="105" ht="12.75" customHeight="1">
      <c r="C105" s="139"/>
      <c r="F105" s="139"/>
      <c r="I105" s="139"/>
    </row>
    <row r="106" ht="12.75" customHeight="1">
      <c r="C106" s="139"/>
      <c r="F106" s="139"/>
      <c r="I106" s="139"/>
    </row>
    <row r="107" ht="12.75" customHeight="1">
      <c r="C107" s="139"/>
      <c r="F107" s="139"/>
      <c r="I107" s="139"/>
    </row>
    <row r="108" ht="12.75" customHeight="1">
      <c r="C108" s="139"/>
      <c r="F108" s="139"/>
      <c r="I108" s="139"/>
    </row>
    <row r="109" ht="12.75" customHeight="1">
      <c r="C109" s="139"/>
      <c r="F109" s="139"/>
      <c r="I109" s="139"/>
    </row>
    <row r="110" ht="12.75" customHeight="1">
      <c r="C110" s="139"/>
      <c r="F110" s="139"/>
      <c r="I110" s="139"/>
    </row>
    <row r="111" ht="12.75" customHeight="1">
      <c r="C111" s="139"/>
      <c r="F111" s="139"/>
      <c r="I111" s="139"/>
    </row>
    <row r="112" ht="12.75" customHeight="1">
      <c r="C112" s="139"/>
      <c r="F112" s="139"/>
      <c r="I112" s="139"/>
    </row>
    <row r="113" ht="12.75" customHeight="1">
      <c r="C113" s="139"/>
      <c r="F113" s="139"/>
      <c r="I113" s="139"/>
    </row>
    <row r="114" ht="12.75" customHeight="1">
      <c r="C114" s="139"/>
      <c r="F114" s="139"/>
      <c r="I114" s="139"/>
    </row>
    <row r="115" ht="12.75" customHeight="1">
      <c r="C115" s="139"/>
      <c r="F115" s="139"/>
      <c r="I115" s="139"/>
    </row>
    <row r="116" ht="12.75" customHeight="1">
      <c r="C116" s="139"/>
      <c r="F116" s="139"/>
      <c r="I116" s="139"/>
    </row>
    <row r="117" ht="12.75" customHeight="1">
      <c r="C117" s="139"/>
      <c r="F117" s="139"/>
      <c r="I117" s="139"/>
    </row>
    <row r="118" ht="12.75" customHeight="1">
      <c r="C118" s="139"/>
      <c r="F118" s="139"/>
      <c r="I118" s="139"/>
    </row>
    <row r="119" ht="12.75" customHeight="1">
      <c r="C119" s="139"/>
      <c r="F119" s="139"/>
      <c r="I119" s="139"/>
    </row>
    <row r="120" ht="12.75" customHeight="1">
      <c r="C120" s="139"/>
      <c r="F120" s="139"/>
      <c r="I120" s="139"/>
    </row>
    <row r="121" ht="12.75" customHeight="1">
      <c r="C121" s="139"/>
      <c r="F121" s="139"/>
      <c r="I121" s="139"/>
    </row>
    <row r="122" ht="12.75" customHeight="1">
      <c r="C122" s="139"/>
      <c r="F122" s="139"/>
      <c r="I122" s="139"/>
    </row>
    <row r="123" ht="12.75" customHeight="1">
      <c r="C123" s="139"/>
      <c r="F123" s="139"/>
      <c r="I123" s="139"/>
    </row>
    <row r="124" ht="12.75" customHeight="1">
      <c r="C124" s="139"/>
      <c r="F124" s="139"/>
      <c r="I124" s="139"/>
    </row>
    <row r="125" ht="12.75" customHeight="1">
      <c r="C125" s="139"/>
      <c r="F125" s="139"/>
      <c r="I125" s="139"/>
    </row>
    <row r="126" ht="12.75" customHeight="1">
      <c r="C126" s="139"/>
      <c r="F126" s="139"/>
      <c r="I126" s="139"/>
    </row>
    <row r="127" ht="12.75" customHeight="1">
      <c r="C127" s="139"/>
      <c r="F127" s="139"/>
      <c r="I127" s="139"/>
    </row>
    <row r="128" ht="12.75" customHeight="1">
      <c r="C128" s="139"/>
      <c r="F128" s="139"/>
      <c r="I128" s="139"/>
    </row>
    <row r="129" ht="12.75" customHeight="1">
      <c r="C129" s="139"/>
      <c r="F129" s="139"/>
      <c r="I129" s="139"/>
    </row>
    <row r="130" ht="12.75" customHeight="1">
      <c r="C130" s="139"/>
      <c r="F130" s="139"/>
      <c r="I130" s="139"/>
    </row>
    <row r="131" ht="12.75" customHeight="1">
      <c r="C131" s="139"/>
      <c r="F131" s="139"/>
      <c r="I131" s="139"/>
    </row>
    <row r="132" ht="12.75" customHeight="1">
      <c r="C132" s="139"/>
      <c r="F132" s="139"/>
      <c r="I132" s="139"/>
    </row>
    <row r="133" ht="12.75" customHeight="1">
      <c r="C133" s="139"/>
      <c r="F133" s="139"/>
      <c r="I133" s="139"/>
    </row>
    <row r="134" ht="12.75" customHeight="1">
      <c r="C134" s="139"/>
      <c r="F134" s="139"/>
      <c r="I134" s="139"/>
    </row>
    <row r="135" ht="12.75" customHeight="1">
      <c r="C135" s="139"/>
      <c r="F135" s="139"/>
      <c r="I135" s="139"/>
    </row>
    <row r="136" ht="12.75" customHeight="1">
      <c r="C136" s="139"/>
      <c r="F136" s="139"/>
      <c r="I136" s="139"/>
    </row>
    <row r="137" ht="12.75" customHeight="1">
      <c r="C137" s="139"/>
      <c r="F137" s="139"/>
      <c r="I137" s="139"/>
    </row>
    <row r="138" ht="12.75" customHeight="1">
      <c r="C138" s="139"/>
      <c r="F138" s="139"/>
      <c r="I138" s="139"/>
    </row>
    <row r="139" ht="12.75" customHeight="1">
      <c r="C139" s="139"/>
      <c r="F139" s="139"/>
      <c r="I139" s="139"/>
    </row>
    <row r="140" ht="12.75" customHeight="1">
      <c r="C140" s="139"/>
      <c r="F140" s="139"/>
      <c r="I140" s="139"/>
    </row>
    <row r="141" ht="12.75" customHeight="1">
      <c r="C141" s="139"/>
      <c r="F141" s="139"/>
      <c r="I141" s="139"/>
    </row>
    <row r="142" ht="12.75" customHeight="1">
      <c r="C142" s="139"/>
      <c r="F142" s="139"/>
      <c r="I142" s="139"/>
    </row>
    <row r="143" ht="12.75" customHeight="1">
      <c r="C143" s="139"/>
      <c r="F143" s="139"/>
      <c r="I143" s="139"/>
    </row>
    <row r="144" ht="12.75" customHeight="1">
      <c r="C144" s="139"/>
      <c r="F144" s="139"/>
      <c r="I144" s="139"/>
    </row>
    <row r="145" ht="12.75" customHeight="1">
      <c r="C145" s="139"/>
      <c r="F145" s="139"/>
      <c r="I145" s="139"/>
    </row>
    <row r="146" ht="12.75" customHeight="1">
      <c r="C146" s="139"/>
      <c r="F146" s="139"/>
      <c r="I146" s="139"/>
    </row>
    <row r="147" ht="12.75" customHeight="1">
      <c r="C147" s="139"/>
      <c r="F147" s="139"/>
      <c r="I147" s="139"/>
    </row>
    <row r="148" ht="12.75" customHeight="1">
      <c r="C148" s="139"/>
      <c r="F148" s="139"/>
      <c r="I148" s="139"/>
    </row>
    <row r="149" ht="12.75" customHeight="1">
      <c r="C149" s="139"/>
      <c r="F149" s="139"/>
      <c r="I149" s="139"/>
    </row>
    <row r="150" ht="12.75" customHeight="1">
      <c r="C150" s="139"/>
      <c r="F150" s="139"/>
      <c r="I150" s="139"/>
    </row>
    <row r="151" ht="12.75" customHeight="1">
      <c r="C151" s="139"/>
      <c r="F151" s="139"/>
      <c r="I151" s="139"/>
    </row>
    <row r="152" ht="12.75" customHeight="1">
      <c r="C152" s="139"/>
      <c r="F152" s="139"/>
      <c r="I152" s="139"/>
    </row>
    <row r="153" ht="12.75" customHeight="1">
      <c r="C153" s="139"/>
      <c r="F153" s="139"/>
      <c r="I153" s="139"/>
    </row>
    <row r="154" ht="12.75" customHeight="1">
      <c r="C154" s="139"/>
      <c r="F154" s="139"/>
      <c r="I154" s="139"/>
    </row>
    <row r="155" ht="12.75" customHeight="1">
      <c r="C155" s="139"/>
      <c r="F155" s="139"/>
      <c r="I155" s="139"/>
    </row>
    <row r="156" ht="12.75" customHeight="1">
      <c r="C156" s="139"/>
      <c r="F156" s="139"/>
      <c r="I156" s="139"/>
    </row>
    <row r="157" ht="12.75" customHeight="1">
      <c r="C157" s="139"/>
      <c r="F157" s="139"/>
      <c r="I157" s="139"/>
    </row>
    <row r="158" ht="12.75" customHeight="1">
      <c r="C158" s="139"/>
      <c r="F158" s="139"/>
      <c r="I158" s="139"/>
    </row>
    <row r="159" ht="12.75" customHeight="1">
      <c r="C159" s="139"/>
      <c r="F159" s="139"/>
      <c r="I159" s="139"/>
    </row>
    <row r="160" ht="12.75" customHeight="1">
      <c r="C160" s="139"/>
      <c r="F160" s="139"/>
      <c r="I160" s="139"/>
    </row>
    <row r="161" ht="12.75" customHeight="1">
      <c r="C161" s="139"/>
      <c r="F161" s="139"/>
      <c r="I161" s="139"/>
    </row>
    <row r="162" ht="12.75" customHeight="1">
      <c r="C162" s="139"/>
      <c r="F162" s="139"/>
      <c r="I162" s="139"/>
    </row>
    <row r="163" ht="12.75" customHeight="1">
      <c r="C163" s="139"/>
      <c r="F163" s="139"/>
      <c r="I163" s="139"/>
    </row>
    <row r="164" ht="12.75" customHeight="1">
      <c r="C164" s="139"/>
      <c r="F164" s="139"/>
      <c r="I164" s="139"/>
    </row>
    <row r="165" ht="12.75" customHeight="1">
      <c r="C165" s="139"/>
      <c r="F165" s="139"/>
      <c r="I165" s="139"/>
    </row>
    <row r="166" ht="12.75" customHeight="1">
      <c r="C166" s="139"/>
      <c r="F166" s="139"/>
      <c r="I166" s="139"/>
    </row>
    <row r="167" ht="12.75" customHeight="1">
      <c r="C167" s="139"/>
      <c r="F167" s="139"/>
      <c r="I167" s="139"/>
    </row>
    <row r="168" ht="12.75" customHeight="1">
      <c r="C168" s="139"/>
      <c r="F168" s="139"/>
      <c r="I168" s="139"/>
    </row>
    <row r="169" ht="12.75" customHeight="1">
      <c r="C169" s="139"/>
      <c r="F169" s="139"/>
      <c r="I169" s="139"/>
    </row>
    <row r="170" ht="12.75" customHeight="1">
      <c r="C170" s="139"/>
      <c r="F170" s="139"/>
      <c r="I170" s="139"/>
    </row>
    <row r="171" ht="12.75" customHeight="1">
      <c r="C171" s="139"/>
      <c r="F171" s="139"/>
      <c r="I171" s="139"/>
    </row>
    <row r="172" ht="12.75" customHeight="1">
      <c r="C172" s="139"/>
      <c r="F172" s="139"/>
      <c r="I172" s="139"/>
    </row>
    <row r="173" ht="12.75" customHeight="1">
      <c r="C173" s="139"/>
      <c r="F173" s="139"/>
      <c r="I173" s="139"/>
    </row>
    <row r="174" ht="12.75" customHeight="1">
      <c r="C174" s="139"/>
      <c r="F174" s="139"/>
      <c r="I174" s="139"/>
    </row>
    <row r="175" ht="12.75" customHeight="1">
      <c r="C175" s="139"/>
      <c r="F175" s="139"/>
      <c r="I175" s="139"/>
    </row>
    <row r="176" ht="12.75" customHeight="1">
      <c r="C176" s="139"/>
      <c r="F176" s="139"/>
      <c r="I176" s="139"/>
    </row>
    <row r="177" ht="12.75" customHeight="1">
      <c r="C177" s="139"/>
      <c r="F177" s="139"/>
      <c r="I177" s="139"/>
    </row>
    <row r="178" ht="12.75" customHeight="1">
      <c r="C178" s="139"/>
      <c r="F178" s="139"/>
      <c r="I178" s="139"/>
    </row>
    <row r="179" ht="12.75" customHeight="1">
      <c r="C179" s="139"/>
      <c r="F179" s="139"/>
      <c r="I179" s="139"/>
    </row>
    <row r="180" ht="12.75" customHeight="1">
      <c r="C180" s="139"/>
      <c r="F180" s="139"/>
      <c r="I180" s="139"/>
    </row>
    <row r="181" ht="12.75" customHeight="1">
      <c r="C181" s="139"/>
      <c r="F181" s="139"/>
      <c r="I181" s="139"/>
    </row>
    <row r="182" ht="12.75" customHeight="1">
      <c r="C182" s="139"/>
      <c r="F182" s="139"/>
      <c r="I182" s="139"/>
    </row>
    <row r="183" ht="12.75" customHeight="1">
      <c r="C183" s="139"/>
      <c r="F183" s="139"/>
      <c r="I183" s="139"/>
    </row>
    <row r="184" ht="12.75" customHeight="1">
      <c r="C184" s="139"/>
      <c r="F184" s="139"/>
      <c r="I184" s="139"/>
    </row>
    <row r="185" ht="12.75" customHeight="1">
      <c r="C185" s="139"/>
      <c r="F185" s="139"/>
      <c r="I185" s="139"/>
    </row>
    <row r="186" ht="12.75" customHeight="1">
      <c r="C186" s="139"/>
      <c r="F186" s="139"/>
      <c r="I186" s="139"/>
    </row>
    <row r="187" ht="12.75" customHeight="1">
      <c r="C187" s="139"/>
      <c r="F187" s="139"/>
      <c r="I187" s="139"/>
    </row>
    <row r="188" ht="12.75" customHeight="1">
      <c r="C188" s="139"/>
      <c r="F188" s="139"/>
      <c r="I188" s="139"/>
    </row>
    <row r="189" ht="12.75" customHeight="1">
      <c r="C189" s="139"/>
      <c r="F189" s="139"/>
      <c r="I189" s="139"/>
    </row>
    <row r="190" ht="12.75" customHeight="1">
      <c r="C190" s="139"/>
      <c r="F190" s="139"/>
      <c r="I190" s="139"/>
    </row>
    <row r="191" ht="12.75" customHeight="1">
      <c r="C191" s="139"/>
      <c r="F191" s="139"/>
      <c r="I191" s="139"/>
    </row>
    <row r="192" ht="12.75" customHeight="1">
      <c r="C192" s="139"/>
      <c r="F192" s="139"/>
      <c r="I192" s="139"/>
    </row>
    <row r="193" ht="12.75" customHeight="1">
      <c r="C193" s="139"/>
      <c r="F193" s="139"/>
      <c r="I193" s="139"/>
    </row>
    <row r="194" ht="12.75" customHeight="1">
      <c r="C194" s="139"/>
      <c r="F194" s="139"/>
      <c r="I194" s="139"/>
    </row>
    <row r="195" ht="12.75" customHeight="1">
      <c r="C195" s="139"/>
      <c r="F195" s="139"/>
      <c r="I195" s="139"/>
    </row>
    <row r="196" ht="12.75" customHeight="1">
      <c r="C196" s="139"/>
      <c r="F196" s="139"/>
      <c r="I196" s="139"/>
    </row>
    <row r="197" ht="12.75" customHeight="1">
      <c r="C197" s="139"/>
      <c r="F197" s="139"/>
      <c r="I197" s="139"/>
    </row>
    <row r="198" ht="12.75" customHeight="1">
      <c r="C198" s="139"/>
      <c r="F198" s="139"/>
      <c r="I198" s="139"/>
    </row>
    <row r="199" ht="12.75" customHeight="1">
      <c r="C199" s="139"/>
      <c r="F199" s="139"/>
      <c r="I199" s="139"/>
    </row>
    <row r="200" ht="12.75" customHeight="1">
      <c r="C200" s="139"/>
      <c r="F200" s="139"/>
      <c r="I200" s="139"/>
    </row>
    <row r="201" ht="12.75" customHeight="1">
      <c r="C201" s="139"/>
      <c r="F201" s="139"/>
      <c r="I201" s="139"/>
    </row>
    <row r="202" ht="12.75" customHeight="1">
      <c r="C202" s="139"/>
      <c r="F202" s="139"/>
      <c r="I202" s="139"/>
    </row>
    <row r="203" ht="12.75" customHeight="1">
      <c r="C203" s="139"/>
      <c r="F203" s="139"/>
      <c r="I203" s="139"/>
    </row>
    <row r="204" ht="12.75" customHeight="1">
      <c r="C204" s="139"/>
      <c r="F204" s="139"/>
      <c r="I204" s="139"/>
    </row>
    <row r="205" ht="12.75" customHeight="1">
      <c r="C205" s="139"/>
      <c r="F205" s="139"/>
      <c r="I205" s="139"/>
    </row>
    <row r="206" ht="12.75" customHeight="1">
      <c r="C206" s="139"/>
      <c r="F206" s="139"/>
      <c r="I206" s="139"/>
    </row>
    <row r="207" ht="12.75" customHeight="1">
      <c r="C207" s="139"/>
      <c r="F207" s="139"/>
      <c r="I207" s="139"/>
    </row>
    <row r="208" ht="12.75" customHeight="1">
      <c r="C208" s="139"/>
      <c r="F208" s="139"/>
      <c r="I208" s="139"/>
    </row>
    <row r="209" ht="12.75" customHeight="1">
      <c r="C209" s="139"/>
      <c r="F209" s="139"/>
      <c r="I209" s="139"/>
    </row>
    <row r="210" ht="12.75" customHeight="1">
      <c r="C210" s="139"/>
      <c r="F210" s="139"/>
      <c r="I210" s="139"/>
    </row>
    <row r="211" ht="12.75" customHeight="1">
      <c r="C211" s="139"/>
      <c r="F211" s="139"/>
      <c r="I211" s="139"/>
    </row>
    <row r="212" ht="12.75" customHeight="1">
      <c r="C212" s="139"/>
      <c r="F212" s="139"/>
      <c r="I212" s="139"/>
    </row>
    <row r="213" ht="12.75" customHeight="1">
      <c r="C213" s="139"/>
      <c r="F213" s="139"/>
      <c r="I213" s="139"/>
    </row>
    <row r="214" ht="12.75" customHeight="1">
      <c r="C214" s="139"/>
      <c r="F214" s="139"/>
      <c r="I214" s="139"/>
    </row>
    <row r="215" ht="12.75" customHeight="1">
      <c r="C215" s="139"/>
      <c r="F215" s="139"/>
      <c r="I215" s="139"/>
    </row>
    <row r="216" ht="12.75" customHeight="1">
      <c r="C216" s="139"/>
      <c r="F216" s="139"/>
      <c r="I216" s="139"/>
    </row>
    <row r="217" ht="12.75" customHeight="1">
      <c r="C217" s="139"/>
      <c r="F217" s="139"/>
      <c r="I217" s="139"/>
    </row>
    <row r="218" ht="12.75" customHeight="1">
      <c r="C218" s="139"/>
      <c r="F218" s="139"/>
      <c r="I218" s="139"/>
    </row>
    <row r="219" ht="12.75" customHeight="1">
      <c r="C219" s="139"/>
      <c r="F219" s="139"/>
      <c r="I219" s="139"/>
    </row>
    <row r="220" ht="12.75" customHeight="1">
      <c r="C220" s="139"/>
      <c r="F220" s="139"/>
      <c r="I220" s="139"/>
    </row>
    <row r="221" ht="12.75" customHeight="1">
      <c r="C221" s="139"/>
      <c r="F221" s="139"/>
      <c r="I221" s="139"/>
    </row>
    <row r="222" ht="12.75" customHeight="1">
      <c r="C222" s="139"/>
      <c r="F222" s="139"/>
      <c r="I222" s="139"/>
    </row>
    <row r="223" ht="12.75" customHeight="1">
      <c r="C223" s="139"/>
      <c r="F223" s="139"/>
      <c r="I223" s="139"/>
    </row>
    <row r="224" ht="12.75" customHeight="1">
      <c r="C224" s="139"/>
      <c r="F224" s="139"/>
      <c r="I224" s="139"/>
    </row>
    <row r="225" ht="12.75" customHeight="1">
      <c r="C225" s="139"/>
      <c r="F225" s="139"/>
      <c r="I225" s="139"/>
    </row>
    <row r="226" ht="12.75" customHeight="1">
      <c r="C226" s="139"/>
      <c r="F226" s="139"/>
      <c r="I226" s="139"/>
    </row>
    <row r="227" ht="12.75" customHeight="1">
      <c r="C227" s="139"/>
      <c r="F227" s="139"/>
      <c r="I227" s="139"/>
    </row>
    <row r="228" ht="12.75" customHeight="1">
      <c r="C228" s="139"/>
      <c r="F228" s="139"/>
      <c r="I228" s="139"/>
    </row>
    <row r="229" ht="12.75" customHeight="1">
      <c r="C229" s="139"/>
      <c r="F229" s="139"/>
      <c r="I229" s="139"/>
    </row>
    <row r="230" ht="12.75" customHeight="1">
      <c r="C230" s="139"/>
      <c r="F230" s="139"/>
      <c r="I230" s="139"/>
    </row>
    <row r="231" ht="12.75" customHeight="1">
      <c r="C231" s="139"/>
      <c r="F231" s="139"/>
      <c r="I231" s="139"/>
    </row>
    <row r="232" ht="12.75" customHeight="1">
      <c r="C232" s="139"/>
      <c r="F232" s="139"/>
      <c r="I232" s="139"/>
    </row>
    <row r="233" ht="12.75" customHeight="1">
      <c r="C233" s="139"/>
      <c r="F233" s="139"/>
      <c r="I233" s="139"/>
    </row>
    <row r="234" ht="12.75" customHeight="1">
      <c r="C234" s="139"/>
      <c r="F234" s="139"/>
      <c r="I234" s="139"/>
    </row>
    <row r="235" ht="12.75" customHeight="1">
      <c r="C235" s="139"/>
      <c r="F235" s="139"/>
      <c r="I235" s="139"/>
    </row>
    <row r="236" ht="12.75" customHeight="1">
      <c r="C236" s="139"/>
      <c r="F236" s="139"/>
      <c r="I236" s="139"/>
    </row>
    <row r="237" ht="12.75" customHeight="1">
      <c r="C237" s="139"/>
      <c r="F237" s="139"/>
      <c r="I237" s="139"/>
    </row>
    <row r="238" ht="12.75" customHeight="1">
      <c r="C238" s="139"/>
      <c r="F238" s="139"/>
      <c r="I238" s="139"/>
    </row>
    <row r="239" ht="12.75" customHeight="1">
      <c r="C239" s="139"/>
      <c r="F239" s="139"/>
      <c r="I239" s="139"/>
    </row>
    <row r="240" ht="12.75" customHeight="1">
      <c r="C240" s="139"/>
      <c r="F240" s="139"/>
      <c r="I240" s="139"/>
    </row>
    <row r="241" ht="12.75" customHeight="1">
      <c r="C241" s="139"/>
      <c r="F241" s="139"/>
      <c r="I241" s="139"/>
    </row>
    <row r="242" ht="12.75" customHeight="1">
      <c r="C242" s="139"/>
      <c r="F242" s="139"/>
      <c r="I242" s="139"/>
    </row>
    <row r="243" ht="12.75" customHeight="1">
      <c r="C243" s="139"/>
      <c r="F243" s="139"/>
      <c r="I243" s="139"/>
    </row>
    <row r="244" ht="12.75" customHeight="1">
      <c r="C244" s="139"/>
      <c r="F244" s="139"/>
      <c r="I244" s="139"/>
    </row>
    <row r="245" ht="12.75" customHeight="1">
      <c r="C245" s="139"/>
      <c r="F245" s="139"/>
      <c r="I245" s="139"/>
    </row>
    <row r="246" ht="12.75" customHeight="1">
      <c r="C246" s="139"/>
      <c r="F246" s="139"/>
      <c r="I246" s="139"/>
    </row>
    <row r="247" ht="12.75" customHeight="1">
      <c r="C247" s="139"/>
      <c r="F247" s="139"/>
      <c r="I247" s="139"/>
    </row>
    <row r="248" ht="12.75" customHeight="1">
      <c r="C248" s="139"/>
      <c r="F248" s="139"/>
      <c r="I248" s="139"/>
    </row>
    <row r="249" ht="12.75" customHeight="1">
      <c r="C249" s="139"/>
      <c r="F249" s="139"/>
      <c r="I249" s="139"/>
    </row>
    <row r="250" ht="12.75" customHeight="1">
      <c r="C250" s="139"/>
      <c r="F250" s="139"/>
      <c r="I250" s="139"/>
    </row>
    <row r="251" ht="12.75" customHeight="1">
      <c r="C251" s="139"/>
      <c r="F251" s="139"/>
      <c r="I251" s="139"/>
    </row>
    <row r="252" ht="12.75" customHeight="1">
      <c r="C252" s="139"/>
      <c r="F252" s="139"/>
      <c r="I252" s="139"/>
    </row>
    <row r="253" ht="12.75" customHeight="1">
      <c r="C253" s="139"/>
      <c r="F253" s="139"/>
      <c r="I253" s="139"/>
    </row>
    <row r="254" ht="12.75" customHeight="1">
      <c r="C254" s="139"/>
      <c r="F254" s="139"/>
      <c r="I254" s="139"/>
    </row>
    <row r="255" ht="12.75" customHeight="1">
      <c r="C255" s="139"/>
      <c r="F255" s="139"/>
      <c r="I255" s="139"/>
    </row>
    <row r="256" ht="12.75" customHeight="1">
      <c r="C256" s="139"/>
      <c r="F256" s="139"/>
      <c r="I256" s="139"/>
    </row>
    <row r="257" ht="12.75" customHeight="1">
      <c r="C257" s="139"/>
      <c r="F257" s="139"/>
      <c r="I257" s="139"/>
    </row>
    <row r="258" ht="12.75" customHeight="1">
      <c r="C258" s="139"/>
      <c r="F258" s="139"/>
      <c r="I258" s="139"/>
    </row>
    <row r="259" ht="12.75" customHeight="1">
      <c r="C259" s="139"/>
      <c r="F259" s="139"/>
      <c r="I259" s="139"/>
    </row>
    <row r="260" ht="12.75" customHeight="1">
      <c r="C260" s="139"/>
      <c r="F260" s="139"/>
      <c r="I260" s="139"/>
    </row>
    <row r="261" ht="12.75" customHeight="1">
      <c r="C261" s="139"/>
      <c r="F261" s="139"/>
      <c r="I261" s="139"/>
    </row>
    <row r="262" ht="12.75" customHeight="1">
      <c r="C262" s="139"/>
      <c r="F262" s="139"/>
      <c r="I262" s="139"/>
    </row>
    <row r="263" ht="12.75" customHeight="1">
      <c r="C263" s="139"/>
      <c r="F263" s="139"/>
      <c r="I263" s="139"/>
    </row>
    <row r="264" ht="12.75" customHeight="1">
      <c r="C264" s="139"/>
      <c r="F264" s="139"/>
      <c r="I264" s="139"/>
    </row>
    <row r="265" ht="12.75" customHeight="1">
      <c r="C265" s="139"/>
      <c r="F265" s="139"/>
      <c r="I265" s="139"/>
    </row>
    <row r="266" ht="12.75" customHeight="1">
      <c r="C266" s="139"/>
      <c r="F266" s="139"/>
      <c r="I266" s="139"/>
    </row>
    <row r="267" ht="12.75" customHeight="1">
      <c r="C267" s="139"/>
      <c r="F267" s="139"/>
      <c r="I267" s="139"/>
    </row>
    <row r="268" ht="12.75" customHeight="1">
      <c r="C268" s="139"/>
      <c r="F268" s="139"/>
      <c r="I268" s="139"/>
    </row>
    <row r="269" ht="12.75" customHeight="1">
      <c r="C269" s="139"/>
      <c r="F269" s="139"/>
      <c r="I269" s="139"/>
    </row>
    <row r="270" ht="12.75" customHeight="1">
      <c r="C270" s="139"/>
      <c r="F270" s="139"/>
      <c r="I270" s="139"/>
    </row>
    <row r="271" ht="12.75" customHeight="1">
      <c r="C271" s="139"/>
      <c r="F271" s="139"/>
      <c r="I271" s="139"/>
    </row>
    <row r="272" ht="12.75" customHeight="1">
      <c r="C272" s="139"/>
      <c r="F272" s="139"/>
      <c r="I272" s="139"/>
    </row>
    <row r="273" ht="12.75" customHeight="1">
      <c r="C273" s="139"/>
      <c r="F273" s="139"/>
      <c r="I273" s="139"/>
    </row>
    <row r="274" ht="12.75" customHeight="1">
      <c r="C274" s="139"/>
      <c r="F274" s="139"/>
      <c r="I274" s="139"/>
    </row>
    <row r="275" ht="12.75" customHeight="1">
      <c r="C275" s="139"/>
      <c r="F275" s="139"/>
      <c r="I275" s="139"/>
    </row>
    <row r="276" ht="12.75" customHeight="1">
      <c r="C276" s="139"/>
      <c r="F276" s="139"/>
      <c r="I276" s="139"/>
    </row>
    <row r="277" ht="12.75" customHeight="1">
      <c r="C277" s="139"/>
      <c r="F277" s="139"/>
      <c r="I277" s="139"/>
    </row>
    <row r="278" ht="12.75" customHeight="1">
      <c r="C278" s="139"/>
      <c r="F278" s="139"/>
      <c r="I278" s="139"/>
    </row>
    <row r="279" ht="12.75" customHeight="1">
      <c r="C279" s="139"/>
      <c r="F279" s="139"/>
      <c r="I279" s="139"/>
    </row>
    <row r="280" ht="12.75" customHeight="1">
      <c r="C280" s="139"/>
      <c r="F280" s="139"/>
      <c r="I280" s="139"/>
    </row>
    <row r="281" ht="12.75" customHeight="1">
      <c r="C281" s="139"/>
      <c r="F281" s="139"/>
      <c r="I281" s="139"/>
    </row>
    <row r="282" ht="12.75" customHeight="1">
      <c r="C282" s="139"/>
      <c r="F282" s="139"/>
      <c r="I282" s="139"/>
    </row>
    <row r="283" ht="12.75" customHeight="1">
      <c r="C283" s="139"/>
      <c r="F283" s="139"/>
      <c r="I283" s="139"/>
    </row>
    <row r="284" ht="12.75" customHeight="1">
      <c r="C284" s="139"/>
      <c r="F284" s="139"/>
      <c r="I284" s="139"/>
    </row>
    <row r="285" ht="12.75" customHeight="1">
      <c r="C285" s="139"/>
      <c r="F285" s="139"/>
      <c r="I285" s="139"/>
    </row>
    <row r="286" ht="12.75" customHeight="1">
      <c r="C286" s="139"/>
      <c r="F286" s="139"/>
      <c r="I286" s="139"/>
    </row>
    <row r="287" ht="12.75" customHeight="1">
      <c r="C287" s="139"/>
      <c r="F287" s="139"/>
      <c r="I287" s="139"/>
    </row>
    <row r="288" ht="12.75" customHeight="1">
      <c r="C288" s="139"/>
      <c r="F288" s="139"/>
      <c r="I288" s="139"/>
    </row>
    <row r="289" ht="12.75" customHeight="1">
      <c r="C289" s="139"/>
      <c r="F289" s="139"/>
      <c r="I289" s="139"/>
    </row>
    <row r="290" ht="12.75" customHeight="1">
      <c r="C290" s="139"/>
      <c r="F290" s="139"/>
      <c r="I290" s="139"/>
    </row>
    <row r="291" ht="12.75" customHeight="1">
      <c r="C291" s="139"/>
      <c r="F291" s="139"/>
      <c r="I291" s="139"/>
    </row>
    <row r="292" ht="12.75" customHeight="1">
      <c r="C292" s="139"/>
      <c r="F292" s="139"/>
      <c r="I292" s="139"/>
    </row>
    <row r="293" ht="12.75" customHeight="1">
      <c r="C293" s="139"/>
      <c r="F293" s="139"/>
      <c r="I293" s="139"/>
    </row>
    <row r="294" ht="12.75" customHeight="1">
      <c r="C294" s="139"/>
      <c r="F294" s="139"/>
      <c r="I294" s="139"/>
    </row>
    <row r="295" ht="12.75" customHeight="1">
      <c r="C295" s="139"/>
      <c r="F295" s="139"/>
      <c r="I295" s="139"/>
    </row>
    <row r="296" ht="12.75" customHeight="1">
      <c r="C296" s="139"/>
      <c r="F296" s="139"/>
      <c r="I296" s="139"/>
    </row>
    <row r="297" ht="12.75" customHeight="1">
      <c r="C297" s="139"/>
      <c r="F297" s="139"/>
      <c r="I297" s="139"/>
    </row>
    <row r="298" ht="12.75" customHeight="1">
      <c r="C298" s="139"/>
      <c r="F298" s="139"/>
      <c r="I298" s="139"/>
    </row>
    <row r="299" ht="12.75" customHeight="1">
      <c r="C299" s="139"/>
      <c r="F299" s="139"/>
      <c r="I299" s="139"/>
    </row>
    <row r="300" ht="12.75" customHeight="1">
      <c r="C300" s="139"/>
      <c r="F300" s="139"/>
      <c r="I300" s="139"/>
    </row>
    <row r="301" ht="12.75" customHeight="1">
      <c r="C301" s="139"/>
      <c r="F301" s="139"/>
      <c r="I301" s="139"/>
    </row>
    <row r="302" ht="12.75" customHeight="1">
      <c r="C302" s="139"/>
      <c r="F302" s="139"/>
      <c r="I302" s="139"/>
    </row>
    <row r="303" ht="12.75" customHeight="1">
      <c r="C303" s="139"/>
      <c r="F303" s="139"/>
      <c r="I303" s="139"/>
    </row>
    <row r="304" ht="12.75" customHeight="1">
      <c r="C304" s="139"/>
      <c r="F304" s="139"/>
      <c r="I304" s="139"/>
    </row>
    <row r="305" ht="12.75" customHeight="1">
      <c r="C305" s="139"/>
      <c r="F305" s="139"/>
      <c r="I305" s="139"/>
    </row>
    <row r="306" ht="12.75" customHeight="1">
      <c r="C306" s="139"/>
      <c r="F306" s="139"/>
      <c r="I306" s="139"/>
    </row>
    <row r="307" ht="12.75" customHeight="1">
      <c r="C307" s="139"/>
      <c r="F307" s="139"/>
      <c r="I307" s="139"/>
    </row>
    <row r="308" ht="12.75" customHeight="1">
      <c r="C308" s="139"/>
      <c r="F308" s="139"/>
      <c r="I308" s="139"/>
    </row>
    <row r="309" ht="12.75" customHeight="1">
      <c r="C309" s="139"/>
      <c r="F309" s="139"/>
      <c r="I309" s="139"/>
    </row>
    <row r="310" ht="12.75" customHeight="1">
      <c r="C310" s="139"/>
      <c r="F310" s="139"/>
      <c r="I310" s="139"/>
    </row>
    <row r="311" ht="12.75" customHeight="1">
      <c r="C311" s="139"/>
      <c r="F311" s="139"/>
      <c r="I311" s="139"/>
    </row>
    <row r="312" ht="12.75" customHeight="1">
      <c r="C312" s="139"/>
      <c r="F312" s="139"/>
      <c r="I312" s="139"/>
    </row>
    <row r="313" ht="12.75" customHeight="1">
      <c r="C313" s="139"/>
      <c r="F313" s="139"/>
      <c r="I313" s="139"/>
    </row>
    <row r="314" ht="12.75" customHeight="1">
      <c r="C314" s="139"/>
      <c r="F314" s="139"/>
      <c r="I314" s="139"/>
    </row>
    <row r="315" ht="12.75" customHeight="1">
      <c r="C315" s="139"/>
      <c r="F315" s="139"/>
      <c r="I315" s="139"/>
    </row>
    <row r="316" ht="12.75" customHeight="1">
      <c r="C316" s="139"/>
      <c r="F316" s="139"/>
      <c r="I316" s="139"/>
    </row>
    <row r="317" ht="12.75" customHeight="1">
      <c r="C317" s="139"/>
      <c r="F317" s="139"/>
      <c r="I317" s="139"/>
    </row>
    <row r="318" ht="12.75" customHeight="1">
      <c r="C318" s="139"/>
      <c r="F318" s="139"/>
      <c r="I318" s="139"/>
    </row>
    <row r="319" ht="12.75" customHeight="1">
      <c r="C319" s="139"/>
      <c r="F319" s="139"/>
      <c r="I319" s="139"/>
    </row>
    <row r="320" ht="12.75" customHeight="1">
      <c r="C320" s="139"/>
      <c r="F320" s="139"/>
      <c r="I320" s="139"/>
    </row>
    <row r="321" ht="12.75" customHeight="1">
      <c r="C321" s="139"/>
      <c r="F321" s="139"/>
      <c r="I321" s="139"/>
    </row>
    <row r="322" ht="12.75" customHeight="1">
      <c r="C322" s="139"/>
      <c r="F322" s="139"/>
      <c r="I322" s="139"/>
    </row>
    <row r="323" ht="12.75" customHeight="1">
      <c r="C323" s="139"/>
      <c r="F323" s="139"/>
      <c r="I323" s="139"/>
    </row>
    <row r="324" ht="12.75" customHeight="1">
      <c r="C324" s="139"/>
      <c r="F324" s="139"/>
      <c r="I324" s="139"/>
    </row>
    <row r="325" ht="12.75" customHeight="1">
      <c r="C325" s="139"/>
      <c r="F325" s="139"/>
      <c r="I325" s="139"/>
    </row>
    <row r="326" ht="12.75" customHeight="1">
      <c r="C326" s="139"/>
      <c r="F326" s="139"/>
      <c r="I326" s="139"/>
    </row>
    <row r="327" ht="12.75" customHeight="1">
      <c r="C327" s="139"/>
      <c r="F327" s="139"/>
      <c r="I327" s="139"/>
    </row>
    <row r="328" ht="12.75" customHeight="1">
      <c r="C328" s="139"/>
      <c r="F328" s="139"/>
      <c r="I328" s="139"/>
    </row>
    <row r="329" ht="12.75" customHeight="1">
      <c r="C329" s="139"/>
      <c r="F329" s="139"/>
      <c r="I329" s="139"/>
    </row>
    <row r="330" ht="12.75" customHeight="1">
      <c r="C330" s="139"/>
      <c r="F330" s="139"/>
      <c r="I330" s="139"/>
    </row>
    <row r="331" ht="12.75" customHeight="1">
      <c r="C331" s="139"/>
      <c r="F331" s="139"/>
      <c r="I331" s="139"/>
    </row>
    <row r="332" ht="12.75" customHeight="1">
      <c r="C332" s="139"/>
      <c r="F332" s="139"/>
      <c r="I332" s="139"/>
    </row>
    <row r="333" ht="12.75" customHeight="1">
      <c r="C333" s="139"/>
      <c r="F333" s="139"/>
      <c r="I333" s="139"/>
    </row>
    <row r="334" ht="12.75" customHeight="1">
      <c r="C334" s="139"/>
      <c r="F334" s="139"/>
      <c r="I334" s="139"/>
    </row>
    <row r="335" ht="12.75" customHeight="1">
      <c r="C335" s="139"/>
      <c r="F335" s="139"/>
      <c r="I335" s="139"/>
    </row>
    <row r="336" ht="12.75" customHeight="1">
      <c r="C336" s="139"/>
      <c r="F336" s="139"/>
      <c r="I336" s="139"/>
    </row>
    <row r="337" ht="12.75" customHeight="1">
      <c r="C337" s="139"/>
      <c r="F337" s="139"/>
      <c r="I337" s="139"/>
    </row>
    <row r="338" ht="12.75" customHeight="1">
      <c r="C338" s="139"/>
      <c r="F338" s="139"/>
      <c r="I338" s="139"/>
    </row>
    <row r="339" ht="12.75" customHeight="1">
      <c r="C339" s="139"/>
      <c r="F339" s="139"/>
      <c r="I339" s="139"/>
    </row>
    <row r="340" ht="12.75" customHeight="1">
      <c r="C340" s="139"/>
      <c r="F340" s="139"/>
      <c r="I340" s="139"/>
    </row>
    <row r="341" ht="12.75" customHeight="1">
      <c r="C341" s="139"/>
      <c r="F341" s="139"/>
      <c r="I341" s="139"/>
    </row>
    <row r="342" ht="12.75" customHeight="1">
      <c r="C342" s="139"/>
      <c r="F342" s="139"/>
      <c r="I342" s="139"/>
    </row>
    <row r="343" ht="12.75" customHeight="1">
      <c r="C343" s="139"/>
      <c r="F343" s="139"/>
      <c r="I343" s="139"/>
    </row>
    <row r="344" ht="12.75" customHeight="1">
      <c r="C344" s="139"/>
      <c r="F344" s="139"/>
      <c r="I344" s="139"/>
    </row>
    <row r="345" ht="12.75" customHeight="1">
      <c r="C345" s="139"/>
      <c r="F345" s="139"/>
      <c r="I345" s="139"/>
    </row>
    <row r="346" ht="12.75" customHeight="1">
      <c r="C346" s="139"/>
      <c r="F346" s="139"/>
      <c r="I346" s="139"/>
    </row>
    <row r="347" ht="12.75" customHeight="1">
      <c r="C347" s="139"/>
      <c r="F347" s="139"/>
      <c r="I347" s="139"/>
    </row>
    <row r="348" ht="12.75" customHeight="1">
      <c r="C348" s="139"/>
      <c r="F348" s="139"/>
      <c r="I348" s="139"/>
    </row>
    <row r="349" ht="12.75" customHeight="1">
      <c r="C349" s="139"/>
      <c r="F349" s="139"/>
      <c r="I349" s="139"/>
    </row>
    <row r="350" ht="12.75" customHeight="1">
      <c r="C350" s="139"/>
      <c r="F350" s="139"/>
      <c r="I350" s="139"/>
    </row>
    <row r="351" ht="12.75" customHeight="1">
      <c r="C351" s="139"/>
      <c r="F351" s="139"/>
      <c r="I351" s="139"/>
    </row>
    <row r="352" ht="12.75" customHeight="1">
      <c r="C352" s="139"/>
      <c r="F352" s="139"/>
      <c r="I352" s="139"/>
    </row>
    <row r="353" ht="12.75" customHeight="1">
      <c r="C353" s="139"/>
      <c r="F353" s="139"/>
      <c r="I353" s="139"/>
    </row>
    <row r="354" ht="12.75" customHeight="1">
      <c r="C354" s="139"/>
      <c r="F354" s="139"/>
      <c r="I354" s="139"/>
    </row>
    <row r="355" ht="12.75" customHeight="1">
      <c r="C355" s="139"/>
      <c r="F355" s="139"/>
      <c r="I355" s="139"/>
    </row>
    <row r="356" ht="12.75" customHeight="1">
      <c r="C356" s="139"/>
      <c r="F356" s="139"/>
      <c r="I356" s="139"/>
    </row>
    <row r="357" ht="12.75" customHeight="1">
      <c r="C357" s="139"/>
      <c r="F357" s="139"/>
      <c r="I357" s="139"/>
    </row>
    <row r="358" ht="12.75" customHeight="1">
      <c r="C358" s="139"/>
      <c r="F358" s="139"/>
      <c r="I358" s="139"/>
    </row>
    <row r="359" ht="12.75" customHeight="1">
      <c r="C359" s="139"/>
      <c r="F359" s="139"/>
      <c r="I359" s="139"/>
    </row>
    <row r="360" ht="12.75" customHeight="1">
      <c r="C360" s="139"/>
      <c r="F360" s="139"/>
      <c r="I360" s="139"/>
    </row>
    <row r="361" ht="12.75" customHeight="1">
      <c r="C361" s="139"/>
      <c r="F361" s="139"/>
      <c r="I361" s="139"/>
    </row>
    <row r="362" ht="12.75" customHeight="1">
      <c r="C362" s="139"/>
      <c r="F362" s="139"/>
      <c r="I362" s="139"/>
    </row>
    <row r="363" ht="12.75" customHeight="1">
      <c r="C363" s="139"/>
      <c r="F363" s="139"/>
      <c r="I363" s="139"/>
    </row>
    <row r="364" ht="12.75" customHeight="1">
      <c r="C364" s="139"/>
      <c r="F364" s="139"/>
      <c r="I364" s="139"/>
    </row>
    <row r="365" ht="12.75" customHeight="1">
      <c r="C365" s="139"/>
      <c r="F365" s="139"/>
      <c r="I365" s="139"/>
    </row>
    <row r="366" ht="12.75" customHeight="1">
      <c r="C366" s="139"/>
      <c r="F366" s="139"/>
      <c r="I366" s="139"/>
    </row>
    <row r="367" ht="12.75" customHeight="1">
      <c r="C367" s="139"/>
      <c r="F367" s="139"/>
      <c r="I367" s="139"/>
    </row>
    <row r="368" ht="12.75" customHeight="1">
      <c r="C368" s="139"/>
      <c r="F368" s="139"/>
      <c r="I368" s="139"/>
    </row>
    <row r="369" ht="12.75" customHeight="1">
      <c r="C369" s="139"/>
      <c r="F369" s="139"/>
      <c r="I369" s="139"/>
    </row>
    <row r="370" ht="12.75" customHeight="1">
      <c r="C370" s="139"/>
      <c r="F370" s="139"/>
      <c r="I370" s="139"/>
    </row>
    <row r="371" ht="12.75" customHeight="1">
      <c r="C371" s="139"/>
      <c r="F371" s="139"/>
      <c r="I371" s="139"/>
    </row>
    <row r="372" ht="12.75" customHeight="1">
      <c r="C372" s="139"/>
      <c r="F372" s="139"/>
      <c r="I372" s="139"/>
    </row>
    <row r="373" ht="12.75" customHeight="1">
      <c r="C373" s="139"/>
      <c r="F373" s="139"/>
      <c r="I373" s="139"/>
    </row>
    <row r="374" ht="12.75" customHeight="1">
      <c r="C374" s="139"/>
      <c r="F374" s="139"/>
      <c r="I374" s="139"/>
    </row>
    <row r="375" ht="12.75" customHeight="1">
      <c r="C375" s="139"/>
      <c r="F375" s="139"/>
      <c r="I375" s="139"/>
    </row>
    <row r="376" ht="12.75" customHeight="1">
      <c r="C376" s="139"/>
      <c r="F376" s="139"/>
      <c r="I376" s="139"/>
    </row>
    <row r="377" ht="12.75" customHeight="1">
      <c r="C377" s="139"/>
      <c r="F377" s="139"/>
      <c r="I377" s="139"/>
    </row>
    <row r="378" ht="12.75" customHeight="1">
      <c r="C378" s="139"/>
      <c r="F378" s="139"/>
      <c r="I378" s="139"/>
    </row>
    <row r="379" ht="12.75" customHeight="1">
      <c r="C379" s="139"/>
      <c r="F379" s="139"/>
      <c r="I379" s="139"/>
    </row>
    <row r="380" ht="12.75" customHeight="1">
      <c r="C380" s="139"/>
      <c r="F380" s="139"/>
      <c r="I380" s="139"/>
    </row>
    <row r="381" ht="12.75" customHeight="1">
      <c r="C381" s="139"/>
      <c r="F381" s="139"/>
      <c r="I381" s="139"/>
    </row>
    <row r="382" ht="12.75" customHeight="1">
      <c r="C382" s="139"/>
      <c r="F382" s="139"/>
      <c r="I382" s="139"/>
    </row>
    <row r="383" ht="12.75" customHeight="1">
      <c r="C383" s="139"/>
      <c r="F383" s="139"/>
      <c r="I383" s="139"/>
    </row>
    <row r="384" ht="12.75" customHeight="1">
      <c r="C384" s="139"/>
      <c r="F384" s="139"/>
      <c r="I384" s="139"/>
    </row>
    <row r="385" ht="12.75" customHeight="1">
      <c r="C385" s="139"/>
      <c r="F385" s="139"/>
      <c r="I385" s="139"/>
    </row>
    <row r="386" ht="12.75" customHeight="1">
      <c r="C386" s="139"/>
      <c r="F386" s="139"/>
      <c r="I386" s="139"/>
    </row>
    <row r="387" ht="12.75" customHeight="1">
      <c r="C387" s="139"/>
      <c r="F387" s="139"/>
      <c r="I387" s="139"/>
    </row>
    <row r="388" ht="12.75" customHeight="1">
      <c r="C388" s="139"/>
      <c r="F388" s="139"/>
      <c r="I388" s="139"/>
    </row>
    <row r="389" ht="12.75" customHeight="1">
      <c r="C389" s="139"/>
      <c r="F389" s="139"/>
      <c r="I389" s="139"/>
    </row>
    <row r="390" ht="12.75" customHeight="1">
      <c r="C390" s="139"/>
      <c r="F390" s="139"/>
      <c r="I390" s="139"/>
    </row>
    <row r="391" ht="12.75" customHeight="1">
      <c r="C391" s="139"/>
      <c r="F391" s="139"/>
      <c r="I391" s="139"/>
    </row>
    <row r="392" ht="12.75" customHeight="1">
      <c r="C392" s="139"/>
      <c r="F392" s="139"/>
      <c r="I392" s="139"/>
    </row>
    <row r="393" ht="12.75" customHeight="1">
      <c r="C393" s="139"/>
      <c r="F393" s="139"/>
      <c r="I393" s="139"/>
    </row>
    <row r="394" ht="12.75" customHeight="1">
      <c r="C394" s="139"/>
      <c r="F394" s="139"/>
      <c r="I394" s="139"/>
    </row>
    <row r="395" ht="12.75" customHeight="1">
      <c r="C395" s="139"/>
      <c r="F395" s="139"/>
      <c r="I395" s="139"/>
    </row>
    <row r="396" ht="12.75" customHeight="1">
      <c r="C396" s="139"/>
      <c r="F396" s="139"/>
      <c r="I396" s="139"/>
    </row>
    <row r="397" ht="12.75" customHeight="1">
      <c r="C397" s="139"/>
      <c r="F397" s="139"/>
      <c r="I397" s="139"/>
    </row>
    <row r="398" ht="12.75" customHeight="1">
      <c r="C398" s="139"/>
      <c r="F398" s="139"/>
      <c r="I398" s="139"/>
    </row>
    <row r="399" ht="12.75" customHeight="1">
      <c r="C399" s="139"/>
      <c r="F399" s="139"/>
      <c r="I399" s="139"/>
    </row>
    <row r="400" ht="12.75" customHeight="1">
      <c r="C400" s="139"/>
      <c r="F400" s="139"/>
      <c r="I400" s="139"/>
    </row>
    <row r="401" ht="12.75" customHeight="1">
      <c r="C401" s="139"/>
      <c r="F401" s="139"/>
      <c r="I401" s="139"/>
    </row>
    <row r="402" ht="12.75" customHeight="1">
      <c r="C402" s="139"/>
      <c r="F402" s="139"/>
      <c r="I402" s="139"/>
    </row>
    <row r="403" ht="12.75" customHeight="1">
      <c r="C403" s="139"/>
      <c r="F403" s="139"/>
      <c r="I403" s="139"/>
    </row>
    <row r="404" ht="12.75" customHeight="1">
      <c r="C404" s="139"/>
      <c r="F404" s="139"/>
      <c r="I404" s="139"/>
    </row>
    <row r="405" ht="12.75" customHeight="1">
      <c r="C405" s="139"/>
      <c r="F405" s="139"/>
      <c r="I405" s="139"/>
    </row>
    <row r="406" ht="12.75" customHeight="1">
      <c r="C406" s="139"/>
      <c r="F406" s="139"/>
      <c r="I406" s="139"/>
    </row>
    <row r="407" ht="12.75" customHeight="1">
      <c r="C407" s="139"/>
      <c r="F407" s="139"/>
      <c r="I407" s="139"/>
    </row>
    <row r="408" ht="12.75" customHeight="1">
      <c r="C408" s="139"/>
      <c r="F408" s="139"/>
      <c r="I408" s="139"/>
    </row>
    <row r="409" ht="12.75" customHeight="1">
      <c r="C409" s="139"/>
      <c r="F409" s="139"/>
      <c r="I409" s="139"/>
    </row>
    <row r="410" ht="12.75" customHeight="1">
      <c r="C410" s="139"/>
      <c r="F410" s="139"/>
      <c r="I410" s="139"/>
    </row>
    <row r="411" ht="12.75" customHeight="1">
      <c r="C411" s="139"/>
      <c r="F411" s="139"/>
      <c r="I411" s="139"/>
    </row>
    <row r="412" ht="12.75" customHeight="1">
      <c r="C412" s="139"/>
      <c r="F412" s="139"/>
      <c r="I412" s="139"/>
    </row>
    <row r="413" ht="12.75" customHeight="1">
      <c r="C413" s="139"/>
      <c r="F413" s="139"/>
      <c r="I413" s="139"/>
    </row>
    <row r="414" ht="12.75" customHeight="1">
      <c r="C414" s="139"/>
      <c r="F414" s="139"/>
      <c r="I414" s="139"/>
    </row>
    <row r="415" ht="12.75" customHeight="1">
      <c r="C415" s="139"/>
      <c r="F415" s="139"/>
      <c r="I415" s="139"/>
    </row>
    <row r="416" ht="12.75" customHeight="1">
      <c r="C416" s="139"/>
      <c r="F416" s="139"/>
      <c r="I416" s="139"/>
    </row>
    <row r="417" ht="12.75" customHeight="1">
      <c r="C417" s="139"/>
      <c r="F417" s="139"/>
      <c r="I417" s="139"/>
    </row>
    <row r="418" ht="12.75" customHeight="1">
      <c r="C418" s="139"/>
      <c r="F418" s="139"/>
      <c r="I418" s="139"/>
    </row>
    <row r="419" ht="12.75" customHeight="1">
      <c r="C419" s="139"/>
      <c r="F419" s="139"/>
      <c r="I419" s="139"/>
    </row>
    <row r="420" ht="12.75" customHeight="1">
      <c r="C420" s="139"/>
      <c r="F420" s="139"/>
      <c r="I420" s="139"/>
    </row>
    <row r="421" ht="12.75" customHeight="1">
      <c r="C421" s="139"/>
      <c r="F421" s="139"/>
      <c r="I421" s="139"/>
    </row>
    <row r="422" ht="12.75" customHeight="1">
      <c r="C422" s="139"/>
      <c r="F422" s="139"/>
      <c r="I422" s="139"/>
    </row>
    <row r="423" ht="12.75" customHeight="1">
      <c r="C423" s="139"/>
      <c r="F423" s="139"/>
      <c r="I423" s="139"/>
    </row>
    <row r="424" ht="12.75" customHeight="1">
      <c r="C424" s="139"/>
      <c r="F424" s="139"/>
      <c r="I424" s="139"/>
    </row>
    <row r="425" ht="12.75" customHeight="1">
      <c r="C425" s="139"/>
      <c r="F425" s="139"/>
      <c r="I425" s="139"/>
    </row>
    <row r="426" ht="12.75" customHeight="1">
      <c r="C426" s="139"/>
      <c r="F426" s="139"/>
      <c r="I426" s="139"/>
    </row>
    <row r="427" ht="12.75" customHeight="1">
      <c r="C427" s="139"/>
      <c r="F427" s="139"/>
      <c r="I427" s="139"/>
    </row>
    <row r="428" ht="12.75" customHeight="1">
      <c r="C428" s="139"/>
      <c r="F428" s="139"/>
      <c r="I428" s="139"/>
    </row>
    <row r="429" ht="12.75" customHeight="1">
      <c r="C429" s="139"/>
      <c r="F429" s="139"/>
      <c r="I429" s="139"/>
    </row>
    <row r="430" ht="12.75" customHeight="1">
      <c r="C430" s="139"/>
      <c r="F430" s="139"/>
      <c r="I430" s="139"/>
    </row>
    <row r="431" ht="12.75" customHeight="1">
      <c r="C431" s="139"/>
      <c r="F431" s="139"/>
      <c r="I431" s="139"/>
    </row>
    <row r="432" ht="12.75" customHeight="1">
      <c r="C432" s="139"/>
      <c r="F432" s="139"/>
      <c r="I432" s="139"/>
    </row>
    <row r="433" ht="12.75" customHeight="1">
      <c r="C433" s="139"/>
      <c r="F433" s="139"/>
      <c r="I433" s="139"/>
    </row>
    <row r="434" ht="12.75" customHeight="1">
      <c r="C434" s="139"/>
      <c r="F434" s="139"/>
      <c r="I434" s="139"/>
    </row>
    <row r="435" ht="12.75" customHeight="1">
      <c r="C435" s="139"/>
      <c r="F435" s="139"/>
      <c r="I435" s="139"/>
    </row>
    <row r="436" ht="12.75" customHeight="1">
      <c r="C436" s="139"/>
      <c r="F436" s="139"/>
      <c r="I436" s="139"/>
    </row>
    <row r="437" ht="12.75" customHeight="1">
      <c r="C437" s="139"/>
      <c r="F437" s="139"/>
      <c r="I437" s="139"/>
    </row>
    <row r="438" ht="12.75" customHeight="1">
      <c r="C438" s="139"/>
      <c r="F438" s="139"/>
      <c r="I438" s="139"/>
    </row>
    <row r="439" ht="12.75" customHeight="1">
      <c r="C439" s="139"/>
      <c r="F439" s="139"/>
      <c r="I439" s="139"/>
    </row>
    <row r="440" ht="12.75" customHeight="1">
      <c r="C440" s="139"/>
      <c r="F440" s="139"/>
      <c r="I440" s="139"/>
    </row>
    <row r="441" ht="12.75" customHeight="1">
      <c r="C441" s="139"/>
      <c r="F441" s="139"/>
      <c r="I441" s="139"/>
    </row>
    <row r="442" ht="12.75" customHeight="1">
      <c r="C442" s="139"/>
      <c r="F442" s="139"/>
      <c r="I442" s="139"/>
    </row>
    <row r="443" ht="12.75" customHeight="1">
      <c r="C443" s="139"/>
      <c r="F443" s="139"/>
      <c r="I443" s="139"/>
    </row>
    <row r="444" ht="12.75" customHeight="1">
      <c r="C444" s="139"/>
      <c r="F444" s="139"/>
      <c r="I444" s="139"/>
    </row>
    <row r="445" ht="12.75" customHeight="1">
      <c r="C445" s="139"/>
      <c r="F445" s="139"/>
      <c r="I445" s="139"/>
    </row>
    <row r="446" ht="12.75" customHeight="1">
      <c r="C446" s="139"/>
      <c r="F446" s="139"/>
      <c r="I446" s="139"/>
    </row>
    <row r="447" ht="12.75" customHeight="1">
      <c r="C447" s="139"/>
      <c r="F447" s="139"/>
      <c r="I447" s="139"/>
    </row>
    <row r="448" ht="12.75" customHeight="1">
      <c r="C448" s="139"/>
      <c r="F448" s="139"/>
      <c r="I448" s="139"/>
    </row>
    <row r="449" ht="12.75" customHeight="1">
      <c r="C449" s="139"/>
      <c r="F449" s="139"/>
      <c r="I449" s="139"/>
    </row>
    <row r="450" ht="12.75" customHeight="1">
      <c r="C450" s="139"/>
      <c r="F450" s="139"/>
      <c r="I450" s="139"/>
    </row>
    <row r="451" ht="12.75" customHeight="1">
      <c r="C451" s="139"/>
      <c r="F451" s="139"/>
      <c r="I451" s="139"/>
    </row>
    <row r="452" ht="12.75" customHeight="1">
      <c r="C452" s="139"/>
      <c r="F452" s="139"/>
      <c r="I452" s="139"/>
    </row>
    <row r="453" ht="12.75" customHeight="1">
      <c r="C453" s="139"/>
      <c r="F453" s="139"/>
      <c r="I453" s="139"/>
    </row>
    <row r="454" ht="12.75" customHeight="1">
      <c r="C454" s="139"/>
      <c r="F454" s="139"/>
      <c r="I454" s="139"/>
    </row>
    <row r="455" ht="12.75" customHeight="1">
      <c r="C455" s="139"/>
      <c r="F455" s="139"/>
      <c r="I455" s="139"/>
    </row>
    <row r="456" ht="12.75" customHeight="1">
      <c r="C456" s="139"/>
      <c r="F456" s="139"/>
      <c r="I456" s="139"/>
    </row>
    <row r="457" ht="12.75" customHeight="1">
      <c r="C457" s="139"/>
      <c r="F457" s="139"/>
      <c r="I457" s="139"/>
    </row>
    <row r="458" ht="12.75" customHeight="1">
      <c r="C458" s="139"/>
      <c r="F458" s="139"/>
      <c r="I458" s="139"/>
    </row>
    <row r="459" ht="12.75" customHeight="1">
      <c r="C459" s="139"/>
      <c r="F459" s="139"/>
      <c r="I459" s="139"/>
    </row>
    <row r="460" ht="12.75" customHeight="1">
      <c r="C460" s="139"/>
      <c r="F460" s="139"/>
      <c r="I460" s="139"/>
    </row>
    <row r="461" ht="12.75" customHeight="1">
      <c r="C461" s="139"/>
      <c r="F461" s="139"/>
      <c r="I461" s="139"/>
    </row>
    <row r="462" ht="12.75" customHeight="1">
      <c r="C462" s="139"/>
      <c r="F462" s="139"/>
      <c r="I462" s="139"/>
    </row>
    <row r="463" ht="12.75" customHeight="1">
      <c r="C463" s="139"/>
      <c r="F463" s="139"/>
      <c r="I463" s="139"/>
    </row>
    <row r="464" ht="12.75" customHeight="1">
      <c r="C464" s="139"/>
      <c r="F464" s="139"/>
      <c r="I464" s="139"/>
    </row>
    <row r="465" ht="12.75" customHeight="1">
      <c r="C465" s="139"/>
      <c r="F465" s="139"/>
      <c r="I465" s="139"/>
    </row>
    <row r="466" ht="12.75" customHeight="1">
      <c r="C466" s="139"/>
      <c r="F466" s="139"/>
      <c r="I466" s="139"/>
    </row>
    <row r="467" ht="12.75" customHeight="1">
      <c r="C467" s="139"/>
      <c r="F467" s="139"/>
      <c r="I467" s="139"/>
    </row>
    <row r="468" ht="12.75" customHeight="1">
      <c r="C468" s="139"/>
      <c r="F468" s="139"/>
      <c r="I468" s="139"/>
    </row>
    <row r="469" ht="12.75" customHeight="1">
      <c r="C469" s="139"/>
      <c r="F469" s="139"/>
      <c r="I469" s="139"/>
    </row>
    <row r="470" ht="12.75" customHeight="1">
      <c r="C470" s="139"/>
      <c r="F470" s="139"/>
      <c r="I470" s="139"/>
    </row>
    <row r="471" ht="12.75" customHeight="1">
      <c r="C471" s="139"/>
      <c r="F471" s="139"/>
      <c r="I471" s="139"/>
    </row>
    <row r="472" ht="12.75" customHeight="1">
      <c r="C472" s="139"/>
      <c r="F472" s="139"/>
      <c r="I472" s="139"/>
    </row>
    <row r="473" ht="12.75" customHeight="1">
      <c r="C473" s="139"/>
      <c r="F473" s="139"/>
      <c r="I473" s="139"/>
    </row>
    <row r="474" ht="12.75" customHeight="1">
      <c r="C474" s="139"/>
      <c r="F474" s="139"/>
      <c r="I474" s="139"/>
    </row>
    <row r="475" ht="12.75" customHeight="1">
      <c r="C475" s="139"/>
      <c r="F475" s="139"/>
      <c r="I475" s="139"/>
    </row>
    <row r="476" ht="12.75" customHeight="1">
      <c r="C476" s="139"/>
      <c r="F476" s="139"/>
      <c r="I476" s="139"/>
    </row>
    <row r="477" ht="12.75" customHeight="1">
      <c r="C477" s="139"/>
      <c r="F477" s="139"/>
      <c r="I477" s="139"/>
    </row>
    <row r="478" ht="12.75" customHeight="1">
      <c r="C478" s="139"/>
      <c r="F478" s="139"/>
      <c r="I478" s="139"/>
    </row>
    <row r="479" ht="12.75" customHeight="1">
      <c r="C479" s="139"/>
      <c r="F479" s="139"/>
      <c r="I479" s="139"/>
    </row>
    <row r="480" ht="12.75" customHeight="1">
      <c r="C480" s="139"/>
      <c r="F480" s="139"/>
      <c r="I480" s="139"/>
    </row>
    <row r="481" ht="12.75" customHeight="1">
      <c r="C481" s="139"/>
      <c r="F481" s="139"/>
      <c r="I481" s="139"/>
    </row>
    <row r="482" ht="12.75" customHeight="1">
      <c r="C482" s="139"/>
      <c r="F482" s="139"/>
      <c r="I482" s="139"/>
    </row>
    <row r="483" ht="12.75" customHeight="1">
      <c r="C483" s="139"/>
      <c r="F483" s="139"/>
      <c r="I483" s="139"/>
    </row>
    <row r="484" ht="12.75" customHeight="1">
      <c r="C484" s="139"/>
      <c r="F484" s="139"/>
      <c r="I484" s="139"/>
    </row>
    <row r="485" ht="12.75" customHeight="1">
      <c r="C485" s="139"/>
      <c r="F485" s="139"/>
      <c r="I485" s="139"/>
    </row>
    <row r="486" ht="12.75" customHeight="1">
      <c r="C486" s="139"/>
      <c r="F486" s="139"/>
      <c r="I486" s="139"/>
    </row>
    <row r="487" ht="12.75" customHeight="1">
      <c r="C487" s="139"/>
      <c r="F487" s="139"/>
      <c r="I487" s="139"/>
    </row>
    <row r="488" ht="12.75" customHeight="1">
      <c r="C488" s="139"/>
      <c r="F488" s="139"/>
      <c r="I488" s="139"/>
    </row>
    <row r="489" ht="12.75" customHeight="1">
      <c r="C489" s="139"/>
      <c r="F489" s="139"/>
      <c r="I489" s="139"/>
    </row>
    <row r="490" ht="12.75" customHeight="1">
      <c r="C490" s="139"/>
      <c r="F490" s="139"/>
      <c r="I490" s="139"/>
    </row>
    <row r="491" ht="12.75" customHeight="1">
      <c r="C491" s="139"/>
      <c r="F491" s="139"/>
      <c r="I491" s="139"/>
    </row>
    <row r="492" ht="12.75" customHeight="1">
      <c r="C492" s="139"/>
      <c r="F492" s="139"/>
      <c r="I492" s="139"/>
    </row>
    <row r="493" ht="12.75" customHeight="1">
      <c r="C493" s="139"/>
      <c r="F493" s="139"/>
      <c r="I493" s="139"/>
    </row>
    <row r="494" ht="12.75" customHeight="1">
      <c r="C494" s="139"/>
      <c r="F494" s="139"/>
      <c r="I494" s="139"/>
    </row>
    <row r="495" ht="12.75" customHeight="1">
      <c r="C495" s="139"/>
      <c r="F495" s="139"/>
      <c r="I495" s="139"/>
    </row>
    <row r="496" ht="12.75" customHeight="1">
      <c r="C496" s="139"/>
      <c r="F496" s="139"/>
      <c r="I496" s="139"/>
    </row>
    <row r="497" ht="12.75" customHeight="1">
      <c r="C497" s="139"/>
      <c r="F497" s="139"/>
      <c r="I497" s="139"/>
    </row>
    <row r="498" ht="12.75" customHeight="1">
      <c r="C498" s="139"/>
      <c r="F498" s="139"/>
      <c r="I498" s="139"/>
    </row>
    <row r="499" ht="12.75" customHeight="1">
      <c r="C499" s="139"/>
      <c r="F499" s="139"/>
      <c r="I499" s="139"/>
    </row>
    <row r="500" ht="12.75" customHeight="1">
      <c r="C500" s="139"/>
      <c r="F500" s="139"/>
      <c r="I500" s="139"/>
    </row>
    <row r="501" ht="12.75" customHeight="1">
      <c r="C501" s="139"/>
      <c r="F501" s="139"/>
      <c r="I501" s="139"/>
    </row>
    <row r="502" ht="12.75" customHeight="1">
      <c r="C502" s="139"/>
      <c r="F502" s="139"/>
      <c r="I502" s="139"/>
    </row>
    <row r="503" ht="12.75" customHeight="1">
      <c r="C503" s="139"/>
      <c r="F503" s="139"/>
      <c r="I503" s="139"/>
    </row>
    <row r="504" ht="12.75" customHeight="1">
      <c r="C504" s="139"/>
      <c r="F504" s="139"/>
      <c r="I504" s="139"/>
    </row>
    <row r="505" ht="12.75" customHeight="1">
      <c r="C505" s="139"/>
      <c r="F505" s="139"/>
      <c r="I505" s="139"/>
    </row>
    <row r="506" ht="12.75" customHeight="1">
      <c r="C506" s="139"/>
      <c r="F506" s="139"/>
      <c r="I506" s="139"/>
    </row>
    <row r="507" ht="12.75" customHeight="1">
      <c r="C507" s="139"/>
      <c r="F507" s="139"/>
      <c r="I507" s="139"/>
    </row>
    <row r="508" ht="12.75" customHeight="1">
      <c r="C508" s="139"/>
      <c r="F508" s="139"/>
      <c r="I508" s="139"/>
    </row>
    <row r="509" ht="12.75" customHeight="1">
      <c r="C509" s="139"/>
      <c r="F509" s="139"/>
      <c r="I509" s="139"/>
    </row>
    <row r="510" ht="12.75" customHeight="1">
      <c r="C510" s="139"/>
      <c r="F510" s="139"/>
      <c r="I510" s="139"/>
    </row>
    <row r="511" ht="12.75" customHeight="1">
      <c r="C511" s="139"/>
      <c r="F511" s="139"/>
      <c r="I511" s="139"/>
    </row>
    <row r="512" ht="12.75" customHeight="1">
      <c r="C512" s="139"/>
      <c r="F512" s="139"/>
      <c r="I512" s="139"/>
    </row>
    <row r="513" ht="12.75" customHeight="1">
      <c r="C513" s="139"/>
      <c r="F513" s="139"/>
      <c r="I513" s="139"/>
    </row>
    <row r="514" ht="12.75" customHeight="1">
      <c r="C514" s="139"/>
      <c r="F514" s="139"/>
      <c r="I514" s="139"/>
    </row>
    <row r="515" ht="12.75" customHeight="1">
      <c r="C515" s="139"/>
      <c r="F515" s="139"/>
      <c r="I515" s="139"/>
    </row>
    <row r="516" ht="12.75" customHeight="1">
      <c r="C516" s="139"/>
      <c r="F516" s="139"/>
      <c r="I516" s="139"/>
    </row>
    <row r="517" ht="12.75" customHeight="1">
      <c r="C517" s="139"/>
      <c r="F517" s="139"/>
      <c r="I517" s="139"/>
    </row>
    <row r="518" ht="12.75" customHeight="1">
      <c r="C518" s="139"/>
      <c r="F518" s="139"/>
      <c r="I518" s="139"/>
    </row>
    <row r="519" ht="12.75" customHeight="1">
      <c r="C519" s="139"/>
      <c r="F519" s="139"/>
      <c r="I519" s="139"/>
    </row>
    <row r="520" ht="12.75" customHeight="1">
      <c r="C520" s="139"/>
      <c r="F520" s="139"/>
      <c r="I520" s="139"/>
    </row>
    <row r="521" ht="12.75" customHeight="1">
      <c r="C521" s="139"/>
      <c r="F521" s="139"/>
      <c r="I521" s="139"/>
    </row>
    <row r="522" ht="12.75" customHeight="1">
      <c r="C522" s="139"/>
      <c r="F522" s="139"/>
      <c r="I522" s="139"/>
    </row>
    <row r="523" ht="12.75" customHeight="1">
      <c r="C523" s="139"/>
      <c r="F523" s="139"/>
      <c r="I523" s="139"/>
    </row>
    <row r="524" ht="12.75" customHeight="1">
      <c r="C524" s="139"/>
      <c r="F524" s="139"/>
      <c r="I524" s="139"/>
    </row>
    <row r="525" ht="12.75" customHeight="1">
      <c r="C525" s="139"/>
      <c r="F525" s="139"/>
      <c r="I525" s="139"/>
    </row>
    <row r="526" ht="12.75" customHeight="1">
      <c r="C526" s="139"/>
      <c r="F526" s="139"/>
      <c r="I526" s="139"/>
    </row>
    <row r="527" ht="12.75" customHeight="1">
      <c r="C527" s="139"/>
      <c r="F527" s="139"/>
      <c r="I527" s="139"/>
    </row>
    <row r="528" ht="12.75" customHeight="1">
      <c r="C528" s="139"/>
      <c r="F528" s="139"/>
      <c r="I528" s="139"/>
    </row>
    <row r="529" ht="12.75" customHeight="1">
      <c r="C529" s="139"/>
      <c r="F529" s="139"/>
      <c r="I529" s="139"/>
    </row>
    <row r="530" ht="12.75" customHeight="1">
      <c r="C530" s="139"/>
      <c r="F530" s="139"/>
      <c r="I530" s="139"/>
    </row>
    <row r="531" ht="12.75" customHeight="1">
      <c r="C531" s="139"/>
      <c r="F531" s="139"/>
      <c r="I531" s="139"/>
    </row>
    <row r="532" ht="12.75" customHeight="1">
      <c r="C532" s="139"/>
      <c r="F532" s="139"/>
      <c r="I532" s="139"/>
    </row>
    <row r="533" ht="12.75" customHeight="1">
      <c r="C533" s="139"/>
      <c r="F533" s="139"/>
      <c r="I533" s="139"/>
    </row>
    <row r="534" ht="12.75" customHeight="1">
      <c r="C534" s="139"/>
      <c r="F534" s="139"/>
      <c r="I534" s="139"/>
    </row>
    <row r="535" ht="12.75" customHeight="1">
      <c r="C535" s="139"/>
      <c r="F535" s="139"/>
      <c r="I535" s="139"/>
    </row>
    <row r="536" ht="12.75" customHeight="1">
      <c r="C536" s="139"/>
      <c r="F536" s="139"/>
      <c r="I536" s="139"/>
    </row>
    <row r="537" ht="12.75" customHeight="1">
      <c r="C537" s="139"/>
      <c r="F537" s="139"/>
      <c r="I537" s="139"/>
    </row>
    <row r="538" ht="12.75" customHeight="1">
      <c r="C538" s="139"/>
      <c r="F538" s="139"/>
      <c r="I538" s="139"/>
    </row>
    <row r="539" ht="12.75" customHeight="1">
      <c r="C539" s="139"/>
      <c r="F539" s="139"/>
      <c r="I539" s="139"/>
    </row>
    <row r="540" ht="12.75" customHeight="1">
      <c r="C540" s="139"/>
      <c r="F540" s="139"/>
      <c r="I540" s="139"/>
    </row>
    <row r="541" ht="12.75" customHeight="1">
      <c r="C541" s="139"/>
      <c r="F541" s="139"/>
      <c r="I541" s="139"/>
    </row>
    <row r="542" ht="12.75" customHeight="1">
      <c r="C542" s="139"/>
      <c r="F542" s="139"/>
      <c r="I542" s="139"/>
    </row>
    <row r="543" ht="12.75" customHeight="1">
      <c r="C543" s="139"/>
      <c r="F543" s="139"/>
      <c r="I543" s="139"/>
    </row>
    <row r="544" ht="12.75" customHeight="1">
      <c r="C544" s="139"/>
      <c r="F544" s="139"/>
      <c r="I544" s="139"/>
    </row>
    <row r="545" ht="12.75" customHeight="1">
      <c r="C545" s="139"/>
      <c r="F545" s="139"/>
      <c r="I545" s="139"/>
    </row>
    <row r="546" ht="12.75" customHeight="1">
      <c r="C546" s="139"/>
      <c r="F546" s="139"/>
      <c r="I546" s="139"/>
    </row>
    <row r="547" ht="12.75" customHeight="1">
      <c r="C547" s="139"/>
      <c r="F547" s="139"/>
      <c r="I547" s="139"/>
    </row>
    <row r="548" ht="12.75" customHeight="1">
      <c r="C548" s="139"/>
      <c r="F548" s="139"/>
      <c r="I548" s="139"/>
    </row>
    <row r="549" ht="12.75" customHeight="1">
      <c r="C549" s="139"/>
      <c r="F549" s="139"/>
      <c r="I549" s="139"/>
    </row>
    <row r="550" ht="12.75" customHeight="1">
      <c r="C550" s="139"/>
      <c r="F550" s="139"/>
      <c r="I550" s="139"/>
    </row>
    <row r="551" ht="12.75" customHeight="1">
      <c r="C551" s="139"/>
      <c r="F551" s="139"/>
      <c r="I551" s="139"/>
    </row>
    <row r="552" ht="12.75" customHeight="1">
      <c r="C552" s="139"/>
      <c r="F552" s="139"/>
      <c r="I552" s="139"/>
    </row>
    <row r="553" ht="12.75" customHeight="1">
      <c r="C553" s="139"/>
      <c r="F553" s="139"/>
      <c r="I553" s="139"/>
    </row>
    <row r="554" ht="12.75" customHeight="1">
      <c r="C554" s="139"/>
      <c r="F554" s="139"/>
      <c r="I554" s="139"/>
    </row>
    <row r="555" ht="12.75" customHeight="1">
      <c r="C555" s="139"/>
      <c r="F555" s="139"/>
      <c r="I555" s="139"/>
    </row>
    <row r="556" ht="12.75" customHeight="1">
      <c r="C556" s="139"/>
      <c r="F556" s="139"/>
      <c r="I556" s="139"/>
    </row>
    <row r="557" ht="12.75" customHeight="1">
      <c r="C557" s="139"/>
      <c r="F557" s="139"/>
      <c r="I557" s="139"/>
    </row>
    <row r="558" ht="12.75" customHeight="1">
      <c r="C558" s="139"/>
      <c r="F558" s="139"/>
      <c r="I558" s="139"/>
    </row>
    <row r="559" ht="12.75" customHeight="1">
      <c r="C559" s="139"/>
      <c r="F559" s="139"/>
      <c r="I559" s="139"/>
    </row>
    <row r="560" ht="12.75" customHeight="1">
      <c r="C560" s="139"/>
      <c r="F560" s="139"/>
      <c r="I560" s="139"/>
    </row>
    <row r="561" ht="12.75" customHeight="1">
      <c r="C561" s="139"/>
      <c r="F561" s="139"/>
      <c r="I561" s="139"/>
    </row>
    <row r="562" ht="12.75" customHeight="1">
      <c r="C562" s="139"/>
      <c r="F562" s="139"/>
      <c r="I562" s="139"/>
    </row>
    <row r="563" ht="12.75" customHeight="1">
      <c r="C563" s="139"/>
      <c r="F563" s="139"/>
      <c r="I563" s="139"/>
    </row>
    <row r="564" ht="12.75" customHeight="1">
      <c r="C564" s="139"/>
      <c r="F564" s="139"/>
      <c r="I564" s="139"/>
    </row>
    <row r="565" ht="12.75" customHeight="1">
      <c r="C565" s="139"/>
      <c r="F565" s="139"/>
      <c r="I565" s="139"/>
    </row>
    <row r="566" ht="12.75" customHeight="1">
      <c r="C566" s="139"/>
      <c r="F566" s="139"/>
      <c r="I566" s="139"/>
    </row>
    <row r="567" ht="12.75" customHeight="1">
      <c r="C567" s="139"/>
      <c r="F567" s="139"/>
      <c r="I567" s="139"/>
    </row>
    <row r="568" ht="12.75" customHeight="1">
      <c r="C568" s="139"/>
      <c r="F568" s="139"/>
      <c r="I568" s="139"/>
    </row>
    <row r="569" ht="12.75" customHeight="1">
      <c r="C569" s="139"/>
      <c r="F569" s="139"/>
      <c r="I569" s="139"/>
    </row>
    <row r="570" ht="12.75" customHeight="1">
      <c r="C570" s="139"/>
      <c r="F570" s="139"/>
      <c r="I570" s="139"/>
    </row>
    <row r="571" ht="12.75" customHeight="1">
      <c r="C571" s="139"/>
      <c r="F571" s="139"/>
      <c r="I571" s="139"/>
    </row>
    <row r="572" ht="12.75" customHeight="1">
      <c r="C572" s="139"/>
      <c r="F572" s="139"/>
      <c r="I572" s="139"/>
    </row>
    <row r="573" ht="12.75" customHeight="1">
      <c r="C573" s="139"/>
      <c r="F573" s="139"/>
      <c r="I573" s="139"/>
    </row>
    <row r="574" ht="12.75" customHeight="1">
      <c r="C574" s="139"/>
      <c r="F574" s="139"/>
      <c r="I574" s="139"/>
    </row>
    <row r="575" ht="12.75" customHeight="1">
      <c r="C575" s="139"/>
      <c r="F575" s="139"/>
      <c r="I575" s="139"/>
    </row>
    <row r="576" ht="12.75" customHeight="1">
      <c r="C576" s="139"/>
      <c r="F576" s="139"/>
      <c r="I576" s="139"/>
    </row>
    <row r="577" ht="12.75" customHeight="1">
      <c r="C577" s="139"/>
      <c r="F577" s="139"/>
      <c r="I577" s="139"/>
    </row>
    <row r="578" ht="12.75" customHeight="1">
      <c r="C578" s="139"/>
      <c r="F578" s="139"/>
      <c r="I578" s="139"/>
    </row>
    <row r="579" ht="12.75" customHeight="1">
      <c r="C579" s="139"/>
      <c r="F579" s="139"/>
      <c r="I579" s="139"/>
    </row>
    <row r="580" ht="12.75" customHeight="1">
      <c r="C580" s="139"/>
      <c r="F580" s="139"/>
      <c r="I580" s="139"/>
    </row>
    <row r="581" ht="12.75" customHeight="1">
      <c r="C581" s="139"/>
      <c r="F581" s="139"/>
      <c r="I581" s="139"/>
    </row>
    <row r="582" ht="12.75" customHeight="1">
      <c r="C582" s="139"/>
      <c r="F582" s="139"/>
      <c r="I582" s="139"/>
    </row>
    <row r="583" ht="12.75" customHeight="1">
      <c r="C583" s="139"/>
      <c r="F583" s="139"/>
      <c r="I583" s="139"/>
    </row>
    <row r="584" ht="12.75" customHeight="1">
      <c r="C584" s="139"/>
      <c r="F584" s="139"/>
      <c r="I584" s="139"/>
    </row>
    <row r="585" ht="12.75" customHeight="1">
      <c r="C585" s="139"/>
      <c r="F585" s="139"/>
      <c r="I585" s="139"/>
    </row>
    <row r="586" ht="12.75" customHeight="1">
      <c r="C586" s="139"/>
      <c r="F586" s="139"/>
      <c r="I586" s="139"/>
    </row>
    <row r="587" ht="12.75" customHeight="1">
      <c r="C587" s="139"/>
      <c r="F587" s="139"/>
      <c r="I587" s="139"/>
    </row>
    <row r="588" ht="12.75" customHeight="1">
      <c r="C588" s="139"/>
      <c r="F588" s="139"/>
      <c r="I588" s="139"/>
    </row>
    <row r="589" ht="12.75" customHeight="1">
      <c r="C589" s="139"/>
      <c r="F589" s="139"/>
      <c r="I589" s="139"/>
    </row>
    <row r="590" ht="12.75" customHeight="1">
      <c r="C590" s="139"/>
      <c r="F590" s="139"/>
      <c r="I590" s="139"/>
    </row>
    <row r="591" ht="12.75" customHeight="1">
      <c r="C591" s="139"/>
      <c r="F591" s="139"/>
      <c r="I591" s="139"/>
    </row>
    <row r="592" ht="12.75" customHeight="1">
      <c r="C592" s="139"/>
      <c r="F592" s="139"/>
      <c r="I592" s="139"/>
    </row>
    <row r="593" ht="12.75" customHeight="1">
      <c r="C593" s="139"/>
      <c r="F593" s="139"/>
      <c r="I593" s="139"/>
    </row>
    <row r="594" ht="12.75" customHeight="1">
      <c r="C594" s="139"/>
      <c r="F594" s="139"/>
      <c r="I594" s="139"/>
    </row>
    <row r="595" ht="12.75" customHeight="1">
      <c r="C595" s="139"/>
      <c r="F595" s="139"/>
      <c r="I595" s="139"/>
    </row>
    <row r="596" ht="12.75" customHeight="1">
      <c r="C596" s="139"/>
      <c r="F596" s="139"/>
      <c r="I596" s="139"/>
    </row>
    <row r="597" ht="12.75" customHeight="1">
      <c r="C597" s="139"/>
      <c r="F597" s="139"/>
      <c r="I597" s="139"/>
    </row>
    <row r="598" ht="12.75" customHeight="1">
      <c r="C598" s="139"/>
      <c r="F598" s="139"/>
      <c r="I598" s="139"/>
    </row>
    <row r="599" ht="12.75" customHeight="1">
      <c r="C599" s="139"/>
      <c r="F599" s="139"/>
      <c r="I599" s="139"/>
    </row>
    <row r="600" ht="12.75" customHeight="1">
      <c r="C600" s="139"/>
      <c r="F600" s="139"/>
      <c r="I600" s="139"/>
    </row>
    <row r="601" ht="12.75" customHeight="1">
      <c r="C601" s="139"/>
      <c r="F601" s="139"/>
      <c r="I601" s="139"/>
    </row>
    <row r="602" ht="12.75" customHeight="1">
      <c r="C602" s="139"/>
      <c r="F602" s="139"/>
      <c r="I602" s="139"/>
    </row>
    <row r="603" ht="12.75" customHeight="1">
      <c r="C603" s="139"/>
      <c r="F603" s="139"/>
      <c r="I603" s="139"/>
    </row>
    <row r="604" ht="12.75" customHeight="1">
      <c r="C604" s="139"/>
      <c r="F604" s="139"/>
      <c r="I604" s="139"/>
    </row>
    <row r="605" ht="12.75" customHeight="1">
      <c r="C605" s="139"/>
      <c r="F605" s="139"/>
      <c r="I605" s="139"/>
    </row>
    <row r="606" ht="12.75" customHeight="1">
      <c r="C606" s="139"/>
      <c r="F606" s="139"/>
      <c r="I606" s="139"/>
    </row>
    <row r="607" ht="12.75" customHeight="1">
      <c r="C607" s="139"/>
      <c r="F607" s="139"/>
      <c r="I607" s="139"/>
    </row>
    <row r="608" ht="12.75" customHeight="1">
      <c r="C608" s="139"/>
      <c r="F608" s="139"/>
      <c r="I608" s="139"/>
    </row>
    <row r="609" ht="12.75" customHeight="1">
      <c r="C609" s="139"/>
      <c r="F609" s="139"/>
      <c r="I609" s="139"/>
    </row>
    <row r="610" ht="12.75" customHeight="1">
      <c r="C610" s="139"/>
      <c r="F610" s="139"/>
      <c r="I610" s="139"/>
    </row>
    <row r="611" ht="12.75" customHeight="1">
      <c r="C611" s="139"/>
      <c r="F611" s="139"/>
      <c r="I611" s="139"/>
    </row>
    <row r="612" ht="12.75" customHeight="1">
      <c r="C612" s="139"/>
      <c r="F612" s="139"/>
      <c r="I612" s="139"/>
    </row>
    <row r="613" ht="12.75" customHeight="1">
      <c r="C613" s="139"/>
      <c r="F613" s="139"/>
      <c r="I613" s="139"/>
    </row>
    <row r="614" ht="12.75" customHeight="1">
      <c r="C614" s="139"/>
      <c r="F614" s="139"/>
      <c r="I614" s="139"/>
    </row>
    <row r="615" ht="12.75" customHeight="1">
      <c r="C615" s="139"/>
      <c r="F615" s="139"/>
      <c r="I615" s="139"/>
    </row>
    <row r="616" ht="12.75" customHeight="1">
      <c r="C616" s="139"/>
      <c r="F616" s="139"/>
      <c r="I616" s="139"/>
    </row>
    <row r="617" ht="12.75" customHeight="1">
      <c r="C617" s="139"/>
      <c r="F617" s="139"/>
      <c r="I617" s="139"/>
    </row>
    <row r="618" ht="12.75" customHeight="1">
      <c r="C618" s="139"/>
      <c r="F618" s="139"/>
      <c r="I618" s="139"/>
    </row>
    <row r="619" ht="12.75" customHeight="1">
      <c r="C619" s="139"/>
      <c r="F619" s="139"/>
      <c r="I619" s="139"/>
    </row>
    <row r="620" ht="12.75" customHeight="1">
      <c r="C620" s="139"/>
      <c r="F620" s="139"/>
      <c r="I620" s="139"/>
    </row>
    <row r="621" ht="12.75" customHeight="1">
      <c r="C621" s="139"/>
      <c r="F621" s="139"/>
      <c r="I621" s="139"/>
    </row>
    <row r="622" ht="12.75" customHeight="1">
      <c r="C622" s="139"/>
      <c r="F622" s="139"/>
      <c r="I622" s="139"/>
    </row>
    <row r="623" ht="12.75" customHeight="1">
      <c r="C623" s="139"/>
      <c r="F623" s="139"/>
      <c r="I623" s="139"/>
    </row>
    <row r="624" ht="12.75" customHeight="1">
      <c r="C624" s="139"/>
      <c r="F624" s="139"/>
      <c r="I624" s="139"/>
    </row>
    <row r="625" ht="12.75" customHeight="1">
      <c r="C625" s="139"/>
      <c r="F625" s="139"/>
      <c r="I625" s="139"/>
    </row>
    <row r="626" ht="12.75" customHeight="1">
      <c r="C626" s="139"/>
      <c r="F626" s="139"/>
      <c r="I626" s="139"/>
    </row>
    <row r="627" ht="12.75" customHeight="1">
      <c r="C627" s="139"/>
      <c r="F627" s="139"/>
      <c r="I627" s="139"/>
    </row>
    <row r="628" ht="12.75" customHeight="1">
      <c r="C628" s="139"/>
      <c r="F628" s="139"/>
      <c r="I628" s="139"/>
    </row>
    <row r="629" ht="12.75" customHeight="1">
      <c r="C629" s="139"/>
      <c r="F629" s="139"/>
      <c r="I629" s="139"/>
    </row>
    <row r="630" ht="12.75" customHeight="1">
      <c r="C630" s="139"/>
      <c r="F630" s="139"/>
      <c r="I630" s="139"/>
    </row>
    <row r="631" ht="12.75" customHeight="1">
      <c r="C631" s="139"/>
      <c r="F631" s="139"/>
      <c r="I631" s="139"/>
    </row>
    <row r="632" ht="12.75" customHeight="1">
      <c r="C632" s="139"/>
      <c r="F632" s="139"/>
      <c r="I632" s="139"/>
    </row>
    <row r="633" ht="12.75" customHeight="1">
      <c r="C633" s="139"/>
      <c r="F633" s="139"/>
      <c r="I633" s="139"/>
    </row>
    <row r="634" ht="12.75" customHeight="1">
      <c r="C634" s="139"/>
      <c r="F634" s="139"/>
      <c r="I634" s="139"/>
    </row>
    <row r="635" ht="12.75" customHeight="1">
      <c r="C635" s="139"/>
      <c r="F635" s="139"/>
      <c r="I635" s="139"/>
    </row>
    <row r="636" ht="12.75" customHeight="1">
      <c r="C636" s="139"/>
      <c r="F636" s="139"/>
      <c r="I636" s="139"/>
    </row>
    <row r="637" ht="12.75" customHeight="1">
      <c r="C637" s="139"/>
      <c r="F637" s="139"/>
      <c r="I637" s="139"/>
    </row>
    <row r="638" ht="12.75" customHeight="1">
      <c r="C638" s="139"/>
      <c r="F638" s="139"/>
      <c r="I638" s="139"/>
    </row>
    <row r="639" ht="12.75" customHeight="1">
      <c r="C639" s="139"/>
      <c r="F639" s="139"/>
      <c r="I639" s="139"/>
    </row>
    <row r="640" ht="12.75" customHeight="1">
      <c r="C640" s="139"/>
      <c r="F640" s="139"/>
      <c r="I640" s="139"/>
    </row>
    <row r="641" ht="12.75" customHeight="1">
      <c r="C641" s="139"/>
      <c r="F641" s="139"/>
      <c r="I641" s="139"/>
    </row>
    <row r="642" ht="12.75" customHeight="1">
      <c r="C642" s="139"/>
      <c r="F642" s="139"/>
      <c r="I642" s="139"/>
    </row>
    <row r="643" ht="12.75" customHeight="1">
      <c r="C643" s="139"/>
      <c r="F643" s="139"/>
      <c r="I643" s="139"/>
    </row>
    <row r="644" ht="12.75" customHeight="1">
      <c r="C644" s="139"/>
      <c r="F644" s="139"/>
      <c r="I644" s="139"/>
    </row>
    <row r="645" ht="12.75" customHeight="1">
      <c r="C645" s="139"/>
      <c r="F645" s="139"/>
      <c r="I645" s="139"/>
    </row>
    <row r="646" ht="12.75" customHeight="1">
      <c r="C646" s="139"/>
      <c r="F646" s="139"/>
      <c r="I646" s="139"/>
    </row>
    <row r="647" ht="12.75" customHeight="1">
      <c r="C647" s="139"/>
      <c r="F647" s="139"/>
      <c r="I647" s="139"/>
    </row>
    <row r="648" ht="12.75" customHeight="1">
      <c r="C648" s="139"/>
      <c r="F648" s="139"/>
      <c r="I648" s="139"/>
    </row>
    <row r="649" ht="12.75" customHeight="1">
      <c r="C649" s="139"/>
      <c r="F649" s="139"/>
      <c r="I649" s="139"/>
    </row>
    <row r="650" ht="12.75" customHeight="1">
      <c r="C650" s="139"/>
      <c r="F650" s="139"/>
      <c r="I650" s="139"/>
    </row>
    <row r="651" ht="12.75" customHeight="1">
      <c r="C651" s="139"/>
      <c r="F651" s="139"/>
      <c r="I651" s="139"/>
    </row>
    <row r="652" ht="12.75" customHeight="1">
      <c r="C652" s="139"/>
      <c r="F652" s="139"/>
      <c r="I652" s="139"/>
    </row>
    <row r="653" ht="12.75" customHeight="1">
      <c r="C653" s="139"/>
      <c r="F653" s="139"/>
      <c r="I653" s="139"/>
    </row>
    <row r="654" ht="12.75" customHeight="1">
      <c r="C654" s="139"/>
      <c r="F654" s="139"/>
      <c r="I654" s="139"/>
    </row>
    <row r="655" ht="12.75" customHeight="1">
      <c r="C655" s="139"/>
      <c r="F655" s="139"/>
      <c r="I655" s="139"/>
    </row>
    <row r="656" ht="12.75" customHeight="1">
      <c r="C656" s="139"/>
      <c r="F656" s="139"/>
      <c r="I656" s="139"/>
    </row>
    <row r="657" ht="12.75" customHeight="1">
      <c r="C657" s="139"/>
      <c r="F657" s="139"/>
      <c r="I657" s="139"/>
    </row>
    <row r="658" ht="12.75" customHeight="1">
      <c r="C658" s="139"/>
      <c r="F658" s="139"/>
      <c r="I658" s="139"/>
    </row>
    <row r="659" ht="12.75" customHeight="1">
      <c r="C659" s="139"/>
      <c r="F659" s="139"/>
      <c r="I659" s="139"/>
    </row>
    <row r="660" ht="12.75" customHeight="1">
      <c r="C660" s="139"/>
      <c r="F660" s="139"/>
      <c r="I660" s="139"/>
    </row>
    <row r="661" ht="12.75" customHeight="1">
      <c r="C661" s="139"/>
      <c r="F661" s="139"/>
      <c r="I661" s="139"/>
    </row>
    <row r="662" ht="12.75" customHeight="1">
      <c r="C662" s="139"/>
      <c r="F662" s="139"/>
      <c r="I662" s="139"/>
    </row>
    <row r="663" ht="12.75" customHeight="1">
      <c r="C663" s="139"/>
      <c r="F663" s="139"/>
      <c r="I663" s="139"/>
    </row>
    <row r="664" ht="12.75" customHeight="1">
      <c r="C664" s="139"/>
      <c r="F664" s="139"/>
      <c r="I664" s="139"/>
    </row>
    <row r="665" ht="12.75" customHeight="1">
      <c r="C665" s="139"/>
      <c r="F665" s="139"/>
      <c r="I665" s="139"/>
    </row>
    <row r="666" ht="12.75" customHeight="1">
      <c r="C666" s="139"/>
      <c r="F666" s="139"/>
      <c r="I666" s="139"/>
    </row>
    <row r="667" ht="12.75" customHeight="1">
      <c r="C667" s="139"/>
      <c r="F667" s="139"/>
      <c r="I667" s="139"/>
    </row>
    <row r="668" ht="12.75" customHeight="1">
      <c r="C668" s="139"/>
      <c r="F668" s="139"/>
      <c r="I668" s="139"/>
    </row>
    <row r="669" ht="12.75" customHeight="1">
      <c r="C669" s="139"/>
      <c r="F669" s="139"/>
      <c r="I669" s="139"/>
    </row>
    <row r="670" ht="12.75" customHeight="1">
      <c r="C670" s="139"/>
      <c r="F670" s="139"/>
      <c r="I670" s="139"/>
    </row>
    <row r="671" ht="12.75" customHeight="1">
      <c r="C671" s="139"/>
      <c r="F671" s="139"/>
      <c r="I671" s="139"/>
    </row>
    <row r="672" ht="12.75" customHeight="1">
      <c r="C672" s="139"/>
      <c r="F672" s="139"/>
      <c r="I672" s="139"/>
    </row>
    <row r="673" ht="12.75" customHeight="1">
      <c r="C673" s="139"/>
      <c r="F673" s="139"/>
      <c r="I673" s="139"/>
    </row>
    <row r="674" ht="12.75" customHeight="1">
      <c r="C674" s="139"/>
      <c r="F674" s="139"/>
      <c r="I674" s="139"/>
    </row>
    <row r="675" ht="12.75" customHeight="1">
      <c r="C675" s="139"/>
      <c r="F675" s="139"/>
      <c r="I675" s="139"/>
    </row>
    <row r="676" ht="12.75" customHeight="1">
      <c r="C676" s="139"/>
      <c r="F676" s="139"/>
      <c r="I676" s="139"/>
    </row>
    <row r="677" ht="12.75" customHeight="1">
      <c r="C677" s="139"/>
      <c r="F677" s="139"/>
      <c r="I677" s="139"/>
    </row>
    <row r="678" ht="12.75" customHeight="1">
      <c r="C678" s="139"/>
      <c r="F678" s="139"/>
      <c r="I678" s="139"/>
    </row>
    <row r="679" ht="12.75" customHeight="1">
      <c r="C679" s="139"/>
      <c r="F679" s="139"/>
      <c r="I679" s="139"/>
    </row>
    <row r="680" ht="12.75" customHeight="1">
      <c r="C680" s="139"/>
      <c r="F680" s="139"/>
      <c r="I680" s="139"/>
    </row>
    <row r="681" ht="12.75" customHeight="1">
      <c r="C681" s="139"/>
      <c r="F681" s="139"/>
      <c r="I681" s="139"/>
    </row>
    <row r="682" ht="12.75" customHeight="1">
      <c r="C682" s="139"/>
      <c r="F682" s="139"/>
      <c r="I682" s="139"/>
    </row>
    <row r="683" ht="12.75" customHeight="1">
      <c r="C683" s="139"/>
      <c r="F683" s="139"/>
      <c r="I683" s="139"/>
    </row>
    <row r="684" ht="12.75" customHeight="1">
      <c r="C684" s="139"/>
      <c r="F684" s="139"/>
      <c r="I684" s="139"/>
    </row>
    <row r="685" ht="12.75" customHeight="1">
      <c r="C685" s="139"/>
      <c r="F685" s="139"/>
      <c r="I685" s="139"/>
    </row>
    <row r="686" ht="12.75" customHeight="1">
      <c r="C686" s="139"/>
      <c r="F686" s="139"/>
      <c r="I686" s="139"/>
    </row>
    <row r="687" ht="12.75" customHeight="1">
      <c r="C687" s="139"/>
      <c r="F687" s="139"/>
      <c r="I687" s="139"/>
    </row>
    <row r="688" ht="12.75" customHeight="1">
      <c r="C688" s="139"/>
      <c r="F688" s="139"/>
      <c r="I688" s="139"/>
    </row>
    <row r="689" ht="12.75" customHeight="1">
      <c r="C689" s="139"/>
      <c r="F689" s="139"/>
      <c r="I689" s="139"/>
    </row>
    <row r="690" ht="12.75" customHeight="1">
      <c r="C690" s="139"/>
      <c r="F690" s="139"/>
      <c r="I690" s="139"/>
    </row>
    <row r="691" ht="12.75" customHeight="1">
      <c r="C691" s="139"/>
      <c r="F691" s="139"/>
      <c r="I691" s="139"/>
    </row>
    <row r="692" ht="12.75" customHeight="1">
      <c r="C692" s="139"/>
      <c r="F692" s="139"/>
      <c r="I692" s="139"/>
    </row>
    <row r="693" ht="12.75" customHeight="1">
      <c r="C693" s="139"/>
      <c r="F693" s="139"/>
      <c r="I693" s="139"/>
    </row>
    <row r="694" ht="12.75" customHeight="1">
      <c r="C694" s="139"/>
      <c r="F694" s="139"/>
      <c r="I694" s="139"/>
    </row>
    <row r="695" ht="12.75" customHeight="1">
      <c r="C695" s="139"/>
      <c r="F695" s="139"/>
      <c r="I695" s="139"/>
    </row>
    <row r="696" ht="12.75" customHeight="1">
      <c r="C696" s="139"/>
      <c r="F696" s="139"/>
      <c r="I696" s="139"/>
    </row>
    <row r="697" ht="12.75" customHeight="1">
      <c r="C697" s="139"/>
      <c r="F697" s="139"/>
      <c r="I697" s="139"/>
    </row>
    <row r="698" ht="12.75" customHeight="1">
      <c r="C698" s="139"/>
      <c r="F698" s="139"/>
      <c r="I698" s="139"/>
    </row>
    <row r="699" ht="12.75" customHeight="1">
      <c r="C699" s="139"/>
      <c r="F699" s="139"/>
      <c r="I699" s="139"/>
    </row>
    <row r="700" ht="12.75" customHeight="1">
      <c r="C700" s="139"/>
      <c r="F700" s="139"/>
      <c r="I700" s="139"/>
    </row>
    <row r="701" ht="12.75" customHeight="1">
      <c r="C701" s="139"/>
      <c r="F701" s="139"/>
      <c r="I701" s="139"/>
    </row>
    <row r="702" ht="12.75" customHeight="1">
      <c r="C702" s="139"/>
      <c r="F702" s="139"/>
      <c r="I702" s="139"/>
    </row>
    <row r="703" ht="12.75" customHeight="1">
      <c r="C703" s="139"/>
      <c r="F703" s="139"/>
      <c r="I703" s="139"/>
    </row>
    <row r="704" ht="12.75" customHeight="1">
      <c r="C704" s="139"/>
      <c r="F704" s="139"/>
      <c r="I704" s="139"/>
    </row>
    <row r="705" ht="12.75" customHeight="1">
      <c r="C705" s="139"/>
      <c r="F705" s="139"/>
      <c r="I705" s="139"/>
    </row>
    <row r="706" ht="12.75" customHeight="1">
      <c r="C706" s="139"/>
      <c r="F706" s="139"/>
      <c r="I706" s="139"/>
    </row>
    <row r="707" ht="12.75" customHeight="1">
      <c r="C707" s="139"/>
      <c r="F707" s="139"/>
      <c r="I707" s="139"/>
    </row>
    <row r="708" ht="12.75" customHeight="1">
      <c r="C708" s="139"/>
      <c r="F708" s="139"/>
      <c r="I708" s="139"/>
    </row>
    <row r="709" ht="12.75" customHeight="1">
      <c r="C709" s="139"/>
      <c r="F709" s="139"/>
      <c r="I709" s="139"/>
    </row>
    <row r="710" ht="12.75" customHeight="1">
      <c r="C710" s="139"/>
      <c r="F710" s="139"/>
      <c r="I710" s="139"/>
    </row>
    <row r="711" ht="12.75" customHeight="1">
      <c r="C711" s="139"/>
      <c r="F711" s="139"/>
      <c r="I711" s="139"/>
    </row>
    <row r="712" ht="12.75" customHeight="1">
      <c r="C712" s="139"/>
      <c r="F712" s="139"/>
      <c r="I712" s="139"/>
    </row>
    <row r="713" ht="12.75" customHeight="1">
      <c r="C713" s="139"/>
      <c r="F713" s="139"/>
      <c r="I713" s="139"/>
    </row>
    <row r="714" ht="12.75" customHeight="1">
      <c r="C714" s="139"/>
      <c r="F714" s="139"/>
      <c r="I714" s="139"/>
    </row>
    <row r="715" ht="12.75" customHeight="1">
      <c r="C715" s="139"/>
      <c r="F715" s="139"/>
      <c r="I715" s="139"/>
    </row>
    <row r="716" ht="12.75" customHeight="1">
      <c r="C716" s="139"/>
      <c r="F716" s="139"/>
      <c r="I716" s="139"/>
    </row>
    <row r="717" ht="12.75" customHeight="1">
      <c r="C717" s="139"/>
      <c r="F717" s="139"/>
      <c r="I717" s="139"/>
    </row>
    <row r="718" ht="12.75" customHeight="1">
      <c r="C718" s="139"/>
      <c r="F718" s="139"/>
      <c r="I718" s="139"/>
    </row>
    <row r="719" ht="12.75" customHeight="1">
      <c r="C719" s="139"/>
      <c r="F719" s="139"/>
      <c r="I719" s="139"/>
    </row>
    <row r="720" ht="12.75" customHeight="1">
      <c r="C720" s="139"/>
      <c r="F720" s="139"/>
      <c r="I720" s="139"/>
    </row>
    <row r="721" ht="12.75" customHeight="1">
      <c r="C721" s="139"/>
      <c r="F721" s="139"/>
      <c r="I721" s="139"/>
    </row>
    <row r="722" ht="12.75" customHeight="1">
      <c r="C722" s="139"/>
      <c r="F722" s="139"/>
      <c r="I722" s="139"/>
    </row>
    <row r="723" ht="12.75" customHeight="1">
      <c r="C723" s="139"/>
      <c r="F723" s="139"/>
      <c r="I723" s="139"/>
    </row>
    <row r="724" ht="12.75" customHeight="1">
      <c r="C724" s="139"/>
      <c r="F724" s="139"/>
      <c r="I724" s="139"/>
    </row>
    <row r="725" ht="12.75" customHeight="1">
      <c r="C725" s="139"/>
      <c r="F725" s="139"/>
      <c r="I725" s="139"/>
    </row>
    <row r="726" ht="12.75" customHeight="1">
      <c r="C726" s="139"/>
      <c r="F726" s="139"/>
      <c r="I726" s="139"/>
    </row>
    <row r="727" ht="12.75" customHeight="1">
      <c r="C727" s="139"/>
      <c r="F727" s="139"/>
      <c r="I727" s="139"/>
    </row>
    <row r="728" ht="12.75" customHeight="1">
      <c r="C728" s="139"/>
      <c r="F728" s="139"/>
      <c r="I728" s="139"/>
    </row>
    <row r="729" ht="12.75" customHeight="1">
      <c r="C729" s="139"/>
      <c r="F729" s="139"/>
      <c r="I729" s="139"/>
    </row>
    <row r="730" ht="12.75" customHeight="1">
      <c r="C730" s="139"/>
      <c r="F730" s="139"/>
      <c r="I730" s="139"/>
    </row>
    <row r="731" ht="12.75" customHeight="1">
      <c r="C731" s="139"/>
      <c r="F731" s="139"/>
      <c r="I731" s="139"/>
    </row>
    <row r="732" ht="12.75" customHeight="1">
      <c r="C732" s="139"/>
      <c r="F732" s="139"/>
      <c r="I732" s="139"/>
    </row>
    <row r="733" ht="12.75" customHeight="1">
      <c r="C733" s="139"/>
      <c r="F733" s="139"/>
      <c r="I733" s="139"/>
    </row>
    <row r="734" ht="12.75" customHeight="1">
      <c r="C734" s="139"/>
      <c r="F734" s="139"/>
      <c r="I734" s="139"/>
    </row>
    <row r="735" ht="12.75" customHeight="1">
      <c r="C735" s="139"/>
      <c r="F735" s="139"/>
      <c r="I735" s="139"/>
    </row>
    <row r="736" ht="12.75" customHeight="1">
      <c r="C736" s="139"/>
      <c r="F736" s="139"/>
      <c r="I736" s="139"/>
    </row>
    <row r="737" ht="12.75" customHeight="1">
      <c r="C737" s="139"/>
      <c r="F737" s="139"/>
      <c r="I737" s="139"/>
    </row>
    <row r="738" ht="12.75" customHeight="1">
      <c r="C738" s="139"/>
      <c r="F738" s="139"/>
      <c r="I738" s="139"/>
    </row>
    <row r="739" ht="12.75" customHeight="1">
      <c r="C739" s="139"/>
      <c r="F739" s="139"/>
      <c r="I739" s="139"/>
    </row>
    <row r="740" ht="12.75" customHeight="1">
      <c r="C740" s="139"/>
      <c r="F740" s="139"/>
      <c r="I740" s="139"/>
    </row>
    <row r="741" ht="12.75" customHeight="1">
      <c r="C741" s="139"/>
      <c r="F741" s="139"/>
      <c r="I741" s="139"/>
    </row>
    <row r="742" ht="12.75" customHeight="1">
      <c r="C742" s="139"/>
      <c r="F742" s="139"/>
      <c r="I742" s="139"/>
    </row>
    <row r="743" ht="12.75" customHeight="1">
      <c r="C743" s="139"/>
      <c r="F743" s="139"/>
      <c r="I743" s="139"/>
    </row>
    <row r="744" ht="12.75" customHeight="1">
      <c r="C744" s="139"/>
      <c r="F744" s="139"/>
      <c r="I744" s="139"/>
    </row>
    <row r="745" ht="12.75" customHeight="1">
      <c r="C745" s="139"/>
      <c r="F745" s="139"/>
      <c r="I745" s="139"/>
    </row>
    <row r="746" ht="12.75" customHeight="1">
      <c r="C746" s="139"/>
      <c r="F746" s="139"/>
      <c r="I746" s="139"/>
    </row>
    <row r="747" ht="12.75" customHeight="1">
      <c r="C747" s="139"/>
      <c r="F747" s="139"/>
      <c r="I747" s="139"/>
    </row>
    <row r="748" ht="12.75" customHeight="1">
      <c r="C748" s="139"/>
      <c r="F748" s="139"/>
      <c r="I748" s="139"/>
    </row>
    <row r="749" ht="12.75" customHeight="1">
      <c r="C749" s="139"/>
      <c r="F749" s="139"/>
      <c r="I749" s="139"/>
    </row>
    <row r="750" ht="12.75" customHeight="1">
      <c r="C750" s="139"/>
      <c r="F750" s="139"/>
      <c r="I750" s="139"/>
    </row>
    <row r="751" ht="12.75" customHeight="1">
      <c r="C751" s="139"/>
      <c r="F751" s="139"/>
      <c r="I751" s="139"/>
    </row>
    <row r="752" ht="12.75" customHeight="1">
      <c r="C752" s="139"/>
      <c r="F752" s="139"/>
      <c r="I752" s="139"/>
    </row>
    <row r="753" ht="12.75" customHeight="1">
      <c r="C753" s="139"/>
      <c r="F753" s="139"/>
      <c r="I753" s="139"/>
    </row>
    <row r="754" ht="12.75" customHeight="1">
      <c r="C754" s="139"/>
      <c r="F754" s="139"/>
      <c r="I754" s="139"/>
    </row>
    <row r="755" ht="12.75" customHeight="1">
      <c r="C755" s="139"/>
      <c r="F755" s="139"/>
      <c r="I755" s="139"/>
    </row>
    <row r="756" ht="12.75" customHeight="1">
      <c r="C756" s="139"/>
      <c r="F756" s="139"/>
      <c r="I756" s="139"/>
    </row>
    <row r="757" ht="12.75" customHeight="1">
      <c r="C757" s="139"/>
      <c r="F757" s="139"/>
      <c r="I757" s="139"/>
    </row>
    <row r="758" ht="12.75" customHeight="1">
      <c r="C758" s="139"/>
      <c r="F758" s="139"/>
      <c r="I758" s="139"/>
    </row>
    <row r="759" ht="12.75" customHeight="1">
      <c r="C759" s="139"/>
      <c r="F759" s="139"/>
      <c r="I759" s="139"/>
    </row>
    <row r="760" ht="12.75" customHeight="1">
      <c r="C760" s="139"/>
      <c r="F760" s="139"/>
      <c r="I760" s="139"/>
    </row>
    <row r="761" ht="12.75" customHeight="1">
      <c r="C761" s="139"/>
      <c r="F761" s="139"/>
      <c r="I761" s="139"/>
    </row>
    <row r="762" ht="12.75" customHeight="1">
      <c r="C762" s="139"/>
      <c r="F762" s="139"/>
      <c r="I762" s="139"/>
    </row>
    <row r="763" ht="12.75" customHeight="1">
      <c r="C763" s="139"/>
      <c r="F763" s="139"/>
      <c r="I763" s="139"/>
    </row>
    <row r="764" ht="12.75" customHeight="1">
      <c r="C764" s="139"/>
      <c r="F764" s="139"/>
      <c r="I764" s="139"/>
    </row>
    <row r="765" ht="12.75" customHeight="1">
      <c r="C765" s="139"/>
      <c r="F765" s="139"/>
      <c r="I765" s="139"/>
    </row>
    <row r="766" ht="12.75" customHeight="1">
      <c r="C766" s="139"/>
      <c r="F766" s="139"/>
      <c r="I766" s="139"/>
    </row>
    <row r="767" ht="12.75" customHeight="1">
      <c r="C767" s="139"/>
      <c r="F767" s="139"/>
      <c r="I767" s="139"/>
    </row>
    <row r="768" ht="12.75" customHeight="1">
      <c r="C768" s="139"/>
      <c r="F768" s="139"/>
      <c r="I768" s="139"/>
    </row>
    <row r="769" ht="12.75" customHeight="1">
      <c r="C769" s="139"/>
      <c r="F769" s="139"/>
      <c r="I769" s="139"/>
    </row>
    <row r="770" ht="12.75" customHeight="1">
      <c r="C770" s="139"/>
      <c r="F770" s="139"/>
      <c r="I770" s="139"/>
    </row>
    <row r="771" ht="12.75" customHeight="1">
      <c r="C771" s="139"/>
      <c r="F771" s="139"/>
      <c r="I771" s="139"/>
    </row>
    <row r="772" ht="12.75" customHeight="1">
      <c r="C772" s="139"/>
      <c r="F772" s="139"/>
      <c r="I772" s="139"/>
    </row>
    <row r="773" ht="12.75" customHeight="1">
      <c r="C773" s="139"/>
      <c r="F773" s="139"/>
      <c r="I773" s="139"/>
    </row>
    <row r="774" ht="12.75" customHeight="1">
      <c r="C774" s="139"/>
      <c r="F774" s="139"/>
      <c r="I774" s="139"/>
    </row>
    <row r="775" ht="12.75" customHeight="1">
      <c r="C775" s="139"/>
      <c r="F775" s="139"/>
      <c r="I775" s="139"/>
    </row>
    <row r="776" ht="12.75" customHeight="1">
      <c r="C776" s="139"/>
      <c r="F776" s="139"/>
      <c r="I776" s="139"/>
    </row>
    <row r="777" ht="12.75" customHeight="1">
      <c r="C777" s="139"/>
      <c r="F777" s="139"/>
      <c r="I777" s="139"/>
    </row>
    <row r="778" ht="12.75" customHeight="1">
      <c r="C778" s="139"/>
      <c r="F778" s="139"/>
      <c r="I778" s="139"/>
    </row>
    <row r="779" ht="12.75" customHeight="1">
      <c r="C779" s="139"/>
      <c r="F779" s="139"/>
      <c r="I779" s="139"/>
    </row>
    <row r="780" ht="12.75" customHeight="1">
      <c r="C780" s="139"/>
      <c r="F780" s="139"/>
      <c r="I780" s="139"/>
    </row>
    <row r="781" ht="12.75" customHeight="1">
      <c r="C781" s="139"/>
      <c r="F781" s="139"/>
      <c r="I781" s="139"/>
    </row>
    <row r="782" ht="12.75" customHeight="1">
      <c r="C782" s="139"/>
      <c r="F782" s="139"/>
      <c r="I782" s="139"/>
    </row>
    <row r="783" ht="12.75" customHeight="1">
      <c r="C783" s="139"/>
      <c r="F783" s="139"/>
      <c r="I783" s="139"/>
    </row>
    <row r="784" ht="12.75" customHeight="1">
      <c r="C784" s="139"/>
      <c r="F784" s="139"/>
      <c r="I784" s="139"/>
    </row>
    <row r="785" ht="12.75" customHeight="1">
      <c r="C785" s="139"/>
      <c r="F785" s="139"/>
      <c r="I785" s="139"/>
    </row>
    <row r="786" ht="12.75" customHeight="1">
      <c r="C786" s="139"/>
      <c r="F786" s="139"/>
      <c r="I786" s="139"/>
    </row>
    <row r="787" ht="12.75" customHeight="1">
      <c r="C787" s="139"/>
      <c r="F787" s="139"/>
      <c r="I787" s="139"/>
    </row>
    <row r="788" ht="12.75" customHeight="1">
      <c r="C788" s="139"/>
      <c r="F788" s="139"/>
      <c r="I788" s="139"/>
    </row>
    <row r="789" ht="12.75" customHeight="1">
      <c r="C789" s="139"/>
      <c r="F789" s="139"/>
      <c r="I789" s="139"/>
    </row>
    <row r="790" ht="12.75" customHeight="1">
      <c r="C790" s="139"/>
      <c r="F790" s="139"/>
      <c r="I790" s="139"/>
    </row>
    <row r="791" ht="12.75" customHeight="1">
      <c r="C791" s="139"/>
      <c r="F791" s="139"/>
      <c r="I791" s="139"/>
    </row>
    <row r="792" ht="12.75" customHeight="1">
      <c r="C792" s="139"/>
      <c r="F792" s="139"/>
      <c r="I792" s="139"/>
    </row>
    <row r="793" ht="12.75" customHeight="1">
      <c r="C793" s="139"/>
      <c r="F793" s="139"/>
      <c r="I793" s="139"/>
    </row>
    <row r="794" ht="12.75" customHeight="1">
      <c r="C794" s="139"/>
      <c r="F794" s="139"/>
      <c r="I794" s="139"/>
    </row>
    <row r="795" ht="12.75" customHeight="1">
      <c r="C795" s="139"/>
      <c r="F795" s="139"/>
      <c r="I795" s="139"/>
    </row>
    <row r="796" ht="12.75" customHeight="1">
      <c r="C796" s="139"/>
      <c r="F796" s="139"/>
      <c r="I796" s="139"/>
    </row>
    <row r="797" ht="12.75" customHeight="1">
      <c r="C797" s="139"/>
      <c r="F797" s="139"/>
      <c r="I797" s="139"/>
    </row>
    <row r="798" ht="12.75" customHeight="1">
      <c r="C798" s="139"/>
      <c r="F798" s="139"/>
      <c r="I798" s="139"/>
    </row>
    <row r="799" ht="12.75" customHeight="1">
      <c r="C799" s="139"/>
      <c r="F799" s="139"/>
      <c r="I799" s="139"/>
    </row>
    <row r="800" ht="12.75" customHeight="1">
      <c r="C800" s="139"/>
      <c r="F800" s="139"/>
      <c r="I800" s="139"/>
    </row>
    <row r="801" ht="12.75" customHeight="1">
      <c r="C801" s="139"/>
      <c r="F801" s="139"/>
      <c r="I801" s="139"/>
    </row>
    <row r="802" ht="12.75" customHeight="1">
      <c r="C802" s="139"/>
      <c r="F802" s="139"/>
      <c r="I802" s="139"/>
    </row>
    <row r="803" ht="12.75" customHeight="1">
      <c r="C803" s="139"/>
      <c r="F803" s="139"/>
      <c r="I803" s="139"/>
    </row>
    <row r="804" ht="12.75" customHeight="1">
      <c r="C804" s="139"/>
      <c r="F804" s="139"/>
      <c r="I804" s="139"/>
    </row>
    <row r="805" ht="12.75" customHeight="1">
      <c r="C805" s="139"/>
      <c r="F805" s="139"/>
      <c r="I805" s="139"/>
    </row>
    <row r="806" ht="12.75" customHeight="1">
      <c r="C806" s="139"/>
      <c r="F806" s="139"/>
      <c r="I806" s="139"/>
    </row>
    <row r="807" ht="12.75" customHeight="1">
      <c r="C807" s="139"/>
      <c r="F807" s="139"/>
      <c r="I807" s="139"/>
    </row>
    <row r="808" ht="12.75" customHeight="1">
      <c r="C808" s="139"/>
      <c r="F808" s="139"/>
      <c r="I808" s="139"/>
    </row>
    <row r="809" ht="12.75" customHeight="1">
      <c r="C809" s="139"/>
      <c r="F809" s="139"/>
      <c r="I809" s="139"/>
    </row>
    <row r="810" ht="12.75" customHeight="1">
      <c r="C810" s="139"/>
      <c r="F810" s="139"/>
      <c r="I810" s="139"/>
    </row>
    <row r="811" ht="12.75" customHeight="1">
      <c r="C811" s="139"/>
      <c r="F811" s="139"/>
      <c r="I811" s="139"/>
    </row>
    <row r="812" ht="12.75" customHeight="1">
      <c r="C812" s="139"/>
      <c r="F812" s="139"/>
      <c r="I812" s="139"/>
    </row>
    <row r="813" ht="12.75" customHeight="1">
      <c r="C813" s="139"/>
      <c r="F813" s="139"/>
      <c r="I813" s="139"/>
    </row>
    <row r="814" ht="12.75" customHeight="1">
      <c r="C814" s="139"/>
      <c r="F814" s="139"/>
      <c r="I814" s="139"/>
    </row>
    <row r="815" ht="12.75" customHeight="1">
      <c r="C815" s="139"/>
      <c r="F815" s="139"/>
      <c r="I815" s="139"/>
    </row>
    <row r="816" ht="12.75" customHeight="1">
      <c r="C816" s="139"/>
      <c r="F816" s="139"/>
      <c r="I816" s="139"/>
    </row>
    <row r="817" ht="12.75" customHeight="1">
      <c r="C817" s="139"/>
      <c r="F817" s="139"/>
      <c r="I817" s="139"/>
    </row>
    <row r="818" ht="12.75" customHeight="1">
      <c r="C818" s="139"/>
      <c r="F818" s="139"/>
      <c r="I818" s="139"/>
    </row>
    <row r="819" ht="12.75" customHeight="1">
      <c r="C819" s="139"/>
      <c r="F819" s="139"/>
      <c r="I819" s="139"/>
    </row>
    <row r="820" ht="12.75" customHeight="1">
      <c r="C820" s="139"/>
      <c r="F820" s="139"/>
      <c r="I820" s="139"/>
    </row>
    <row r="821" ht="12.75" customHeight="1">
      <c r="C821" s="139"/>
      <c r="F821" s="139"/>
      <c r="I821" s="139"/>
    </row>
    <row r="822" ht="12.75" customHeight="1">
      <c r="C822" s="139"/>
      <c r="F822" s="139"/>
      <c r="I822" s="139"/>
    </row>
    <row r="823" ht="12.75" customHeight="1">
      <c r="C823" s="139"/>
      <c r="F823" s="139"/>
      <c r="I823" s="139"/>
    </row>
    <row r="824" ht="12.75" customHeight="1">
      <c r="C824" s="139"/>
      <c r="F824" s="139"/>
      <c r="I824" s="139"/>
    </row>
    <row r="825" ht="12.75" customHeight="1">
      <c r="C825" s="139"/>
      <c r="F825" s="139"/>
      <c r="I825" s="139"/>
    </row>
    <row r="826" ht="12.75" customHeight="1">
      <c r="C826" s="139"/>
      <c r="F826" s="139"/>
      <c r="I826" s="139"/>
    </row>
    <row r="827" ht="12.75" customHeight="1">
      <c r="C827" s="139"/>
      <c r="F827" s="139"/>
      <c r="I827" s="139"/>
    </row>
    <row r="828" ht="12.75" customHeight="1">
      <c r="C828" s="139"/>
      <c r="F828" s="139"/>
      <c r="I828" s="139"/>
    </row>
    <row r="829" ht="12.75" customHeight="1">
      <c r="C829" s="139"/>
      <c r="F829" s="139"/>
      <c r="I829" s="139"/>
    </row>
    <row r="830" ht="12.75" customHeight="1">
      <c r="C830" s="139"/>
      <c r="F830" s="139"/>
      <c r="I830" s="139"/>
    </row>
    <row r="831" ht="12.75" customHeight="1">
      <c r="C831" s="139"/>
      <c r="F831" s="139"/>
      <c r="I831" s="139"/>
    </row>
    <row r="832" ht="12.75" customHeight="1">
      <c r="C832" s="139"/>
      <c r="F832" s="139"/>
      <c r="I832" s="139"/>
    </row>
    <row r="833" ht="12.75" customHeight="1">
      <c r="C833" s="139"/>
      <c r="F833" s="139"/>
      <c r="I833" s="139"/>
    </row>
    <row r="834" ht="12.75" customHeight="1">
      <c r="C834" s="139"/>
      <c r="F834" s="139"/>
      <c r="I834" s="139"/>
    </row>
    <row r="835" ht="12.75" customHeight="1">
      <c r="C835" s="139"/>
      <c r="F835" s="139"/>
      <c r="I835" s="139"/>
    </row>
    <row r="836" ht="12.75" customHeight="1">
      <c r="C836" s="139"/>
      <c r="F836" s="139"/>
      <c r="I836" s="139"/>
    </row>
    <row r="837" ht="12.75" customHeight="1">
      <c r="C837" s="139"/>
      <c r="F837" s="139"/>
      <c r="I837" s="139"/>
    </row>
    <row r="838" ht="12.75" customHeight="1">
      <c r="C838" s="139"/>
      <c r="F838" s="139"/>
      <c r="I838" s="139"/>
    </row>
    <row r="839" ht="12.75" customHeight="1">
      <c r="C839" s="139"/>
      <c r="F839" s="139"/>
      <c r="I839" s="139"/>
    </row>
    <row r="840" ht="12.75" customHeight="1">
      <c r="C840" s="139"/>
      <c r="F840" s="139"/>
      <c r="I840" s="139"/>
    </row>
    <row r="841" ht="12.75" customHeight="1">
      <c r="C841" s="139"/>
      <c r="F841" s="139"/>
      <c r="I841" s="139"/>
    </row>
    <row r="842" ht="12.75" customHeight="1">
      <c r="C842" s="139"/>
      <c r="F842" s="139"/>
      <c r="I842" s="139"/>
    </row>
    <row r="843" ht="12.75" customHeight="1">
      <c r="C843" s="139"/>
      <c r="F843" s="139"/>
      <c r="I843" s="139"/>
    </row>
    <row r="844" ht="12.75" customHeight="1">
      <c r="C844" s="139"/>
      <c r="F844" s="139"/>
      <c r="I844" s="139"/>
    </row>
    <row r="845" ht="12.75" customHeight="1">
      <c r="C845" s="139"/>
      <c r="F845" s="139"/>
      <c r="I845" s="139"/>
    </row>
    <row r="846" ht="12.75" customHeight="1">
      <c r="C846" s="139"/>
      <c r="F846" s="139"/>
      <c r="I846" s="139"/>
    </row>
    <row r="847" ht="12.75" customHeight="1">
      <c r="C847" s="139"/>
      <c r="F847" s="139"/>
      <c r="I847" s="139"/>
    </row>
    <row r="848" ht="12.75" customHeight="1">
      <c r="C848" s="139"/>
      <c r="F848" s="139"/>
      <c r="I848" s="139"/>
    </row>
    <row r="849" ht="12.75" customHeight="1">
      <c r="C849" s="139"/>
      <c r="F849" s="139"/>
      <c r="I849" s="139"/>
    </row>
    <row r="850" ht="12.75" customHeight="1">
      <c r="C850" s="139"/>
      <c r="F850" s="139"/>
      <c r="I850" s="139"/>
    </row>
    <row r="851" ht="12.75" customHeight="1">
      <c r="C851" s="139"/>
      <c r="F851" s="139"/>
      <c r="I851" s="139"/>
    </row>
    <row r="852" ht="12.75" customHeight="1">
      <c r="C852" s="139"/>
      <c r="F852" s="139"/>
      <c r="I852" s="139"/>
    </row>
    <row r="853" ht="12.75" customHeight="1">
      <c r="C853" s="139"/>
      <c r="F853" s="139"/>
      <c r="I853" s="139"/>
    </row>
    <row r="854" ht="12.75" customHeight="1">
      <c r="C854" s="139"/>
      <c r="F854" s="139"/>
      <c r="I854" s="139"/>
    </row>
    <row r="855" ht="12.75" customHeight="1">
      <c r="C855" s="139"/>
      <c r="F855" s="139"/>
      <c r="I855" s="139"/>
    </row>
    <row r="856" ht="12.75" customHeight="1">
      <c r="C856" s="139"/>
      <c r="F856" s="139"/>
      <c r="I856" s="139"/>
    </row>
    <row r="857" ht="12.75" customHeight="1">
      <c r="C857" s="139"/>
      <c r="F857" s="139"/>
      <c r="I857" s="139"/>
    </row>
    <row r="858" ht="12.75" customHeight="1">
      <c r="C858" s="139"/>
      <c r="F858" s="139"/>
      <c r="I858" s="139"/>
    </row>
    <row r="859" ht="12.75" customHeight="1">
      <c r="C859" s="139"/>
      <c r="F859" s="139"/>
      <c r="I859" s="139"/>
    </row>
    <row r="860" ht="12.75" customHeight="1">
      <c r="C860" s="139"/>
      <c r="F860" s="139"/>
      <c r="I860" s="139"/>
    </row>
    <row r="861" ht="12.75" customHeight="1">
      <c r="C861" s="139"/>
      <c r="F861" s="139"/>
      <c r="I861" s="139"/>
    </row>
    <row r="862" ht="12.75" customHeight="1">
      <c r="C862" s="139"/>
      <c r="F862" s="139"/>
      <c r="I862" s="139"/>
    </row>
    <row r="863" ht="12.75" customHeight="1">
      <c r="C863" s="139"/>
      <c r="F863" s="139"/>
      <c r="I863" s="139"/>
    </row>
    <row r="864" ht="12.75" customHeight="1">
      <c r="C864" s="139"/>
      <c r="F864" s="139"/>
      <c r="I864" s="139"/>
    </row>
    <row r="865" ht="12.75" customHeight="1">
      <c r="C865" s="139"/>
      <c r="F865" s="139"/>
      <c r="I865" s="139"/>
    </row>
    <row r="866" ht="12.75" customHeight="1">
      <c r="C866" s="139"/>
      <c r="F866" s="139"/>
      <c r="I866" s="139"/>
    </row>
    <row r="867" ht="12.75" customHeight="1">
      <c r="C867" s="139"/>
      <c r="F867" s="139"/>
      <c r="I867" s="139"/>
    </row>
    <row r="868" ht="12.75" customHeight="1">
      <c r="C868" s="139"/>
      <c r="F868" s="139"/>
      <c r="I868" s="139"/>
    </row>
    <row r="869" ht="12.75" customHeight="1">
      <c r="C869" s="139"/>
      <c r="F869" s="139"/>
      <c r="I869" s="139"/>
    </row>
    <row r="870" ht="12.75" customHeight="1">
      <c r="C870" s="139"/>
      <c r="F870" s="139"/>
      <c r="I870" s="139"/>
    </row>
    <row r="871" ht="12.75" customHeight="1">
      <c r="C871" s="139"/>
      <c r="F871" s="139"/>
      <c r="I871" s="139"/>
    </row>
    <row r="872" ht="12.75" customHeight="1">
      <c r="C872" s="139"/>
      <c r="F872" s="139"/>
      <c r="I872" s="139"/>
    </row>
    <row r="873" ht="12.75" customHeight="1">
      <c r="C873" s="139"/>
      <c r="F873" s="139"/>
      <c r="I873" s="139"/>
    </row>
    <row r="874" ht="12.75" customHeight="1">
      <c r="C874" s="139"/>
      <c r="F874" s="139"/>
      <c r="I874" s="139"/>
    </row>
    <row r="875" ht="12.75" customHeight="1">
      <c r="C875" s="139"/>
      <c r="F875" s="139"/>
      <c r="I875" s="139"/>
    </row>
    <row r="876" ht="12.75" customHeight="1">
      <c r="C876" s="139"/>
      <c r="F876" s="139"/>
      <c r="I876" s="139"/>
    </row>
    <row r="877" ht="12.75" customHeight="1">
      <c r="C877" s="139"/>
      <c r="F877" s="139"/>
      <c r="I877" s="139"/>
    </row>
    <row r="878" ht="12.75" customHeight="1">
      <c r="C878" s="139"/>
      <c r="F878" s="139"/>
      <c r="I878" s="139"/>
    </row>
    <row r="879" ht="12.75" customHeight="1">
      <c r="C879" s="139"/>
      <c r="F879" s="139"/>
      <c r="I879" s="139"/>
    </row>
    <row r="880" ht="12.75" customHeight="1">
      <c r="C880" s="139"/>
      <c r="F880" s="139"/>
      <c r="I880" s="139"/>
    </row>
    <row r="881" ht="12.75" customHeight="1">
      <c r="C881" s="139"/>
      <c r="F881" s="139"/>
      <c r="I881" s="139"/>
    </row>
    <row r="882" ht="12.75" customHeight="1">
      <c r="C882" s="139"/>
      <c r="F882" s="139"/>
      <c r="I882" s="139"/>
    </row>
    <row r="883" ht="12.75" customHeight="1">
      <c r="C883" s="139"/>
      <c r="F883" s="139"/>
      <c r="I883" s="139"/>
    </row>
    <row r="884" ht="12.75" customHeight="1">
      <c r="C884" s="139"/>
      <c r="F884" s="139"/>
      <c r="I884" s="139"/>
    </row>
    <row r="885" ht="12.75" customHeight="1">
      <c r="C885" s="139"/>
      <c r="F885" s="139"/>
      <c r="I885" s="139"/>
    </row>
    <row r="886" ht="12.75" customHeight="1">
      <c r="C886" s="139"/>
      <c r="F886" s="139"/>
      <c r="I886" s="139"/>
    </row>
    <row r="887" ht="12.75" customHeight="1">
      <c r="C887" s="139"/>
      <c r="F887" s="139"/>
      <c r="I887" s="139"/>
    </row>
    <row r="888" ht="12.75" customHeight="1">
      <c r="C888" s="139"/>
      <c r="F888" s="139"/>
      <c r="I888" s="139"/>
    </row>
    <row r="889" ht="12.75" customHeight="1">
      <c r="C889" s="139"/>
      <c r="F889" s="139"/>
      <c r="I889" s="139"/>
    </row>
    <row r="890" ht="12.75" customHeight="1">
      <c r="C890" s="139"/>
      <c r="F890" s="139"/>
      <c r="I890" s="139"/>
    </row>
    <row r="891" ht="12.75" customHeight="1">
      <c r="C891" s="139"/>
      <c r="F891" s="139"/>
      <c r="I891" s="139"/>
    </row>
    <row r="892" ht="12.75" customHeight="1">
      <c r="C892" s="139"/>
      <c r="F892" s="139"/>
      <c r="I892" s="139"/>
    </row>
    <row r="893" ht="12.75" customHeight="1">
      <c r="C893" s="139"/>
      <c r="F893" s="139"/>
      <c r="I893" s="139"/>
    </row>
    <row r="894" ht="12.75" customHeight="1">
      <c r="C894" s="139"/>
      <c r="F894" s="139"/>
      <c r="I894" s="139"/>
    </row>
    <row r="895" ht="12.75" customHeight="1">
      <c r="C895" s="139"/>
      <c r="F895" s="139"/>
      <c r="I895" s="139"/>
    </row>
    <row r="896" ht="12.75" customHeight="1">
      <c r="C896" s="139"/>
      <c r="F896" s="139"/>
      <c r="I896" s="139"/>
    </row>
    <row r="897" ht="12.75" customHeight="1">
      <c r="C897" s="139"/>
      <c r="F897" s="139"/>
      <c r="I897" s="139"/>
    </row>
    <row r="898" ht="12.75" customHeight="1">
      <c r="C898" s="139"/>
      <c r="F898" s="139"/>
      <c r="I898" s="139"/>
    </row>
    <row r="899" ht="12.75" customHeight="1">
      <c r="C899" s="139"/>
      <c r="F899" s="139"/>
      <c r="I899" s="139"/>
    </row>
    <row r="900" ht="12.75" customHeight="1">
      <c r="C900" s="139"/>
      <c r="F900" s="139"/>
      <c r="I900" s="139"/>
    </row>
    <row r="901" ht="12.75" customHeight="1">
      <c r="C901" s="139"/>
      <c r="F901" s="139"/>
      <c r="I901" s="139"/>
    </row>
    <row r="902" ht="12.75" customHeight="1">
      <c r="C902" s="139"/>
      <c r="F902" s="139"/>
      <c r="I902" s="139"/>
    </row>
    <row r="903" ht="12.75" customHeight="1">
      <c r="C903" s="139"/>
      <c r="F903" s="139"/>
      <c r="I903" s="139"/>
    </row>
    <row r="904" ht="12.75" customHeight="1">
      <c r="C904" s="139"/>
      <c r="F904" s="139"/>
      <c r="I904" s="139"/>
    </row>
    <row r="905" ht="12.75" customHeight="1">
      <c r="C905" s="139"/>
      <c r="F905" s="139"/>
      <c r="I905" s="139"/>
    </row>
    <row r="906" ht="12.75" customHeight="1">
      <c r="C906" s="139"/>
      <c r="F906" s="139"/>
      <c r="I906" s="139"/>
    </row>
    <row r="907" ht="12.75" customHeight="1">
      <c r="C907" s="139"/>
      <c r="F907" s="139"/>
      <c r="I907" s="139"/>
    </row>
    <row r="908" ht="12.75" customHeight="1">
      <c r="C908" s="139"/>
      <c r="F908" s="139"/>
      <c r="I908" s="139"/>
    </row>
    <row r="909" ht="12.75" customHeight="1">
      <c r="C909" s="139"/>
      <c r="F909" s="139"/>
      <c r="I909" s="139"/>
    </row>
    <row r="910" ht="12.75" customHeight="1">
      <c r="C910" s="139"/>
      <c r="F910" s="139"/>
      <c r="I910" s="139"/>
    </row>
    <row r="911" ht="12.75" customHeight="1">
      <c r="C911" s="139"/>
      <c r="F911" s="139"/>
      <c r="I911" s="139"/>
    </row>
    <row r="912" ht="12.75" customHeight="1">
      <c r="C912" s="139"/>
      <c r="F912" s="139"/>
      <c r="I912" s="139"/>
    </row>
    <row r="913" ht="12.75" customHeight="1">
      <c r="C913" s="139"/>
      <c r="F913" s="139"/>
      <c r="I913" s="139"/>
    </row>
    <row r="914" ht="12.75" customHeight="1">
      <c r="C914" s="139"/>
      <c r="F914" s="139"/>
      <c r="I914" s="139"/>
    </row>
    <row r="915" ht="12.75" customHeight="1">
      <c r="C915" s="139"/>
      <c r="F915" s="139"/>
      <c r="I915" s="139"/>
    </row>
    <row r="916" ht="12.75" customHeight="1">
      <c r="C916" s="139"/>
      <c r="F916" s="139"/>
      <c r="I916" s="139"/>
    </row>
    <row r="917" ht="12.75" customHeight="1">
      <c r="C917" s="139"/>
      <c r="F917" s="139"/>
      <c r="I917" s="139"/>
    </row>
    <row r="918" ht="12.75" customHeight="1">
      <c r="C918" s="139"/>
      <c r="F918" s="139"/>
      <c r="I918" s="139"/>
    </row>
    <row r="919" ht="12.75" customHeight="1">
      <c r="C919" s="139"/>
      <c r="F919" s="139"/>
      <c r="I919" s="139"/>
    </row>
    <row r="920" ht="12.75" customHeight="1">
      <c r="C920" s="139"/>
      <c r="F920" s="139"/>
      <c r="I920" s="139"/>
    </row>
    <row r="921" ht="12.75" customHeight="1">
      <c r="C921" s="139"/>
      <c r="F921" s="139"/>
      <c r="I921" s="139"/>
    </row>
    <row r="922" ht="12.75" customHeight="1">
      <c r="C922" s="139"/>
      <c r="F922" s="139"/>
      <c r="I922" s="139"/>
    </row>
    <row r="923" ht="12.75" customHeight="1">
      <c r="C923" s="139"/>
      <c r="F923" s="139"/>
      <c r="I923" s="139"/>
    </row>
    <row r="924" ht="12.75" customHeight="1">
      <c r="C924" s="139"/>
      <c r="F924" s="139"/>
      <c r="I924" s="139"/>
    </row>
    <row r="925" ht="12.75" customHeight="1">
      <c r="C925" s="139"/>
      <c r="F925" s="139"/>
      <c r="I925" s="139"/>
    </row>
    <row r="926" ht="12.75" customHeight="1">
      <c r="C926" s="139"/>
      <c r="F926" s="139"/>
      <c r="I926" s="139"/>
    </row>
    <row r="927" ht="12.75" customHeight="1">
      <c r="C927" s="139"/>
      <c r="F927" s="139"/>
      <c r="I927" s="139"/>
    </row>
    <row r="928" ht="12.75" customHeight="1">
      <c r="C928" s="139"/>
      <c r="F928" s="139"/>
      <c r="I928" s="139"/>
    </row>
    <row r="929" ht="12.75" customHeight="1">
      <c r="C929" s="139"/>
      <c r="F929" s="139"/>
      <c r="I929" s="139"/>
    </row>
    <row r="930" ht="12.75" customHeight="1">
      <c r="C930" s="139"/>
      <c r="F930" s="139"/>
      <c r="I930" s="139"/>
    </row>
    <row r="931" ht="12.75" customHeight="1">
      <c r="C931" s="139"/>
      <c r="F931" s="139"/>
      <c r="I931" s="139"/>
    </row>
    <row r="932" ht="12.75" customHeight="1">
      <c r="C932" s="139"/>
      <c r="F932" s="139"/>
      <c r="I932" s="139"/>
    </row>
    <row r="933" ht="12.75" customHeight="1">
      <c r="C933" s="139"/>
      <c r="F933" s="139"/>
      <c r="I933" s="139"/>
    </row>
    <row r="934" ht="12.75" customHeight="1">
      <c r="C934" s="139"/>
      <c r="F934" s="139"/>
      <c r="I934" s="139"/>
    </row>
    <row r="935" ht="12.75" customHeight="1">
      <c r="C935" s="139"/>
      <c r="F935" s="139"/>
      <c r="I935" s="139"/>
    </row>
    <row r="936" ht="12.75" customHeight="1">
      <c r="C936" s="139"/>
      <c r="F936" s="139"/>
      <c r="I936" s="139"/>
    </row>
    <row r="937" ht="12.75" customHeight="1">
      <c r="C937" s="139"/>
      <c r="F937" s="139"/>
      <c r="I937" s="139"/>
    </row>
    <row r="938" ht="12.75" customHeight="1">
      <c r="C938" s="139"/>
      <c r="F938" s="139"/>
      <c r="I938" s="139"/>
    </row>
    <row r="939" ht="12.75" customHeight="1">
      <c r="C939" s="139"/>
      <c r="F939" s="139"/>
      <c r="I939" s="139"/>
    </row>
    <row r="940" ht="12.75" customHeight="1">
      <c r="C940" s="139"/>
      <c r="F940" s="139"/>
      <c r="I940" s="139"/>
    </row>
    <row r="941" ht="12.75" customHeight="1">
      <c r="C941" s="139"/>
      <c r="F941" s="139"/>
      <c r="I941" s="139"/>
    </row>
    <row r="942" ht="12.75" customHeight="1">
      <c r="C942" s="139"/>
      <c r="F942" s="139"/>
      <c r="I942" s="139"/>
    </row>
    <row r="943" ht="12.75" customHeight="1">
      <c r="C943" s="139"/>
      <c r="F943" s="139"/>
      <c r="I943" s="139"/>
    </row>
    <row r="944" ht="12.75" customHeight="1">
      <c r="C944" s="139"/>
      <c r="F944" s="139"/>
      <c r="I944" s="139"/>
    </row>
    <row r="945" ht="12.75" customHeight="1">
      <c r="C945" s="139"/>
      <c r="F945" s="139"/>
      <c r="I945" s="139"/>
    </row>
    <row r="946" ht="12.75" customHeight="1">
      <c r="C946" s="139"/>
      <c r="F946" s="139"/>
      <c r="I946" s="139"/>
    </row>
    <row r="947" ht="12.75" customHeight="1">
      <c r="C947" s="139"/>
      <c r="F947" s="139"/>
      <c r="I947" s="139"/>
    </row>
    <row r="948" ht="12.75" customHeight="1">
      <c r="C948" s="139"/>
      <c r="F948" s="139"/>
      <c r="I948" s="139"/>
    </row>
    <row r="949" ht="12.75" customHeight="1">
      <c r="C949" s="139"/>
      <c r="F949" s="139"/>
      <c r="I949" s="139"/>
    </row>
    <row r="950" ht="12.75" customHeight="1">
      <c r="C950" s="139"/>
      <c r="F950" s="139"/>
      <c r="I950" s="139"/>
    </row>
    <row r="951" ht="12.75" customHeight="1">
      <c r="C951" s="139"/>
      <c r="F951" s="139"/>
      <c r="I951" s="139"/>
    </row>
    <row r="952" ht="12.75" customHeight="1">
      <c r="C952" s="139"/>
      <c r="F952" s="139"/>
      <c r="I952" s="139"/>
    </row>
    <row r="953" ht="12.75" customHeight="1">
      <c r="C953" s="139"/>
      <c r="F953" s="139"/>
      <c r="I953" s="139"/>
    </row>
    <row r="954" ht="12.75" customHeight="1">
      <c r="C954" s="139"/>
      <c r="F954" s="139"/>
      <c r="I954" s="139"/>
    </row>
    <row r="955" ht="12.75" customHeight="1">
      <c r="C955" s="139"/>
      <c r="F955" s="139"/>
      <c r="I955" s="139"/>
    </row>
    <row r="956" ht="12.75" customHeight="1">
      <c r="C956" s="139"/>
      <c r="F956" s="139"/>
      <c r="I956" s="139"/>
    </row>
    <row r="957" ht="12.75" customHeight="1">
      <c r="C957" s="139"/>
      <c r="F957" s="139"/>
      <c r="I957" s="139"/>
    </row>
    <row r="958" ht="12.75" customHeight="1">
      <c r="C958" s="139"/>
      <c r="F958" s="139"/>
      <c r="I958" s="139"/>
    </row>
    <row r="959" ht="12.75" customHeight="1">
      <c r="C959" s="139"/>
      <c r="F959" s="139"/>
      <c r="I959" s="139"/>
    </row>
    <row r="960" ht="12.75" customHeight="1">
      <c r="C960" s="139"/>
      <c r="F960" s="139"/>
      <c r="I960" s="139"/>
    </row>
    <row r="961" ht="12.75" customHeight="1">
      <c r="C961" s="139"/>
      <c r="F961" s="139"/>
      <c r="I961" s="139"/>
    </row>
    <row r="962" ht="12.75" customHeight="1">
      <c r="C962" s="139"/>
      <c r="F962" s="139"/>
      <c r="I962" s="139"/>
    </row>
    <row r="963" ht="12.75" customHeight="1">
      <c r="C963" s="139"/>
      <c r="F963" s="139"/>
      <c r="I963" s="139"/>
    </row>
    <row r="964" ht="12.75" customHeight="1">
      <c r="C964" s="139"/>
      <c r="F964" s="139"/>
      <c r="I964" s="139"/>
    </row>
    <row r="965" ht="12.75" customHeight="1">
      <c r="C965" s="139"/>
      <c r="F965" s="139"/>
      <c r="I965" s="139"/>
    </row>
    <row r="966" ht="12.75" customHeight="1">
      <c r="C966" s="139"/>
      <c r="F966" s="139"/>
      <c r="I966" s="139"/>
    </row>
    <row r="967" ht="12.75" customHeight="1">
      <c r="C967" s="139"/>
      <c r="F967" s="139"/>
      <c r="I967" s="139"/>
    </row>
    <row r="968" ht="12.75" customHeight="1">
      <c r="C968" s="139"/>
      <c r="F968" s="139"/>
      <c r="I968" s="139"/>
    </row>
    <row r="969" ht="12.75" customHeight="1">
      <c r="C969" s="139"/>
      <c r="F969" s="139"/>
      <c r="I969" s="139"/>
    </row>
    <row r="970" ht="12.75" customHeight="1">
      <c r="C970" s="139"/>
      <c r="F970" s="139"/>
      <c r="I970" s="139"/>
    </row>
    <row r="971" ht="12.75" customHeight="1">
      <c r="C971" s="139"/>
      <c r="F971" s="139"/>
      <c r="I971" s="139"/>
    </row>
    <row r="972" ht="12.75" customHeight="1">
      <c r="C972" s="139"/>
      <c r="F972" s="139"/>
      <c r="I972" s="139"/>
    </row>
    <row r="973" ht="12.75" customHeight="1">
      <c r="C973" s="139"/>
      <c r="F973" s="139"/>
      <c r="I973" s="139"/>
    </row>
    <row r="974" ht="12.75" customHeight="1">
      <c r="C974" s="139"/>
      <c r="F974" s="139"/>
      <c r="I974" s="139"/>
    </row>
    <row r="975" ht="12.75" customHeight="1">
      <c r="C975" s="139"/>
      <c r="F975" s="139"/>
      <c r="I975" s="139"/>
    </row>
    <row r="976" ht="12.75" customHeight="1">
      <c r="C976" s="139"/>
      <c r="F976" s="139"/>
      <c r="I976" s="139"/>
    </row>
    <row r="977" ht="12.75" customHeight="1">
      <c r="C977" s="139"/>
      <c r="F977" s="139"/>
      <c r="I977" s="139"/>
    </row>
    <row r="978" ht="12.75" customHeight="1">
      <c r="C978" s="139"/>
      <c r="F978" s="139"/>
      <c r="I978" s="139"/>
    </row>
    <row r="979" ht="12.75" customHeight="1">
      <c r="C979" s="139"/>
      <c r="F979" s="139"/>
      <c r="I979" s="139"/>
    </row>
    <row r="980" ht="12.75" customHeight="1">
      <c r="C980" s="139"/>
      <c r="F980" s="139"/>
      <c r="I980" s="139"/>
    </row>
    <row r="981" ht="12.75" customHeight="1">
      <c r="C981" s="139"/>
      <c r="F981" s="139"/>
      <c r="I981" s="139"/>
    </row>
    <row r="982" ht="12.75" customHeight="1">
      <c r="C982" s="139"/>
      <c r="F982" s="139"/>
      <c r="I982" s="139"/>
    </row>
    <row r="983" ht="12.75" customHeight="1">
      <c r="C983" s="139"/>
      <c r="F983" s="139"/>
      <c r="I983" s="139"/>
    </row>
    <row r="984" ht="12.75" customHeight="1">
      <c r="C984" s="139"/>
      <c r="F984" s="139"/>
      <c r="I984" s="139"/>
    </row>
    <row r="985" ht="12.75" customHeight="1">
      <c r="C985" s="139"/>
      <c r="F985" s="139"/>
      <c r="I985" s="139"/>
    </row>
    <row r="986" ht="12.75" customHeight="1">
      <c r="C986" s="139"/>
      <c r="F986" s="139"/>
      <c r="I986" s="139"/>
    </row>
    <row r="987" ht="12.75" customHeight="1">
      <c r="C987" s="139"/>
      <c r="F987" s="139"/>
      <c r="I987" s="139"/>
    </row>
    <row r="988" ht="12.75" customHeight="1">
      <c r="C988" s="139"/>
      <c r="F988" s="139"/>
      <c r="I988" s="139"/>
    </row>
    <row r="989" ht="12.75" customHeight="1">
      <c r="C989" s="139"/>
      <c r="F989" s="139"/>
      <c r="I989" s="139"/>
    </row>
    <row r="990" ht="12.75" customHeight="1">
      <c r="C990" s="139"/>
      <c r="F990" s="139"/>
      <c r="I990" s="139"/>
    </row>
    <row r="991" ht="12.75" customHeight="1">
      <c r="C991" s="139"/>
      <c r="F991" s="139"/>
      <c r="I991" s="139"/>
    </row>
    <row r="992" ht="12.75" customHeight="1">
      <c r="C992" s="139"/>
      <c r="F992" s="139"/>
      <c r="I992" s="139"/>
    </row>
    <row r="993" ht="12.75" customHeight="1">
      <c r="C993" s="139"/>
      <c r="F993" s="139"/>
      <c r="I993" s="139"/>
    </row>
    <row r="994" ht="12.75" customHeight="1">
      <c r="C994" s="139"/>
      <c r="F994" s="139"/>
      <c r="I994" s="139"/>
    </row>
    <row r="995" ht="12.75" customHeight="1">
      <c r="C995" s="139"/>
      <c r="F995" s="139"/>
      <c r="I995" s="139"/>
    </row>
    <row r="996" ht="12.75" customHeight="1">
      <c r="C996" s="139"/>
      <c r="F996" s="139"/>
      <c r="I996" s="139"/>
    </row>
    <row r="997" ht="12.75" customHeight="1">
      <c r="C997" s="139"/>
      <c r="F997" s="139"/>
      <c r="I997" s="139"/>
    </row>
    <row r="998" ht="12.75" customHeight="1">
      <c r="C998" s="139"/>
      <c r="F998" s="139"/>
      <c r="I998" s="139"/>
    </row>
    <row r="999" ht="12.75" customHeight="1">
      <c r="C999" s="139"/>
      <c r="F999" s="139"/>
      <c r="I999" s="139"/>
    </row>
    <row r="1000" ht="12.75" customHeight="1">
      <c r="C1000" s="139"/>
      <c r="F1000" s="139"/>
      <c r="I1000" s="139"/>
    </row>
  </sheetData>
  <mergeCells count="1">
    <mergeCell ref="A1:M1"/>
  </mergeCells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5.86"/>
    <col customWidth="1" min="2" max="2" width="7.14"/>
    <col customWidth="1" min="3" max="3" width="19.14"/>
    <col customWidth="1" min="4" max="4" width="9.14"/>
    <col customWidth="1" min="5" max="6" width="8.43"/>
    <col customWidth="1" min="7" max="21" width="6.71"/>
    <col customWidth="1" min="22" max="22" width="6.0"/>
    <col customWidth="1" min="23" max="26" width="10.71"/>
  </cols>
  <sheetData>
    <row r="1" ht="12.75" customHeight="1">
      <c r="A1" s="12" t="s">
        <v>832</v>
      </c>
      <c r="B1" s="12" t="s">
        <v>825</v>
      </c>
      <c r="C1" s="12" t="s">
        <v>826</v>
      </c>
      <c r="D1" s="143" t="s">
        <v>836</v>
      </c>
      <c r="E1" s="12" t="s">
        <v>837</v>
      </c>
      <c r="F1" s="12" t="s">
        <v>838</v>
      </c>
      <c r="G1" s="11" t="s">
        <v>839</v>
      </c>
      <c r="H1" s="11" t="s">
        <v>840</v>
      </c>
      <c r="I1" s="11" t="s">
        <v>841</v>
      </c>
      <c r="J1" s="11" t="s">
        <v>842</v>
      </c>
      <c r="K1" s="11" t="s">
        <v>843</v>
      </c>
      <c r="L1" s="11" t="s">
        <v>844</v>
      </c>
      <c r="M1" s="11" t="s">
        <v>845</v>
      </c>
      <c r="N1" s="11" t="s">
        <v>846</v>
      </c>
      <c r="O1" s="11" t="s">
        <v>847</v>
      </c>
      <c r="P1" s="11" t="s">
        <v>848</v>
      </c>
      <c r="Q1" s="11" t="s">
        <v>849</v>
      </c>
      <c r="R1" s="11" t="s">
        <v>850</v>
      </c>
      <c r="S1" s="11" t="s">
        <v>851</v>
      </c>
      <c r="T1" s="11" t="s">
        <v>852</v>
      </c>
      <c r="U1" s="11" t="s">
        <v>853</v>
      </c>
      <c r="W1" s="11" t="s">
        <v>15</v>
      </c>
      <c r="X1" s="11" t="s">
        <v>854</v>
      </c>
      <c r="Y1" s="11" t="s">
        <v>825</v>
      </c>
    </row>
    <row r="2" ht="12.75" customHeight="1">
      <c r="A2" s="12">
        <f t="shared" ref="A2:A484" si="1">COUNTIF(G2:V2,1)</f>
        <v>3</v>
      </c>
      <c r="B2" s="13" t="s">
        <v>396</v>
      </c>
      <c r="C2" s="73" t="s">
        <v>399</v>
      </c>
      <c r="D2" s="109">
        <f t="shared" ref="D2:D17" si="2">AVERAGE(G2:S2)</f>
        <v>0.8797979798</v>
      </c>
      <c r="E2" s="17">
        <f t="shared" ref="E2:E10" si="3">COUNT(G2:S2)</f>
        <v>6</v>
      </c>
      <c r="F2" s="18">
        <f t="shared" ref="F2:F6" si="4">PRODUCT(E2,D2)</f>
        <v>5.278787879</v>
      </c>
      <c r="G2" s="11">
        <f>6/11</f>
        <v>0.5454545455</v>
      </c>
      <c r="H2" s="11">
        <f>9/10</f>
        <v>0.9</v>
      </c>
      <c r="I2" s="11">
        <v>1.0</v>
      </c>
      <c r="J2" s="11">
        <v>1.0</v>
      </c>
      <c r="K2" s="11">
        <v>1.0</v>
      </c>
      <c r="L2" s="11">
        <f>5/6</f>
        <v>0.8333333333</v>
      </c>
      <c r="M2" s="144"/>
      <c r="N2" s="144"/>
      <c r="O2" s="144"/>
      <c r="P2" s="144"/>
      <c r="Q2" s="144"/>
      <c r="R2" s="144"/>
      <c r="S2" s="144"/>
      <c r="T2" s="22"/>
      <c r="U2" s="22"/>
    </row>
    <row r="3" ht="12.75" customHeight="1">
      <c r="A3" s="12">
        <f t="shared" si="1"/>
        <v>6</v>
      </c>
      <c r="B3" s="13" t="s">
        <v>126</v>
      </c>
      <c r="C3" s="50" t="s">
        <v>128</v>
      </c>
      <c r="D3" s="109">
        <f t="shared" si="2"/>
        <v>0.8783482143</v>
      </c>
      <c r="E3" s="17">
        <f t="shared" si="3"/>
        <v>8</v>
      </c>
      <c r="F3" s="18">
        <f t="shared" si="4"/>
        <v>7.026785714</v>
      </c>
      <c r="G3" s="11">
        <v>1.0</v>
      </c>
      <c r="H3" s="11">
        <f>2.5/8</f>
        <v>0.3125</v>
      </c>
      <c r="I3" s="11">
        <f>5/7</f>
        <v>0.7142857143</v>
      </c>
      <c r="J3" s="11">
        <v>1.0</v>
      </c>
      <c r="K3" s="11">
        <v>1.0</v>
      </c>
      <c r="L3" s="11">
        <v>1.0</v>
      </c>
      <c r="M3" s="11">
        <v>1.0</v>
      </c>
      <c r="N3" s="11">
        <v>1.0</v>
      </c>
      <c r="O3" s="144"/>
      <c r="P3" s="144"/>
      <c r="Q3" s="144"/>
      <c r="R3" s="144"/>
      <c r="S3" s="144"/>
      <c r="T3" s="22"/>
      <c r="U3" s="22"/>
      <c r="W3" s="10">
        <v>0.4444444444444444</v>
      </c>
      <c r="X3" s="12">
        <v>4.0</v>
      </c>
      <c r="Y3" s="12">
        <v>13.0</v>
      </c>
    </row>
    <row r="4" ht="12.75" customHeight="1">
      <c r="A4" s="12">
        <f t="shared" si="1"/>
        <v>6</v>
      </c>
      <c r="B4" s="8" t="s">
        <v>451</v>
      </c>
      <c r="C4" s="77" t="s">
        <v>452</v>
      </c>
      <c r="D4" s="109">
        <f t="shared" si="2"/>
        <v>0.8766430539</v>
      </c>
      <c r="E4" s="17">
        <f t="shared" si="3"/>
        <v>11</v>
      </c>
      <c r="F4" s="18">
        <f t="shared" si="4"/>
        <v>9.643073593</v>
      </c>
      <c r="G4" s="11">
        <f>7/12</f>
        <v>0.5833333333</v>
      </c>
      <c r="H4" s="11">
        <f>10/11</f>
        <v>0.9090909091</v>
      </c>
      <c r="I4" s="11">
        <f>7/11</f>
        <v>0.6363636364</v>
      </c>
      <c r="J4" s="11">
        <v>0.8</v>
      </c>
      <c r="K4" s="11">
        <v>1.0</v>
      </c>
      <c r="L4" s="11">
        <v>1.0</v>
      </c>
      <c r="M4" s="11">
        <f>5/7</f>
        <v>0.7142857143</v>
      </c>
      <c r="N4" s="11">
        <v>1.0</v>
      </c>
      <c r="O4" s="11">
        <v>1.0</v>
      </c>
      <c r="P4" s="11">
        <v>1.0</v>
      </c>
      <c r="Q4" s="11">
        <v>1.0</v>
      </c>
      <c r="R4" s="144"/>
      <c r="S4" s="144"/>
      <c r="T4" s="22"/>
      <c r="U4" s="22"/>
    </row>
    <row r="5" ht="12.75" customHeight="1">
      <c r="A5" s="12">
        <f t="shared" si="1"/>
        <v>5</v>
      </c>
      <c r="B5" s="12" t="s">
        <v>434</v>
      </c>
      <c r="C5" s="8" t="s">
        <v>828</v>
      </c>
      <c r="D5" s="109">
        <f t="shared" si="2"/>
        <v>0.848989899</v>
      </c>
      <c r="E5" s="17">
        <f t="shared" si="3"/>
        <v>11</v>
      </c>
      <c r="F5" s="18">
        <f t="shared" si="4"/>
        <v>9.338888889</v>
      </c>
      <c r="G5" s="11">
        <f>7/10</f>
        <v>0.7</v>
      </c>
      <c r="H5" s="11">
        <f>8/9</f>
        <v>0.8888888889</v>
      </c>
      <c r="I5" s="11">
        <f>6/9</f>
        <v>0.6666666667</v>
      </c>
      <c r="J5" s="11">
        <v>1.0</v>
      </c>
      <c r="K5" s="11">
        <v>1.0</v>
      </c>
      <c r="L5" s="11">
        <v>1.0</v>
      </c>
      <c r="M5" s="11">
        <f>4/6</f>
        <v>0.6666666667</v>
      </c>
      <c r="N5" s="11">
        <v>1.0</v>
      </c>
      <c r="O5" s="11">
        <v>1.0</v>
      </c>
      <c r="P5" s="11">
        <v>0.75</v>
      </c>
      <c r="Q5" s="11">
        <f>2/3</f>
        <v>0.6666666667</v>
      </c>
      <c r="R5" s="144"/>
      <c r="S5" s="144"/>
      <c r="T5" s="22"/>
      <c r="U5" s="22"/>
      <c r="V5" s="13"/>
      <c r="W5" s="13"/>
      <c r="X5" s="13"/>
      <c r="Y5" s="13"/>
    </row>
    <row r="6" ht="12.75" customHeight="1">
      <c r="A6" s="12">
        <f t="shared" si="1"/>
        <v>3</v>
      </c>
      <c r="B6" s="13" t="s">
        <v>147</v>
      </c>
      <c r="C6" s="136" t="s">
        <v>151</v>
      </c>
      <c r="D6" s="109">
        <f t="shared" si="2"/>
        <v>0.8244047619</v>
      </c>
      <c r="E6" s="17">
        <f t="shared" si="3"/>
        <v>9</v>
      </c>
      <c r="F6" s="18">
        <f t="shared" si="4"/>
        <v>7.419642857</v>
      </c>
      <c r="G6" s="11">
        <f>6/9</f>
        <v>0.6666666667</v>
      </c>
      <c r="H6" s="11">
        <v>1.0</v>
      </c>
      <c r="I6" s="11">
        <f>6.5/8</f>
        <v>0.8125</v>
      </c>
      <c r="J6" s="11">
        <f>5.5/7</f>
        <v>0.7857142857</v>
      </c>
      <c r="K6" s="11">
        <f>4/7</f>
        <v>0.5714285714</v>
      </c>
      <c r="L6" s="11">
        <v>1.0</v>
      </c>
      <c r="M6" s="11">
        <f>5/6</f>
        <v>0.8333333333</v>
      </c>
      <c r="N6" s="11">
        <v>1.0</v>
      </c>
      <c r="O6" s="11">
        <f>3/4</f>
        <v>0.75</v>
      </c>
      <c r="P6" s="145"/>
      <c r="Q6" s="145"/>
      <c r="R6" s="145"/>
      <c r="S6" s="145"/>
      <c r="T6" s="22"/>
      <c r="U6" s="22"/>
    </row>
    <row r="7" ht="12.75" customHeight="1">
      <c r="A7" s="12">
        <f t="shared" si="1"/>
        <v>3</v>
      </c>
      <c r="B7" s="13" t="s">
        <v>317</v>
      </c>
      <c r="C7" s="65" t="s">
        <v>128</v>
      </c>
      <c r="D7" s="109">
        <f t="shared" si="2"/>
        <v>0.8227272727</v>
      </c>
      <c r="E7" s="17">
        <f t="shared" si="3"/>
        <v>5</v>
      </c>
      <c r="F7" s="18">
        <f>D7*E7</f>
        <v>4.113636364</v>
      </c>
      <c r="G7" s="11">
        <v>1.0</v>
      </c>
      <c r="H7" s="11">
        <f>4/11</f>
        <v>0.3636363636</v>
      </c>
      <c r="I7" s="144">
        <v>1.0</v>
      </c>
      <c r="J7" s="144"/>
      <c r="K7" s="144"/>
      <c r="L7" s="144"/>
      <c r="M7" s="144"/>
      <c r="N7" s="144"/>
      <c r="O7" s="11">
        <v>1.0</v>
      </c>
      <c r="P7" s="11">
        <f>3/4</f>
        <v>0.75</v>
      </c>
      <c r="Q7" s="144"/>
      <c r="R7" s="144"/>
      <c r="S7" s="144"/>
      <c r="T7" s="22"/>
      <c r="U7" s="22"/>
    </row>
    <row r="8" ht="12.75" customHeight="1">
      <c r="A8" s="12">
        <f t="shared" si="1"/>
        <v>5</v>
      </c>
      <c r="B8" s="8" t="s">
        <v>334</v>
      </c>
      <c r="C8" s="43" t="s">
        <v>335</v>
      </c>
      <c r="D8" s="109">
        <f t="shared" si="2"/>
        <v>0.822000962</v>
      </c>
      <c r="E8" s="17">
        <f t="shared" si="3"/>
        <v>12</v>
      </c>
      <c r="F8" s="18">
        <f t="shared" ref="F8:F22" si="5">PRODUCT(E8,D8)</f>
        <v>9.864011544</v>
      </c>
      <c r="G8" s="11">
        <v>0.416666667</v>
      </c>
      <c r="H8" s="11">
        <v>0.909090909</v>
      </c>
      <c r="I8" s="11">
        <v>0.4</v>
      </c>
      <c r="J8" s="11">
        <v>0.777777778</v>
      </c>
      <c r="K8" s="11">
        <v>1.0</v>
      </c>
      <c r="L8" s="11">
        <v>1.0</v>
      </c>
      <c r="M8" s="11">
        <v>0.857142857</v>
      </c>
      <c r="N8" s="11">
        <v>1.0</v>
      </c>
      <c r="O8" s="11">
        <v>0.67</v>
      </c>
      <c r="P8" s="11">
        <v>0.833333333</v>
      </c>
      <c r="Q8" s="11">
        <v>1.0</v>
      </c>
      <c r="R8" s="11">
        <v>1.0</v>
      </c>
      <c r="S8" s="145"/>
      <c r="T8" s="22"/>
      <c r="U8" s="22"/>
    </row>
    <row r="9" ht="12.75" customHeight="1">
      <c r="A9" s="12">
        <f t="shared" si="1"/>
        <v>5</v>
      </c>
      <c r="B9" s="8" t="s">
        <v>71</v>
      </c>
      <c r="C9" s="37" t="s">
        <v>72</v>
      </c>
      <c r="D9" s="109">
        <f t="shared" si="2"/>
        <v>0.815952381</v>
      </c>
      <c r="E9" s="17">
        <f t="shared" si="3"/>
        <v>10</v>
      </c>
      <c r="F9" s="18">
        <f t="shared" si="5"/>
        <v>8.15952381</v>
      </c>
      <c r="G9" s="11">
        <f>5.5/10</f>
        <v>0.55</v>
      </c>
      <c r="H9" s="11">
        <v>1.0</v>
      </c>
      <c r="I9" s="11">
        <v>1.0</v>
      </c>
      <c r="J9" s="11">
        <f>4.5/7</f>
        <v>0.6428571429</v>
      </c>
      <c r="K9" s="11">
        <f>2/6</f>
        <v>0.3333333333</v>
      </c>
      <c r="L9" s="11">
        <f>5/6</f>
        <v>0.8333333333</v>
      </c>
      <c r="M9" s="11">
        <f>4/5</f>
        <v>0.8</v>
      </c>
      <c r="N9" s="11">
        <v>1.0</v>
      </c>
      <c r="O9" s="11">
        <v>1.0</v>
      </c>
      <c r="P9" s="11">
        <v>1.0</v>
      </c>
      <c r="Q9" s="145"/>
      <c r="R9" s="145"/>
      <c r="S9" s="145"/>
      <c r="T9" s="22"/>
      <c r="U9" s="22"/>
      <c r="W9" s="11">
        <v>0.8571428571428571</v>
      </c>
      <c r="X9" s="12">
        <v>3.0</v>
      </c>
      <c r="Y9" s="12">
        <v>10.0</v>
      </c>
    </row>
    <row r="10" ht="12.75" customHeight="1">
      <c r="A10" s="12">
        <f t="shared" si="1"/>
        <v>7</v>
      </c>
      <c r="B10" s="13" t="s">
        <v>257</v>
      </c>
      <c r="C10" s="61" t="s">
        <v>259</v>
      </c>
      <c r="D10" s="109">
        <f t="shared" si="2"/>
        <v>0.8148989899</v>
      </c>
      <c r="E10" s="17">
        <f t="shared" si="3"/>
        <v>11</v>
      </c>
      <c r="F10" s="18">
        <f t="shared" si="5"/>
        <v>8.963888889</v>
      </c>
      <c r="G10" s="11">
        <v>0.2</v>
      </c>
      <c r="H10" s="11">
        <f>3/9</f>
        <v>0.3333333333</v>
      </c>
      <c r="I10" s="11">
        <f>5/9</f>
        <v>0.5555555556</v>
      </c>
      <c r="J10" s="11">
        <f>7/8</f>
        <v>0.875</v>
      </c>
      <c r="K10" s="11">
        <v>1.0</v>
      </c>
      <c r="L10" s="11">
        <v>1.0</v>
      </c>
      <c r="M10" s="11">
        <v>1.0</v>
      </c>
      <c r="N10" s="11">
        <v>1.0</v>
      </c>
      <c r="O10" s="11">
        <v>1.0</v>
      </c>
      <c r="P10" s="11">
        <v>1.0</v>
      </c>
      <c r="Q10" s="11">
        <v>1.0</v>
      </c>
      <c r="R10" s="144"/>
      <c r="S10" s="144"/>
      <c r="T10" s="22"/>
      <c r="U10" s="22"/>
      <c r="W10" s="12">
        <f>3/7</f>
        <v>0.4285714286</v>
      </c>
      <c r="X10" s="12">
        <v>5.0</v>
      </c>
      <c r="Y10" s="12">
        <v>2.0</v>
      </c>
    </row>
    <row r="11" ht="12.75" customHeight="1">
      <c r="A11" s="12">
        <f t="shared" si="1"/>
        <v>8</v>
      </c>
      <c r="B11" s="13" t="s">
        <v>109</v>
      </c>
      <c r="C11" s="37" t="s">
        <v>112</v>
      </c>
      <c r="D11" s="109">
        <f t="shared" si="2"/>
        <v>0.810515873</v>
      </c>
      <c r="E11" s="17">
        <f>COUNT(G11:R11)</f>
        <v>12</v>
      </c>
      <c r="F11" s="18">
        <f t="shared" si="5"/>
        <v>9.726190476</v>
      </c>
      <c r="G11" s="11">
        <v>1.0</v>
      </c>
      <c r="H11" s="11">
        <v>1.0</v>
      </c>
      <c r="I11" s="11">
        <v>1.0</v>
      </c>
      <c r="J11" s="11">
        <f>1/7</f>
        <v>0.1428571429</v>
      </c>
      <c r="K11" s="11">
        <v>1.0</v>
      </c>
      <c r="L11" s="11">
        <v>1.0</v>
      </c>
      <c r="M11" s="11">
        <v>1.0</v>
      </c>
      <c r="N11" s="11">
        <v>1.0</v>
      </c>
      <c r="O11" s="11">
        <v>0.5</v>
      </c>
      <c r="P11" s="11">
        <f>3/4</f>
        <v>0.75</v>
      </c>
      <c r="Q11" s="11">
        <v>1.0</v>
      </c>
      <c r="R11" s="11">
        <f>1/3</f>
        <v>0.3333333333</v>
      </c>
      <c r="S11" s="145"/>
      <c r="T11" s="22"/>
      <c r="U11" s="22"/>
    </row>
    <row r="12" ht="12.75" customHeight="1">
      <c r="A12" s="12">
        <f t="shared" si="1"/>
        <v>5</v>
      </c>
      <c r="B12" s="8" t="s">
        <v>486</v>
      </c>
      <c r="C12" s="9" t="s">
        <v>487</v>
      </c>
      <c r="D12" s="109">
        <f t="shared" si="2"/>
        <v>0.8051587302</v>
      </c>
      <c r="E12" s="17">
        <f t="shared" ref="E12:E17" si="6">COUNT(G12:S12)</f>
        <v>9</v>
      </c>
      <c r="F12" s="18">
        <f t="shared" si="5"/>
        <v>7.246428571</v>
      </c>
      <c r="G12" s="11">
        <v>1.0</v>
      </c>
      <c r="H12" s="11">
        <f>3/8</f>
        <v>0.375</v>
      </c>
      <c r="I12" s="11">
        <v>1.0</v>
      </c>
      <c r="J12" s="11">
        <f>4/7</f>
        <v>0.5714285714</v>
      </c>
      <c r="K12" s="11">
        <f>3/6</f>
        <v>0.5</v>
      </c>
      <c r="L12" s="11">
        <f>4/5</f>
        <v>0.8</v>
      </c>
      <c r="M12" s="11">
        <v>1.0</v>
      </c>
      <c r="N12" s="11">
        <v>1.0</v>
      </c>
      <c r="O12" s="11">
        <v>1.0</v>
      </c>
      <c r="P12" s="145"/>
      <c r="Q12" s="145"/>
      <c r="R12" s="145"/>
      <c r="S12" s="145"/>
      <c r="T12" s="22"/>
      <c r="U12" s="22"/>
    </row>
    <row r="13" ht="12.75" customHeight="1">
      <c r="A13" s="12">
        <f t="shared" si="1"/>
        <v>4</v>
      </c>
      <c r="B13" s="13" t="s">
        <v>556</v>
      </c>
      <c r="C13" s="146" t="s">
        <v>454</v>
      </c>
      <c r="D13" s="109">
        <f t="shared" si="2"/>
        <v>0.8029513889</v>
      </c>
      <c r="E13" s="17">
        <f t="shared" si="6"/>
        <v>8</v>
      </c>
      <c r="F13" s="18">
        <f t="shared" si="5"/>
        <v>6.423611111</v>
      </c>
      <c r="G13" s="11">
        <v>1.0</v>
      </c>
      <c r="H13" s="11">
        <v>1.0</v>
      </c>
      <c r="I13" s="11">
        <v>1.0</v>
      </c>
      <c r="J13" s="11">
        <v>1.0</v>
      </c>
      <c r="K13" s="11">
        <f>2/9</f>
        <v>0.2222222222</v>
      </c>
      <c r="L13" s="11">
        <f>8/9</f>
        <v>0.8888888889</v>
      </c>
      <c r="M13" s="11">
        <f>4.5/8</f>
        <v>0.5625</v>
      </c>
      <c r="N13" s="11">
        <f>3/4</f>
        <v>0.75</v>
      </c>
      <c r="O13" s="144"/>
      <c r="P13" s="144"/>
      <c r="Q13" s="144"/>
      <c r="R13" s="144"/>
      <c r="S13" s="144"/>
      <c r="T13" s="22"/>
      <c r="U13" s="22"/>
    </row>
    <row r="14" ht="12.75" customHeight="1">
      <c r="A14" s="12">
        <f t="shared" si="1"/>
        <v>5</v>
      </c>
      <c r="B14" s="12" t="s">
        <v>534</v>
      </c>
      <c r="C14" s="50" t="s">
        <v>276</v>
      </c>
      <c r="D14" s="109">
        <f t="shared" si="2"/>
        <v>0.7984126984</v>
      </c>
      <c r="E14" s="17">
        <f t="shared" si="6"/>
        <v>10</v>
      </c>
      <c r="F14" s="18">
        <f t="shared" si="5"/>
        <v>7.984126984</v>
      </c>
      <c r="G14" s="11">
        <f>8/9</f>
        <v>0.8888888889</v>
      </c>
      <c r="H14" s="11">
        <v>1.0</v>
      </c>
      <c r="I14" s="11">
        <v>1.0</v>
      </c>
      <c r="J14" s="11">
        <f t="shared" ref="J14:K14" si="7">5/7</f>
        <v>0.7142857143</v>
      </c>
      <c r="K14" s="11">
        <f t="shared" si="7"/>
        <v>0.7142857143</v>
      </c>
      <c r="L14" s="11">
        <f>1/6</f>
        <v>0.1666666667</v>
      </c>
      <c r="M14" s="11">
        <v>1.0</v>
      </c>
      <c r="N14" s="11">
        <v>1.0</v>
      </c>
      <c r="O14" s="11">
        <v>0.5</v>
      </c>
      <c r="P14" s="11">
        <v>1.0</v>
      </c>
      <c r="Q14" s="145"/>
      <c r="R14" s="145"/>
      <c r="S14" s="145"/>
      <c r="T14" s="22"/>
      <c r="U14" s="22"/>
    </row>
    <row r="15" ht="12.75" customHeight="1">
      <c r="A15" s="12">
        <f t="shared" si="1"/>
        <v>4</v>
      </c>
      <c r="B15" s="12" t="s">
        <v>71</v>
      </c>
      <c r="C15" s="37" t="s">
        <v>73</v>
      </c>
      <c r="D15" s="109">
        <f t="shared" si="2"/>
        <v>0.791</v>
      </c>
      <c r="E15" s="17">
        <f t="shared" si="6"/>
        <v>10</v>
      </c>
      <c r="F15" s="18">
        <f t="shared" si="5"/>
        <v>7.91</v>
      </c>
      <c r="G15" s="11">
        <v>1.0</v>
      </c>
      <c r="H15" s="11">
        <v>0.61</v>
      </c>
      <c r="I15" s="11">
        <v>0.88</v>
      </c>
      <c r="J15" s="11">
        <v>1.0</v>
      </c>
      <c r="K15" s="11">
        <v>0.5</v>
      </c>
      <c r="L15" s="11">
        <v>1.0</v>
      </c>
      <c r="M15" s="11">
        <v>1.0</v>
      </c>
      <c r="N15" s="11">
        <v>0.5</v>
      </c>
      <c r="O15" s="11">
        <v>0.75</v>
      </c>
      <c r="P15" s="11">
        <v>0.67</v>
      </c>
      <c r="Q15" s="145"/>
      <c r="R15" s="145"/>
      <c r="S15" s="145"/>
      <c r="T15" s="22"/>
      <c r="U15" s="22"/>
    </row>
    <row r="16" ht="12.75" customHeight="1">
      <c r="A16" s="12">
        <f t="shared" si="1"/>
        <v>4</v>
      </c>
      <c r="B16" s="13" t="s">
        <v>415</v>
      </c>
      <c r="C16" s="147" t="s">
        <v>418</v>
      </c>
      <c r="D16" s="109">
        <f t="shared" si="2"/>
        <v>0.7901613538</v>
      </c>
      <c r="E16" s="17">
        <f t="shared" si="6"/>
        <v>11</v>
      </c>
      <c r="F16" s="18">
        <f t="shared" si="5"/>
        <v>8.691774892</v>
      </c>
      <c r="G16" s="11">
        <f>1</f>
        <v>1</v>
      </c>
      <c r="H16" s="11">
        <f>8.5/11</f>
        <v>0.7727272727</v>
      </c>
      <c r="I16" s="11">
        <v>0.8</v>
      </c>
      <c r="J16" s="11">
        <f t="shared" ref="J16:J17" si="8">6/9</f>
        <v>0.6666666667</v>
      </c>
      <c r="K16" s="11">
        <v>1.0</v>
      </c>
      <c r="L16" s="11">
        <f>3/7</f>
        <v>0.4285714286</v>
      </c>
      <c r="M16" s="11">
        <f>6/7</f>
        <v>0.8571428571</v>
      </c>
      <c r="N16" s="11">
        <f>4/6</f>
        <v>0.6666666667</v>
      </c>
      <c r="O16" s="11">
        <v>1.0</v>
      </c>
      <c r="P16" s="11">
        <v>1.0</v>
      </c>
      <c r="Q16" s="11">
        <v>0.5</v>
      </c>
      <c r="R16" s="144"/>
      <c r="S16" s="144"/>
      <c r="T16" s="22"/>
      <c r="U16" s="22"/>
    </row>
    <row r="17" ht="12.75" customHeight="1">
      <c r="A17" s="12">
        <f t="shared" si="1"/>
        <v>5</v>
      </c>
      <c r="B17" s="22" t="s">
        <v>600</v>
      </c>
      <c r="C17" s="51" t="s">
        <v>602</v>
      </c>
      <c r="D17" s="109">
        <f t="shared" si="2"/>
        <v>0.7888757707</v>
      </c>
      <c r="E17" s="17">
        <f t="shared" si="6"/>
        <v>11</v>
      </c>
      <c r="F17" s="11">
        <f t="shared" si="5"/>
        <v>8.677633478</v>
      </c>
      <c r="G17" s="11">
        <f>10/12</f>
        <v>0.8333333333</v>
      </c>
      <c r="H17" s="11">
        <f>7/11</f>
        <v>0.6363636364</v>
      </c>
      <c r="I17" s="11">
        <f>7/10</f>
        <v>0.7</v>
      </c>
      <c r="J17" s="11">
        <f t="shared" si="8"/>
        <v>0.6666666667</v>
      </c>
      <c r="K17" s="11">
        <f>5/9</f>
        <v>0.5555555556</v>
      </c>
      <c r="L17" s="11">
        <v>1.0</v>
      </c>
      <c r="M17" s="11">
        <v>1.0</v>
      </c>
      <c r="N17" s="11">
        <f>2/7</f>
        <v>0.2857142857</v>
      </c>
      <c r="O17" s="11">
        <v>1.0</v>
      </c>
      <c r="P17" s="11">
        <v>1.0</v>
      </c>
      <c r="Q17" s="11">
        <v>1.0</v>
      </c>
      <c r="R17" s="145"/>
      <c r="S17" s="145"/>
      <c r="T17" s="22"/>
      <c r="U17" s="22"/>
    </row>
    <row r="18" ht="12.75" customHeight="1">
      <c r="A18" s="12">
        <f t="shared" si="1"/>
        <v>5</v>
      </c>
      <c r="B18" s="8" t="s">
        <v>200</v>
      </c>
      <c r="C18" s="8" t="s">
        <v>201</v>
      </c>
      <c r="D18" s="148">
        <f>AVERAGE(G18:P18)</f>
        <v>0.7831790123</v>
      </c>
      <c r="E18" s="17">
        <f>COUNT(G18:P18)</f>
        <v>9</v>
      </c>
      <c r="F18" s="11">
        <f t="shared" si="5"/>
        <v>7.048611111</v>
      </c>
      <c r="G18" s="11">
        <f>8/12</f>
        <v>0.6666666667</v>
      </c>
      <c r="H18" s="11">
        <f>4/9</f>
        <v>0.4444444444</v>
      </c>
      <c r="I18" s="11">
        <f>4.5/8</f>
        <v>0.5625</v>
      </c>
      <c r="J18" s="11">
        <v>1.0</v>
      </c>
      <c r="K18" s="11">
        <v>1.0</v>
      </c>
      <c r="L18" s="11">
        <v>1.0</v>
      </c>
      <c r="M18" s="11">
        <v>1.0</v>
      </c>
      <c r="N18" s="11">
        <v>1.0</v>
      </c>
      <c r="O18" s="11">
        <f>1.5/4</f>
        <v>0.375</v>
      </c>
      <c r="P18" s="22"/>
      <c r="Q18" s="22"/>
      <c r="R18" s="22"/>
      <c r="S18" s="144"/>
      <c r="T18" s="22"/>
      <c r="U18" s="22"/>
      <c r="W18" s="12">
        <f>4/7</f>
        <v>0.5714285714</v>
      </c>
      <c r="X18" s="12">
        <v>5.0</v>
      </c>
      <c r="Y18" s="12">
        <v>1.0</v>
      </c>
    </row>
    <row r="19" ht="12.75" customHeight="1">
      <c r="A19" s="12">
        <f t="shared" si="1"/>
        <v>0</v>
      </c>
      <c r="B19" s="13" t="s">
        <v>661</v>
      </c>
      <c r="C19" s="39" t="s">
        <v>580</v>
      </c>
      <c r="D19" s="109">
        <f>AVERAGE(G19:U19)</f>
        <v>0.7747552448</v>
      </c>
      <c r="E19" s="17">
        <f t="shared" ref="E19:E22" si="9">COUNT(G19:S19)</f>
        <v>5</v>
      </c>
      <c r="F19" s="11">
        <f t="shared" si="5"/>
        <v>3.873776224</v>
      </c>
      <c r="G19" s="144"/>
      <c r="H19" s="11">
        <f>10/13</f>
        <v>0.7692307692</v>
      </c>
      <c r="I19" s="11">
        <f>9/12</f>
        <v>0.75</v>
      </c>
      <c r="J19" s="11">
        <f>10/11</f>
        <v>0.9090909091</v>
      </c>
      <c r="K19" s="11">
        <f>9/10</f>
        <v>0.9</v>
      </c>
      <c r="L19" s="144"/>
      <c r="M19" s="144"/>
      <c r="N19" s="144"/>
      <c r="O19" s="144"/>
      <c r="P19" s="144"/>
      <c r="Q19" s="144"/>
      <c r="R19" s="11">
        <f>6/11</f>
        <v>0.5454545455</v>
      </c>
      <c r="S19" s="144"/>
      <c r="T19" s="144"/>
      <c r="U19" s="144"/>
      <c r="V19" s="13"/>
      <c r="W19" s="13"/>
      <c r="X19" s="13"/>
      <c r="Y19" s="13"/>
    </row>
    <row r="20" ht="12.75" customHeight="1">
      <c r="A20" s="12">
        <f t="shared" si="1"/>
        <v>4</v>
      </c>
      <c r="B20" s="8" t="s">
        <v>279</v>
      </c>
      <c r="C20" s="8" t="s">
        <v>280</v>
      </c>
      <c r="D20" s="109">
        <f t="shared" ref="D20:D22" si="10">AVERAGE(G20:S20)</f>
        <v>0.7629220779</v>
      </c>
      <c r="E20" s="17">
        <f t="shared" si="9"/>
        <v>10</v>
      </c>
      <c r="F20" s="18">
        <f t="shared" si="5"/>
        <v>7.629220779</v>
      </c>
      <c r="G20" s="11">
        <f>6/8</f>
        <v>0.75</v>
      </c>
      <c r="H20" s="145"/>
      <c r="I20" s="11">
        <v>1.0</v>
      </c>
      <c r="J20" s="11">
        <f>7/11</f>
        <v>0.6363636364</v>
      </c>
      <c r="K20" s="11">
        <f>6/10</f>
        <v>0.6</v>
      </c>
      <c r="L20" s="11">
        <f>2/7</f>
        <v>0.2857142857</v>
      </c>
      <c r="M20" s="11">
        <f>6/7</f>
        <v>0.8571428571</v>
      </c>
      <c r="N20" s="11">
        <f>3/6</f>
        <v>0.5</v>
      </c>
      <c r="O20" s="11">
        <v>1.0</v>
      </c>
      <c r="P20" s="11">
        <v>1.0</v>
      </c>
      <c r="Q20" s="11">
        <v>1.0</v>
      </c>
      <c r="R20" s="145"/>
      <c r="S20" s="145"/>
      <c r="T20" s="22"/>
      <c r="U20" s="22"/>
    </row>
    <row r="21" ht="12.75" customHeight="1">
      <c r="A21" s="12">
        <f t="shared" si="1"/>
        <v>4</v>
      </c>
      <c r="B21" s="8" t="s">
        <v>219</v>
      </c>
      <c r="C21" s="65" t="s">
        <v>830</v>
      </c>
      <c r="D21" s="109">
        <f t="shared" si="10"/>
        <v>0.7627777778</v>
      </c>
      <c r="E21" s="17">
        <f t="shared" si="9"/>
        <v>10</v>
      </c>
      <c r="F21" s="18">
        <f t="shared" si="5"/>
        <v>7.627777778</v>
      </c>
      <c r="G21" s="11">
        <v>0.6</v>
      </c>
      <c r="H21" s="11">
        <f t="shared" ref="H21:H22" si="11">7/9</f>
        <v>0.7777777778</v>
      </c>
      <c r="I21" s="11">
        <v>0.0</v>
      </c>
      <c r="J21" s="11">
        <f>5/7</f>
        <v>0.7142857143</v>
      </c>
      <c r="K21" s="11">
        <f>5.5/7</f>
        <v>0.7857142857</v>
      </c>
      <c r="L21" s="11">
        <f>4.5/6</f>
        <v>0.75</v>
      </c>
      <c r="M21" s="11">
        <v>1.0</v>
      </c>
      <c r="N21" s="11">
        <v>1.0</v>
      </c>
      <c r="O21" s="11">
        <v>1.0</v>
      </c>
      <c r="P21" s="11">
        <v>1.0</v>
      </c>
      <c r="Q21" s="144"/>
      <c r="R21" s="144"/>
      <c r="S21" s="144"/>
      <c r="T21" s="22"/>
      <c r="U21" s="22"/>
      <c r="W21" s="12">
        <v>1.0</v>
      </c>
      <c r="X21" s="12">
        <v>3.0</v>
      </c>
      <c r="Y21" s="12">
        <v>18.0</v>
      </c>
    </row>
    <row r="22" ht="12.75" customHeight="1">
      <c r="A22" s="12">
        <f t="shared" si="1"/>
        <v>2</v>
      </c>
      <c r="B22" s="13" t="s">
        <v>539</v>
      </c>
      <c r="C22" s="80" t="s">
        <v>191</v>
      </c>
      <c r="D22" s="109">
        <f t="shared" si="10"/>
        <v>0.7540674603</v>
      </c>
      <c r="E22" s="17">
        <f t="shared" si="9"/>
        <v>8</v>
      </c>
      <c r="F22" s="18">
        <f t="shared" si="5"/>
        <v>6.032539683</v>
      </c>
      <c r="G22" s="11">
        <v>0.85</v>
      </c>
      <c r="H22" s="11">
        <f t="shared" si="11"/>
        <v>0.7777777778</v>
      </c>
      <c r="I22" s="11">
        <v>1.0</v>
      </c>
      <c r="J22" s="11">
        <f>4/8</f>
        <v>0.5</v>
      </c>
      <c r="K22" s="11">
        <f>4/7</f>
        <v>0.5714285714</v>
      </c>
      <c r="L22" s="11">
        <v>1.0</v>
      </c>
      <c r="M22" s="11">
        <f>5/6</f>
        <v>0.8333333333</v>
      </c>
      <c r="N22" s="11">
        <v>0.5</v>
      </c>
      <c r="O22" s="144"/>
      <c r="P22" s="144"/>
      <c r="Q22" s="144"/>
      <c r="R22" s="144"/>
      <c r="S22" s="144"/>
      <c r="T22" s="22"/>
      <c r="U22" s="22"/>
    </row>
    <row r="23" ht="12.75" customHeight="1">
      <c r="A23" s="12">
        <f t="shared" si="1"/>
        <v>3</v>
      </c>
      <c r="B23" s="22" t="s">
        <v>619</v>
      </c>
      <c r="C23" s="135" t="s">
        <v>620</v>
      </c>
      <c r="D23" s="109">
        <v>0.754</v>
      </c>
      <c r="E23" s="17">
        <v>10.0</v>
      </c>
      <c r="F23" s="18">
        <v>7.54</v>
      </c>
      <c r="G23" s="11">
        <v>0.46</v>
      </c>
      <c r="H23" s="11">
        <v>0.67</v>
      </c>
      <c r="I23" s="11">
        <v>0.64</v>
      </c>
      <c r="J23" s="11">
        <v>1.0</v>
      </c>
      <c r="K23" s="11">
        <v>0.88</v>
      </c>
      <c r="L23" s="11">
        <v>1.0</v>
      </c>
      <c r="M23" s="11">
        <v>0.57</v>
      </c>
      <c r="N23" s="11">
        <v>0.83</v>
      </c>
      <c r="O23" s="11">
        <v>0.5</v>
      </c>
      <c r="P23" s="11">
        <v>1.0</v>
      </c>
      <c r="Q23" s="144"/>
      <c r="R23" s="145"/>
      <c r="S23" s="145"/>
      <c r="T23" s="22"/>
      <c r="U23" s="22"/>
    </row>
    <row r="24" ht="12.75" customHeight="1">
      <c r="A24" s="12">
        <f t="shared" si="1"/>
        <v>4</v>
      </c>
      <c r="B24" s="8" t="s">
        <v>300</v>
      </c>
      <c r="C24" s="37" t="s">
        <v>276</v>
      </c>
      <c r="D24" s="109">
        <f t="shared" ref="D24:D29" si="13">AVERAGE(G24:S24)</f>
        <v>0.7523106061</v>
      </c>
      <c r="E24" s="17">
        <f t="shared" ref="E24:E31" si="14">COUNT(G24:S24)</f>
        <v>10</v>
      </c>
      <c r="F24" s="18">
        <f t="shared" ref="F24:F41" si="15">PRODUCT(E24,D24)</f>
        <v>7.523106061</v>
      </c>
      <c r="G24" s="11">
        <f>7/12</f>
        <v>0.5833333333</v>
      </c>
      <c r="H24" s="11">
        <f>8/11</f>
        <v>0.7272727273</v>
      </c>
      <c r="I24" s="11">
        <f>3/10</f>
        <v>0.3</v>
      </c>
      <c r="J24" s="11">
        <v>1.0</v>
      </c>
      <c r="K24" s="11">
        <f>2.5/8</f>
        <v>0.3125</v>
      </c>
      <c r="L24" s="11">
        <v>1.0</v>
      </c>
      <c r="M24" s="11">
        <v>1.0</v>
      </c>
      <c r="N24" s="11">
        <f t="shared" ref="N24:O24" si="12">4/5</f>
        <v>0.8</v>
      </c>
      <c r="O24" s="11">
        <f t="shared" si="12"/>
        <v>0.8</v>
      </c>
      <c r="P24" s="11">
        <v>1.0</v>
      </c>
      <c r="Q24" s="145"/>
      <c r="R24" s="145"/>
      <c r="S24" s="144"/>
      <c r="T24" s="22"/>
      <c r="U24" s="22"/>
    </row>
    <row r="25" ht="12.75" customHeight="1">
      <c r="A25" s="12">
        <f t="shared" si="1"/>
        <v>1</v>
      </c>
      <c r="B25" s="12" t="s">
        <v>126</v>
      </c>
      <c r="C25" s="51" t="s">
        <v>132</v>
      </c>
      <c r="D25" s="109">
        <f t="shared" si="13"/>
        <v>0.7450396825</v>
      </c>
      <c r="E25" s="17">
        <f t="shared" si="14"/>
        <v>6</v>
      </c>
      <c r="F25" s="18">
        <f t="shared" si="15"/>
        <v>4.470238095</v>
      </c>
      <c r="G25" s="11">
        <f>6/9</f>
        <v>0.6666666667</v>
      </c>
      <c r="H25" s="11">
        <f>7/8</f>
        <v>0.875</v>
      </c>
      <c r="I25" s="11">
        <v>1.0</v>
      </c>
      <c r="J25" s="11">
        <f>3/7</f>
        <v>0.4285714286</v>
      </c>
      <c r="K25" s="11">
        <f>5/6</f>
        <v>0.8333333333</v>
      </c>
      <c r="L25" s="11">
        <f>4/6</f>
        <v>0.6666666667</v>
      </c>
      <c r="M25" s="144"/>
      <c r="N25" s="144"/>
      <c r="O25" s="144"/>
      <c r="P25" s="144"/>
      <c r="Q25" s="144"/>
      <c r="R25" s="144"/>
      <c r="S25" s="144"/>
      <c r="T25" s="22"/>
      <c r="U25" s="22"/>
    </row>
    <row r="26" ht="12.75" customHeight="1">
      <c r="A26" s="12">
        <f t="shared" si="1"/>
        <v>3</v>
      </c>
      <c r="B26" s="13" t="s">
        <v>396</v>
      </c>
      <c r="C26" s="73" t="s">
        <v>400</v>
      </c>
      <c r="D26" s="109">
        <f t="shared" si="13"/>
        <v>0.7398629149</v>
      </c>
      <c r="E26" s="17">
        <f t="shared" si="14"/>
        <v>9</v>
      </c>
      <c r="F26" s="18">
        <f t="shared" si="15"/>
        <v>6.658766234</v>
      </c>
      <c r="G26" s="11">
        <f>1/11</f>
        <v>0.09090909091</v>
      </c>
      <c r="H26" s="11">
        <v>1.0</v>
      </c>
      <c r="I26" s="11">
        <f>4.5/9</f>
        <v>0.5</v>
      </c>
      <c r="J26" s="11">
        <f>7/8</f>
        <v>0.875</v>
      </c>
      <c r="K26" s="11">
        <f>4.5/7</f>
        <v>0.6428571429</v>
      </c>
      <c r="L26" s="11">
        <v>1.0</v>
      </c>
      <c r="M26" s="11">
        <v>0.8</v>
      </c>
      <c r="N26" s="11">
        <v>1.0</v>
      </c>
      <c r="O26" s="11">
        <v>0.75</v>
      </c>
      <c r="P26" s="144"/>
      <c r="Q26" s="144"/>
      <c r="R26" s="144"/>
      <c r="S26" s="144"/>
      <c r="T26" s="22"/>
      <c r="U26" s="22"/>
    </row>
    <row r="27" ht="12.75" customHeight="1">
      <c r="A27" s="12">
        <f t="shared" si="1"/>
        <v>3</v>
      </c>
      <c r="B27" s="13" t="s">
        <v>577</v>
      </c>
      <c r="C27" s="9" t="s">
        <v>581</v>
      </c>
      <c r="D27" s="109">
        <f t="shared" si="13"/>
        <v>0.7385330719</v>
      </c>
      <c r="E27" s="17">
        <f t="shared" si="14"/>
        <v>9</v>
      </c>
      <c r="F27" s="18">
        <f t="shared" si="15"/>
        <v>6.646797647</v>
      </c>
      <c r="G27" s="11">
        <f>4/13</f>
        <v>0.3076923077</v>
      </c>
      <c r="H27" s="11">
        <f>10/12</f>
        <v>0.8333333333</v>
      </c>
      <c r="I27" s="11">
        <f>6/11</f>
        <v>0.5454545455</v>
      </c>
      <c r="J27" s="11">
        <v>1.0</v>
      </c>
      <c r="K27" s="11">
        <v>1.0</v>
      </c>
      <c r="L27" s="11">
        <f>8/9</f>
        <v>0.8888888889</v>
      </c>
      <c r="M27" s="11">
        <v>1.0</v>
      </c>
      <c r="N27" s="11">
        <f>4/7</f>
        <v>0.5714285714</v>
      </c>
      <c r="O27" s="11">
        <v>0.5</v>
      </c>
      <c r="P27" s="22"/>
      <c r="Q27" s="22"/>
      <c r="R27" s="144"/>
      <c r="S27" s="144"/>
      <c r="T27" s="22"/>
      <c r="U27" s="22"/>
    </row>
    <row r="28" ht="12.75" customHeight="1">
      <c r="A28" s="12">
        <f t="shared" si="1"/>
        <v>2</v>
      </c>
      <c r="B28" s="12" t="s">
        <v>279</v>
      </c>
      <c r="C28" s="8" t="s">
        <v>281</v>
      </c>
      <c r="D28" s="109">
        <f t="shared" si="13"/>
        <v>0.7365367965</v>
      </c>
      <c r="E28" s="17">
        <f t="shared" si="14"/>
        <v>10</v>
      </c>
      <c r="F28" s="18">
        <f t="shared" si="15"/>
        <v>7.365367965</v>
      </c>
      <c r="G28" s="11">
        <f>5/7</f>
        <v>0.7142857143</v>
      </c>
      <c r="H28" s="145"/>
      <c r="I28" s="11">
        <f>5/6</f>
        <v>0.8333333333</v>
      </c>
      <c r="J28" s="11">
        <f>8/11</f>
        <v>0.7272727273</v>
      </c>
      <c r="K28" s="11">
        <f>9/10</f>
        <v>0.9</v>
      </c>
      <c r="L28" s="11">
        <v>1.0</v>
      </c>
      <c r="M28" s="11">
        <f>2.5/7</f>
        <v>0.3571428571</v>
      </c>
      <c r="N28" s="11">
        <v>1.0</v>
      </c>
      <c r="O28" s="11">
        <f>5/6</f>
        <v>0.8333333333</v>
      </c>
      <c r="P28" s="11">
        <f>2.5/5</f>
        <v>0.5</v>
      </c>
      <c r="Q28" s="11">
        <f>2/4</f>
        <v>0.5</v>
      </c>
      <c r="R28" s="145"/>
      <c r="S28" s="145"/>
      <c r="T28" s="22"/>
      <c r="U28" s="22"/>
    </row>
    <row r="29" ht="12.75" customHeight="1">
      <c r="A29" s="12">
        <f t="shared" si="1"/>
        <v>5</v>
      </c>
      <c r="B29" s="22" t="s">
        <v>598</v>
      </c>
      <c r="C29" s="51" t="s">
        <v>388</v>
      </c>
      <c r="D29" s="109">
        <f t="shared" si="13"/>
        <v>0.7308974359</v>
      </c>
      <c r="E29" s="17">
        <f t="shared" si="14"/>
        <v>10</v>
      </c>
      <c r="F29" s="18">
        <f t="shared" si="15"/>
        <v>7.308974359</v>
      </c>
      <c r="G29" s="11">
        <f>9/13</f>
        <v>0.6923076923</v>
      </c>
      <c r="H29" s="11">
        <f>2/12</f>
        <v>0.1666666667</v>
      </c>
      <c r="I29" s="11">
        <f>5.5/11</f>
        <v>0.5</v>
      </c>
      <c r="J29" s="12">
        <f>4.5/10</f>
        <v>0.45</v>
      </c>
      <c r="K29" s="12">
        <v>1.0</v>
      </c>
      <c r="L29" s="12">
        <f>4/8</f>
        <v>0.5</v>
      </c>
      <c r="M29" s="12">
        <v>1.0</v>
      </c>
      <c r="N29" s="12">
        <v>1.0</v>
      </c>
      <c r="O29" s="12">
        <v>1.0</v>
      </c>
      <c r="P29" s="12">
        <v>1.0</v>
      </c>
      <c r="Q29" s="144"/>
      <c r="R29" s="144"/>
      <c r="S29" s="144"/>
      <c r="T29" s="22"/>
      <c r="U29" s="22"/>
    </row>
    <row r="30" ht="12.75" customHeight="1">
      <c r="A30" s="12">
        <f t="shared" si="1"/>
        <v>2</v>
      </c>
      <c r="B30" s="13" t="s">
        <v>697</v>
      </c>
      <c r="C30" s="39" t="s">
        <v>416</v>
      </c>
      <c r="D30" s="109">
        <f>AVERAGE(G30:U30)</f>
        <v>0.73</v>
      </c>
      <c r="E30" s="17">
        <f t="shared" si="14"/>
        <v>5</v>
      </c>
      <c r="F30" s="11">
        <f t="shared" si="15"/>
        <v>3.65</v>
      </c>
      <c r="G30" s="11">
        <f>4/8</f>
        <v>0.5</v>
      </c>
      <c r="H30" s="144"/>
      <c r="I30" s="144"/>
      <c r="J30" s="144"/>
      <c r="K30" s="144"/>
      <c r="L30" s="144"/>
      <c r="M30" s="144"/>
      <c r="N30" s="144"/>
      <c r="O30" s="11">
        <v>1.0</v>
      </c>
      <c r="P30" s="11">
        <f>4.5/6</f>
        <v>0.75</v>
      </c>
      <c r="Q30" s="11">
        <f>2/5</f>
        <v>0.4</v>
      </c>
      <c r="R30" s="11">
        <v>1.0</v>
      </c>
      <c r="S30" s="22"/>
      <c r="T30" s="22"/>
      <c r="U30" s="22"/>
    </row>
    <row r="31" ht="12.75" customHeight="1">
      <c r="A31" s="12">
        <f t="shared" si="1"/>
        <v>1</v>
      </c>
      <c r="B31" s="13" t="s">
        <v>371</v>
      </c>
      <c r="C31" s="9" t="s">
        <v>374</v>
      </c>
      <c r="D31" s="109">
        <f t="shared" ref="D31:D33" si="16">AVERAGE(G31:S31)</f>
        <v>0.7275252525</v>
      </c>
      <c r="E31" s="17">
        <f t="shared" si="14"/>
        <v>5</v>
      </c>
      <c r="F31" s="18">
        <f t="shared" si="15"/>
        <v>3.637626263</v>
      </c>
      <c r="G31" s="11">
        <f>3.5/12</f>
        <v>0.2916666667</v>
      </c>
      <c r="H31" s="11">
        <f>9/11</f>
        <v>0.8181818182</v>
      </c>
      <c r="I31" s="11">
        <v>1.0</v>
      </c>
      <c r="J31" s="11">
        <f>7/9</f>
        <v>0.7777777778</v>
      </c>
      <c r="K31" s="11">
        <f>6/8</f>
        <v>0.75</v>
      </c>
      <c r="L31" s="144"/>
      <c r="M31" s="144"/>
      <c r="N31" s="144"/>
      <c r="O31" s="144"/>
      <c r="P31" s="144"/>
      <c r="Q31" s="144"/>
      <c r="R31" s="144"/>
      <c r="S31" s="144"/>
      <c r="T31" s="22"/>
      <c r="U31" s="22"/>
    </row>
    <row r="32" ht="12.75" customHeight="1">
      <c r="A32" s="12">
        <f t="shared" si="1"/>
        <v>2</v>
      </c>
      <c r="B32" s="13" t="s">
        <v>353</v>
      </c>
      <c r="C32" s="50" t="s">
        <v>358</v>
      </c>
      <c r="D32" s="109">
        <f t="shared" si="16"/>
        <v>0.7256235828</v>
      </c>
      <c r="E32" s="17">
        <f>COUNT(G32:Q32)</f>
        <v>7</v>
      </c>
      <c r="F32" s="18">
        <f t="shared" si="15"/>
        <v>5.079365079</v>
      </c>
      <c r="G32" s="11">
        <v>1.0</v>
      </c>
      <c r="H32" s="11">
        <v>0.25</v>
      </c>
      <c r="I32" s="11">
        <f>3.5/9</f>
        <v>0.3888888889</v>
      </c>
      <c r="J32" s="11">
        <v>1.0</v>
      </c>
      <c r="K32" s="11">
        <f>6/7</f>
        <v>0.8571428571</v>
      </c>
      <c r="L32" s="11">
        <f>4.5/6</f>
        <v>0.75</v>
      </c>
      <c r="M32" s="11">
        <f>5/6</f>
        <v>0.8333333333</v>
      </c>
      <c r="N32" s="145"/>
      <c r="O32" s="145"/>
      <c r="P32" s="145"/>
      <c r="Q32" s="145"/>
      <c r="R32" s="145"/>
      <c r="S32" s="145"/>
      <c r="T32" s="22"/>
      <c r="U32" s="22"/>
    </row>
    <row r="33" ht="12.75" customHeight="1">
      <c r="A33" s="12">
        <f t="shared" si="1"/>
        <v>3</v>
      </c>
      <c r="B33" s="13" t="s">
        <v>147</v>
      </c>
      <c r="C33" s="149" t="s">
        <v>152</v>
      </c>
      <c r="D33" s="109">
        <f t="shared" si="16"/>
        <v>0.7237847222</v>
      </c>
      <c r="E33" s="17">
        <f t="shared" ref="E33:E41" si="17">COUNT(G33:S33)</f>
        <v>8</v>
      </c>
      <c r="F33" s="18">
        <f t="shared" si="15"/>
        <v>5.790277778</v>
      </c>
      <c r="G33" s="11">
        <f>2/9</f>
        <v>0.2222222222</v>
      </c>
      <c r="H33" s="11">
        <f>8/9</f>
        <v>0.8888888889</v>
      </c>
      <c r="I33" s="11">
        <f>2.5/8</f>
        <v>0.3125</v>
      </c>
      <c r="J33" s="11">
        <v>1.0</v>
      </c>
      <c r="K33" s="11">
        <v>1.0</v>
      </c>
      <c r="L33" s="11">
        <f>2/3</f>
        <v>0.6666666667</v>
      </c>
      <c r="M33" s="11">
        <v>1.0</v>
      </c>
      <c r="N33" s="11">
        <f>3.5/5</f>
        <v>0.7</v>
      </c>
      <c r="O33" s="145"/>
      <c r="P33" s="145"/>
      <c r="Q33" s="145"/>
      <c r="R33" s="145"/>
      <c r="S33" s="145"/>
      <c r="T33" s="22"/>
      <c r="U33" s="22"/>
    </row>
    <row r="34" ht="12.75" customHeight="1">
      <c r="A34" s="12">
        <f t="shared" si="1"/>
        <v>2</v>
      </c>
      <c r="B34" s="13" t="s">
        <v>661</v>
      </c>
      <c r="C34" s="8" t="s">
        <v>667</v>
      </c>
      <c r="D34" s="109">
        <f>AVERAGE(G34:U34)</f>
        <v>0.7229399388</v>
      </c>
      <c r="E34" s="17">
        <f t="shared" si="17"/>
        <v>11</v>
      </c>
      <c r="F34" s="11">
        <f t="shared" si="15"/>
        <v>7.952339327</v>
      </c>
      <c r="G34" s="144"/>
      <c r="H34" s="11">
        <f>6/13</f>
        <v>0.4615384615</v>
      </c>
      <c r="I34" s="11">
        <v>1.0</v>
      </c>
      <c r="J34" s="11">
        <f>5/11</f>
        <v>0.4545454545</v>
      </c>
      <c r="K34" s="11">
        <v>1.0</v>
      </c>
      <c r="L34" s="11">
        <f>7.5/9</f>
        <v>0.8333333333</v>
      </c>
      <c r="M34" s="11">
        <f>7/8</f>
        <v>0.875</v>
      </c>
      <c r="N34" s="11">
        <f>3.5/7</f>
        <v>0.5</v>
      </c>
      <c r="O34" s="11">
        <f>5/7</f>
        <v>0.7142857143</v>
      </c>
      <c r="P34" s="11">
        <f>4.5/6</f>
        <v>0.75</v>
      </c>
      <c r="Q34" s="11">
        <f>3/6</f>
        <v>0.5</v>
      </c>
      <c r="R34" s="11">
        <f>9.5/11</f>
        <v>0.8636363636</v>
      </c>
      <c r="S34" s="144"/>
      <c r="T34" s="144"/>
      <c r="U34" s="144"/>
      <c r="V34" s="13"/>
      <c r="W34" s="13"/>
      <c r="X34" s="13"/>
      <c r="Y34" s="13"/>
    </row>
    <row r="35" ht="12.75" customHeight="1">
      <c r="A35" s="12">
        <f t="shared" si="1"/>
        <v>1</v>
      </c>
      <c r="B35" s="12" t="s">
        <v>503</v>
      </c>
      <c r="C35" s="8" t="s">
        <v>511</v>
      </c>
      <c r="D35" s="109">
        <f t="shared" ref="D35:D41" si="18">AVERAGE(G35:S35)</f>
        <v>0.7226666667</v>
      </c>
      <c r="E35" s="17">
        <f t="shared" si="17"/>
        <v>5</v>
      </c>
      <c r="F35" s="18">
        <f t="shared" si="15"/>
        <v>3.613333333</v>
      </c>
      <c r="G35" s="11">
        <v>1.0</v>
      </c>
      <c r="H35" s="11">
        <f>1/3</f>
        <v>0.3333333333</v>
      </c>
      <c r="I35" s="11">
        <v>0.78</v>
      </c>
      <c r="J35" s="11">
        <f>5/8</f>
        <v>0.625</v>
      </c>
      <c r="K35" s="11">
        <f>7/8</f>
        <v>0.875</v>
      </c>
      <c r="L35" s="144"/>
      <c r="M35" s="144"/>
      <c r="N35" s="144"/>
      <c r="O35" s="144"/>
      <c r="P35" s="144"/>
      <c r="Q35" s="144"/>
      <c r="R35" s="144"/>
      <c r="S35" s="144"/>
      <c r="T35" s="22"/>
      <c r="U35" s="22"/>
    </row>
    <row r="36" ht="12.75" customHeight="1">
      <c r="A36" s="12">
        <f t="shared" si="1"/>
        <v>3</v>
      </c>
      <c r="B36" s="13" t="s">
        <v>274</v>
      </c>
      <c r="C36" s="65" t="s">
        <v>132</v>
      </c>
      <c r="D36" s="109">
        <f t="shared" si="18"/>
        <v>0.7194885362</v>
      </c>
      <c r="E36" s="17">
        <f t="shared" si="17"/>
        <v>9</v>
      </c>
      <c r="F36" s="18">
        <f t="shared" si="15"/>
        <v>6.475396825</v>
      </c>
      <c r="G36" s="11">
        <f>4.5/9</f>
        <v>0.5</v>
      </c>
      <c r="H36" s="144"/>
      <c r="I36" s="11">
        <v>0.9</v>
      </c>
      <c r="J36" s="11">
        <f>4/9</f>
        <v>0.4444444444</v>
      </c>
      <c r="K36" s="11">
        <v>1.0</v>
      </c>
      <c r="L36" s="11">
        <f>5/7</f>
        <v>0.7142857143</v>
      </c>
      <c r="M36" s="11">
        <f>2.5/6</f>
        <v>0.4166666667</v>
      </c>
      <c r="N36" s="11">
        <v>1.0</v>
      </c>
      <c r="O36" s="11">
        <v>1.0</v>
      </c>
      <c r="P36" s="11">
        <f>2/4</f>
        <v>0.5</v>
      </c>
      <c r="Q36" s="144"/>
      <c r="R36" s="144"/>
      <c r="S36" s="144"/>
      <c r="T36" s="22"/>
      <c r="U36" s="22"/>
    </row>
    <row r="37" ht="12.75" customHeight="1">
      <c r="A37" s="12">
        <f t="shared" si="1"/>
        <v>2</v>
      </c>
      <c r="B37" s="8" t="s">
        <v>415</v>
      </c>
      <c r="C37" s="147" t="s">
        <v>416</v>
      </c>
      <c r="D37" s="109">
        <f t="shared" si="18"/>
        <v>0.7169897022</v>
      </c>
      <c r="E37" s="17">
        <f t="shared" si="17"/>
        <v>11</v>
      </c>
      <c r="F37" s="18">
        <f t="shared" si="15"/>
        <v>7.886886724</v>
      </c>
      <c r="G37" s="11">
        <f>8/12</f>
        <v>0.6666666667</v>
      </c>
      <c r="H37" s="11">
        <f>5/11</f>
        <v>0.4545454545</v>
      </c>
      <c r="I37" s="11">
        <v>0.55</v>
      </c>
      <c r="J37" s="11">
        <f>8/9</f>
        <v>0.8888888889</v>
      </c>
      <c r="K37" s="11">
        <f>4.5/8</f>
        <v>0.5625</v>
      </c>
      <c r="L37" s="11">
        <v>1.0</v>
      </c>
      <c r="M37" s="11">
        <f>5/7</f>
        <v>0.7142857143</v>
      </c>
      <c r="N37" s="11">
        <v>1.0</v>
      </c>
      <c r="O37" s="11">
        <v>0.8</v>
      </c>
      <c r="P37" s="11">
        <v>0.5</v>
      </c>
      <c r="Q37" s="11">
        <v>0.75</v>
      </c>
      <c r="R37" s="144"/>
      <c r="S37" s="144"/>
      <c r="T37" s="22"/>
      <c r="U37" s="22"/>
    </row>
    <row r="38" ht="12.75" customHeight="1">
      <c r="A38" s="12">
        <f t="shared" si="1"/>
        <v>1</v>
      </c>
      <c r="B38" s="13" t="s">
        <v>147</v>
      </c>
      <c r="C38" s="149" t="s">
        <v>150</v>
      </c>
      <c r="D38" s="109">
        <f t="shared" si="18"/>
        <v>0.7153521825</v>
      </c>
      <c r="E38" s="17">
        <f t="shared" si="17"/>
        <v>8</v>
      </c>
      <c r="F38" s="18">
        <f t="shared" si="15"/>
        <v>5.72281746</v>
      </c>
      <c r="G38" s="11">
        <f>8/9</f>
        <v>0.8888888889</v>
      </c>
      <c r="H38" s="11">
        <f>6/9</f>
        <v>0.6666666667</v>
      </c>
      <c r="I38" s="11">
        <f>2.5/8</f>
        <v>0.3125</v>
      </c>
      <c r="J38" s="11">
        <f t="shared" ref="J38:K38" si="19">5.5/7</f>
        <v>0.7857142857</v>
      </c>
      <c r="K38" s="11">
        <f t="shared" si="19"/>
        <v>0.7857142857</v>
      </c>
      <c r="L38" s="145"/>
      <c r="M38" s="11">
        <f>3.5/6</f>
        <v>0.5833333333</v>
      </c>
      <c r="N38" s="11">
        <f>3.5/5</f>
        <v>0.7</v>
      </c>
      <c r="O38" s="11">
        <v>1.0</v>
      </c>
      <c r="P38" s="145"/>
      <c r="Q38" s="145"/>
      <c r="R38" s="145"/>
      <c r="S38" s="145"/>
      <c r="T38" s="22"/>
      <c r="U38" s="22"/>
      <c r="W38" s="12">
        <v>0.0</v>
      </c>
      <c r="X38" s="12">
        <v>1.0</v>
      </c>
      <c r="Y38" s="12">
        <v>14.0</v>
      </c>
    </row>
    <row r="39" ht="12.75" customHeight="1">
      <c r="A39" s="12">
        <f t="shared" si="1"/>
        <v>2</v>
      </c>
      <c r="B39" s="13" t="s">
        <v>371</v>
      </c>
      <c r="C39" s="47" t="s">
        <v>289</v>
      </c>
      <c r="D39" s="109">
        <f t="shared" si="18"/>
        <v>0.714781746</v>
      </c>
      <c r="E39" s="17">
        <f t="shared" si="17"/>
        <v>8</v>
      </c>
      <c r="F39" s="18">
        <f t="shared" si="15"/>
        <v>5.718253968</v>
      </c>
      <c r="G39" s="11">
        <f>3.5/12</f>
        <v>0.2916666667</v>
      </c>
      <c r="H39" s="11">
        <v>1.0</v>
      </c>
      <c r="I39" s="11">
        <f>7.5/10</f>
        <v>0.75</v>
      </c>
      <c r="J39" s="11">
        <f>1/9</f>
        <v>0.1111111111</v>
      </c>
      <c r="K39" s="11">
        <f>7/8</f>
        <v>0.875</v>
      </c>
      <c r="L39" s="11">
        <f>6/7</f>
        <v>0.8571428571</v>
      </c>
      <c r="M39" s="11">
        <v>1.0</v>
      </c>
      <c r="N39" s="11">
        <f>5/6</f>
        <v>0.8333333333</v>
      </c>
      <c r="O39" s="144"/>
      <c r="P39" s="144"/>
      <c r="Q39" s="144"/>
      <c r="R39" s="144"/>
      <c r="S39" s="144"/>
      <c r="T39" s="22"/>
      <c r="U39" s="22"/>
    </row>
    <row r="40" ht="12.75" customHeight="1">
      <c r="A40" s="12">
        <f t="shared" si="1"/>
        <v>4</v>
      </c>
      <c r="B40" s="12" t="s">
        <v>184</v>
      </c>
      <c r="C40" s="9" t="s">
        <v>186</v>
      </c>
      <c r="D40" s="109">
        <f t="shared" si="18"/>
        <v>0.7134920635</v>
      </c>
      <c r="E40" s="17">
        <f t="shared" si="17"/>
        <v>8</v>
      </c>
      <c r="F40" s="18">
        <f t="shared" si="15"/>
        <v>5.707936508</v>
      </c>
      <c r="G40" s="11">
        <f>5/10</f>
        <v>0.5</v>
      </c>
      <c r="H40" s="11">
        <f>7/10</f>
        <v>0.7</v>
      </c>
      <c r="I40" s="11">
        <f>2/9</f>
        <v>0.2222222222</v>
      </c>
      <c r="J40" s="11">
        <v>1.0</v>
      </c>
      <c r="K40" s="11">
        <f>2/7</f>
        <v>0.2857142857</v>
      </c>
      <c r="L40" s="11">
        <v>1.0</v>
      </c>
      <c r="M40" s="11">
        <v>1.0</v>
      </c>
      <c r="N40" s="11">
        <v>1.0</v>
      </c>
      <c r="O40" s="144"/>
      <c r="P40" s="144"/>
      <c r="Q40" s="144"/>
      <c r="R40" s="144"/>
      <c r="S40" s="144"/>
      <c r="T40" s="22"/>
      <c r="U40" s="22"/>
    </row>
    <row r="41" ht="12.75" customHeight="1">
      <c r="A41" s="12">
        <f t="shared" si="1"/>
        <v>4</v>
      </c>
      <c r="B41" s="12" t="s">
        <v>503</v>
      </c>
      <c r="C41" s="77" t="s">
        <v>505</v>
      </c>
      <c r="D41" s="109">
        <f t="shared" si="18"/>
        <v>0.7127056277</v>
      </c>
      <c r="E41" s="17">
        <f t="shared" si="17"/>
        <v>11</v>
      </c>
      <c r="F41" s="18">
        <f t="shared" si="15"/>
        <v>7.839761905</v>
      </c>
      <c r="G41" s="11">
        <f>7/10</f>
        <v>0.7</v>
      </c>
      <c r="H41" s="144"/>
      <c r="I41" s="11">
        <v>0.11</v>
      </c>
      <c r="J41" s="11">
        <f>7/8</f>
        <v>0.875</v>
      </c>
      <c r="K41" s="11">
        <v>1.0</v>
      </c>
      <c r="L41" s="11">
        <f>4/7</f>
        <v>0.5714285714</v>
      </c>
      <c r="M41" s="11">
        <v>1.0</v>
      </c>
      <c r="N41" s="11">
        <f>3/6</f>
        <v>0.5</v>
      </c>
      <c r="O41" s="11">
        <v>1.0</v>
      </c>
      <c r="P41" s="11">
        <v>1.0</v>
      </c>
      <c r="Q41" s="11">
        <f>3/4</f>
        <v>0.75</v>
      </c>
      <c r="R41" s="11">
        <f>1/3</f>
        <v>0.3333333333</v>
      </c>
      <c r="S41" s="144"/>
      <c r="T41" s="22"/>
      <c r="U41" s="22"/>
    </row>
    <row r="42" ht="12.75" customHeight="1">
      <c r="A42" s="12">
        <f t="shared" si="1"/>
        <v>2</v>
      </c>
      <c r="B42" s="13" t="s">
        <v>52</v>
      </c>
      <c r="C42" s="8" t="s">
        <v>61</v>
      </c>
      <c r="D42" s="109">
        <f>AVERAGE(G42:T42)</f>
        <v>0.7120748299</v>
      </c>
      <c r="E42" s="12">
        <f>COUNT(G42:T42)</f>
        <v>7</v>
      </c>
      <c r="F42" s="11">
        <f>D42*E42</f>
        <v>4.98452381</v>
      </c>
      <c r="G42" s="11">
        <v>0.8</v>
      </c>
      <c r="H42" s="11">
        <f>6/9</f>
        <v>0.6666666667</v>
      </c>
      <c r="I42" s="11">
        <v>1.0</v>
      </c>
      <c r="J42" s="11">
        <f>5/8</f>
        <v>0.625</v>
      </c>
      <c r="K42" s="11">
        <f>6/8</f>
        <v>0.75</v>
      </c>
      <c r="L42" s="11">
        <v>1.0</v>
      </c>
      <c r="M42" s="11">
        <f>1/7</f>
        <v>0.1428571429</v>
      </c>
      <c r="N42" s="144"/>
      <c r="O42" s="144"/>
      <c r="P42" s="144"/>
      <c r="Q42" s="144"/>
      <c r="R42" s="144"/>
      <c r="S42" s="144"/>
      <c r="T42" s="144"/>
      <c r="U42" s="22"/>
    </row>
    <row r="43" ht="12.75" customHeight="1">
      <c r="A43" s="12">
        <f t="shared" si="1"/>
        <v>1</v>
      </c>
      <c r="B43" s="13" t="s">
        <v>219</v>
      </c>
      <c r="C43" s="55" t="s">
        <v>225</v>
      </c>
      <c r="D43" s="109">
        <f t="shared" ref="D43:D44" si="20">AVERAGE(G43:S43)</f>
        <v>0.7088624339</v>
      </c>
      <c r="E43" s="17">
        <f t="shared" ref="E43:E44" si="21">COUNT(G43:S43)</f>
        <v>6</v>
      </c>
      <c r="F43" s="18">
        <f t="shared" ref="F43:F44" si="22">PRODUCT(E43,D43)</f>
        <v>4.253174603</v>
      </c>
      <c r="G43" s="11">
        <v>0.9</v>
      </c>
      <c r="H43" s="11">
        <f>3.5/9</f>
        <v>0.3888888889</v>
      </c>
      <c r="I43" s="11">
        <v>1.0</v>
      </c>
      <c r="J43" s="11">
        <f>3/7</f>
        <v>0.4285714286</v>
      </c>
      <c r="K43" s="11">
        <f>5.5/7</f>
        <v>0.7857142857</v>
      </c>
      <c r="L43" s="11">
        <f>4.5/6</f>
        <v>0.75</v>
      </c>
      <c r="M43" s="144"/>
      <c r="N43" s="144"/>
      <c r="O43" s="144"/>
      <c r="P43" s="144"/>
      <c r="Q43" s="144"/>
      <c r="R43" s="144"/>
      <c r="S43" s="144"/>
      <c r="T43" s="22"/>
      <c r="U43" s="22"/>
    </row>
    <row r="44" ht="12.75" customHeight="1">
      <c r="A44" s="12">
        <f t="shared" si="1"/>
        <v>2</v>
      </c>
      <c r="B44" s="12" t="s">
        <v>486</v>
      </c>
      <c r="C44" s="9" t="s">
        <v>491</v>
      </c>
      <c r="D44" s="109">
        <f t="shared" si="20"/>
        <v>0.7077380952</v>
      </c>
      <c r="E44" s="17">
        <f t="shared" si="21"/>
        <v>6</v>
      </c>
      <c r="F44" s="18">
        <f t="shared" si="22"/>
        <v>4.246428571</v>
      </c>
      <c r="G44" s="145"/>
      <c r="H44" s="11">
        <f>3/8</f>
        <v>0.375</v>
      </c>
      <c r="I44" s="11">
        <f>5/7</f>
        <v>0.7142857143</v>
      </c>
      <c r="J44" s="11">
        <f>6/7</f>
        <v>0.8571428571</v>
      </c>
      <c r="K44" s="11">
        <v>1.0</v>
      </c>
      <c r="L44" s="11">
        <v>1.0</v>
      </c>
      <c r="M44" s="11">
        <f>1.5/5</f>
        <v>0.3</v>
      </c>
      <c r="N44" s="145"/>
      <c r="O44" s="145"/>
      <c r="P44" s="145"/>
      <c r="Q44" s="145"/>
      <c r="R44" s="145"/>
      <c r="S44" s="145"/>
      <c r="T44" s="22"/>
      <c r="U44" s="22"/>
    </row>
    <row r="45" ht="12.75" customHeight="1">
      <c r="A45" s="12">
        <f t="shared" si="1"/>
        <v>2</v>
      </c>
      <c r="B45" s="12" t="s">
        <v>619</v>
      </c>
      <c r="C45" s="135" t="s">
        <v>623</v>
      </c>
      <c r="D45" s="109">
        <v>0.707</v>
      </c>
      <c r="E45" s="17">
        <v>6.0</v>
      </c>
      <c r="F45" s="11">
        <v>4.24</v>
      </c>
      <c r="G45" s="11">
        <v>0.85</v>
      </c>
      <c r="H45" s="11">
        <v>0.21</v>
      </c>
      <c r="I45" s="11">
        <v>1.0</v>
      </c>
      <c r="J45" s="11">
        <v>1.0</v>
      </c>
      <c r="K45" s="11">
        <v>0.44</v>
      </c>
      <c r="L45" s="11">
        <v>0.75</v>
      </c>
      <c r="M45" s="150"/>
      <c r="N45" s="150"/>
      <c r="O45" s="150"/>
      <c r="P45" s="150"/>
      <c r="Q45" s="144"/>
      <c r="R45" s="145"/>
      <c r="S45" s="145"/>
      <c r="T45" s="22"/>
      <c r="U45" s="22"/>
    </row>
    <row r="46" ht="12.75" customHeight="1">
      <c r="A46" s="12">
        <f t="shared" si="1"/>
        <v>0</v>
      </c>
      <c r="B46" s="12" t="s">
        <v>279</v>
      </c>
      <c r="C46" s="8" t="s">
        <v>855</v>
      </c>
      <c r="D46" s="109">
        <f>AVERAGE(G46:S46)</f>
        <v>0.7062049062</v>
      </c>
      <c r="E46" s="17">
        <f>COUNT(G46:S46)</f>
        <v>6</v>
      </c>
      <c r="F46" s="18">
        <f>PRODUCT(E46,D46)</f>
        <v>4.237229437</v>
      </c>
      <c r="G46" s="11">
        <f>5/7</f>
        <v>0.7142857143</v>
      </c>
      <c r="H46" s="145"/>
      <c r="I46" s="11">
        <f>2/6</f>
        <v>0.3333333333</v>
      </c>
      <c r="J46" s="11">
        <f>9/11</f>
        <v>0.8181818182</v>
      </c>
      <c r="K46" s="11">
        <f>8/10</f>
        <v>0.8</v>
      </c>
      <c r="L46" s="11">
        <f>6/7</f>
        <v>0.8571428571</v>
      </c>
      <c r="M46" s="11">
        <f>5/7</f>
        <v>0.7142857143</v>
      </c>
      <c r="N46" s="145"/>
      <c r="O46" s="145"/>
      <c r="P46" s="145"/>
      <c r="Q46" s="145"/>
      <c r="R46" s="145"/>
      <c r="S46" s="145"/>
      <c r="T46" s="22"/>
      <c r="U46" s="22"/>
    </row>
    <row r="47" ht="12.75" customHeight="1">
      <c r="A47" s="12">
        <f t="shared" si="1"/>
        <v>2</v>
      </c>
      <c r="B47" s="12" t="s">
        <v>470</v>
      </c>
      <c r="C47" s="43" t="s">
        <v>477</v>
      </c>
      <c r="D47" s="109">
        <f>AVERAGE(G47:Q47)</f>
        <v>0.7047619048</v>
      </c>
      <c r="E47" s="17">
        <f>COUNT(G47:Q47)</f>
        <v>6</v>
      </c>
      <c r="F47" s="11">
        <f>D47*E47</f>
        <v>4.228571429</v>
      </c>
      <c r="G47" s="11">
        <v>0.8</v>
      </c>
      <c r="H47" s="11">
        <f>4.5/9</f>
        <v>0.5</v>
      </c>
      <c r="I47" s="11">
        <v>1.0</v>
      </c>
      <c r="J47" s="11">
        <v>1.0</v>
      </c>
      <c r="K47" s="11">
        <f>5/7</f>
        <v>0.7142857143</v>
      </c>
      <c r="L47" s="11">
        <f>1.5/7</f>
        <v>0.2142857143</v>
      </c>
      <c r="M47" s="144"/>
      <c r="N47" s="144"/>
      <c r="O47" s="144"/>
      <c r="P47" s="144"/>
      <c r="Q47" s="144"/>
      <c r="R47" s="145"/>
      <c r="S47" s="145"/>
      <c r="T47" s="22"/>
      <c r="U47" s="22"/>
    </row>
    <row r="48" ht="12.75" customHeight="1">
      <c r="A48" s="12">
        <f t="shared" si="1"/>
        <v>2</v>
      </c>
      <c r="B48" s="8" t="s">
        <v>109</v>
      </c>
      <c r="C48" s="45" t="s">
        <v>110</v>
      </c>
      <c r="D48" s="109">
        <f t="shared" ref="D48:D62" si="25">AVERAGE(G48:S48)</f>
        <v>0.6992604618</v>
      </c>
      <c r="E48" s="17">
        <f>COUNT(G48:R48)</f>
        <v>11</v>
      </c>
      <c r="F48" s="18">
        <f>PRODUCT(E48,D48)</f>
        <v>7.691865079</v>
      </c>
      <c r="G48" s="11">
        <f>2/10</f>
        <v>0.2</v>
      </c>
      <c r="H48" s="11">
        <f>2/9</f>
        <v>0.2222222222</v>
      </c>
      <c r="I48" s="11">
        <f>6.5/8</f>
        <v>0.8125</v>
      </c>
      <c r="J48" s="11">
        <f>6/7</f>
        <v>0.8571428571</v>
      </c>
      <c r="K48" s="145"/>
      <c r="L48" s="11">
        <f>4/6</f>
        <v>0.6666666667</v>
      </c>
      <c r="M48" s="11">
        <f t="shared" ref="M48:N48" si="23">4/5</f>
        <v>0.8</v>
      </c>
      <c r="N48" s="11">
        <f t="shared" si="23"/>
        <v>0.8</v>
      </c>
      <c r="O48" s="11">
        <v>1.0</v>
      </c>
      <c r="P48" s="11">
        <v>1.0</v>
      </c>
      <c r="Q48" s="11">
        <f t="shared" ref="Q48:R48" si="24">2/3</f>
        <v>0.6666666667</v>
      </c>
      <c r="R48" s="11">
        <f t="shared" si="24"/>
        <v>0.6666666667</v>
      </c>
      <c r="S48" s="145"/>
      <c r="T48" s="22"/>
      <c r="U48" s="22"/>
    </row>
    <row r="49" ht="12.75" customHeight="1">
      <c r="A49" s="12">
        <f t="shared" si="1"/>
        <v>1</v>
      </c>
      <c r="B49" s="12" t="s">
        <v>317</v>
      </c>
      <c r="C49" s="65" t="s">
        <v>322</v>
      </c>
      <c r="D49" s="109">
        <f t="shared" si="25"/>
        <v>0.6962121212</v>
      </c>
      <c r="E49" s="17">
        <f t="shared" ref="E49:E53" si="26">COUNT(G49:S49)</f>
        <v>5</v>
      </c>
      <c r="F49" s="18">
        <f>D49*E49</f>
        <v>3.481060606</v>
      </c>
      <c r="G49" s="11">
        <f>2/4</f>
        <v>0.5</v>
      </c>
      <c r="H49" s="11">
        <f>8.5/11</f>
        <v>0.7727272727</v>
      </c>
      <c r="I49" s="11">
        <v>1.0</v>
      </c>
      <c r="J49" s="11">
        <f>3/9</f>
        <v>0.3333333333</v>
      </c>
      <c r="K49" s="11">
        <f>7/8</f>
        <v>0.875</v>
      </c>
      <c r="L49" s="144"/>
      <c r="M49" s="144"/>
      <c r="N49" s="144"/>
      <c r="O49" s="144"/>
      <c r="P49" s="144"/>
      <c r="Q49" s="144"/>
      <c r="R49" s="144"/>
      <c r="S49" s="144"/>
      <c r="T49" s="22"/>
      <c r="U49" s="22"/>
    </row>
    <row r="50" ht="12.75" customHeight="1">
      <c r="A50" s="12">
        <f t="shared" si="1"/>
        <v>1</v>
      </c>
      <c r="B50" s="12" t="s">
        <v>371</v>
      </c>
      <c r="C50" s="47" t="s">
        <v>306</v>
      </c>
      <c r="D50" s="109">
        <f t="shared" si="25"/>
        <v>0.6945045695</v>
      </c>
      <c r="E50" s="17">
        <f t="shared" si="26"/>
        <v>6</v>
      </c>
      <c r="F50" s="18">
        <f t="shared" ref="F50:F51" si="27">PRODUCT(E50,D50)</f>
        <v>4.167027417</v>
      </c>
      <c r="G50" s="11">
        <f>8/12</f>
        <v>0.6666666667</v>
      </c>
      <c r="H50" s="11">
        <f>10/11</f>
        <v>0.9090909091</v>
      </c>
      <c r="I50" s="11">
        <f>7.5/10</f>
        <v>0.75</v>
      </c>
      <c r="J50" s="11">
        <f>5/9</f>
        <v>0.5555555556</v>
      </c>
      <c r="K50" s="11">
        <v>1.0</v>
      </c>
      <c r="L50" s="11">
        <f>2/7</f>
        <v>0.2857142857</v>
      </c>
      <c r="M50" s="144"/>
      <c r="N50" s="144"/>
      <c r="O50" s="144"/>
      <c r="P50" s="144"/>
      <c r="Q50" s="144"/>
      <c r="R50" s="144"/>
      <c r="S50" s="144"/>
      <c r="T50" s="22"/>
      <c r="U50" s="22"/>
    </row>
    <row r="51" ht="12.75" customHeight="1">
      <c r="A51" s="12">
        <f t="shared" si="1"/>
        <v>2</v>
      </c>
      <c r="B51" s="13" t="s">
        <v>598</v>
      </c>
      <c r="C51" s="51" t="s">
        <v>306</v>
      </c>
      <c r="D51" s="109">
        <f t="shared" si="25"/>
        <v>0.6944444444</v>
      </c>
      <c r="E51" s="17">
        <f t="shared" si="26"/>
        <v>6</v>
      </c>
      <c r="F51" s="18">
        <f t="shared" si="27"/>
        <v>4.166666667</v>
      </c>
      <c r="G51" s="11">
        <v>1.0</v>
      </c>
      <c r="H51" s="11">
        <f>10/12</f>
        <v>0.8333333333</v>
      </c>
      <c r="I51" s="11">
        <f>5.5/11</f>
        <v>0.5</v>
      </c>
      <c r="J51" s="12">
        <v>1.0</v>
      </c>
      <c r="K51" s="11">
        <f>3/9</f>
        <v>0.3333333333</v>
      </c>
      <c r="L51" s="11">
        <f>4/8</f>
        <v>0.5</v>
      </c>
      <c r="M51" s="144"/>
      <c r="N51" s="144"/>
      <c r="O51" s="144"/>
      <c r="P51" s="144"/>
      <c r="Q51" s="144"/>
      <c r="R51" s="144"/>
      <c r="S51" s="144"/>
      <c r="T51" s="22"/>
      <c r="U51" s="22"/>
    </row>
    <row r="52" ht="12.75" customHeight="1">
      <c r="A52" s="12">
        <f t="shared" si="1"/>
        <v>3</v>
      </c>
      <c r="B52" s="8" t="s">
        <v>317</v>
      </c>
      <c r="C52" s="39" t="s">
        <v>318</v>
      </c>
      <c r="D52" s="109">
        <f t="shared" si="25"/>
        <v>0.694004329</v>
      </c>
      <c r="E52" s="17">
        <f t="shared" si="26"/>
        <v>10</v>
      </c>
      <c r="F52" s="18">
        <f>D52*E52</f>
        <v>6.94004329</v>
      </c>
      <c r="G52" s="11">
        <f>3/4</f>
        <v>0.75</v>
      </c>
      <c r="H52" s="11">
        <f>10/11</f>
        <v>0.9090909091</v>
      </c>
      <c r="I52" s="11">
        <v>0.0</v>
      </c>
      <c r="J52" s="11">
        <v>1.0</v>
      </c>
      <c r="K52" s="11">
        <v>1.0</v>
      </c>
      <c r="L52" s="11">
        <f>5/7</f>
        <v>0.7142857143</v>
      </c>
      <c r="M52" s="11">
        <f>4/6</f>
        <v>0.6666666667</v>
      </c>
      <c r="N52" s="11">
        <f>1.5/5</f>
        <v>0.3</v>
      </c>
      <c r="O52" s="11">
        <f>3/5</f>
        <v>0.6</v>
      </c>
      <c r="P52" s="11">
        <v>1.0</v>
      </c>
      <c r="Q52" s="144"/>
      <c r="R52" s="144"/>
      <c r="S52" s="144"/>
      <c r="T52" s="22"/>
      <c r="U52" s="22"/>
    </row>
    <row r="53" ht="12.75" customHeight="1">
      <c r="A53" s="12">
        <f t="shared" si="1"/>
        <v>4</v>
      </c>
      <c r="B53" s="12" t="s">
        <v>92</v>
      </c>
      <c r="C53" s="43" t="s">
        <v>94</v>
      </c>
      <c r="D53" s="109">
        <f t="shared" si="25"/>
        <v>0.6918181818</v>
      </c>
      <c r="E53" s="17">
        <f t="shared" si="26"/>
        <v>11</v>
      </c>
      <c r="F53" s="18">
        <f t="shared" ref="F53:F62" si="28">PRODUCT(E53,D53)</f>
        <v>7.61</v>
      </c>
      <c r="G53" s="11">
        <v>1.0</v>
      </c>
      <c r="H53" s="150"/>
      <c r="I53" s="11">
        <v>0.33</v>
      </c>
      <c r="J53" s="11">
        <v>0.89</v>
      </c>
      <c r="K53" s="11">
        <v>1.0</v>
      </c>
      <c r="L53" s="11">
        <v>0.86</v>
      </c>
      <c r="M53" s="11">
        <v>1.0</v>
      </c>
      <c r="N53" s="11">
        <v>0.5</v>
      </c>
      <c r="O53" s="11">
        <v>0.3</v>
      </c>
      <c r="P53" s="11">
        <v>0.4</v>
      </c>
      <c r="Q53" s="11">
        <v>1.0</v>
      </c>
      <c r="R53" s="11">
        <v>0.33</v>
      </c>
      <c r="S53" s="145"/>
      <c r="T53" s="22"/>
      <c r="U53" s="22"/>
    </row>
    <row r="54" ht="12.75" customHeight="1">
      <c r="A54" s="12">
        <f t="shared" si="1"/>
        <v>2</v>
      </c>
      <c r="B54" s="13" t="s">
        <v>558</v>
      </c>
      <c r="C54" s="8" t="s">
        <v>573</v>
      </c>
      <c r="D54" s="109">
        <f t="shared" si="25"/>
        <v>0.6917207792</v>
      </c>
      <c r="E54" s="17">
        <f t="shared" ref="E54:E55" si="29">COUNT(G54:Q54)</f>
        <v>6</v>
      </c>
      <c r="F54" s="11">
        <f t="shared" si="28"/>
        <v>4.150324675</v>
      </c>
      <c r="G54" s="11">
        <f>9/11</f>
        <v>0.8181818182</v>
      </c>
      <c r="H54" s="11">
        <f>1/10</f>
        <v>0.1</v>
      </c>
      <c r="I54" s="11">
        <v>1.0</v>
      </c>
      <c r="J54" s="11">
        <v>1.0</v>
      </c>
      <c r="K54" s="11">
        <f>3/8</f>
        <v>0.375</v>
      </c>
      <c r="L54" s="11">
        <f>6/7</f>
        <v>0.8571428571</v>
      </c>
      <c r="M54" s="145"/>
      <c r="N54" s="145"/>
      <c r="O54" s="145"/>
      <c r="P54" s="145"/>
      <c r="Q54" s="145"/>
      <c r="R54" s="145"/>
      <c r="S54" s="145"/>
      <c r="T54" s="22"/>
      <c r="U54" s="22"/>
    </row>
    <row r="55" ht="12.75" customHeight="1">
      <c r="A55" s="12">
        <f t="shared" si="1"/>
        <v>4</v>
      </c>
      <c r="B55" s="12" t="s">
        <v>353</v>
      </c>
      <c r="C55" s="71" t="s">
        <v>356</v>
      </c>
      <c r="D55" s="109">
        <f t="shared" si="25"/>
        <v>0.6902236652</v>
      </c>
      <c r="E55" s="17">
        <f t="shared" si="29"/>
        <v>11</v>
      </c>
      <c r="F55" s="18">
        <f t="shared" si="28"/>
        <v>7.592460317</v>
      </c>
      <c r="G55" s="11">
        <f>4/7</f>
        <v>0.5714285714</v>
      </c>
      <c r="H55" s="11">
        <v>0.6</v>
      </c>
      <c r="I55" s="11">
        <f>3.5/9</f>
        <v>0.3888888889</v>
      </c>
      <c r="J55" s="11">
        <f>5/8</f>
        <v>0.625</v>
      </c>
      <c r="K55" s="11">
        <f>2.5/7</f>
        <v>0.3571428571</v>
      </c>
      <c r="L55" s="11">
        <v>1.0</v>
      </c>
      <c r="M55" s="11">
        <v>1.0</v>
      </c>
      <c r="N55" s="11">
        <f>4/5</f>
        <v>0.8</v>
      </c>
      <c r="O55" s="11">
        <v>1.0</v>
      </c>
      <c r="P55" s="11">
        <v>1.0</v>
      </c>
      <c r="Q55" s="11">
        <f>1/4</f>
        <v>0.25</v>
      </c>
      <c r="R55" s="145"/>
      <c r="S55" s="145"/>
      <c r="T55" s="22"/>
      <c r="U55" s="22"/>
    </row>
    <row r="56" ht="12.75" customHeight="1">
      <c r="A56" s="12">
        <f t="shared" si="1"/>
        <v>4</v>
      </c>
      <c r="B56" s="8" t="s">
        <v>371</v>
      </c>
      <c r="C56" s="47" t="s">
        <v>329</v>
      </c>
      <c r="D56" s="109">
        <f t="shared" si="25"/>
        <v>0.6883225108</v>
      </c>
      <c r="E56" s="17">
        <f t="shared" ref="E56:E57" si="30">COUNT(G56:S56)</f>
        <v>10</v>
      </c>
      <c r="F56" s="18">
        <f t="shared" si="28"/>
        <v>6.883225108</v>
      </c>
      <c r="G56" s="11">
        <v>1.0</v>
      </c>
      <c r="H56" s="11">
        <f>8/11</f>
        <v>0.7272727273</v>
      </c>
      <c r="I56" s="11">
        <f>4/10</f>
        <v>0.4</v>
      </c>
      <c r="J56" s="11">
        <v>1.0</v>
      </c>
      <c r="K56" s="11">
        <f>3/8</f>
        <v>0.375</v>
      </c>
      <c r="L56" s="11">
        <f>5/7</f>
        <v>0.7142857143</v>
      </c>
      <c r="M56" s="11">
        <v>0.5</v>
      </c>
      <c r="N56" s="11">
        <f>1/6</f>
        <v>0.1666666667</v>
      </c>
      <c r="O56" s="11">
        <v>1.0</v>
      </c>
      <c r="P56" s="11">
        <v>1.0</v>
      </c>
      <c r="Q56" s="144"/>
      <c r="R56" s="144"/>
      <c r="S56" s="144"/>
      <c r="T56" s="22"/>
      <c r="U56" s="22"/>
    </row>
    <row r="57" ht="12.75" customHeight="1">
      <c r="A57" s="12">
        <f t="shared" si="1"/>
        <v>3</v>
      </c>
      <c r="B57" s="12" t="s">
        <v>236</v>
      </c>
      <c r="C57" s="60" t="s">
        <v>240</v>
      </c>
      <c r="D57" s="109">
        <f t="shared" si="25"/>
        <v>0.684636043</v>
      </c>
      <c r="E57" s="17">
        <f t="shared" si="30"/>
        <v>9</v>
      </c>
      <c r="F57" s="18">
        <f t="shared" si="28"/>
        <v>6.161724387</v>
      </c>
      <c r="G57" s="11">
        <f>2/7</f>
        <v>0.2857142857</v>
      </c>
      <c r="H57" s="11">
        <f>6/11</f>
        <v>0.5454545455</v>
      </c>
      <c r="I57" s="11">
        <f>9/10</f>
        <v>0.9</v>
      </c>
      <c r="J57" s="11">
        <f>5/9</f>
        <v>0.5555555556</v>
      </c>
      <c r="K57" s="11">
        <f>1/8</f>
        <v>0.125</v>
      </c>
      <c r="L57" s="11">
        <v>1.0</v>
      </c>
      <c r="M57" s="11">
        <v>1.0</v>
      </c>
      <c r="N57" s="11">
        <v>1.0</v>
      </c>
      <c r="O57" s="11">
        <f>3/4</f>
        <v>0.75</v>
      </c>
      <c r="P57" s="151"/>
      <c r="Q57" s="151"/>
      <c r="R57" s="151"/>
      <c r="S57" s="151"/>
      <c r="T57" s="22"/>
      <c r="U57" s="22"/>
    </row>
    <row r="58" ht="12.75" customHeight="1">
      <c r="A58" s="12">
        <f t="shared" si="1"/>
        <v>1</v>
      </c>
      <c r="B58" s="12" t="s">
        <v>353</v>
      </c>
      <c r="C58" s="50" t="s">
        <v>133</v>
      </c>
      <c r="D58" s="109">
        <f t="shared" si="25"/>
        <v>0.6841269841</v>
      </c>
      <c r="E58" s="17">
        <f>COUNT(G58:Q58)</f>
        <v>5</v>
      </c>
      <c r="F58" s="18">
        <f t="shared" si="28"/>
        <v>3.420634921</v>
      </c>
      <c r="G58" s="11">
        <f>3/7</f>
        <v>0.4285714286</v>
      </c>
      <c r="H58" s="11">
        <v>1.0</v>
      </c>
      <c r="I58" s="11">
        <f>7/9</f>
        <v>0.7777777778</v>
      </c>
      <c r="J58" s="11">
        <f>4/8</f>
        <v>0.5</v>
      </c>
      <c r="K58" s="11">
        <f>5/7</f>
        <v>0.7142857143</v>
      </c>
      <c r="L58" s="145"/>
      <c r="M58" s="145"/>
      <c r="N58" s="145"/>
      <c r="O58" s="145"/>
      <c r="P58" s="145"/>
      <c r="Q58" s="145"/>
      <c r="R58" s="145"/>
      <c r="S58" s="145"/>
      <c r="T58" s="22"/>
      <c r="U58" s="22"/>
    </row>
    <row r="59" ht="12.75" customHeight="1">
      <c r="A59" s="12">
        <f t="shared" si="1"/>
        <v>2</v>
      </c>
      <c r="B59" s="12" t="s">
        <v>556</v>
      </c>
      <c r="C59" s="146" t="s">
        <v>418</v>
      </c>
      <c r="D59" s="109">
        <f t="shared" si="25"/>
        <v>0.6839920496</v>
      </c>
      <c r="E59" s="17">
        <f t="shared" ref="E59:E62" si="31">COUNT(G59:S59)</f>
        <v>12</v>
      </c>
      <c r="F59" s="18">
        <f t="shared" si="28"/>
        <v>8.207904595</v>
      </c>
      <c r="G59" s="11">
        <f>2/13</f>
        <v>0.1538461538</v>
      </c>
      <c r="H59" s="11">
        <f>11/12</f>
        <v>0.9166666667</v>
      </c>
      <c r="I59" s="11">
        <f>8/11</f>
        <v>0.7272727273</v>
      </c>
      <c r="J59" s="11">
        <f>1/2</f>
        <v>0.5</v>
      </c>
      <c r="K59" s="11">
        <f>4.5/9</f>
        <v>0.5</v>
      </c>
      <c r="L59" s="11">
        <f>6/9</f>
        <v>0.6666666667</v>
      </c>
      <c r="M59" s="11">
        <f>4.5/8</f>
        <v>0.5625</v>
      </c>
      <c r="N59" s="11">
        <v>1.0</v>
      </c>
      <c r="O59" s="11">
        <v>1.0</v>
      </c>
      <c r="P59" s="11">
        <f>5/7</f>
        <v>0.7142857143</v>
      </c>
      <c r="Q59" s="11">
        <f>4/6</f>
        <v>0.6666666667</v>
      </c>
      <c r="R59" s="11">
        <v>0.8</v>
      </c>
      <c r="S59" s="144"/>
      <c r="T59" s="22"/>
      <c r="U59" s="22"/>
    </row>
    <row r="60" ht="12.75" customHeight="1">
      <c r="A60" s="12">
        <f t="shared" si="1"/>
        <v>4</v>
      </c>
      <c r="B60" s="22" t="s">
        <v>577</v>
      </c>
      <c r="C60" s="47" t="s">
        <v>579</v>
      </c>
      <c r="D60" s="109">
        <f t="shared" si="25"/>
        <v>0.6834869676</v>
      </c>
      <c r="E60" s="17">
        <f t="shared" si="31"/>
        <v>11</v>
      </c>
      <c r="F60" s="18">
        <f t="shared" si="28"/>
        <v>7.518356643</v>
      </c>
      <c r="G60" s="11">
        <f>6/13</f>
        <v>0.4615384615</v>
      </c>
      <c r="H60" s="11">
        <v>1.0</v>
      </c>
      <c r="I60" s="11">
        <f>2/11</f>
        <v>0.1818181818</v>
      </c>
      <c r="J60" s="11">
        <f>5/10</f>
        <v>0.5</v>
      </c>
      <c r="K60" s="11">
        <f>6.5/9</f>
        <v>0.7222222222</v>
      </c>
      <c r="L60" s="11">
        <f>7/9</f>
        <v>0.7777777778</v>
      </c>
      <c r="M60" s="11">
        <f>3/8</f>
        <v>0.375</v>
      </c>
      <c r="N60" s="11">
        <v>1.0</v>
      </c>
      <c r="O60" s="11">
        <v>0.5</v>
      </c>
      <c r="P60" s="11">
        <v>1.0</v>
      </c>
      <c r="Q60" s="11">
        <v>1.0</v>
      </c>
      <c r="R60" s="144"/>
      <c r="S60" s="144"/>
      <c r="T60" s="22"/>
      <c r="U60" s="22"/>
    </row>
    <row r="61" ht="12.75" customHeight="1">
      <c r="A61" s="12">
        <f t="shared" si="1"/>
        <v>2</v>
      </c>
      <c r="B61" s="12" t="s">
        <v>600</v>
      </c>
      <c r="C61" s="51" t="s">
        <v>606</v>
      </c>
      <c r="D61" s="109">
        <f t="shared" si="25"/>
        <v>0.6826078243</v>
      </c>
      <c r="E61" s="17">
        <f t="shared" si="31"/>
        <v>9</v>
      </c>
      <c r="F61" s="11">
        <f t="shared" si="28"/>
        <v>6.143470418</v>
      </c>
      <c r="G61" s="11">
        <f>11/12</f>
        <v>0.9166666667</v>
      </c>
      <c r="H61" s="11">
        <f>6/11</f>
        <v>0.5454545455</v>
      </c>
      <c r="I61" s="11">
        <f>1/10</f>
        <v>0.1</v>
      </c>
      <c r="J61" s="11">
        <f>7/9</f>
        <v>0.7777777778</v>
      </c>
      <c r="K61" s="11">
        <v>1.0</v>
      </c>
      <c r="L61" s="11">
        <f>7/8</f>
        <v>0.875</v>
      </c>
      <c r="M61" s="11">
        <f>3/7</f>
        <v>0.4285714286</v>
      </c>
      <c r="N61" s="11">
        <v>1.0</v>
      </c>
      <c r="O61" s="11">
        <f>3/6</f>
        <v>0.5</v>
      </c>
      <c r="P61" s="144"/>
      <c r="Q61" s="144"/>
      <c r="R61" s="145"/>
      <c r="S61" s="145"/>
      <c r="T61" s="22"/>
      <c r="U61" s="22"/>
    </row>
    <row r="62" ht="12.75" customHeight="1">
      <c r="A62" s="12">
        <f t="shared" si="1"/>
        <v>1</v>
      </c>
      <c r="B62" s="12" t="s">
        <v>236</v>
      </c>
      <c r="C62" s="8" t="s">
        <v>239</v>
      </c>
      <c r="D62" s="109">
        <f t="shared" si="25"/>
        <v>0.6811207311</v>
      </c>
      <c r="E62" s="17">
        <f t="shared" si="31"/>
        <v>9</v>
      </c>
      <c r="F62" s="18">
        <f t="shared" si="28"/>
        <v>6.13008658</v>
      </c>
      <c r="G62" s="11">
        <f>4/7</f>
        <v>0.5714285714</v>
      </c>
      <c r="H62" s="11">
        <f>9/11</f>
        <v>0.8181818182</v>
      </c>
      <c r="I62" s="11">
        <v>1.0</v>
      </c>
      <c r="J62" s="11">
        <f>6/9</f>
        <v>0.6666666667</v>
      </c>
      <c r="K62" s="11">
        <f>4/8</f>
        <v>0.5</v>
      </c>
      <c r="L62" s="11">
        <f>6/7</f>
        <v>0.8571428571</v>
      </c>
      <c r="M62" s="11">
        <f>4/6</f>
        <v>0.6666666667</v>
      </c>
      <c r="N62" s="11">
        <f>4/5</f>
        <v>0.8</v>
      </c>
      <c r="O62" s="11">
        <f>1/4</f>
        <v>0.25</v>
      </c>
      <c r="P62" s="151"/>
      <c r="Q62" s="151"/>
      <c r="R62" s="151"/>
      <c r="S62" s="151"/>
      <c r="T62" s="22"/>
      <c r="U62" s="22"/>
    </row>
    <row r="63" ht="12.75" customHeight="1">
      <c r="A63" s="12">
        <f t="shared" si="1"/>
        <v>5</v>
      </c>
      <c r="B63" s="12" t="s">
        <v>52</v>
      </c>
      <c r="C63" s="9" t="s">
        <v>55</v>
      </c>
      <c r="D63" s="109">
        <f>AVERAGE(G63:T63)</f>
        <v>0.6804705215</v>
      </c>
      <c r="E63" s="12">
        <f>COUNT(G63:T63)</f>
        <v>14</v>
      </c>
      <c r="F63" s="11">
        <f>D63*E63</f>
        <v>9.526587302</v>
      </c>
      <c r="G63" s="11">
        <f>1/10</f>
        <v>0.1</v>
      </c>
      <c r="H63" s="11">
        <f>8/9</f>
        <v>0.8888888889</v>
      </c>
      <c r="I63" s="11">
        <f>5/9</f>
        <v>0.5555555556</v>
      </c>
      <c r="J63" s="11">
        <f>7/8</f>
        <v>0.875</v>
      </c>
      <c r="K63" s="11">
        <f>2/8</f>
        <v>0.25</v>
      </c>
      <c r="L63" s="11">
        <f>2/7</f>
        <v>0.2857142857</v>
      </c>
      <c r="M63" s="11">
        <f>4/7</f>
        <v>0.5714285714</v>
      </c>
      <c r="N63" s="11">
        <f>1/6</f>
        <v>0.1666666667</v>
      </c>
      <c r="O63" s="11">
        <f>5/6</f>
        <v>0.8333333333</v>
      </c>
      <c r="P63" s="11">
        <v>1.0</v>
      </c>
      <c r="Q63" s="11">
        <v>1.0</v>
      </c>
      <c r="R63" s="11">
        <v>1.0</v>
      </c>
      <c r="S63" s="11">
        <v>1.0</v>
      </c>
      <c r="T63" s="11">
        <v>1.0</v>
      </c>
      <c r="U63" s="22"/>
      <c r="W63" s="14">
        <v>0.42857142857142855</v>
      </c>
      <c r="X63" s="17">
        <v>4.0</v>
      </c>
      <c r="Y63" s="12">
        <v>1.0</v>
      </c>
    </row>
    <row r="64" ht="12.75" customHeight="1">
      <c r="A64" s="12">
        <f t="shared" si="1"/>
        <v>2</v>
      </c>
      <c r="B64" s="12" t="s">
        <v>274</v>
      </c>
      <c r="C64" s="65" t="s">
        <v>238</v>
      </c>
      <c r="D64" s="109">
        <f t="shared" ref="D64:D68" si="32">AVERAGE(G64:S64)</f>
        <v>0.6763888889</v>
      </c>
      <c r="E64" s="17">
        <f t="shared" ref="E64:E71" si="33">COUNT(G64:S64)</f>
        <v>9</v>
      </c>
      <c r="F64" s="18">
        <f t="shared" ref="F64:F71" si="34">PRODUCT(E64,D64)</f>
        <v>6.0875</v>
      </c>
      <c r="G64" s="11">
        <f>7/9</f>
        <v>0.7777777778</v>
      </c>
      <c r="H64" s="144"/>
      <c r="I64" s="11">
        <v>0.3</v>
      </c>
      <c r="J64" s="11">
        <f>8/9</f>
        <v>0.8888888889</v>
      </c>
      <c r="K64" s="11">
        <f>1.5/8</f>
        <v>0.1875</v>
      </c>
      <c r="L64" s="11">
        <v>1.0</v>
      </c>
      <c r="M64" s="11">
        <f>5/6</f>
        <v>0.8333333333</v>
      </c>
      <c r="N64" s="11">
        <f>3/6</f>
        <v>0.5</v>
      </c>
      <c r="O64" s="11">
        <f>3/5</f>
        <v>0.6</v>
      </c>
      <c r="P64" s="11">
        <v>1.0</v>
      </c>
      <c r="Q64" s="144"/>
      <c r="R64" s="144"/>
      <c r="S64" s="144"/>
      <c r="T64" s="22"/>
      <c r="U64" s="22"/>
    </row>
    <row r="65" ht="12.75" customHeight="1">
      <c r="A65" s="12">
        <f t="shared" si="1"/>
        <v>1</v>
      </c>
      <c r="B65" s="12" t="s">
        <v>71</v>
      </c>
      <c r="C65" s="37" t="s">
        <v>75</v>
      </c>
      <c r="D65" s="109">
        <f t="shared" si="32"/>
        <v>0.675</v>
      </c>
      <c r="E65" s="17">
        <f t="shared" si="33"/>
        <v>6</v>
      </c>
      <c r="F65" s="18">
        <f t="shared" si="34"/>
        <v>4.05</v>
      </c>
      <c r="G65" s="11">
        <v>0.55</v>
      </c>
      <c r="H65" s="11">
        <v>0.61</v>
      </c>
      <c r="I65" s="11">
        <v>0.75</v>
      </c>
      <c r="J65" s="11">
        <v>0.64</v>
      </c>
      <c r="K65" s="11">
        <v>1.0</v>
      </c>
      <c r="L65" s="11">
        <v>0.5</v>
      </c>
      <c r="M65" s="145"/>
      <c r="N65" s="145"/>
      <c r="O65" s="145"/>
      <c r="P65" s="145"/>
      <c r="Q65" s="145"/>
      <c r="R65" s="145"/>
      <c r="S65" s="145"/>
      <c r="T65" s="22"/>
      <c r="U65" s="22"/>
    </row>
    <row r="66" ht="12.75" customHeight="1">
      <c r="A66" s="12">
        <f t="shared" si="1"/>
        <v>1</v>
      </c>
      <c r="B66" s="12" t="s">
        <v>520</v>
      </c>
      <c r="C66" s="9" t="s">
        <v>521</v>
      </c>
      <c r="D66" s="109">
        <f t="shared" si="32"/>
        <v>0.6739177489</v>
      </c>
      <c r="E66" s="17">
        <f t="shared" si="33"/>
        <v>11</v>
      </c>
      <c r="F66" s="18">
        <f t="shared" si="34"/>
        <v>7.413095238</v>
      </c>
      <c r="G66" s="11">
        <f>2/5</f>
        <v>0.4</v>
      </c>
      <c r="H66" s="11">
        <f>8/9</f>
        <v>0.8888888889</v>
      </c>
      <c r="I66" s="11">
        <f>7/9</f>
        <v>0.7777777778</v>
      </c>
      <c r="J66" s="11">
        <f>7/8</f>
        <v>0.875</v>
      </c>
      <c r="K66" s="11">
        <f>6/7</f>
        <v>0.8571428571</v>
      </c>
      <c r="L66" s="11">
        <f>5/7</f>
        <v>0.7142857143</v>
      </c>
      <c r="M66" s="11">
        <f>3/6</f>
        <v>0.5</v>
      </c>
      <c r="N66" s="11">
        <v>0.5</v>
      </c>
      <c r="O66" s="11">
        <f>1.5/5</f>
        <v>0.3</v>
      </c>
      <c r="P66" s="11">
        <f>3/5</f>
        <v>0.6</v>
      </c>
      <c r="Q66" s="11">
        <v>1.0</v>
      </c>
      <c r="R66" s="145"/>
      <c r="S66" s="145"/>
      <c r="T66" s="22"/>
      <c r="U66" s="22"/>
    </row>
    <row r="67" ht="12.75" customHeight="1">
      <c r="A67" s="12">
        <f t="shared" si="1"/>
        <v>1</v>
      </c>
      <c r="B67" s="12" t="s">
        <v>274</v>
      </c>
      <c r="C67" s="39" t="s">
        <v>134</v>
      </c>
      <c r="D67" s="109">
        <f t="shared" si="32"/>
        <v>0.6738888889</v>
      </c>
      <c r="E67" s="17">
        <f t="shared" si="33"/>
        <v>5</v>
      </c>
      <c r="F67" s="18">
        <f t="shared" si="34"/>
        <v>3.369444444</v>
      </c>
      <c r="G67" s="11">
        <v>1.0</v>
      </c>
      <c r="H67" s="11">
        <v>0.5</v>
      </c>
      <c r="I67" s="11">
        <v>0.8</v>
      </c>
      <c r="J67" s="11">
        <f>4/9</f>
        <v>0.4444444444</v>
      </c>
      <c r="K67" s="11">
        <f>5/8</f>
        <v>0.625</v>
      </c>
      <c r="L67" s="144"/>
      <c r="M67" s="144"/>
      <c r="N67" s="144"/>
      <c r="O67" s="144"/>
      <c r="P67" s="144"/>
      <c r="Q67" s="144"/>
      <c r="R67" s="144"/>
      <c r="S67" s="144"/>
      <c r="T67" s="22"/>
      <c r="U67" s="22"/>
    </row>
    <row r="68" ht="12.75" customHeight="1">
      <c r="A68" s="12">
        <f t="shared" si="1"/>
        <v>3</v>
      </c>
      <c r="B68" s="12" t="s">
        <v>520</v>
      </c>
      <c r="C68" s="79" t="s">
        <v>523</v>
      </c>
      <c r="D68" s="109">
        <f t="shared" si="32"/>
        <v>0.6689594356</v>
      </c>
      <c r="E68" s="17">
        <f t="shared" si="33"/>
        <v>9</v>
      </c>
      <c r="F68" s="18">
        <f t="shared" si="34"/>
        <v>6.020634921</v>
      </c>
      <c r="G68" s="11">
        <v>1.0</v>
      </c>
      <c r="H68" s="11">
        <f>1/3</f>
        <v>0.3333333333</v>
      </c>
      <c r="I68" s="11">
        <f>4/9</f>
        <v>0.4444444444</v>
      </c>
      <c r="J68" s="11">
        <v>1.0</v>
      </c>
      <c r="K68" s="11">
        <f t="shared" ref="K68:L68" si="35">4/7</f>
        <v>0.5714285714</v>
      </c>
      <c r="L68" s="11">
        <f t="shared" si="35"/>
        <v>0.5714285714</v>
      </c>
      <c r="M68" s="11">
        <f>3/6</f>
        <v>0.5</v>
      </c>
      <c r="N68" s="11">
        <v>1.0</v>
      </c>
      <c r="O68" s="11">
        <f>3/5</f>
        <v>0.6</v>
      </c>
      <c r="P68" s="145"/>
      <c r="Q68" s="145"/>
      <c r="R68" s="145"/>
      <c r="S68" s="145"/>
      <c r="T68" s="22"/>
      <c r="U68" s="22"/>
    </row>
    <row r="69" ht="12.75" customHeight="1">
      <c r="A69" s="12">
        <f t="shared" si="1"/>
        <v>4</v>
      </c>
      <c r="B69" s="13" t="s">
        <v>697</v>
      </c>
      <c r="C69" s="53" t="s">
        <v>397</v>
      </c>
      <c r="D69" s="109">
        <f>AVERAGE(G69:U69)</f>
        <v>0.6680735931</v>
      </c>
      <c r="E69" s="17">
        <f t="shared" si="33"/>
        <v>10</v>
      </c>
      <c r="F69" s="11">
        <f t="shared" si="34"/>
        <v>6.680735931</v>
      </c>
      <c r="G69" s="144"/>
      <c r="H69" s="11">
        <f>4/7</f>
        <v>0.5714285714</v>
      </c>
      <c r="I69" s="11">
        <f>5/11</f>
        <v>0.4545454545</v>
      </c>
      <c r="J69" s="11">
        <v>1.0</v>
      </c>
      <c r="K69" s="11">
        <v>1.0</v>
      </c>
      <c r="L69" s="11">
        <v>1.0</v>
      </c>
      <c r="M69" s="11">
        <f>4/7</f>
        <v>0.5714285714</v>
      </c>
      <c r="N69" s="11">
        <f>3/6</f>
        <v>0.5</v>
      </c>
      <c r="O69" s="144"/>
      <c r="P69" s="11">
        <f>2/6</f>
        <v>0.3333333333</v>
      </c>
      <c r="Q69" s="11">
        <v>1.0</v>
      </c>
      <c r="R69" s="11">
        <f>1/4</f>
        <v>0.25</v>
      </c>
      <c r="S69" s="22"/>
      <c r="T69" s="22"/>
      <c r="U69" s="22"/>
    </row>
    <row r="70" ht="12.75" customHeight="1">
      <c r="A70" s="12">
        <f t="shared" si="1"/>
        <v>2</v>
      </c>
      <c r="B70" s="12" t="s">
        <v>92</v>
      </c>
      <c r="C70" s="8" t="s">
        <v>96</v>
      </c>
      <c r="D70" s="109">
        <f>AVERAGE(G70:S70)</f>
        <v>0.668</v>
      </c>
      <c r="E70" s="17">
        <f t="shared" si="33"/>
        <v>10</v>
      </c>
      <c r="F70" s="18">
        <f t="shared" si="34"/>
        <v>6.68</v>
      </c>
      <c r="G70" s="11">
        <v>0.57</v>
      </c>
      <c r="H70" s="11">
        <v>0.33</v>
      </c>
      <c r="I70" s="11">
        <v>0.89</v>
      </c>
      <c r="J70" s="11">
        <v>0.33</v>
      </c>
      <c r="K70" s="11">
        <v>0.88</v>
      </c>
      <c r="L70" s="11">
        <v>1.0</v>
      </c>
      <c r="M70" s="11">
        <v>0.71</v>
      </c>
      <c r="N70" s="11">
        <v>0.17</v>
      </c>
      <c r="O70" s="11">
        <v>1.0</v>
      </c>
      <c r="P70" s="11">
        <v>0.8</v>
      </c>
      <c r="Q70" s="150"/>
      <c r="R70" s="150"/>
      <c r="S70" s="145"/>
      <c r="T70" s="22"/>
      <c r="U70" s="22"/>
    </row>
    <row r="71" ht="12.75" customHeight="1">
      <c r="A71" s="12">
        <f t="shared" si="1"/>
        <v>1</v>
      </c>
      <c r="B71" s="13" t="s">
        <v>697</v>
      </c>
      <c r="C71" s="53" t="s">
        <v>641</v>
      </c>
      <c r="D71" s="109">
        <f>AVERAGE(G71:U71)</f>
        <v>0.6671904484</v>
      </c>
      <c r="E71" s="17">
        <f t="shared" si="33"/>
        <v>8</v>
      </c>
      <c r="F71" s="11">
        <f t="shared" si="34"/>
        <v>5.337523588</v>
      </c>
      <c r="G71" s="144"/>
      <c r="H71" s="11">
        <f>6/7</f>
        <v>0.8571428571</v>
      </c>
      <c r="I71" s="11">
        <f>7/11</f>
        <v>0.6363636364</v>
      </c>
      <c r="J71" s="11">
        <f>5/10</f>
        <v>0.5</v>
      </c>
      <c r="K71" s="11">
        <f>5/9</f>
        <v>0.5555555556</v>
      </c>
      <c r="L71" s="11">
        <f>3/4</f>
        <v>0.75</v>
      </c>
      <c r="M71" s="11">
        <v>1.0</v>
      </c>
      <c r="N71" s="11">
        <f>3/6</f>
        <v>0.5</v>
      </c>
      <c r="O71" s="11">
        <f>7/13</f>
        <v>0.5384615385</v>
      </c>
      <c r="P71" s="144"/>
      <c r="Q71" s="144"/>
      <c r="R71" s="144"/>
      <c r="S71" s="22"/>
      <c r="T71" s="22"/>
      <c r="U71" s="22"/>
    </row>
    <row r="72" ht="12.75" customHeight="1">
      <c r="A72" s="12">
        <f t="shared" si="1"/>
        <v>1</v>
      </c>
      <c r="B72" s="12" t="s">
        <v>52</v>
      </c>
      <c r="C72" s="9" t="s">
        <v>59</v>
      </c>
      <c r="D72" s="109">
        <f>AVERAGE(G72:T72)</f>
        <v>0.6671626984</v>
      </c>
      <c r="E72" s="12">
        <f>COUNT(G72:T72)</f>
        <v>12</v>
      </c>
      <c r="F72" s="11">
        <f>D72*E72</f>
        <v>8.005952381</v>
      </c>
      <c r="G72" s="11">
        <v>0.9</v>
      </c>
      <c r="H72" s="11">
        <f>2/9</f>
        <v>0.2222222222</v>
      </c>
      <c r="I72" s="11">
        <f>7/9</f>
        <v>0.7777777778</v>
      </c>
      <c r="J72" s="11">
        <f>2/8</f>
        <v>0.25</v>
      </c>
      <c r="K72" s="11">
        <f>7/8</f>
        <v>0.875</v>
      </c>
      <c r="L72" s="11">
        <f>4.5/7</f>
        <v>0.6428571429</v>
      </c>
      <c r="M72" s="11">
        <f>4/7</f>
        <v>0.5714285714</v>
      </c>
      <c r="N72" s="11">
        <v>1.0</v>
      </c>
      <c r="O72" s="11">
        <f>4/6</f>
        <v>0.6666666667</v>
      </c>
      <c r="P72" s="11">
        <f>3/6</f>
        <v>0.5</v>
      </c>
      <c r="Q72" s="11">
        <f t="shared" ref="Q72:R72" si="36">4/5</f>
        <v>0.8</v>
      </c>
      <c r="R72" s="11">
        <f t="shared" si="36"/>
        <v>0.8</v>
      </c>
      <c r="S72" s="144"/>
      <c r="T72" s="144"/>
      <c r="U72" s="22"/>
    </row>
    <row r="73" ht="12.75" customHeight="1">
      <c r="A73" s="12">
        <f t="shared" si="1"/>
        <v>3</v>
      </c>
      <c r="B73" s="12" t="s">
        <v>167</v>
      </c>
      <c r="C73" s="50" t="s">
        <v>170</v>
      </c>
      <c r="D73" s="109">
        <f t="shared" ref="D73:D89" si="37">AVERAGE(G73:S73)</f>
        <v>0.6666666667</v>
      </c>
      <c r="E73" s="17">
        <f t="shared" ref="E73:E80" si="38">COUNT(G73:S73)</f>
        <v>11</v>
      </c>
      <c r="F73" s="18">
        <f t="shared" ref="F73:F89" si="39">PRODUCT(E73,D73)</f>
        <v>7.333333333</v>
      </c>
      <c r="G73" s="11">
        <v>0.25</v>
      </c>
      <c r="H73" s="11">
        <f>6/9</f>
        <v>0.6666666667</v>
      </c>
      <c r="I73" s="11">
        <f>6/8</f>
        <v>0.75</v>
      </c>
      <c r="J73" s="11">
        <f>1/7</f>
        <v>0.1428571429</v>
      </c>
      <c r="K73" s="11">
        <f>6/7</f>
        <v>0.8571428571</v>
      </c>
      <c r="L73" s="11">
        <f>3/6</f>
        <v>0.5</v>
      </c>
      <c r="M73" s="11">
        <f>4/6</f>
        <v>0.6666666667</v>
      </c>
      <c r="N73" s="11">
        <f>2.5/5</f>
        <v>0.5</v>
      </c>
      <c r="O73" s="11">
        <v>1.0</v>
      </c>
      <c r="P73" s="11">
        <v>1.0</v>
      </c>
      <c r="Q73" s="11">
        <v>1.0</v>
      </c>
      <c r="R73" s="145"/>
      <c r="S73" s="145"/>
      <c r="T73" s="22"/>
      <c r="U73" s="22"/>
      <c r="W73" s="10">
        <v>0.14285714285714285</v>
      </c>
      <c r="X73" s="12">
        <v>2.0</v>
      </c>
      <c r="Y73" s="12">
        <v>15.0</v>
      </c>
    </row>
    <row r="74" ht="12.75" customHeight="1">
      <c r="A74" s="12">
        <f t="shared" si="1"/>
        <v>2</v>
      </c>
      <c r="B74" s="12" t="s">
        <v>300</v>
      </c>
      <c r="C74" s="37" t="s">
        <v>304</v>
      </c>
      <c r="D74" s="109">
        <f t="shared" si="37"/>
        <v>0.6645833333</v>
      </c>
      <c r="E74" s="17">
        <f t="shared" si="38"/>
        <v>8</v>
      </c>
      <c r="F74" s="18">
        <f t="shared" si="39"/>
        <v>5.316666667</v>
      </c>
      <c r="G74" s="11">
        <f>5/12</f>
        <v>0.4166666667</v>
      </c>
      <c r="H74" s="11">
        <v>1.0</v>
      </c>
      <c r="I74" s="11">
        <f>5/10</f>
        <v>0.5</v>
      </c>
      <c r="J74" s="11">
        <f>6/9</f>
        <v>0.6666666667</v>
      </c>
      <c r="K74" s="11">
        <v>1.0</v>
      </c>
      <c r="L74" s="11">
        <f>3.5/7</f>
        <v>0.5</v>
      </c>
      <c r="M74" s="11">
        <f>5/6</f>
        <v>0.8333333333</v>
      </c>
      <c r="N74" s="11">
        <f>2/5</f>
        <v>0.4</v>
      </c>
      <c r="O74" s="145"/>
      <c r="P74" s="145"/>
      <c r="Q74" s="145"/>
      <c r="R74" s="145"/>
      <c r="S74" s="144"/>
      <c r="T74" s="22"/>
      <c r="U74" s="22"/>
    </row>
    <row r="75" ht="12.75" customHeight="1">
      <c r="A75" s="12">
        <f t="shared" si="1"/>
        <v>2</v>
      </c>
      <c r="B75" s="12" t="s">
        <v>334</v>
      </c>
      <c r="C75" s="136" t="s">
        <v>338</v>
      </c>
      <c r="D75" s="109">
        <f t="shared" si="37"/>
        <v>0.659280303</v>
      </c>
      <c r="E75" s="17">
        <f t="shared" si="38"/>
        <v>6</v>
      </c>
      <c r="F75" s="18">
        <f t="shared" si="39"/>
        <v>3.955681818</v>
      </c>
      <c r="G75" s="11">
        <v>1.0</v>
      </c>
      <c r="H75" s="11">
        <v>0.818181818</v>
      </c>
      <c r="I75" s="11">
        <v>0.7</v>
      </c>
      <c r="J75" s="11">
        <v>1.0</v>
      </c>
      <c r="K75" s="11">
        <v>0.125</v>
      </c>
      <c r="L75" s="11">
        <v>0.3125</v>
      </c>
      <c r="M75" s="145"/>
      <c r="N75" s="145"/>
      <c r="O75" s="145"/>
      <c r="P75" s="145"/>
      <c r="Q75" s="145"/>
      <c r="R75" s="145"/>
      <c r="S75" s="145"/>
      <c r="T75" s="22"/>
      <c r="U75" s="22"/>
    </row>
    <row r="76" ht="12.75" customHeight="1">
      <c r="A76" s="12">
        <f t="shared" si="1"/>
        <v>1</v>
      </c>
      <c r="B76" s="12" t="s">
        <v>486</v>
      </c>
      <c r="C76" s="9" t="s">
        <v>488</v>
      </c>
      <c r="D76" s="109">
        <f t="shared" si="37"/>
        <v>0.6543154762</v>
      </c>
      <c r="E76" s="17">
        <f t="shared" si="38"/>
        <v>8</v>
      </c>
      <c r="F76" s="18">
        <f t="shared" si="39"/>
        <v>5.23452381</v>
      </c>
      <c r="G76" s="145"/>
      <c r="H76" s="11">
        <v>1.0</v>
      </c>
      <c r="I76" s="11">
        <f>6/7</f>
        <v>0.8571428571</v>
      </c>
      <c r="J76" s="11">
        <f>2/7</f>
        <v>0.2857142857</v>
      </c>
      <c r="K76" s="11">
        <f>3/6</f>
        <v>0.5</v>
      </c>
      <c r="L76" s="11">
        <f>2.5/5</f>
        <v>0.5</v>
      </c>
      <c r="M76" s="11">
        <f>4/5</f>
        <v>0.8</v>
      </c>
      <c r="N76" s="11">
        <f>2.5/4</f>
        <v>0.625</v>
      </c>
      <c r="O76" s="11">
        <f>2/3</f>
        <v>0.6666666667</v>
      </c>
      <c r="P76" s="145"/>
      <c r="Q76" s="145"/>
      <c r="R76" s="145"/>
      <c r="S76" s="145"/>
      <c r="T76" s="22"/>
      <c r="U76" s="22"/>
    </row>
    <row r="77" ht="12.75" customHeight="1">
      <c r="A77" s="12">
        <f t="shared" si="1"/>
        <v>0</v>
      </c>
      <c r="B77" s="12" t="s">
        <v>300</v>
      </c>
      <c r="C77" s="47" t="s">
        <v>311</v>
      </c>
      <c r="D77" s="109">
        <f t="shared" si="37"/>
        <v>0.6540909091</v>
      </c>
      <c r="E77" s="17">
        <f t="shared" si="38"/>
        <v>5</v>
      </c>
      <c r="F77" s="18">
        <f t="shared" si="39"/>
        <v>3.270454545</v>
      </c>
      <c r="G77" s="11">
        <f>9/12</f>
        <v>0.75</v>
      </c>
      <c r="H77" s="11">
        <f>6/11</f>
        <v>0.5454545455</v>
      </c>
      <c r="I77" s="11">
        <f>6/10</f>
        <v>0.6</v>
      </c>
      <c r="J77" s="11">
        <f>4.5/9</f>
        <v>0.5</v>
      </c>
      <c r="K77" s="11">
        <f t="shared" ref="K77:K78" si="40">7/8</f>
        <v>0.875</v>
      </c>
      <c r="L77" s="145"/>
      <c r="M77" s="145"/>
      <c r="N77" s="145"/>
      <c r="O77" s="145"/>
      <c r="P77" s="145"/>
      <c r="Q77" s="145"/>
      <c r="R77" s="145"/>
      <c r="S77" s="144"/>
      <c r="T77" s="22"/>
      <c r="U77" s="22"/>
    </row>
    <row r="78" ht="12.75" customHeight="1">
      <c r="A78" s="12">
        <f t="shared" si="1"/>
        <v>0</v>
      </c>
      <c r="B78" s="12" t="s">
        <v>274</v>
      </c>
      <c r="C78" s="39" t="s">
        <v>277</v>
      </c>
      <c r="D78" s="109">
        <f t="shared" si="37"/>
        <v>0.6537981859</v>
      </c>
      <c r="E78" s="17">
        <f t="shared" si="38"/>
        <v>7</v>
      </c>
      <c r="F78" s="18">
        <f t="shared" si="39"/>
        <v>4.576587302</v>
      </c>
      <c r="G78" s="11">
        <f>3/6</f>
        <v>0.5</v>
      </c>
      <c r="H78" s="144"/>
      <c r="I78" s="11">
        <v>0.4</v>
      </c>
      <c r="J78" s="11">
        <f>4/9</f>
        <v>0.4444444444</v>
      </c>
      <c r="K78" s="11">
        <f t="shared" si="40"/>
        <v>0.875</v>
      </c>
      <c r="L78" s="11">
        <f>6/7</f>
        <v>0.8571428571</v>
      </c>
      <c r="M78" s="11">
        <f>4/6</f>
        <v>0.6666666667</v>
      </c>
      <c r="N78" s="11">
        <f>5/6</f>
        <v>0.8333333333</v>
      </c>
      <c r="O78" s="144"/>
      <c r="P78" s="144"/>
      <c r="Q78" s="144"/>
      <c r="R78" s="144"/>
      <c r="S78" s="144"/>
      <c r="T78" s="22"/>
      <c r="U78" s="22"/>
    </row>
    <row r="79" ht="12.75" customHeight="1">
      <c r="A79" s="12">
        <f t="shared" si="1"/>
        <v>1</v>
      </c>
      <c r="B79" s="12" t="s">
        <v>503</v>
      </c>
      <c r="C79" s="77" t="s">
        <v>510</v>
      </c>
      <c r="D79" s="109">
        <f t="shared" si="37"/>
        <v>0.653015873</v>
      </c>
      <c r="E79" s="17">
        <f t="shared" si="38"/>
        <v>6</v>
      </c>
      <c r="F79" s="18">
        <f t="shared" si="39"/>
        <v>3.918095238</v>
      </c>
      <c r="G79" s="11">
        <f>6/10</f>
        <v>0.6</v>
      </c>
      <c r="H79" s="11">
        <f>2/3</f>
        <v>0.6666666667</v>
      </c>
      <c r="I79" s="11">
        <v>0.33</v>
      </c>
      <c r="J79" s="11">
        <v>1.0</v>
      </c>
      <c r="K79" s="11">
        <f>6/8</f>
        <v>0.75</v>
      </c>
      <c r="L79" s="11">
        <f>4/7</f>
        <v>0.5714285714</v>
      </c>
      <c r="M79" s="144"/>
      <c r="N79" s="144"/>
      <c r="O79" s="144"/>
      <c r="P79" s="144"/>
      <c r="Q79" s="144"/>
      <c r="R79" s="144"/>
      <c r="S79" s="144"/>
      <c r="T79" s="22"/>
      <c r="U79" s="22"/>
    </row>
    <row r="80" ht="12.75" customHeight="1">
      <c r="A80" s="12">
        <f t="shared" si="1"/>
        <v>3</v>
      </c>
      <c r="B80" s="8" t="s">
        <v>640</v>
      </c>
      <c r="C80" s="9" t="s">
        <v>641</v>
      </c>
      <c r="D80" s="109">
        <f t="shared" si="37"/>
        <v>0.6511834125</v>
      </c>
      <c r="E80" s="17">
        <f t="shared" si="38"/>
        <v>11</v>
      </c>
      <c r="F80" s="11">
        <f t="shared" si="39"/>
        <v>7.163017538</v>
      </c>
      <c r="G80" s="11">
        <f>6/13</f>
        <v>0.4615384615</v>
      </c>
      <c r="H80" s="11">
        <f>10/12</f>
        <v>0.8333333333</v>
      </c>
      <c r="I80" s="11">
        <f>2.5/11</f>
        <v>0.2272727273</v>
      </c>
      <c r="J80" s="11">
        <v>0.0</v>
      </c>
      <c r="K80" s="11">
        <f>4/9</f>
        <v>0.4444444444</v>
      </c>
      <c r="L80" s="11">
        <f>5/8</f>
        <v>0.625</v>
      </c>
      <c r="M80" s="11">
        <f>6/7</f>
        <v>0.8571428571</v>
      </c>
      <c r="N80" s="11">
        <f>5/7</f>
        <v>0.7142857143</v>
      </c>
      <c r="O80" s="11">
        <v>1.0</v>
      </c>
      <c r="P80" s="11">
        <v>1.0</v>
      </c>
      <c r="Q80" s="11">
        <v>1.0</v>
      </c>
      <c r="R80" s="145"/>
      <c r="S80" s="145"/>
      <c r="T80" s="22"/>
      <c r="U80" s="22"/>
    </row>
    <row r="81" ht="12.75" customHeight="1">
      <c r="A81" s="12">
        <f t="shared" si="1"/>
        <v>3</v>
      </c>
      <c r="B81" s="12" t="s">
        <v>353</v>
      </c>
      <c r="C81" s="8" t="s">
        <v>354</v>
      </c>
      <c r="D81" s="109">
        <f t="shared" si="37"/>
        <v>0.6507575758</v>
      </c>
      <c r="E81" s="17">
        <f t="shared" ref="E81:E83" si="41">COUNT(G81:Q81)</f>
        <v>11</v>
      </c>
      <c r="F81" s="18">
        <f t="shared" si="39"/>
        <v>7.158333333</v>
      </c>
      <c r="G81" s="11">
        <f>1/7</f>
        <v>0.1428571429</v>
      </c>
      <c r="H81" s="11">
        <v>0.7</v>
      </c>
      <c r="I81" s="11">
        <v>1.0</v>
      </c>
      <c r="J81" s="11">
        <f>7/8</f>
        <v>0.875</v>
      </c>
      <c r="K81" s="11">
        <f>2.5/7</f>
        <v>0.3571428571</v>
      </c>
      <c r="L81" s="11">
        <f>4.5/6</f>
        <v>0.75</v>
      </c>
      <c r="M81" s="11">
        <f>3.5/6</f>
        <v>0.5833333333</v>
      </c>
      <c r="N81" s="11">
        <v>1.0</v>
      </c>
      <c r="O81" s="11">
        <f>2.5/5</f>
        <v>0.5</v>
      </c>
      <c r="P81" s="11">
        <f>1/4</f>
        <v>0.25</v>
      </c>
      <c r="Q81" s="11">
        <v>1.0</v>
      </c>
      <c r="R81" s="145"/>
      <c r="S81" s="145"/>
      <c r="T81" s="22"/>
      <c r="U81" s="22"/>
    </row>
    <row r="82" ht="12.75" customHeight="1">
      <c r="A82" s="12">
        <f t="shared" si="1"/>
        <v>1</v>
      </c>
      <c r="B82" s="22" t="s">
        <v>558</v>
      </c>
      <c r="C82" s="51" t="s">
        <v>565</v>
      </c>
      <c r="D82" s="109">
        <f t="shared" si="37"/>
        <v>0.6494490358</v>
      </c>
      <c r="E82" s="17">
        <f t="shared" si="41"/>
        <v>11</v>
      </c>
      <c r="F82" s="11">
        <f t="shared" si="39"/>
        <v>7.143939394</v>
      </c>
      <c r="G82" s="11">
        <f>8/11</f>
        <v>0.7272727273</v>
      </c>
      <c r="H82" s="11">
        <f>7/10</f>
        <v>0.7</v>
      </c>
      <c r="I82" s="11">
        <f t="shared" ref="I82:I83" si="42">4.5/9</f>
        <v>0.5</v>
      </c>
      <c r="J82" s="11">
        <f>2/3</f>
        <v>0.6666666667</v>
      </c>
      <c r="K82" s="11">
        <f>7/8</f>
        <v>0.875</v>
      </c>
      <c r="L82" s="11">
        <f>3.5/7</f>
        <v>0.5</v>
      </c>
      <c r="M82" s="11">
        <f t="shared" ref="M82:M83" si="43">3/6</f>
        <v>0.5</v>
      </c>
      <c r="N82" s="11">
        <f>4/5</f>
        <v>0.8</v>
      </c>
      <c r="O82" s="11">
        <v>1.0</v>
      </c>
      <c r="P82" s="11">
        <f>1.5/4</f>
        <v>0.375</v>
      </c>
      <c r="Q82" s="11">
        <f>1.5/3</f>
        <v>0.5</v>
      </c>
      <c r="R82" s="145"/>
      <c r="S82" s="145"/>
      <c r="T82" s="22"/>
      <c r="U82" s="22"/>
    </row>
    <row r="83" ht="12.75" customHeight="1">
      <c r="A83" s="12">
        <f t="shared" si="1"/>
        <v>4</v>
      </c>
      <c r="B83" s="8" t="s">
        <v>558</v>
      </c>
      <c r="C83" s="8" t="s">
        <v>574</v>
      </c>
      <c r="D83" s="109">
        <f t="shared" si="37"/>
        <v>0.6489669421</v>
      </c>
      <c r="E83" s="17">
        <f t="shared" si="41"/>
        <v>11</v>
      </c>
      <c r="F83" s="11">
        <f t="shared" si="39"/>
        <v>7.138636364</v>
      </c>
      <c r="G83" s="11">
        <f>4/11</f>
        <v>0.3636363636</v>
      </c>
      <c r="H83" s="11">
        <f>5/10</f>
        <v>0.5</v>
      </c>
      <c r="I83" s="11">
        <f t="shared" si="42"/>
        <v>0.5</v>
      </c>
      <c r="J83" s="11">
        <v>1.0</v>
      </c>
      <c r="K83" s="11">
        <f>5/8</f>
        <v>0.625</v>
      </c>
      <c r="L83" s="11">
        <v>1.0</v>
      </c>
      <c r="M83" s="11">
        <f t="shared" si="43"/>
        <v>0.5</v>
      </c>
      <c r="N83" s="11">
        <f>2/5</f>
        <v>0.4</v>
      </c>
      <c r="O83" s="11">
        <f>1/4</f>
        <v>0.25</v>
      </c>
      <c r="P83" s="11">
        <v>1.0</v>
      </c>
      <c r="Q83" s="11">
        <v>1.0</v>
      </c>
      <c r="R83" s="145"/>
      <c r="S83" s="145"/>
      <c r="T83" s="22"/>
      <c r="U83" s="22"/>
    </row>
    <row r="84" ht="12.75" customHeight="1">
      <c r="A84" s="12">
        <f t="shared" si="1"/>
        <v>1</v>
      </c>
      <c r="B84" s="12" t="s">
        <v>236</v>
      </c>
      <c r="C84" s="8" t="s">
        <v>238</v>
      </c>
      <c r="D84" s="109">
        <f t="shared" si="37"/>
        <v>0.648621132</v>
      </c>
      <c r="E84" s="17">
        <f t="shared" ref="E84:E89" si="44">COUNT(G84:S84)</f>
        <v>9</v>
      </c>
      <c r="F84" s="18">
        <f t="shared" si="39"/>
        <v>5.837590188</v>
      </c>
      <c r="G84" s="11">
        <f>6/7</f>
        <v>0.8571428571</v>
      </c>
      <c r="H84" s="11">
        <f>8/11</f>
        <v>0.7272727273</v>
      </c>
      <c r="I84" s="11">
        <f>3/10</f>
        <v>0.3</v>
      </c>
      <c r="J84" s="11">
        <f>2/9</f>
        <v>0.2222222222</v>
      </c>
      <c r="K84" s="11">
        <f>6/8</f>
        <v>0.75</v>
      </c>
      <c r="L84" s="11">
        <f>5/7</f>
        <v>0.7142857143</v>
      </c>
      <c r="M84" s="11">
        <f>4/6</f>
        <v>0.6666666667</v>
      </c>
      <c r="N84" s="11">
        <f>3/5</f>
        <v>0.6</v>
      </c>
      <c r="O84" s="11">
        <v>1.0</v>
      </c>
      <c r="P84" s="151"/>
      <c r="Q84" s="151"/>
      <c r="R84" s="151"/>
      <c r="S84" s="151"/>
      <c r="T84" s="22"/>
      <c r="U84" s="22"/>
      <c r="W84" s="11">
        <v>0.2222222222222222</v>
      </c>
      <c r="X84" s="12">
        <v>1.0</v>
      </c>
      <c r="Y84" s="12">
        <v>19.0</v>
      </c>
    </row>
    <row r="85" ht="12.75" customHeight="1">
      <c r="A85" s="12">
        <f t="shared" si="1"/>
        <v>3</v>
      </c>
      <c r="B85" s="12" t="s">
        <v>539</v>
      </c>
      <c r="C85" s="80" t="s">
        <v>190</v>
      </c>
      <c r="D85" s="109">
        <f t="shared" si="37"/>
        <v>0.6474386724</v>
      </c>
      <c r="E85" s="17">
        <f t="shared" si="44"/>
        <v>11</v>
      </c>
      <c r="F85" s="18">
        <f t="shared" si="39"/>
        <v>7.121825397</v>
      </c>
      <c r="G85" s="11">
        <v>0.7</v>
      </c>
      <c r="H85" s="11">
        <f>4/9</f>
        <v>0.4444444444</v>
      </c>
      <c r="I85" s="11">
        <f>6/9</f>
        <v>0.6666666667</v>
      </c>
      <c r="J85" s="11">
        <f>5/8</f>
        <v>0.625</v>
      </c>
      <c r="K85" s="11">
        <v>1.0</v>
      </c>
      <c r="L85" s="11">
        <f>2/7</f>
        <v>0.2857142857</v>
      </c>
      <c r="M85" s="11">
        <v>1.0</v>
      </c>
      <c r="N85" s="11">
        <v>0.5</v>
      </c>
      <c r="O85" s="11">
        <f>2/5</f>
        <v>0.4</v>
      </c>
      <c r="P85" s="11">
        <v>1.0</v>
      </c>
      <c r="Q85" s="11">
        <v>0.5</v>
      </c>
      <c r="R85" s="144"/>
      <c r="S85" s="144"/>
      <c r="T85" s="22"/>
      <c r="U85" s="22"/>
    </row>
    <row r="86" ht="12.75" customHeight="1">
      <c r="A86" s="12">
        <f t="shared" si="1"/>
        <v>1</v>
      </c>
      <c r="B86" s="12" t="s">
        <v>274</v>
      </c>
      <c r="C86" s="65" t="s">
        <v>111</v>
      </c>
      <c r="D86" s="109">
        <f t="shared" si="37"/>
        <v>0.6472222222</v>
      </c>
      <c r="E86" s="17">
        <f t="shared" si="44"/>
        <v>5</v>
      </c>
      <c r="F86" s="18">
        <f t="shared" si="39"/>
        <v>3.236111111</v>
      </c>
      <c r="G86" s="11">
        <f>6/9</f>
        <v>0.6666666667</v>
      </c>
      <c r="H86" s="144"/>
      <c r="I86" s="11">
        <v>1.0</v>
      </c>
      <c r="J86" s="11">
        <f>4/9</f>
        <v>0.4444444444</v>
      </c>
      <c r="K86" s="11">
        <f>5/8</f>
        <v>0.625</v>
      </c>
      <c r="L86" s="11">
        <f>3.5/7</f>
        <v>0.5</v>
      </c>
      <c r="M86" s="144"/>
      <c r="N86" s="144"/>
      <c r="O86" s="144"/>
      <c r="P86" s="144"/>
      <c r="Q86" s="144"/>
      <c r="R86" s="144"/>
      <c r="S86" s="144"/>
      <c r="T86" s="22"/>
      <c r="U86" s="22"/>
    </row>
    <row r="87" ht="12.75" customHeight="1">
      <c r="A87" s="12">
        <f t="shared" si="1"/>
        <v>1</v>
      </c>
      <c r="B87" s="13" t="s">
        <v>598</v>
      </c>
      <c r="C87" s="51" t="s">
        <v>576</v>
      </c>
      <c r="D87" s="109">
        <f t="shared" si="37"/>
        <v>0.6428632479</v>
      </c>
      <c r="E87" s="17">
        <f t="shared" si="44"/>
        <v>10</v>
      </c>
      <c r="F87" s="18">
        <f t="shared" si="39"/>
        <v>6.428632479</v>
      </c>
      <c r="G87" s="11">
        <f>12/13</f>
        <v>0.9230769231</v>
      </c>
      <c r="H87" s="11">
        <v>1.0</v>
      </c>
      <c r="I87" s="11">
        <f>5.5/11</f>
        <v>0.5</v>
      </c>
      <c r="J87" s="12">
        <f>4.5/10</f>
        <v>0.45</v>
      </c>
      <c r="K87" s="11">
        <f>8/9</f>
        <v>0.8888888889</v>
      </c>
      <c r="L87" s="11">
        <f>4/8</f>
        <v>0.5</v>
      </c>
      <c r="M87" s="11">
        <f>3.5/7</f>
        <v>0.5</v>
      </c>
      <c r="N87" s="11">
        <f>2.5/6</f>
        <v>0.4166666667</v>
      </c>
      <c r="O87" s="11">
        <v>0.5</v>
      </c>
      <c r="P87" s="11">
        <f>3/4</f>
        <v>0.75</v>
      </c>
      <c r="Q87" s="144"/>
      <c r="R87" s="144"/>
      <c r="S87" s="144"/>
      <c r="T87" s="22"/>
      <c r="U87" s="22"/>
    </row>
    <row r="88" ht="12.75" customHeight="1">
      <c r="A88" s="12">
        <f t="shared" si="1"/>
        <v>1</v>
      </c>
      <c r="B88" s="12" t="s">
        <v>520</v>
      </c>
      <c r="C88" s="79" t="s">
        <v>199</v>
      </c>
      <c r="D88" s="109">
        <f t="shared" si="37"/>
        <v>0.6394660895</v>
      </c>
      <c r="E88" s="17">
        <f t="shared" si="44"/>
        <v>11</v>
      </c>
      <c r="F88" s="18">
        <f t="shared" si="39"/>
        <v>7.034126984</v>
      </c>
      <c r="G88" s="11">
        <f>7/10</f>
        <v>0.7</v>
      </c>
      <c r="H88" s="11">
        <f>2/3</f>
        <v>0.6666666667</v>
      </c>
      <c r="I88" s="11">
        <f>5/9</f>
        <v>0.5555555556</v>
      </c>
      <c r="J88" s="11">
        <f>6/8</f>
        <v>0.75</v>
      </c>
      <c r="K88" s="11">
        <v>1.0</v>
      </c>
      <c r="L88" s="11">
        <f>3/7</f>
        <v>0.4285714286</v>
      </c>
      <c r="M88" s="11">
        <f>1/6</f>
        <v>0.1666666667</v>
      </c>
      <c r="N88" s="11">
        <v>0.5</v>
      </c>
      <c r="O88" s="11">
        <f t="shared" ref="O88:P88" si="45">4/5</f>
        <v>0.8</v>
      </c>
      <c r="P88" s="11">
        <f t="shared" si="45"/>
        <v>0.8</v>
      </c>
      <c r="Q88" s="11">
        <f>2/3</f>
        <v>0.6666666667</v>
      </c>
      <c r="R88" s="145"/>
      <c r="S88" s="145"/>
      <c r="T88" s="22"/>
      <c r="U88" s="22"/>
    </row>
    <row r="89" ht="12.75" customHeight="1">
      <c r="A89" s="12">
        <f t="shared" si="1"/>
        <v>1</v>
      </c>
      <c r="B89" s="12" t="s">
        <v>451</v>
      </c>
      <c r="C89" s="8" t="s">
        <v>456</v>
      </c>
      <c r="D89" s="109">
        <f t="shared" si="37"/>
        <v>0.6383941455</v>
      </c>
      <c r="E89" s="17">
        <f t="shared" si="44"/>
        <v>7</v>
      </c>
      <c r="F89" s="18">
        <f t="shared" si="39"/>
        <v>4.468759019</v>
      </c>
      <c r="G89" s="11">
        <f>3/12</f>
        <v>0.25</v>
      </c>
      <c r="H89" s="11">
        <f>5/11</f>
        <v>0.4545454545</v>
      </c>
      <c r="I89" s="11">
        <f>9/11</f>
        <v>0.8181818182</v>
      </c>
      <c r="J89" s="11">
        <v>1.0</v>
      </c>
      <c r="K89" s="11">
        <f>8/9</f>
        <v>0.8888888889</v>
      </c>
      <c r="L89" s="11">
        <f>1/5</f>
        <v>0.2</v>
      </c>
      <c r="M89" s="11">
        <f>6/7</f>
        <v>0.8571428571</v>
      </c>
      <c r="N89" s="144"/>
      <c r="O89" s="144"/>
      <c r="P89" s="144"/>
      <c r="Q89" s="144"/>
      <c r="R89" s="144"/>
      <c r="S89" s="144"/>
      <c r="T89" s="22"/>
      <c r="U89" s="22"/>
    </row>
    <row r="90" ht="12.75" customHeight="1">
      <c r="A90" s="12">
        <f t="shared" si="1"/>
        <v>1</v>
      </c>
      <c r="B90" s="12" t="s">
        <v>619</v>
      </c>
      <c r="C90" s="135" t="s">
        <v>624</v>
      </c>
      <c r="D90" s="109">
        <v>0.637</v>
      </c>
      <c r="E90" s="17">
        <v>8.0</v>
      </c>
      <c r="F90" s="11">
        <v>5.1</v>
      </c>
      <c r="G90" s="11">
        <v>0.38</v>
      </c>
      <c r="H90" s="11">
        <v>0.83</v>
      </c>
      <c r="I90" s="11">
        <v>0.91</v>
      </c>
      <c r="J90" s="11">
        <v>0.4</v>
      </c>
      <c r="K90" s="11">
        <v>1.0</v>
      </c>
      <c r="L90" s="11">
        <v>0.5</v>
      </c>
      <c r="M90" s="11">
        <v>0.57</v>
      </c>
      <c r="N90" s="11">
        <v>0.5</v>
      </c>
      <c r="O90" s="150"/>
      <c r="P90" s="150"/>
      <c r="Q90" s="144"/>
      <c r="R90" s="145"/>
      <c r="S90" s="145"/>
      <c r="T90" s="22"/>
      <c r="U90" s="22"/>
    </row>
    <row r="91" ht="12.75" customHeight="1">
      <c r="A91" s="12">
        <f t="shared" si="1"/>
        <v>2</v>
      </c>
      <c r="B91" s="8" t="s">
        <v>383</v>
      </c>
      <c r="C91" s="8" t="s">
        <v>227</v>
      </c>
      <c r="D91" s="109">
        <f t="shared" ref="D91:D94" si="46">AVERAGE(G91:S91)</f>
        <v>0.6365039282</v>
      </c>
      <c r="E91" s="17">
        <f>COUNT(G91:O91)</f>
        <v>9</v>
      </c>
      <c r="F91" s="18">
        <f t="shared" ref="F91:F94" si="47">PRODUCT(E91,D91)</f>
        <v>5.728535354</v>
      </c>
      <c r="G91" s="11">
        <f>4.5/11</f>
        <v>0.4090909091</v>
      </c>
      <c r="H91" s="11">
        <v>0.6</v>
      </c>
      <c r="I91" s="11">
        <f>7/9</f>
        <v>0.7777777778</v>
      </c>
      <c r="J91" s="11">
        <f>7/8</f>
        <v>0.875</v>
      </c>
      <c r="K91" s="11">
        <v>0.0</v>
      </c>
      <c r="L91" s="11">
        <f>4/6</f>
        <v>0.6666666667</v>
      </c>
      <c r="M91" s="11">
        <f>2/5</f>
        <v>0.4</v>
      </c>
      <c r="N91" s="11">
        <v>1.0</v>
      </c>
      <c r="O91" s="11">
        <v>1.0</v>
      </c>
      <c r="P91" s="144"/>
      <c r="Q91" s="144"/>
      <c r="R91" s="144"/>
      <c r="S91" s="144"/>
      <c r="T91" s="22"/>
      <c r="U91" s="22"/>
    </row>
    <row r="92" ht="12.75" customHeight="1">
      <c r="A92" s="12">
        <f t="shared" si="1"/>
        <v>2</v>
      </c>
      <c r="B92" s="22" t="s">
        <v>558</v>
      </c>
      <c r="C92" s="8" t="s">
        <v>576</v>
      </c>
      <c r="D92" s="109">
        <f t="shared" si="46"/>
        <v>0.6349173554</v>
      </c>
      <c r="E92" s="17">
        <f>COUNT(G92:Q92)</f>
        <v>11</v>
      </c>
      <c r="F92" s="11">
        <f t="shared" si="47"/>
        <v>6.984090909</v>
      </c>
      <c r="G92" s="11">
        <f>10/11</f>
        <v>0.9090909091</v>
      </c>
      <c r="H92" s="11">
        <v>1.0</v>
      </c>
      <c r="I92" s="11">
        <f>4.5/9</f>
        <v>0.5</v>
      </c>
      <c r="J92" s="11">
        <v>1.0</v>
      </c>
      <c r="K92" s="11">
        <f>4/8</f>
        <v>0.5</v>
      </c>
      <c r="L92" s="11">
        <f>3.5/7</f>
        <v>0.5</v>
      </c>
      <c r="M92" s="11">
        <f>3/6</f>
        <v>0.5</v>
      </c>
      <c r="N92" s="11">
        <f>1/5</f>
        <v>0.2</v>
      </c>
      <c r="O92" s="11">
        <f>2.5/4</f>
        <v>0.625</v>
      </c>
      <c r="P92" s="11">
        <f>3/4</f>
        <v>0.75</v>
      </c>
      <c r="Q92" s="11">
        <f>1.5/3</f>
        <v>0.5</v>
      </c>
      <c r="R92" s="145"/>
      <c r="S92" s="145"/>
      <c r="T92" s="22"/>
      <c r="U92" s="22"/>
    </row>
    <row r="93" ht="12.75" customHeight="1">
      <c r="A93" s="12">
        <f t="shared" si="1"/>
        <v>1</v>
      </c>
      <c r="B93" s="8" t="s">
        <v>534</v>
      </c>
      <c r="C93" s="50" t="s">
        <v>263</v>
      </c>
      <c r="D93" s="109">
        <f t="shared" si="46"/>
        <v>0.6344444444</v>
      </c>
      <c r="E93" s="17">
        <f t="shared" ref="E93:E94" si="48">COUNT(G93:S93)</f>
        <v>10</v>
      </c>
      <c r="F93" s="18">
        <f t="shared" si="47"/>
        <v>6.344444444</v>
      </c>
      <c r="G93" s="11">
        <f>4/9</f>
        <v>0.4444444444</v>
      </c>
      <c r="H93" s="11">
        <f>4/5</f>
        <v>0.8</v>
      </c>
      <c r="I93" s="11">
        <v>0.5</v>
      </c>
      <c r="J93" s="11">
        <f>6/7</f>
        <v>0.8571428571</v>
      </c>
      <c r="K93" s="11">
        <f>1/7</f>
        <v>0.1428571429</v>
      </c>
      <c r="L93" s="11">
        <f>2/6</f>
        <v>0.3333333333</v>
      </c>
      <c r="M93" s="11">
        <f>4/5</f>
        <v>0.8</v>
      </c>
      <c r="N93" s="11">
        <v>0.8</v>
      </c>
      <c r="O93" s="11">
        <v>1.0</v>
      </c>
      <c r="P93" s="11">
        <f>2/3</f>
        <v>0.6666666667</v>
      </c>
      <c r="Q93" s="145"/>
      <c r="R93" s="145"/>
      <c r="S93" s="145"/>
      <c r="T93" s="22"/>
      <c r="U93" s="22"/>
    </row>
    <row r="94" ht="12.75" customHeight="1">
      <c r="A94" s="12">
        <f t="shared" si="1"/>
        <v>2</v>
      </c>
      <c r="B94" s="12" t="s">
        <v>396</v>
      </c>
      <c r="C94" s="37" t="s">
        <v>398</v>
      </c>
      <c r="D94" s="109">
        <f t="shared" si="46"/>
        <v>0.6296031746</v>
      </c>
      <c r="E94" s="17">
        <f t="shared" si="48"/>
        <v>10</v>
      </c>
      <c r="F94" s="18">
        <f t="shared" si="47"/>
        <v>6.296031746</v>
      </c>
      <c r="G94" s="11">
        <v>1.0</v>
      </c>
      <c r="H94" s="11">
        <v>0.6</v>
      </c>
      <c r="I94" s="11">
        <f>2/9</f>
        <v>0.2222222222</v>
      </c>
      <c r="J94" s="11">
        <f>6/8</f>
        <v>0.75</v>
      </c>
      <c r="K94" s="11">
        <f>6/7</f>
        <v>0.8571428571</v>
      </c>
      <c r="L94" s="11">
        <f>2.5/6</f>
        <v>0.4166666667</v>
      </c>
      <c r="M94" s="11">
        <v>0.6</v>
      </c>
      <c r="N94" s="11">
        <v>0.6</v>
      </c>
      <c r="O94" s="11">
        <v>0.25</v>
      </c>
      <c r="P94" s="11">
        <v>1.0</v>
      </c>
      <c r="Q94" s="144"/>
      <c r="R94" s="144"/>
      <c r="S94" s="144"/>
      <c r="T94" s="22"/>
      <c r="U94" s="22"/>
    </row>
    <row r="95" ht="12.75" customHeight="1">
      <c r="A95" s="12">
        <f t="shared" si="1"/>
        <v>3</v>
      </c>
      <c r="B95" s="12" t="s">
        <v>470</v>
      </c>
      <c r="C95" s="43" t="s">
        <v>473</v>
      </c>
      <c r="D95" s="109">
        <f>AVERAGE(G95:Q95)</f>
        <v>0.6278679654</v>
      </c>
      <c r="E95" s="17">
        <f>COUNT(G95:Q95)</f>
        <v>11</v>
      </c>
      <c r="F95" s="11">
        <f>D95*E95</f>
        <v>6.906547619</v>
      </c>
      <c r="G95" s="11">
        <v>1.0</v>
      </c>
      <c r="H95" s="11">
        <v>1.0</v>
      </c>
      <c r="I95" s="11">
        <f>3/9</f>
        <v>0.3333333333</v>
      </c>
      <c r="J95" s="11">
        <f>2.5/8</f>
        <v>0.3125</v>
      </c>
      <c r="K95" s="11">
        <f>5/7</f>
        <v>0.7142857143</v>
      </c>
      <c r="L95" s="11">
        <f>4/7</f>
        <v>0.5714285714</v>
      </c>
      <c r="M95" s="11">
        <f>4/6</f>
        <v>0.6666666667</v>
      </c>
      <c r="N95" s="11">
        <f>3/5</f>
        <v>0.6</v>
      </c>
      <c r="O95" s="11">
        <v>1.0</v>
      </c>
      <c r="P95" s="11">
        <f>1.5/4</f>
        <v>0.375</v>
      </c>
      <c r="Q95" s="11">
        <f>1/3</f>
        <v>0.3333333333</v>
      </c>
      <c r="R95" s="145"/>
      <c r="S95" s="145"/>
      <c r="T95" s="22"/>
      <c r="U95" s="22"/>
    </row>
    <row r="96" ht="12.75" customHeight="1">
      <c r="A96" s="12">
        <f t="shared" si="1"/>
        <v>1</v>
      </c>
      <c r="B96" s="12" t="s">
        <v>92</v>
      </c>
      <c r="C96" s="43" t="s">
        <v>79</v>
      </c>
      <c r="D96" s="109">
        <f>AVERAGE(G96:S96)</f>
        <v>0.6272727273</v>
      </c>
      <c r="E96" s="17">
        <f t="shared" ref="E96:E98" si="49">COUNT(G96:S96)</f>
        <v>11</v>
      </c>
      <c r="F96" s="18">
        <f t="shared" ref="F96:F114" si="50">PRODUCT(E96,D96)</f>
        <v>6.9</v>
      </c>
      <c r="G96" s="11">
        <v>0.57</v>
      </c>
      <c r="H96" s="150"/>
      <c r="I96" s="11">
        <v>0.56</v>
      </c>
      <c r="J96" s="11">
        <v>0.72</v>
      </c>
      <c r="K96" s="11">
        <v>0.69</v>
      </c>
      <c r="L96" s="11">
        <v>0.14</v>
      </c>
      <c r="M96" s="11">
        <v>0.29</v>
      </c>
      <c r="N96" s="11">
        <v>0.83</v>
      </c>
      <c r="O96" s="11">
        <v>0.8</v>
      </c>
      <c r="P96" s="11">
        <v>1.0</v>
      </c>
      <c r="Q96" s="11">
        <v>0.63</v>
      </c>
      <c r="R96" s="11">
        <v>0.67</v>
      </c>
      <c r="S96" s="145"/>
      <c r="T96" s="22"/>
      <c r="U96" s="22"/>
    </row>
    <row r="97" ht="12.75" customHeight="1">
      <c r="A97" s="12">
        <f t="shared" si="1"/>
        <v>5</v>
      </c>
      <c r="B97" s="13" t="s">
        <v>661</v>
      </c>
      <c r="C97" s="39" t="s">
        <v>664</v>
      </c>
      <c r="D97" s="109">
        <f>AVERAGE(G97:U97)</f>
        <v>0.6272037486</v>
      </c>
      <c r="E97" s="17">
        <f t="shared" si="49"/>
        <v>12</v>
      </c>
      <c r="F97" s="11">
        <f t="shared" si="50"/>
        <v>7.526444984</v>
      </c>
      <c r="G97" s="11">
        <v>1.0</v>
      </c>
      <c r="H97" s="11">
        <f>4/13</f>
        <v>0.3076923077</v>
      </c>
      <c r="I97" s="11">
        <f>5/12</f>
        <v>0.4166666667</v>
      </c>
      <c r="J97" s="11">
        <f>4/11</f>
        <v>0.3636363636</v>
      </c>
      <c r="K97" s="11">
        <f>8/10</f>
        <v>0.8</v>
      </c>
      <c r="L97" s="11">
        <v>1.0</v>
      </c>
      <c r="M97" s="11">
        <v>1.0</v>
      </c>
      <c r="N97" s="11">
        <f>3.5/7</f>
        <v>0.5</v>
      </c>
      <c r="O97" s="11">
        <f>1/7</f>
        <v>0.1428571429</v>
      </c>
      <c r="P97" s="11">
        <f>2.5/6</f>
        <v>0.4166666667</v>
      </c>
      <c r="Q97" s="11">
        <v>1.0</v>
      </c>
      <c r="R97" s="144"/>
      <c r="S97" s="11">
        <f>2/6</f>
        <v>0.3333333333</v>
      </c>
      <c r="T97" s="11">
        <v>1.0</v>
      </c>
      <c r="U97" s="11">
        <f>2/4</f>
        <v>0.5</v>
      </c>
      <c r="V97" s="13"/>
      <c r="W97" s="13"/>
      <c r="X97" s="13"/>
      <c r="Y97" s="13"/>
    </row>
    <row r="98" ht="12.75" customHeight="1">
      <c r="A98" s="12">
        <f t="shared" si="1"/>
        <v>1</v>
      </c>
      <c r="B98" s="12" t="s">
        <v>334</v>
      </c>
      <c r="C98" s="43" t="s">
        <v>341</v>
      </c>
      <c r="D98" s="109">
        <f t="shared" ref="D98:D101" si="51">AVERAGE(G98:S98)</f>
        <v>0.6263189935</v>
      </c>
      <c r="E98" s="17">
        <f t="shared" si="49"/>
        <v>8</v>
      </c>
      <c r="F98" s="18">
        <f t="shared" si="50"/>
        <v>5.010551948</v>
      </c>
      <c r="G98" s="11">
        <v>0.916666667</v>
      </c>
      <c r="H98" s="11">
        <v>0.090909091</v>
      </c>
      <c r="I98" s="11">
        <v>0.5</v>
      </c>
      <c r="J98" s="11">
        <v>0.333333333</v>
      </c>
      <c r="K98" s="11">
        <v>0.625</v>
      </c>
      <c r="L98" s="11">
        <v>0.6875</v>
      </c>
      <c r="M98" s="11">
        <v>1.0</v>
      </c>
      <c r="N98" s="11">
        <v>0.857142857</v>
      </c>
      <c r="O98" s="145"/>
      <c r="P98" s="145"/>
      <c r="Q98" s="145"/>
      <c r="R98" s="145"/>
      <c r="S98" s="145"/>
      <c r="T98" s="22"/>
      <c r="U98" s="22"/>
    </row>
    <row r="99" ht="12.75" customHeight="1">
      <c r="A99" s="12">
        <f t="shared" si="1"/>
        <v>3</v>
      </c>
      <c r="B99" s="12" t="s">
        <v>383</v>
      </c>
      <c r="C99" s="8" t="s">
        <v>349</v>
      </c>
      <c r="D99" s="109">
        <f t="shared" si="51"/>
        <v>0.6261503928</v>
      </c>
      <c r="E99" s="17">
        <f>COUNT(G99:O99)</f>
        <v>9</v>
      </c>
      <c r="F99" s="18">
        <f t="shared" si="50"/>
        <v>5.635353535</v>
      </c>
      <c r="G99" s="11">
        <f>1/11</f>
        <v>0.09090909091</v>
      </c>
      <c r="H99" s="11">
        <v>1.0</v>
      </c>
      <c r="I99" s="11">
        <f>1/9</f>
        <v>0.1111111111</v>
      </c>
      <c r="J99" s="11">
        <v>1.0</v>
      </c>
      <c r="K99" s="11">
        <v>1.0</v>
      </c>
      <c r="L99" s="11">
        <f t="shared" ref="L99:L100" si="52">5/6</f>
        <v>0.8333333333</v>
      </c>
      <c r="M99" s="11">
        <f>2/5</f>
        <v>0.4</v>
      </c>
      <c r="N99" s="11">
        <f>3.5/5</f>
        <v>0.7</v>
      </c>
      <c r="O99" s="11">
        <v>0.5</v>
      </c>
      <c r="P99" s="144"/>
      <c r="Q99" s="144"/>
      <c r="R99" s="144"/>
      <c r="S99" s="144"/>
      <c r="T99" s="22"/>
      <c r="U99" s="22"/>
    </row>
    <row r="100" ht="12.75" customHeight="1">
      <c r="A100" s="12">
        <f t="shared" si="1"/>
        <v>0</v>
      </c>
      <c r="B100" s="12" t="s">
        <v>257</v>
      </c>
      <c r="C100" s="61" t="s">
        <v>263</v>
      </c>
      <c r="D100" s="109">
        <f t="shared" si="51"/>
        <v>0.6261054422</v>
      </c>
      <c r="E100" s="17">
        <f t="shared" ref="E100:E101" si="53">COUNT(G100:S100)</f>
        <v>7</v>
      </c>
      <c r="F100" s="18">
        <f t="shared" si="50"/>
        <v>4.382738095</v>
      </c>
      <c r="G100" s="11">
        <v>0.6</v>
      </c>
      <c r="H100" s="11">
        <f>8/9</f>
        <v>0.8888888889</v>
      </c>
      <c r="I100" s="11">
        <f>7/9</f>
        <v>0.7777777778</v>
      </c>
      <c r="J100" s="11">
        <f>5.5/8</f>
        <v>0.6875</v>
      </c>
      <c r="K100" s="11">
        <f>3/7</f>
        <v>0.4285714286</v>
      </c>
      <c r="L100" s="11">
        <f t="shared" si="52"/>
        <v>0.8333333333</v>
      </c>
      <c r="M100" s="11">
        <f>1/6</f>
        <v>0.1666666667</v>
      </c>
      <c r="N100" s="144"/>
      <c r="O100" s="144"/>
      <c r="P100" s="144"/>
      <c r="Q100" s="144"/>
      <c r="R100" s="144"/>
      <c r="S100" s="144"/>
      <c r="T100" s="22"/>
      <c r="U100" s="22"/>
    </row>
    <row r="101" ht="12.75" customHeight="1">
      <c r="A101" s="12">
        <f t="shared" si="1"/>
        <v>1</v>
      </c>
      <c r="B101" s="12" t="s">
        <v>415</v>
      </c>
      <c r="C101" s="147" t="s">
        <v>419</v>
      </c>
      <c r="D101" s="109">
        <f t="shared" si="51"/>
        <v>0.6259965729</v>
      </c>
      <c r="E101" s="17">
        <f t="shared" si="53"/>
        <v>8</v>
      </c>
      <c r="F101" s="18">
        <f t="shared" si="50"/>
        <v>5.007972583</v>
      </c>
      <c r="G101" s="11">
        <f>10/12</f>
        <v>0.8333333333</v>
      </c>
      <c r="H101" s="11">
        <f>1/11</f>
        <v>0.09090909091</v>
      </c>
      <c r="I101" s="11">
        <v>0.55</v>
      </c>
      <c r="J101" s="11">
        <f>1/9</f>
        <v>0.1111111111</v>
      </c>
      <c r="K101" s="11">
        <f>7/8</f>
        <v>0.875</v>
      </c>
      <c r="L101" s="11">
        <f>5/7</f>
        <v>0.7142857143</v>
      </c>
      <c r="M101" s="11">
        <v>1.0</v>
      </c>
      <c r="N101" s="11">
        <f>5/6</f>
        <v>0.8333333333</v>
      </c>
      <c r="O101" s="144"/>
      <c r="P101" s="144"/>
      <c r="Q101" s="144"/>
      <c r="R101" s="144"/>
      <c r="S101" s="144"/>
      <c r="T101" s="22"/>
      <c r="U101" s="22"/>
      <c r="V101" s="13"/>
      <c r="W101" s="13"/>
      <c r="X101" s="13"/>
      <c r="Y101" s="13"/>
    </row>
    <row r="102" ht="12.75" customHeight="1">
      <c r="A102" s="12">
        <f t="shared" si="1"/>
        <v>1</v>
      </c>
      <c r="B102" s="12" t="s">
        <v>200</v>
      </c>
      <c r="C102" s="127" t="s">
        <v>205</v>
      </c>
      <c r="D102" s="148">
        <f>AVERAGE(G102:P102)</f>
        <v>0.6255668934</v>
      </c>
      <c r="E102" s="17">
        <f>COUNT(G102:P102)</f>
        <v>7</v>
      </c>
      <c r="F102" s="11">
        <f t="shared" si="50"/>
        <v>4.378968254</v>
      </c>
      <c r="G102" s="11">
        <f>3.5/12</f>
        <v>0.2916666667</v>
      </c>
      <c r="H102" s="11">
        <f>4/9</f>
        <v>0.4444444444</v>
      </c>
      <c r="I102" s="11">
        <v>1.0</v>
      </c>
      <c r="J102" s="145"/>
      <c r="K102" s="11">
        <f>4.5/7</f>
        <v>0.6428571429</v>
      </c>
      <c r="L102" s="11">
        <f t="shared" ref="L102:M102" si="54">4.5/6</f>
        <v>0.75</v>
      </c>
      <c r="M102" s="11">
        <f t="shared" si="54"/>
        <v>0.75</v>
      </c>
      <c r="N102" s="11">
        <f>2.5/5</f>
        <v>0.5</v>
      </c>
      <c r="O102" s="145"/>
      <c r="P102" s="22"/>
      <c r="Q102" s="22"/>
      <c r="R102" s="22"/>
      <c r="S102" s="144"/>
      <c r="T102" s="22"/>
      <c r="U102" s="22"/>
    </row>
    <row r="103" ht="12.75" customHeight="1">
      <c r="A103" s="12">
        <f t="shared" si="1"/>
        <v>2</v>
      </c>
      <c r="B103" s="8" t="s">
        <v>434</v>
      </c>
      <c r="C103" s="8" t="s">
        <v>435</v>
      </c>
      <c r="D103" s="109">
        <f>AVERAGE(G103:S103)</f>
        <v>0.6230519481</v>
      </c>
      <c r="E103" s="17">
        <f t="shared" ref="E103:E104" si="55">COUNT(G103:S103)</f>
        <v>11</v>
      </c>
      <c r="F103" s="18">
        <f t="shared" si="50"/>
        <v>6.853571429</v>
      </c>
      <c r="G103" s="11">
        <f>8/10</f>
        <v>0.8</v>
      </c>
      <c r="H103" s="11">
        <v>1.0</v>
      </c>
      <c r="I103" s="11">
        <v>1.0</v>
      </c>
      <c r="J103" s="11">
        <f>5/8</f>
        <v>0.625</v>
      </c>
      <c r="K103" s="11">
        <f>3/7</f>
        <v>0.4285714286</v>
      </c>
      <c r="L103" s="11">
        <f>2.5/6</f>
        <v>0.4166666667</v>
      </c>
      <c r="M103" s="11">
        <f>3/6</f>
        <v>0.5</v>
      </c>
      <c r="N103" s="11">
        <f>4/5</f>
        <v>0.8</v>
      </c>
      <c r="O103" s="11">
        <f>3.5/5</f>
        <v>0.7</v>
      </c>
      <c r="P103" s="11">
        <f>1/4</f>
        <v>0.25</v>
      </c>
      <c r="Q103" s="11">
        <f>1/3</f>
        <v>0.3333333333</v>
      </c>
      <c r="R103" s="144"/>
      <c r="S103" s="144"/>
      <c r="T103" s="22"/>
      <c r="U103" s="22"/>
    </row>
    <row r="104" ht="12.75" customHeight="1">
      <c r="A104" s="12">
        <f t="shared" si="1"/>
        <v>0</v>
      </c>
      <c r="B104" s="13" t="s">
        <v>697</v>
      </c>
      <c r="C104" s="39" t="s">
        <v>601</v>
      </c>
      <c r="D104" s="109">
        <f>AVERAGE(G104:U104)</f>
        <v>0.6228795895</v>
      </c>
      <c r="E104" s="17">
        <f t="shared" si="55"/>
        <v>9</v>
      </c>
      <c r="F104" s="11">
        <f t="shared" si="50"/>
        <v>5.605916306</v>
      </c>
      <c r="G104" s="144"/>
      <c r="H104" s="11">
        <f>5/7</f>
        <v>0.7142857143</v>
      </c>
      <c r="I104" s="11">
        <f>10/11</f>
        <v>0.9090909091</v>
      </c>
      <c r="J104" s="11">
        <f>5/10</f>
        <v>0.5</v>
      </c>
      <c r="K104" s="11">
        <f>7/9</f>
        <v>0.7777777778</v>
      </c>
      <c r="L104" s="11">
        <f>2/4</f>
        <v>0.5</v>
      </c>
      <c r="M104" s="11">
        <f>4/7</f>
        <v>0.5714285714</v>
      </c>
      <c r="N104" s="11">
        <f>3/6</f>
        <v>0.5</v>
      </c>
      <c r="O104" s="144"/>
      <c r="P104" s="11">
        <f>2/6</f>
        <v>0.3333333333</v>
      </c>
      <c r="Q104" s="11">
        <f>4/5</f>
        <v>0.8</v>
      </c>
      <c r="R104" s="144"/>
      <c r="S104" s="22"/>
      <c r="T104" s="22"/>
      <c r="U104" s="22"/>
    </row>
    <row r="105" ht="12.75" customHeight="1">
      <c r="A105" s="12">
        <f t="shared" si="1"/>
        <v>1</v>
      </c>
      <c r="B105" s="13" t="s">
        <v>558</v>
      </c>
      <c r="C105" s="50" t="s">
        <v>560</v>
      </c>
      <c r="D105" s="109">
        <f t="shared" ref="D105:D111" si="56">AVERAGE(G105:S105)</f>
        <v>0.621969697</v>
      </c>
      <c r="E105" s="17">
        <f>COUNT(G105:Q105)</f>
        <v>10</v>
      </c>
      <c r="F105" s="11">
        <f t="shared" si="50"/>
        <v>6.21969697</v>
      </c>
      <c r="G105" s="11">
        <f>7/11</f>
        <v>0.6363636364</v>
      </c>
      <c r="H105" s="11">
        <f>9/10</f>
        <v>0.9</v>
      </c>
      <c r="I105" s="11">
        <f>4.5/9</f>
        <v>0.5</v>
      </c>
      <c r="J105" s="11">
        <f>1/3</f>
        <v>0.3333333333</v>
      </c>
      <c r="K105" s="11">
        <f>6/8</f>
        <v>0.75</v>
      </c>
      <c r="L105" s="11">
        <f>3.5/7</f>
        <v>0.5</v>
      </c>
      <c r="M105" s="11">
        <v>1.0</v>
      </c>
      <c r="N105" s="11">
        <f>3/5</f>
        <v>0.6</v>
      </c>
      <c r="O105" s="11">
        <f>2.5/4</f>
        <v>0.625</v>
      </c>
      <c r="P105" s="11">
        <f>1.5/4</f>
        <v>0.375</v>
      </c>
      <c r="Q105" s="145"/>
      <c r="R105" s="145"/>
      <c r="S105" s="145"/>
      <c r="T105" s="22"/>
      <c r="U105" s="22"/>
    </row>
    <row r="106" ht="12.75" customHeight="1">
      <c r="A106" s="12">
        <f t="shared" si="1"/>
        <v>0</v>
      </c>
      <c r="B106" s="12" t="s">
        <v>184</v>
      </c>
      <c r="C106" s="47" t="s">
        <v>188</v>
      </c>
      <c r="D106" s="109">
        <f t="shared" si="56"/>
        <v>0.6218253968</v>
      </c>
      <c r="E106" s="17">
        <f t="shared" ref="E106:E111" si="57">COUNT(G106:S106)</f>
        <v>5</v>
      </c>
      <c r="F106" s="18">
        <f t="shared" si="50"/>
        <v>3.109126984</v>
      </c>
      <c r="G106" s="11">
        <f>4.5/10</f>
        <v>0.45</v>
      </c>
      <c r="H106" s="11">
        <f>8/10</f>
        <v>0.8</v>
      </c>
      <c r="I106" s="11">
        <f>5/9</f>
        <v>0.5555555556</v>
      </c>
      <c r="J106" s="11">
        <f>7/8</f>
        <v>0.875</v>
      </c>
      <c r="K106" s="11">
        <f>3/7</f>
        <v>0.4285714286</v>
      </c>
      <c r="L106" s="144"/>
      <c r="M106" s="144"/>
      <c r="N106" s="144"/>
      <c r="O106" s="144"/>
      <c r="P106" s="144"/>
      <c r="Q106" s="144"/>
      <c r="R106" s="144"/>
      <c r="S106" s="144"/>
      <c r="T106" s="22"/>
      <c r="U106" s="22"/>
    </row>
    <row r="107" ht="12.75" customHeight="1">
      <c r="A107" s="12">
        <f t="shared" si="1"/>
        <v>1</v>
      </c>
      <c r="B107" s="8" t="s">
        <v>396</v>
      </c>
      <c r="C107" s="37" t="s">
        <v>397</v>
      </c>
      <c r="D107" s="109">
        <f t="shared" si="56"/>
        <v>0.6210281385</v>
      </c>
      <c r="E107" s="17">
        <f t="shared" si="57"/>
        <v>10</v>
      </c>
      <c r="F107" s="18">
        <f t="shared" si="50"/>
        <v>6.210281385</v>
      </c>
      <c r="G107" s="11">
        <f>10/11</f>
        <v>0.9090909091</v>
      </c>
      <c r="H107" s="11">
        <v>0.4</v>
      </c>
      <c r="I107" s="11">
        <f>7.5/9</f>
        <v>0.8333333333</v>
      </c>
      <c r="J107" s="11">
        <f>3/8</f>
        <v>0.375</v>
      </c>
      <c r="K107" s="11">
        <f>4.5/7</f>
        <v>0.6428571429</v>
      </c>
      <c r="L107" s="11">
        <f>2.5/6</f>
        <v>0.4166666667</v>
      </c>
      <c r="M107" s="11">
        <v>1.0</v>
      </c>
      <c r="N107" s="11">
        <v>0.8</v>
      </c>
      <c r="O107" s="11">
        <v>0.5</v>
      </c>
      <c r="P107" s="11">
        <f>1/3</f>
        <v>0.3333333333</v>
      </c>
      <c r="Q107" s="144"/>
      <c r="R107" s="144"/>
      <c r="S107" s="144"/>
      <c r="T107" s="22"/>
      <c r="U107" s="22"/>
    </row>
    <row r="108" ht="12.75" customHeight="1">
      <c r="A108" s="12">
        <f t="shared" si="1"/>
        <v>3</v>
      </c>
      <c r="B108" s="22" t="s">
        <v>556</v>
      </c>
      <c r="C108" s="79" t="s">
        <v>400</v>
      </c>
      <c r="D108" s="109">
        <f t="shared" si="56"/>
        <v>0.6207797544</v>
      </c>
      <c r="E108" s="17">
        <f t="shared" si="57"/>
        <v>13</v>
      </c>
      <c r="F108" s="18">
        <f t="shared" si="50"/>
        <v>8.070136808</v>
      </c>
      <c r="G108" s="11">
        <f>12/13</f>
        <v>0.9230769231</v>
      </c>
      <c r="H108" s="11">
        <f>10/12</f>
        <v>0.8333333333</v>
      </c>
      <c r="I108" s="11">
        <f>1/11</f>
        <v>0.09090909091</v>
      </c>
      <c r="J108" s="11">
        <v>0.0</v>
      </c>
      <c r="K108" s="11">
        <f>8/9</f>
        <v>0.8888888889</v>
      </c>
      <c r="L108" s="11">
        <v>1.0</v>
      </c>
      <c r="M108" s="11">
        <f>4.5/8</f>
        <v>0.5625</v>
      </c>
      <c r="N108" s="11">
        <f>1/4</f>
        <v>0.25</v>
      </c>
      <c r="O108" s="11">
        <f>4/7</f>
        <v>0.5714285714</v>
      </c>
      <c r="P108" s="11">
        <v>1.0</v>
      </c>
      <c r="Q108" s="11">
        <v>1.0</v>
      </c>
      <c r="R108" s="11">
        <f>1/5</f>
        <v>0.2</v>
      </c>
      <c r="S108" s="11">
        <f>3/4</f>
        <v>0.75</v>
      </c>
      <c r="T108" s="22"/>
      <c r="U108" s="22"/>
    </row>
    <row r="109" ht="12.75" customHeight="1">
      <c r="A109" s="12">
        <f t="shared" si="1"/>
        <v>0</v>
      </c>
      <c r="B109" s="12" t="s">
        <v>71</v>
      </c>
      <c r="C109" s="37" t="s">
        <v>76</v>
      </c>
      <c r="D109" s="109">
        <f t="shared" si="56"/>
        <v>0.62</v>
      </c>
      <c r="E109" s="17">
        <f t="shared" si="57"/>
        <v>9</v>
      </c>
      <c r="F109" s="18">
        <f t="shared" si="50"/>
        <v>5.58</v>
      </c>
      <c r="G109" s="11">
        <v>0.9</v>
      </c>
      <c r="H109" s="11">
        <v>0.44</v>
      </c>
      <c r="I109" s="11">
        <v>0.5</v>
      </c>
      <c r="J109" s="11">
        <v>0.64</v>
      </c>
      <c r="K109" s="11">
        <v>0.83</v>
      </c>
      <c r="L109" s="11">
        <v>0.67</v>
      </c>
      <c r="M109" s="11">
        <v>0.6</v>
      </c>
      <c r="N109" s="11">
        <v>0.5</v>
      </c>
      <c r="O109" s="11">
        <v>0.5</v>
      </c>
      <c r="P109" s="145"/>
      <c r="Q109" s="145"/>
      <c r="R109" s="145"/>
      <c r="S109" s="145"/>
      <c r="T109" s="22"/>
      <c r="U109" s="22"/>
    </row>
    <row r="110" ht="12.75" customHeight="1">
      <c r="A110" s="12">
        <f t="shared" si="1"/>
        <v>2</v>
      </c>
      <c r="B110" s="12" t="s">
        <v>184</v>
      </c>
      <c r="C110" s="47" t="s">
        <v>170</v>
      </c>
      <c r="D110" s="109">
        <f t="shared" si="56"/>
        <v>0.6193253968</v>
      </c>
      <c r="E110" s="17">
        <f t="shared" si="57"/>
        <v>10</v>
      </c>
      <c r="F110" s="18">
        <f t="shared" si="50"/>
        <v>6.193253968</v>
      </c>
      <c r="G110" s="11">
        <f>4.5/10</f>
        <v>0.45</v>
      </c>
      <c r="H110" s="11">
        <f>1/10</f>
        <v>0.1</v>
      </c>
      <c r="I110" s="11">
        <f>7/9</f>
        <v>0.7777777778</v>
      </c>
      <c r="J110" s="11">
        <f>5/8</f>
        <v>0.625</v>
      </c>
      <c r="K110" s="11">
        <f>6/7</f>
        <v>0.8571428571</v>
      </c>
      <c r="L110" s="11">
        <f>3.5/6</f>
        <v>0.5833333333</v>
      </c>
      <c r="M110" s="11">
        <f>1.5/5</f>
        <v>0.3</v>
      </c>
      <c r="N110" s="11">
        <f>2.5/5</f>
        <v>0.5</v>
      </c>
      <c r="O110" s="11">
        <v>1.0</v>
      </c>
      <c r="P110" s="11">
        <v>1.0</v>
      </c>
      <c r="Q110" s="144"/>
      <c r="R110" s="144"/>
      <c r="S110" s="144"/>
      <c r="T110" s="22"/>
      <c r="U110" s="22"/>
      <c r="W110" s="11">
        <v>0.375</v>
      </c>
      <c r="X110" s="12">
        <v>2.0</v>
      </c>
      <c r="Y110" s="12">
        <v>16.0</v>
      </c>
    </row>
    <row r="111" ht="12.75" customHeight="1">
      <c r="A111" s="12">
        <f t="shared" si="1"/>
        <v>2</v>
      </c>
      <c r="B111" s="12" t="s">
        <v>300</v>
      </c>
      <c r="C111" s="37" t="s">
        <v>302</v>
      </c>
      <c r="D111" s="109">
        <f t="shared" si="56"/>
        <v>0.6184830447</v>
      </c>
      <c r="E111" s="17">
        <f t="shared" si="57"/>
        <v>10</v>
      </c>
      <c r="F111" s="18">
        <f t="shared" si="50"/>
        <v>6.184830447</v>
      </c>
      <c r="G111" s="11">
        <f>2/12</f>
        <v>0.1666666667</v>
      </c>
      <c r="H111" s="11">
        <f>3/11</f>
        <v>0.2727272727</v>
      </c>
      <c r="I111" s="11">
        <f>8/10</f>
        <v>0.8</v>
      </c>
      <c r="J111" s="11">
        <f>2/9</f>
        <v>0.2222222222</v>
      </c>
      <c r="K111" s="11">
        <f>5.5/8</f>
        <v>0.6875</v>
      </c>
      <c r="L111" s="11">
        <f>5.5/7</f>
        <v>0.7857142857</v>
      </c>
      <c r="M111" s="11">
        <f>3/6</f>
        <v>0.5</v>
      </c>
      <c r="N111" s="11">
        <v>1.0</v>
      </c>
      <c r="O111" s="11">
        <v>1.0</v>
      </c>
      <c r="P111" s="11">
        <f>3/4</f>
        <v>0.75</v>
      </c>
      <c r="Q111" s="145"/>
      <c r="R111" s="145"/>
      <c r="S111" s="144"/>
      <c r="T111" s="22"/>
      <c r="U111" s="22"/>
    </row>
    <row r="112" ht="12.75" customHeight="1">
      <c r="A112" s="12">
        <f t="shared" si="1"/>
        <v>0</v>
      </c>
      <c r="B112" s="12" t="s">
        <v>200</v>
      </c>
      <c r="C112" s="127" t="s">
        <v>204</v>
      </c>
      <c r="D112" s="148">
        <f>AVERAGE(G112:P112)</f>
        <v>0.6176835317</v>
      </c>
      <c r="E112" s="17">
        <f>COUNT(G112:P112)</f>
        <v>8</v>
      </c>
      <c r="F112" s="11">
        <f t="shared" si="50"/>
        <v>4.941468254</v>
      </c>
      <c r="G112" s="11">
        <f>3.5/12</f>
        <v>0.2916666667</v>
      </c>
      <c r="H112" s="11">
        <f>4/9</f>
        <v>0.4444444444</v>
      </c>
      <c r="I112" s="11">
        <f>6.5/8</f>
        <v>0.8125</v>
      </c>
      <c r="J112" s="145"/>
      <c r="K112" s="11">
        <f>4.5/7</f>
        <v>0.6428571429</v>
      </c>
      <c r="L112" s="11">
        <f t="shared" ref="L112:M112" si="58">4.5/6</f>
        <v>0.75</v>
      </c>
      <c r="M112" s="11">
        <f t="shared" si="58"/>
        <v>0.75</v>
      </c>
      <c r="N112" s="11">
        <f>2.5/5</f>
        <v>0.5</v>
      </c>
      <c r="O112" s="11">
        <f>3/4</f>
        <v>0.75</v>
      </c>
      <c r="P112" s="22"/>
      <c r="Q112" s="22"/>
      <c r="R112" s="22"/>
      <c r="S112" s="144"/>
      <c r="T112" s="22"/>
      <c r="U112" s="22"/>
    </row>
    <row r="113" ht="12.75" customHeight="1">
      <c r="A113" s="12">
        <f t="shared" si="1"/>
        <v>2</v>
      </c>
      <c r="B113" s="12" t="s">
        <v>236</v>
      </c>
      <c r="C113" s="8" t="s">
        <v>241</v>
      </c>
      <c r="D113" s="109">
        <f t="shared" ref="D113:D114" si="59">AVERAGE(G113:S113)</f>
        <v>0.6158008658</v>
      </c>
      <c r="E113" s="17">
        <f>COUNT(G113:S113)</f>
        <v>8</v>
      </c>
      <c r="F113" s="18">
        <f t="shared" si="50"/>
        <v>4.926406926</v>
      </c>
      <c r="G113" s="11">
        <f>2/7</f>
        <v>0.2857142857</v>
      </c>
      <c r="H113" s="11">
        <f>6/11</f>
        <v>0.5454545455</v>
      </c>
      <c r="I113" s="11">
        <f>7/10</f>
        <v>0.7</v>
      </c>
      <c r="J113" s="11">
        <v>1.0</v>
      </c>
      <c r="K113" s="11">
        <v>1.0</v>
      </c>
      <c r="L113" s="11">
        <f>3/7</f>
        <v>0.4285714286</v>
      </c>
      <c r="M113" s="11">
        <f>4/6</f>
        <v>0.6666666667</v>
      </c>
      <c r="N113" s="11">
        <f>1.5/5</f>
        <v>0.3</v>
      </c>
      <c r="O113" s="151"/>
      <c r="P113" s="151"/>
      <c r="Q113" s="151"/>
      <c r="R113" s="151"/>
      <c r="S113" s="151"/>
      <c r="T113" s="22"/>
      <c r="U113" s="22"/>
    </row>
    <row r="114" ht="12.75" customHeight="1">
      <c r="A114" s="12">
        <f t="shared" si="1"/>
        <v>1</v>
      </c>
      <c r="B114" s="12" t="s">
        <v>383</v>
      </c>
      <c r="C114" s="8" t="s">
        <v>61</v>
      </c>
      <c r="D114" s="109">
        <f t="shared" si="59"/>
        <v>0.615291807</v>
      </c>
      <c r="E114" s="17">
        <f>COUNT(G114:O114)</f>
        <v>9</v>
      </c>
      <c r="F114" s="18">
        <f t="shared" si="50"/>
        <v>5.537626263</v>
      </c>
      <c r="G114" s="11">
        <f>9/11</f>
        <v>0.8181818182</v>
      </c>
      <c r="H114" s="11">
        <f>9/10</f>
        <v>0.9</v>
      </c>
      <c r="I114" s="11">
        <f>4/9</f>
        <v>0.4444444444</v>
      </c>
      <c r="J114" s="11">
        <f>3/8</f>
        <v>0.375</v>
      </c>
      <c r="K114" s="11">
        <v>0.0</v>
      </c>
      <c r="L114" s="11">
        <v>1.0</v>
      </c>
      <c r="M114" s="11">
        <f>4/5</f>
        <v>0.8</v>
      </c>
      <c r="N114" s="11">
        <f>3.5/5</f>
        <v>0.7</v>
      </c>
      <c r="O114" s="11">
        <v>0.5</v>
      </c>
      <c r="P114" s="144"/>
      <c r="Q114" s="144"/>
      <c r="R114" s="144"/>
      <c r="S114" s="144"/>
      <c r="T114" s="22"/>
      <c r="U114" s="22"/>
    </row>
    <row r="115" ht="12.75" customHeight="1">
      <c r="A115" s="12">
        <f t="shared" si="1"/>
        <v>2</v>
      </c>
      <c r="B115" s="12" t="s">
        <v>470</v>
      </c>
      <c r="C115" s="8" t="s">
        <v>471</v>
      </c>
      <c r="D115" s="109">
        <f>AVERAGE(G115:Q115)</f>
        <v>0.6148989899</v>
      </c>
      <c r="E115" s="17">
        <f>COUNT(G115:Q115)</f>
        <v>11</v>
      </c>
      <c r="F115" s="11">
        <f>D115*E115</f>
        <v>6.763888889</v>
      </c>
      <c r="G115" s="11">
        <v>0.4</v>
      </c>
      <c r="H115" s="11">
        <f>4.5/9</f>
        <v>0.5</v>
      </c>
      <c r="I115" s="11">
        <f>2/9</f>
        <v>0.2222222222</v>
      </c>
      <c r="J115" s="11">
        <f>7/8</f>
        <v>0.875</v>
      </c>
      <c r="K115" s="11">
        <f>1/7</f>
        <v>0.1428571429</v>
      </c>
      <c r="L115" s="11">
        <f>6/7</f>
        <v>0.8571428571</v>
      </c>
      <c r="M115" s="11">
        <v>1.0</v>
      </c>
      <c r="N115" s="11">
        <f>3/5</f>
        <v>0.6</v>
      </c>
      <c r="O115" s="11">
        <f>2.5/5</f>
        <v>0.5</v>
      </c>
      <c r="P115" s="11">
        <v>1.0</v>
      </c>
      <c r="Q115" s="11">
        <f>2/3</f>
        <v>0.6666666667</v>
      </c>
      <c r="R115" s="145"/>
      <c r="S115" s="145"/>
      <c r="T115" s="22"/>
      <c r="U115" s="22"/>
    </row>
    <row r="116" ht="12.75" customHeight="1">
      <c r="A116" s="12">
        <f t="shared" si="1"/>
        <v>2</v>
      </c>
      <c r="B116" s="12" t="s">
        <v>334</v>
      </c>
      <c r="C116" s="43" t="s">
        <v>337</v>
      </c>
      <c r="D116" s="109">
        <f t="shared" ref="D116:D122" si="60">AVERAGE(G116:S116)</f>
        <v>0.6143398267</v>
      </c>
      <c r="E116" s="17">
        <f t="shared" ref="E116:E122" si="61">COUNT(G116:S116)</f>
        <v>12</v>
      </c>
      <c r="F116" s="18">
        <f t="shared" ref="F116:F122" si="62">PRODUCT(E116,D116)</f>
        <v>7.37207792</v>
      </c>
      <c r="G116" s="11">
        <v>0.333333333</v>
      </c>
      <c r="H116" s="11">
        <v>0.636363636</v>
      </c>
      <c r="I116" s="11">
        <v>1.0</v>
      </c>
      <c r="J116" s="11">
        <v>0.333333333</v>
      </c>
      <c r="K116" s="11">
        <v>0.375</v>
      </c>
      <c r="L116" s="11">
        <v>0.875</v>
      </c>
      <c r="M116" s="11">
        <v>0.714285714</v>
      </c>
      <c r="N116" s="11">
        <v>0.571428571</v>
      </c>
      <c r="O116" s="11">
        <v>1.0</v>
      </c>
      <c r="P116" s="11">
        <v>0.333333333</v>
      </c>
      <c r="Q116" s="11">
        <v>0.7</v>
      </c>
      <c r="R116" s="11">
        <v>0.5</v>
      </c>
      <c r="S116" s="145"/>
      <c r="T116" s="22"/>
      <c r="U116" s="22"/>
    </row>
    <row r="117" ht="12.75" customHeight="1">
      <c r="A117" s="12">
        <f t="shared" si="1"/>
        <v>2</v>
      </c>
      <c r="B117" s="13" t="s">
        <v>274</v>
      </c>
      <c r="C117" s="65" t="s">
        <v>265</v>
      </c>
      <c r="D117" s="109">
        <f t="shared" si="60"/>
        <v>0.6118606702</v>
      </c>
      <c r="E117" s="17">
        <f t="shared" si="61"/>
        <v>9</v>
      </c>
      <c r="F117" s="18">
        <f t="shared" si="62"/>
        <v>5.506746032</v>
      </c>
      <c r="G117" s="11">
        <f>2/9</f>
        <v>0.2222222222</v>
      </c>
      <c r="H117" s="144"/>
      <c r="I117" s="11">
        <v>0.7</v>
      </c>
      <c r="J117" s="11">
        <v>1.0</v>
      </c>
      <c r="K117" s="11">
        <f t="shared" ref="K117:K118" si="63">5/8</f>
        <v>0.625</v>
      </c>
      <c r="L117" s="11">
        <f>1/7</f>
        <v>0.1428571429</v>
      </c>
      <c r="M117" s="11">
        <v>1.0</v>
      </c>
      <c r="N117" s="11">
        <f>4/6</f>
        <v>0.6666666667</v>
      </c>
      <c r="O117" s="11">
        <f>2/5</f>
        <v>0.4</v>
      </c>
      <c r="P117" s="11">
        <f>3/4</f>
        <v>0.75</v>
      </c>
      <c r="Q117" s="144"/>
      <c r="R117" s="144"/>
      <c r="S117" s="144"/>
      <c r="T117" s="22"/>
      <c r="U117" s="22"/>
    </row>
    <row r="118" ht="12.75" customHeight="1">
      <c r="A118" s="12">
        <f t="shared" si="1"/>
        <v>0</v>
      </c>
      <c r="B118" s="12" t="s">
        <v>236</v>
      </c>
      <c r="C118" s="60" t="s">
        <v>244</v>
      </c>
      <c r="D118" s="109">
        <f t="shared" si="60"/>
        <v>0.6110894661</v>
      </c>
      <c r="E118" s="17">
        <f t="shared" si="61"/>
        <v>5</v>
      </c>
      <c r="F118" s="18">
        <f t="shared" si="62"/>
        <v>3.05544733</v>
      </c>
      <c r="G118" s="11">
        <f>5/7</f>
        <v>0.7142857143</v>
      </c>
      <c r="H118" s="11">
        <f>2.5/11</f>
        <v>0.2272727273</v>
      </c>
      <c r="I118" s="11">
        <f>6/10</f>
        <v>0.6</v>
      </c>
      <c r="J118" s="11">
        <f>8/9</f>
        <v>0.8888888889</v>
      </c>
      <c r="K118" s="11">
        <f t="shared" si="63"/>
        <v>0.625</v>
      </c>
      <c r="L118" s="151"/>
      <c r="M118" s="151"/>
      <c r="N118" s="151"/>
      <c r="O118" s="151"/>
      <c r="P118" s="151"/>
      <c r="Q118" s="151"/>
      <c r="R118" s="151"/>
      <c r="S118" s="151"/>
      <c r="T118" s="22"/>
      <c r="U118" s="22"/>
    </row>
    <row r="119" ht="12.75" customHeight="1">
      <c r="A119" s="12">
        <f t="shared" si="1"/>
        <v>2</v>
      </c>
      <c r="B119" s="13" t="s">
        <v>577</v>
      </c>
      <c r="C119" s="47" t="s">
        <v>580</v>
      </c>
      <c r="D119" s="109">
        <f t="shared" si="60"/>
        <v>0.6108932734</v>
      </c>
      <c r="E119" s="17">
        <f t="shared" si="61"/>
        <v>11</v>
      </c>
      <c r="F119" s="18">
        <f t="shared" si="62"/>
        <v>6.719826007</v>
      </c>
      <c r="G119" s="11">
        <f>10/13</f>
        <v>0.7692307692</v>
      </c>
      <c r="H119" s="11">
        <f>7/12</f>
        <v>0.5833333333</v>
      </c>
      <c r="I119" s="11">
        <v>1.0</v>
      </c>
      <c r="J119" s="11">
        <f>5/10</f>
        <v>0.5</v>
      </c>
      <c r="K119" s="11">
        <f>6.5/9</f>
        <v>0.7222222222</v>
      </c>
      <c r="L119" s="11">
        <f>1/9</f>
        <v>0.1111111111</v>
      </c>
      <c r="M119" s="11">
        <f>6.5/8</f>
        <v>0.8125</v>
      </c>
      <c r="N119" s="11">
        <f>4/7</f>
        <v>0.5714285714</v>
      </c>
      <c r="O119" s="11">
        <v>1.0</v>
      </c>
      <c r="P119" s="11">
        <v>0.4</v>
      </c>
      <c r="Q119" s="11">
        <v>0.25</v>
      </c>
      <c r="R119" s="144"/>
      <c r="S119" s="144"/>
      <c r="T119" s="22"/>
      <c r="U119" s="22"/>
    </row>
    <row r="120" ht="12.75" customHeight="1">
      <c r="A120" s="12">
        <f t="shared" si="1"/>
        <v>1</v>
      </c>
      <c r="B120" s="12" t="s">
        <v>334</v>
      </c>
      <c r="C120" s="43" t="s">
        <v>340</v>
      </c>
      <c r="D120" s="109">
        <f t="shared" si="60"/>
        <v>0.6107369145</v>
      </c>
      <c r="E120" s="17">
        <f t="shared" si="61"/>
        <v>11</v>
      </c>
      <c r="F120" s="18">
        <f t="shared" si="62"/>
        <v>6.71810606</v>
      </c>
      <c r="G120" s="11">
        <v>0.5</v>
      </c>
      <c r="H120" s="11">
        <v>0.727272727</v>
      </c>
      <c r="I120" s="11">
        <v>0.6</v>
      </c>
      <c r="J120" s="11">
        <v>0.333333333</v>
      </c>
      <c r="K120" s="11">
        <v>0.875</v>
      </c>
      <c r="L120" s="11">
        <v>0.3125</v>
      </c>
      <c r="M120" s="11">
        <v>0.571428571</v>
      </c>
      <c r="N120" s="11">
        <v>0.428571429</v>
      </c>
      <c r="O120" s="11">
        <v>0.67</v>
      </c>
      <c r="P120" s="11">
        <v>1.0</v>
      </c>
      <c r="Q120" s="11">
        <v>0.7</v>
      </c>
      <c r="R120" s="145"/>
      <c r="S120" s="145"/>
      <c r="T120" s="22"/>
      <c r="U120" s="22"/>
    </row>
    <row r="121" ht="12.75" customHeight="1">
      <c r="A121" s="12">
        <f t="shared" si="1"/>
        <v>1</v>
      </c>
      <c r="B121" s="12" t="s">
        <v>539</v>
      </c>
      <c r="C121" s="80" t="s">
        <v>544</v>
      </c>
      <c r="D121" s="109">
        <f t="shared" si="60"/>
        <v>0.6079365079</v>
      </c>
      <c r="E121" s="17">
        <f t="shared" si="61"/>
        <v>6</v>
      </c>
      <c r="F121" s="18">
        <f t="shared" si="62"/>
        <v>3.647619048</v>
      </c>
      <c r="G121" s="11">
        <v>0.35</v>
      </c>
      <c r="H121" s="11">
        <v>1.0</v>
      </c>
      <c r="I121" s="11">
        <f>7.5/9</f>
        <v>0.8333333333</v>
      </c>
      <c r="J121" s="11">
        <f>6/8</f>
        <v>0.75</v>
      </c>
      <c r="K121" s="11">
        <f>4/7</f>
        <v>0.5714285714</v>
      </c>
      <c r="L121" s="11">
        <f>1/7</f>
        <v>0.1428571429</v>
      </c>
      <c r="M121" s="144"/>
      <c r="N121" s="144"/>
      <c r="O121" s="144"/>
      <c r="P121" s="144"/>
      <c r="Q121" s="144"/>
      <c r="R121" s="144"/>
      <c r="S121" s="144"/>
      <c r="T121" s="22"/>
      <c r="U121" s="22"/>
    </row>
    <row r="122" ht="12.75" customHeight="1">
      <c r="A122" s="12">
        <f t="shared" si="1"/>
        <v>2</v>
      </c>
      <c r="B122" s="12" t="s">
        <v>534</v>
      </c>
      <c r="C122" s="8" t="s">
        <v>277</v>
      </c>
      <c r="D122" s="109">
        <f t="shared" si="60"/>
        <v>0.6071428571</v>
      </c>
      <c r="E122" s="17">
        <f t="shared" si="61"/>
        <v>8</v>
      </c>
      <c r="F122" s="18">
        <f t="shared" si="62"/>
        <v>4.857142857</v>
      </c>
      <c r="G122" s="11">
        <v>1.0</v>
      </c>
      <c r="H122" s="11">
        <f>1/4</f>
        <v>0.25</v>
      </c>
      <c r="I122" s="144"/>
      <c r="J122" s="11">
        <v>1.0</v>
      </c>
      <c r="K122" s="11">
        <f>6/7</f>
        <v>0.8571428571</v>
      </c>
      <c r="L122" s="11">
        <f>3/6</f>
        <v>0.5</v>
      </c>
      <c r="M122" s="11">
        <f>1/5</f>
        <v>0.2</v>
      </c>
      <c r="N122" s="11">
        <v>0.3</v>
      </c>
      <c r="O122" s="11">
        <v>0.75</v>
      </c>
      <c r="P122" s="145"/>
      <c r="Q122" s="145"/>
      <c r="R122" s="145"/>
      <c r="S122" s="145"/>
      <c r="T122" s="22"/>
      <c r="U122" s="22"/>
    </row>
    <row r="123" ht="12.75" customHeight="1">
      <c r="A123" s="12">
        <f t="shared" si="1"/>
        <v>1</v>
      </c>
      <c r="B123" s="12" t="s">
        <v>470</v>
      </c>
      <c r="C123" s="43" t="s">
        <v>472</v>
      </c>
      <c r="D123" s="109">
        <f>AVERAGE(G123:Q123)</f>
        <v>0.6066919192</v>
      </c>
      <c r="E123" s="17">
        <f>COUNT(G123:Q123)</f>
        <v>11</v>
      </c>
      <c r="F123" s="11">
        <f>D123*E123</f>
        <v>6.673611111</v>
      </c>
      <c r="G123" s="11">
        <v>0.1</v>
      </c>
      <c r="H123" s="11">
        <f>4.5/9</f>
        <v>0.5</v>
      </c>
      <c r="I123" s="11">
        <f>7/9</f>
        <v>0.7777777778</v>
      </c>
      <c r="J123" s="11">
        <f>2.5/8</f>
        <v>0.3125</v>
      </c>
      <c r="K123" s="11">
        <f>3/7</f>
        <v>0.4285714286</v>
      </c>
      <c r="L123" s="11">
        <f>4/7</f>
        <v>0.5714285714</v>
      </c>
      <c r="M123" s="11">
        <f>5/6</f>
        <v>0.8333333333</v>
      </c>
      <c r="N123" s="11">
        <f>3/5</f>
        <v>0.6</v>
      </c>
      <c r="O123" s="11">
        <f>4/5</f>
        <v>0.8</v>
      </c>
      <c r="P123" s="11">
        <f>3/4</f>
        <v>0.75</v>
      </c>
      <c r="Q123" s="11">
        <v>1.0</v>
      </c>
      <c r="R123" s="145"/>
      <c r="S123" s="145"/>
      <c r="T123" s="22"/>
      <c r="U123" s="22"/>
    </row>
    <row r="124" ht="12.75" customHeight="1">
      <c r="A124" s="12">
        <f t="shared" si="1"/>
        <v>0</v>
      </c>
      <c r="B124" s="13" t="s">
        <v>697</v>
      </c>
      <c r="C124" s="53" t="s">
        <v>318</v>
      </c>
      <c r="D124" s="109">
        <f>AVERAGE(G124:U124)</f>
        <v>0.6064801865</v>
      </c>
      <c r="E124" s="17">
        <f t="shared" ref="E124:E125" si="64">COUNT(G124:S124)</f>
        <v>5</v>
      </c>
      <c r="F124" s="11">
        <f t="shared" ref="F124:F125" si="65">PRODUCT(E124,D124)</f>
        <v>3.032400932</v>
      </c>
      <c r="G124" s="144"/>
      <c r="H124" s="11">
        <f>3/5</f>
        <v>0.6</v>
      </c>
      <c r="I124" s="11">
        <f>8/11</f>
        <v>0.7272727273</v>
      </c>
      <c r="J124" s="11">
        <f>5/10</f>
        <v>0.5</v>
      </c>
      <c r="K124" s="11">
        <f>6/9</f>
        <v>0.6666666667</v>
      </c>
      <c r="L124" s="144"/>
      <c r="M124" s="144"/>
      <c r="N124" s="144"/>
      <c r="O124" s="11">
        <f>7/13</f>
        <v>0.5384615385</v>
      </c>
      <c r="P124" s="144"/>
      <c r="Q124" s="144"/>
      <c r="R124" s="144"/>
      <c r="S124" s="22"/>
      <c r="T124" s="22"/>
      <c r="U124" s="22"/>
    </row>
    <row r="125" ht="12.75" customHeight="1">
      <c r="A125" s="12">
        <f t="shared" si="1"/>
        <v>3</v>
      </c>
      <c r="B125" s="12" t="s">
        <v>167</v>
      </c>
      <c r="C125" s="8" t="s">
        <v>172</v>
      </c>
      <c r="D125" s="109">
        <f>AVERAGE(G125:S125)</f>
        <v>0.6053791887</v>
      </c>
      <c r="E125" s="17">
        <f t="shared" si="64"/>
        <v>9</v>
      </c>
      <c r="F125" s="18">
        <f t="shared" si="65"/>
        <v>5.448412698</v>
      </c>
      <c r="G125" s="11">
        <v>0.25</v>
      </c>
      <c r="H125" s="11">
        <f>5/9</f>
        <v>0.5555555556</v>
      </c>
      <c r="I125" s="11">
        <v>1.0</v>
      </c>
      <c r="J125" s="11">
        <v>1.0</v>
      </c>
      <c r="K125" s="11">
        <f>1/7</f>
        <v>0.1428571429</v>
      </c>
      <c r="L125" s="11">
        <f>3/6</f>
        <v>0.5</v>
      </c>
      <c r="M125" s="11">
        <v>1.0</v>
      </c>
      <c r="N125" s="11">
        <f>1/5</f>
        <v>0.2</v>
      </c>
      <c r="O125" s="11">
        <f>4/5</f>
        <v>0.8</v>
      </c>
      <c r="P125" s="145"/>
      <c r="Q125" s="145"/>
      <c r="R125" s="145"/>
      <c r="S125" s="145"/>
      <c r="T125" s="22"/>
      <c r="U125" s="22"/>
    </row>
    <row r="126" ht="12.75" customHeight="1">
      <c r="A126" s="12">
        <f t="shared" si="1"/>
        <v>2</v>
      </c>
      <c r="B126" s="8" t="s">
        <v>619</v>
      </c>
      <c r="C126" s="135" t="s">
        <v>621</v>
      </c>
      <c r="D126" s="109">
        <v>0.604</v>
      </c>
      <c r="E126" s="17">
        <v>10.0</v>
      </c>
      <c r="F126" s="11">
        <v>6.04</v>
      </c>
      <c r="G126" s="11">
        <v>0.77</v>
      </c>
      <c r="H126" s="11">
        <v>0.21</v>
      </c>
      <c r="I126" s="11">
        <v>0.09</v>
      </c>
      <c r="J126" s="11">
        <v>0.8</v>
      </c>
      <c r="K126" s="11">
        <v>0.44</v>
      </c>
      <c r="L126" s="11">
        <v>0.38</v>
      </c>
      <c r="M126" s="11">
        <v>0.86</v>
      </c>
      <c r="N126" s="11">
        <v>1.0</v>
      </c>
      <c r="O126" s="11">
        <v>1.0</v>
      </c>
      <c r="P126" s="11">
        <v>0.5</v>
      </c>
      <c r="Q126" s="144"/>
      <c r="R126" s="145"/>
      <c r="S126" s="145"/>
      <c r="T126" s="22"/>
      <c r="U126" s="22"/>
    </row>
    <row r="127" ht="12.75" customHeight="1">
      <c r="A127" s="12">
        <f t="shared" si="1"/>
        <v>0</v>
      </c>
      <c r="B127" s="12" t="s">
        <v>503</v>
      </c>
      <c r="C127" s="8" t="s">
        <v>509</v>
      </c>
      <c r="D127" s="109">
        <f t="shared" ref="D127:D130" si="66">AVERAGE(G127:S127)</f>
        <v>0.603537415</v>
      </c>
      <c r="E127" s="17">
        <f t="shared" ref="E127:E135" si="67">COUNT(G127:S127)</f>
        <v>7</v>
      </c>
      <c r="F127" s="18">
        <f t="shared" ref="F127:F135" si="68">PRODUCT(E127,D127)</f>
        <v>4.224761905</v>
      </c>
      <c r="G127" s="11">
        <f>9/10</f>
        <v>0.9</v>
      </c>
      <c r="H127" s="144"/>
      <c r="I127" s="11">
        <v>0.67</v>
      </c>
      <c r="J127" s="11">
        <f>3/8</f>
        <v>0.375</v>
      </c>
      <c r="K127" s="11">
        <f>5/8</f>
        <v>0.625</v>
      </c>
      <c r="L127" s="11">
        <f>4/7</f>
        <v>0.5714285714</v>
      </c>
      <c r="M127" s="11">
        <f>3.5/6</f>
        <v>0.5833333333</v>
      </c>
      <c r="N127" s="11">
        <f>3/6</f>
        <v>0.5</v>
      </c>
      <c r="O127" s="144"/>
      <c r="P127" s="144"/>
      <c r="Q127" s="144"/>
      <c r="R127" s="144"/>
      <c r="S127" s="144"/>
      <c r="T127" s="22"/>
      <c r="U127" s="22"/>
    </row>
    <row r="128" ht="12.75" customHeight="1">
      <c r="A128" s="12">
        <f t="shared" si="1"/>
        <v>1</v>
      </c>
      <c r="B128" s="12" t="s">
        <v>640</v>
      </c>
      <c r="C128" s="74" t="s">
        <v>651</v>
      </c>
      <c r="D128" s="109">
        <f t="shared" si="66"/>
        <v>0.603495671</v>
      </c>
      <c r="E128" s="17">
        <f t="shared" si="67"/>
        <v>10</v>
      </c>
      <c r="F128" s="11">
        <f t="shared" si="68"/>
        <v>6.03495671</v>
      </c>
      <c r="G128" s="11">
        <f>13/13</f>
        <v>1</v>
      </c>
      <c r="H128" s="11">
        <f>3/12</f>
        <v>0.25</v>
      </c>
      <c r="I128" s="11">
        <f>6.5/11</f>
        <v>0.5909090909</v>
      </c>
      <c r="J128" s="11">
        <f>7/10</f>
        <v>0.7</v>
      </c>
      <c r="K128" s="11">
        <f>7.5/9</f>
        <v>0.8333333333</v>
      </c>
      <c r="L128" s="11">
        <f>3/8</f>
        <v>0.375</v>
      </c>
      <c r="M128" s="11">
        <f>3/7</f>
        <v>0.4285714286</v>
      </c>
      <c r="N128" s="11">
        <f>6/7</f>
        <v>0.8571428571</v>
      </c>
      <c r="O128" s="11">
        <f>3/6</f>
        <v>0.5</v>
      </c>
      <c r="P128" s="11">
        <f>2.5/5</f>
        <v>0.5</v>
      </c>
      <c r="Q128" s="144"/>
      <c r="R128" s="145"/>
      <c r="S128" s="145"/>
      <c r="T128" s="22"/>
      <c r="U128" s="22"/>
    </row>
    <row r="129" ht="12.75" customHeight="1">
      <c r="A129" s="12">
        <f t="shared" si="1"/>
        <v>1</v>
      </c>
      <c r="B129" s="12" t="s">
        <v>539</v>
      </c>
      <c r="C129" s="80" t="s">
        <v>543</v>
      </c>
      <c r="D129" s="109">
        <f t="shared" si="66"/>
        <v>0.6009126984</v>
      </c>
      <c r="E129" s="17">
        <f t="shared" si="67"/>
        <v>10</v>
      </c>
      <c r="F129" s="18">
        <f t="shared" si="68"/>
        <v>6.009126984</v>
      </c>
      <c r="G129" s="11">
        <v>0.35</v>
      </c>
      <c r="H129" s="11">
        <f>5/9</f>
        <v>0.5555555556</v>
      </c>
      <c r="I129" s="11">
        <f>7.5/9</f>
        <v>0.8333333333</v>
      </c>
      <c r="J129" s="11">
        <f>1/8</f>
        <v>0.125</v>
      </c>
      <c r="K129" s="11">
        <f>6/7</f>
        <v>0.8571428571</v>
      </c>
      <c r="L129" s="11">
        <f>4/7</f>
        <v>0.5714285714</v>
      </c>
      <c r="M129" s="11">
        <f>2.5/6</f>
        <v>0.4166666667</v>
      </c>
      <c r="N129" s="11">
        <v>0.5</v>
      </c>
      <c r="O129" s="11">
        <v>1.0</v>
      </c>
      <c r="P129" s="11">
        <f>4/5</f>
        <v>0.8</v>
      </c>
      <c r="Q129" s="144"/>
      <c r="R129" s="144"/>
      <c r="S129" s="144"/>
      <c r="T129" s="22"/>
      <c r="U129" s="22"/>
    </row>
    <row r="130" ht="12.75" customHeight="1">
      <c r="A130" s="12">
        <f t="shared" si="1"/>
        <v>2</v>
      </c>
      <c r="B130" s="12" t="s">
        <v>640</v>
      </c>
      <c r="C130" s="9" t="s">
        <v>644</v>
      </c>
      <c r="D130" s="109">
        <f t="shared" si="66"/>
        <v>0.6002932253</v>
      </c>
      <c r="E130" s="17">
        <f t="shared" si="67"/>
        <v>9</v>
      </c>
      <c r="F130" s="11">
        <f t="shared" si="68"/>
        <v>5.402639028</v>
      </c>
      <c r="G130" s="11">
        <f>7/13</f>
        <v>0.5384615385</v>
      </c>
      <c r="H130" s="11">
        <f>4/12</f>
        <v>0.3333333333</v>
      </c>
      <c r="I130" s="11">
        <f>2.5/11</f>
        <v>0.2272727273</v>
      </c>
      <c r="J130" s="11">
        <f>5/10</f>
        <v>0.5</v>
      </c>
      <c r="K130" s="11">
        <v>1.0</v>
      </c>
      <c r="L130" s="11">
        <f>7/8</f>
        <v>0.875</v>
      </c>
      <c r="M130" s="11">
        <v>1.0</v>
      </c>
      <c r="N130" s="11">
        <f>3/7</f>
        <v>0.4285714286</v>
      </c>
      <c r="O130" s="11">
        <f>3/6</f>
        <v>0.5</v>
      </c>
      <c r="P130" s="144"/>
      <c r="Q130" s="144"/>
      <c r="R130" s="145"/>
      <c r="S130" s="145"/>
      <c r="T130" s="22"/>
      <c r="U130" s="22"/>
    </row>
    <row r="131" ht="12.75" customHeight="1">
      <c r="A131" s="12">
        <f t="shared" si="1"/>
        <v>3</v>
      </c>
      <c r="B131" s="13" t="s">
        <v>676</v>
      </c>
      <c r="C131" s="74" t="s">
        <v>679</v>
      </c>
      <c r="D131" s="109">
        <f>AVERAGE(G131:U131)</f>
        <v>0.5993475275</v>
      </c>
      <c r="E131" s="17">
        <f t="shared" si="67"/>
        <v>8</v>
      </c>
      <c r="F131" s="11">
        <f t="shared" si="68"/>
        <v>4.79478022</v>
      </c>
      <c r="G131" s="11">
        <f>1/13</f>
        <v>0.07692307692</v>
      </c>
      <c r="H131" s="11">
        <f>5/7</f>
        <v>0.7142857143</v>
      </c>
      <c r="I131" s="11">
        <v>1.0</v>
      </c>
      <c r="J131" s="11">
        <v>1.0</v>
      </c>
      <c r="K131" s="11">
        <f>3/8</f>
        <v>0.375</v>
      </c>
      <c r="L131" s="11">
        <f>3/7</f>
        <v>0.4285714286</v>
      </c>
      <c r="M131" s="11">
        <f>1/5</f>
        <v>0.2</v>
      </c>
      <c r="N131" s="11">
        <v>1.0</v>
      </c>
      <c r="O131" s="144"/>
      <c r="P131" s="144"/>
      <c r="Q131" s="144"/>
      <c r="R131" s="144"/>
      <c r="S131" s="144"/>
      <c r="T131" s="22"/>
      <c r="U131" s="22"/>
      <c r="V131" s="13"/>
      <c r="W131" s="13"/>
      <c r="X131" s="13"/>
      <c r="Y131" s="13"/>
    </row>
    <row r="132" ht="12.75" customHeight="1">
      <c r="A132" s="12">
        <f t="shared" si="1"/>
        <v>1</v>
      </c>
      <c r="B132" s="12" t="s">
        <v>534</v>
      </c>
      <c r="C132" s="49" t="s">
        <v>496</v>
      </c>
      <c r="D132" s="109">
        <f t="shared" ref="D132:D135" si="69">AVERAGE(G132:S132)</f>
        <v>0.5973544974</v>
      </c>
      <c r="E132" s="17">
        <f t="shared" si="67"/>
        <v>6</v>
      </c>
      <c r="F132" s="18">
        <f t="shared" si="68"/>
        <v>3.584126984</v>
      </c>
      <c r="G132" s="11">
        <f>2/9</f>
        <v>0.2222222222</v>
      </c>
      <c r="H132" s="11">
        <f>3/5</f>
        <v>0.6</v>
      </c>
      <c r="I132" s="11">
        <v>0.5</v>
      </c>
      <c r="J132" s="11">
        <f>3/7</f>
        <v>0.4285714286</v>
      </c>
      <c r="K132" s="11">
        <v>1.0</v>
      </c>
      <c r="L132" s="11">
        <f>5/6</f>
        <v>0.8333333333</v>
      </c>
      <c r="M132" s="145"/>
      <c r="N132" s="145"/>
      <c r="O132" s="145"/>
      <c r="P132" s="145"/>
      <c r="Q132" s="145"/>
      <c r="R132" s="145"/>
      <c r="S132" s="145"/>
      <c r="T132" s="22"/>
      <c r="U132" s="22"/>
    </row>
    <row r="133" ht="12.75" customHeight="1">
      <c r="A133" s="12">
        <f t="shared" si="1"/>
        <v>4</v>
      </c>
      <c r="B133" s="8" t="s">
        <v>503</v>
      </c>
      <c r="C133" s="8" t="s">
        <v>504</v>
      </c>
      <c r="D133" s="109">
        <f t="shared" si="69"/>
        <v>0.5958874459</v>
      </c>
      <c r="E133" s="17">
        <f t="shared" si="67"/>
        <v>11</v>
      </c>
      <c r="F133" s="18">
        <f t="shared" si="68"/>
        <v>6.554761905</v>
      </c>
      <c r="G133" s="11">
        <f>1/10</f>
        <v>0.1</v>
      </c>
      <c r="H133" s="144"/>
      <c r="I133" s="11">
        <v>1.0</v>
      </c>
      <c r="J133" s="11">
        <f>3/8</f>
        <v>0.375</v>
      </c>
      <c r="K133" s="11">
        <f>1/8</f>
        <v>0.125</v>
      </c>
      <c r="L133" s="11">
        <f>4/7</f>
        <v>0.5714285714</v>
      </c>
      <c r="M133" s="11">
        <f>3.5/6</f>
        <v>0.5833333333</v>
      </c>
      <c r="N133" s="11">
        <v>1.0</v>
      </c>
      <c r="O133" s="11">
        <f t="shared" ref="O133:P133" si="70">2/5</f>
        <v>0.4</v>
      </c>
      <c r="P133" s="11">
        <f t="shared" si="70"/>
        <v>0.4</v>
      </c>
      <c r="Q133" s="11">
        <v>1.0</v>
      </c>
      <c r="R133" s="11">
        <v>1.0</v>
      </c>
      <c r="S133" s="144"/>
      <c r="T133" s="22"/>
      <c r="U133" s="22"/>
    </row>
    <row r="134" ht="12.75" customHeight="1">
      <c r="A134" s="12">
        <f t="shared" si="1"/>
        <v>3</v>
      </c>
      <c r="B134" s="8" t="s">
        <v>539</v>
      </c>
      <c r="C134" s="53" t="s">
        <v>540</v>
      </c>
      <c r="D134" s="109">
        <f t="shared" si="69"/>
        <v>0.5953042328</v>
      </c>
      <c r="E134" s="17">
        <f t="shared" si="67"/>
        <v>12</v>
      </c>
      <c r="F134" s="18">
        <f t="shared" si="68"/>
        <v>7.143650794</v>
      </c>
      <c r="G134" s="11">
        <v>0.6</v>
      </c>
      <c r="H134" s="11">
        <f>3/9</f>
        <v>0.3333333333</v>
      </c>
      <c r="I134" s="11">
        <f t="shared" ref="I134:I135" si="71">2/9</f>
        <v>0.2222222222</v>
      </c>
      <c r="J134" s="11">
        <f>2/8</f>
        <v>0.25</v>
      </c>
      <c r="K134" s="11">
        <f>1.5/7</f>
        <v>0.2142857143</v>
      </c>
      <c r="L134" s="11">
        <f>6/7</f>
        <v>0.8571428571</v>
      </c>
      <c r="M134" s="11">
        <f>4/6</f>
        <v>0.6666666667</v>
      </c>
      <c r="N134" s="11">
        <v>1.0</v>
      </c>
      <c r="O134" s="11">
        <f>3/5</f>
        <v>0.6</v>
      </c>
      <c r="P134" s="11">
        <f>2/5</f>
        <v>0.4</v>
      </c>
      <c r="Q134" s="11">
        <v>1.0</v>
      </c>
      <c r="R134" s="11">
        <v>1.0</v>
      </c>
      <c r="S134" s="144"/>
      <c r="T134" s="22"/>
      <c r="U134" s="22"/>
    </row>
    <row r="135" ht="12.75" customHeight="1">
      <c r="A135" s="12">
        <f t="shared" si="1"/>
        <v>0</v>
      </c>
      <c r="B135" s="12" t="s">
        <v>434</v>
      </c>
      <c r="C135" s="50" t="s">
        <v>441</v>
      </c>
      <c r="D135" s="109">
        <f t="shared" si="69"/>
        <v>0.5942063492</v>
      </c>
      <c r="E135" s="17">
        <f t="shared" si="67"/>
        <v>5</v>
      </c>
      <c r="F135" s="18">
        <f t="shared" si="68"/>
        <v>2.971031746</v>
      </c>
      <c r="G135" s="11">
        <f>6/10</f>
        <v>0.6</v>
      </c>
      <c r="H135" s="11">
        <f>6/9</f>
        <v>0.6666666667</v>
      </c>
      <c r="I135" s="11">
        <f t="shared" si="71"/>
        <v>0.2222222222</v>
      </c>
      <c r="J135" s="11">
        <f>5/8</f>
        <v>0.625</v>
      </c>
      <c r="K135" s="11">
        <f>6/7</f>
        <v>0.8571428571</v>
      </c>
      <c r="L135" s="144"/>
      <c r="M135" s="144"/>
      <c r="N135" s="150"/>
      <c r="O135" s="150"/>
      <c r="P135" s="150"/>
      <c r="Q135" s="150"/>
      <c r="R135" s="144"/>
      <c r="S135" s="144"/>
      <c r="T135" s="22"/>
      <c r="U135" s="22"/>
    </row>
    <row r="136" ht="12.75" customHeight="1">
      <c r="A136" s="12">
        <f t="shared" si="1"/>
        <v>1</v>
      </c>
      <c r="B136" s="22" t="s">
        <v>619</v>
      </c>
      <c r="C136" s="136" t="s">
        <v>622</v>
      </c>
      <c r="D136" s="109">
        <v>0.589</v>
      </c>
      <c r="E136" s="17">
        <v>10.0</v>
      </c>
      <c r="F136" s="11">
        <v>5.89</v>
      </c>
      <c r="G136" s="11">
        <v>0.69</v>
      </c>
      <c r="H136" s="11">
        <v>0.67</v>
      </c>
      <c r="I136" s="11">
        <v>0.36</v>
      </c>
      <c r="J136" s="11">
        <v>0.6</v>
      </c>
      <c r="K136" s="11">
        <v>0.44</v>
      </c>
      <c r="L136" s="11">
        <v>0.63</v>
      </c>
      <c r="M136" s="11">
        <v>1.0</v>
      </c>
      <c r="N136" s="11">
        <v>0.5</v>
      </c>
      <c r="O136" s="11">
        <v>0.5</v>
      </c>
      <c r="P136" s="11">
        <v>0.5</v>
      </c>
      <c r="Q136" s="144"/>
      <c r="R136" s="145"/>
      <c r="S136" s="145"/>
      <c r="T136" s="22"/>
      <c r="U136" s="22"/>
    </row>
    <row r="137" ht="12.75" customHeight="1">
      <c r="A137" s="12">
        <f t="shared" si="1"/>
        <v>1</v>
      </c>
      <c r="B137" s="13" t="s">
        <v>697</v>
      </c>
      <c r="C137" s="53" t="s">
        <v>227</v>
      </c>
      <c r="D137" s="109">
        <f>AVERAGE(G137:U137)</f>
        <v>0.5886113886</v>
      </c>
      <c r="E137" s="17">
        <f t="shared" ref="E137:E138" si="72">COUNT(G137:S137)</f>
        <v>5</v>
      </c>
      <c r="F137" s="11">
        <f t="shared" ref="F137:F138" si="73">PRODUCT(E137,D137)</f>
        <v>2.943056943</v>
      </c>
      <c r="G137" s="11">
        <v>1.0</v>
      </c>
      <c r="H137" s="11">
        <f>2/7</f>
        <v>0.2857142857</v>
      </c>
      <c r="I137" s="11">
        <f>3/11</f>
        <v>0.2727272727</v>
      </c>
      <c r="J137" s="11">
        <f t="shared" ref="J137:J138" si="74">5/10</f>
        <v>0.5</v>
      </c>
      <c r="K137" s="144"/>
      <c r="L137" s="144"/>
      <c r="M137" s="144"/>
      <c r="N137" s="144"/>
      <c r="O137" s="11">
        <f>11.5/13</f>
        <v>0.8846153846</v>
      </c>
      <c r="P137" s="144"/>
      <c r="Q137" s="144"/>
      <c r="R137" s="144"/>
      <c r="S137" s="22"/>
      <c r="T137" s="22"/>
      <c r="U137" s="22"/>
    </row>
    <row r="138" ht="12.75" customHeight="1">
      <c r="A138" s="12">
        <f t="shared" si="1"/>
        <v>1</v>
      </c>
      <c r="B138" s="8" t="s">
        <v>577</v>
      </c>
      <c r="C138" s="9" t="s">
        <v>578</v>
      </c>
      <c r="D138" s="109">
        <f>AVERAGE(G138:S138)</f>
        <v>0.58860155</v>
      </c>
      <c r="E138" s="17">
        <f t="shared" si="72"/>
        <v>11</v>
      </c>
      <c r="F138" s="18">
        <f t="shared" si="73"/>
        <v>6.47461705</v>
      </c>
      <c r="G138" s="11">
        <f>11/13</f>
        <v>0.8461538462</v>
      </c>
      <c r="H138" s="11">
        <f>9/12</f>
        <v>0.75</v>
      </c>
      <c r="I138" s="11">
        <f>8/11</f>
        <v>0.7272727273</v>
      </c>
      <c r="J138" s="11">
        <f t="shared" si="74"/>
        <v>0.5</v>
      </c>
      <c r="K138" s="11">
        <f>3/9</f>
        <v>0.3333333333</v>
      </c>
      <c r="L138" s="11">
        <v>1.0</v>
      </c>
      <c r="M138" s="11">
        <f>3/8</f>
        <v>0.375</v>
      </c>
      <c r="N138" s="11">
        <f>1/7</f>
        <v>0.1428571429</v>
      </c>
      <c r="O138" s="11">
        <v>0.5</v>
      </c>
      <c r="P138" s="11">
        <v>0.8</v>
      </c>
      <c r="Q138" s="11">
        <v>0.5</v>
      </c>
      <c r="R138" s="144"/>
      <c r="S138" s="144"/>
      <c r="T138" s="22"/>
      <c r="U138" s="22"/>
    </row>
    <row r="139" ht="12.75" customHeight="1">
      <c r="A139" s="12">
        <f t="shared" si="1"/>
        <v>1</v>
      </c>
      <c r="B139" s="12" t="s">
        <v>470</v>
      </c>
      <c r="C139" s="43" t="s">
        <v>476</v>
      </c>
      <c r="D139" s="109">
        <f>AVERAGE(G139:Q139)</f>
        <v>0.5879535147</v>
      </c>
      <c r="E139" s="17">
        <f>COUNT(G139:Q139)</f>
        <v>7</v>
      </c>
      <c r="F139" s="11">
        <f>D139*E139</f>
        <v>4.115674603</v>
      </c>
      <c r="G139" s="11">
        <v>0.2</v>
      </c>
      <c r="H139" s="11">
        <f>4.5/9</f>
        <v>0.5</v>
      </c>
      <c r="I139" s="11">
        <f>8/9</f>
        <v>0.8888888889</v>
      </c>
      <c r="J139" s="11">
        <f>2.5/8</f>
        <v>0.3125</v>
      </c>
      <c r="K139" s="11">
        <f>5/7</f>
        <v>0.7142857143</v>
      </c>
      <c r="L139" s="11">
        <v>1.0</v>
      </c>
      <c r="M139" s="11">
        <f>3/6</f>
        <v>0.5</v>
      </c>
      <c r="N139" s="144"/>
      <c r="O139" s="144"/>
      <c r="P139" s="144"/>
      <c r="Q139" s="144"/>
      <c r="R139" s="145"/>
      <c r="S139" s="145"/>
      <c r="T139" s="22"/>
      <c r="U139" s="22"/>
    </row>
    <row r="140" ht="12.75" customHeight="1">
      <c r="A140" s="12">
        <f t="shared" si="1"/>
        <v>1</v>
      </c>
      <c r="B140" s="13" t="s">
        <v>697</v>
      </c>
      <c r="C140" s="39" t="s">
        <v>420</v>
      </c>
      <c r="D140" s="109">
        <f>AVERAGE(G140:U140)</f>
        <v>0.5874879089</v>
      </c>
      <c r="E140" s="17">
        <f t="shared" ref="E140:E149" si="75">COUNT(G140:S140)</f>
        <v>7</v>
      </c>
      <c r="F140" s="11">
        <f t="shared" ref="F140:F149" si="76">PRODUCT(E140,D140)</f>
        <v>4.112415362</v>
      </c>
      <c r="G140" s="144"/>
      <c r="H140" s="11">
        <v>1.0</v>
      </c>
      <c r="I140" s="11">
        <f>4/11</f>
        <v>0.3636363636</v>
      </c>
      <c r="J140" s="11">
        <f>5/10</f>
        <v>0.5</v>
      </c>
      <c r="K140" s="11">
        <f>8/9</f>
        <v>0.8888888889</v>
      </c>
      <c r="L140" s="11">
        <f>1/4</f>
        <v>0.25</v>
      </c>
      <c r="M140" s="11">
        <f>4/7</f>
        <v>0.5714285714</v>
      </c>
      <c r="N140" s="144"/>
      <c r="O140" s="11">
        <f>7/13</f>
        <v>0.5384615385</v>
      </c>
      <c r="P140" s="144"/>
      <c r="Q140" s="144"/>
      <c r="R140" s="144"/>
      <c r="S140" s="22"/>
      <c r="T140" s="22"/>
      <c r="U140" s="22"/>
    </row>
    <row r="141" ht="12.75" customHeight="1">
      <c r="A141" s="12">
        <f t="shared" si="1"/>
        <v>0</v>
      </c>
      <c r="B141" s="13" t="s">
        <v>147</v>
      </c>
      <c r="C141" s="149" t="s">
        <v>154</v>
      </c>
      <c r="D141" s="109">
        <f t="shared" ref="D141:D144" si="77">AVERAGE(G141:S141)</f>
        <v>0.5831349206</v>
      </c>
      <c r="E141" s="17">
        <f t="shared" si="75"/>
        <v>5</v>
      </c>
      <c r="F141" s="18">
        <f t="shared" si="76"/>
        <v>2.915674603</v>
      </c>
      <c r="G141" s="11">
        <f>3/9</f>
        <v>0.3333333333</v>
      </c>
      <c r="H141" s="11">
        <f>5/9</f>
        <v>0.5555555556</v>
      </c>
      <c r="I141" s="11">
        <f>6.5/8</f>
        <v>0.8125</v>
      </c>
      <c r="J141" s="11">
        <f>3/7</f>
        <v>0.4285714286</v>
      </c>
      <c r="K141" s="11">
        <f>5.5/7</f>
        <v>0.7857142857</v>
      </c>
      <c r="L141" s="145"/>
      <c r="M141" s="145"/>
      <c r="N141" s="145"/>
      <c r="O141" s="145"/>
      <c r="P141" s="145"/>
      <c r="Q141" s="145"/>
      <c r="R141" s="145"/>
      <c r="S141" s="145"/>
      <c r="T141" s="22"/>
      <c r="U141" s="22"/>
    </row>
    <row r="142" ht="12.75" customHeight="1">
      <c r="A142" s="12">
        <f t="shared" si="1"/>
        <v>1</v>
      </c>
      <c r="B142" s="12" t="s">
        <v>503</v>
      </c>
      <c r="C142" s="77" t="s">
        <v>506</v>
      </c>
      <c r="D142" s="109">
        <f t="shared" si="77"/>
        <v>0.5775</v>
      </c>
      <c r="E142" s="17">
        <f t="shared" si="75"/>
        <v>11</v>
      </c>
      <c r="F142" s="18">
        <f t="shared" si="76"/>
        <v>6.3525</v>
      </c>
      <c r="G142" s="11">
        <f>5/10</f>
        <v>0.5</v>
      </c>
      <c r="H142" s="144"/>
      <c r="I142" s="11">
        <v>0.44</v>
      </c>
      <c r="J142" s="11">
        <f>3/8</f>
        <v>0.375</v>
      </c>
      <c r="K142" s="11">
        <f>3.5/8</f>
        <v>0.4375</v>
      </c>
      <c r="L142" s="11">
        <v>1.0</v>
      </c>
      <c r="M142" s="11">
        <f>5/6</f>
        <v>0.8333333333</v>
      </c>
      <c r="N142" s="11">
        <f>3/6</f>
        <v>0.5</v>
      </c>
      <c r="O142" s="11">
        <f>3.5/5</f>
        <v>0.7</v>
      </c>
      <c r="P142" s="11">
        <f>2/5</f>
        <v>0.4</v>
      </c>
      <c r="Q142" s="11">
        <f>2/4</f>
        <v>0.5</v>
      </c>
      <c r="R142" s="11">
        <f t="shared" ref="R142:R143" si="78">2/3</f>
        <v>0.6666666667</v>
      </c>
      <c r="S142" s="144"/>
      <c r="T142" s="22"/>
      <c r="U142" s="22"/>
    </row>
    <row r="143" ht="12.75" customHeight="1">
      <c r="A143" s="12">
        <f t="shared" si="1"/>
        <v>1</v>
      </c>
      <c r="B143" s="12" t="s">
        <v>539</v>
      </c>
      <c r="C143" s="80" t="s">
        <v>541</v>
      </c>
      <c r="D143" s="109">
        <f t="shared" si="77"/>
        <v>0.5762566138</v>
      </c>
      <c r="E143" s="17">
        <f t="shared" si="75"/>
        <v>12</v>
      </c>
      <c r="F143" s="18">
        <f t="shared" si="76"/>
        <v>6.915079365</v>
      </c>
      <c r="G143" s="11">
        <f>3.5/10</f>
        <v>0.35</v>
      </c>
      <c r="H143" s="11">
        <f>8/9</f>
        <v>0.8888888889</v>
      </c>
      <c r="I143" s="11">
        <f>4.5/9</f>
        <v>0.5</v>
      </c>
      <c r="J143" s="11">
        <v>1.0</v>
      </c>
      <c r="K143" s="11">
        <f>1.5/7</f>
        <v>0.2142857143</v>
      </c>
      <c r="L143" s="11">
        <f>3/7</f>
        <v>0.4285714286</v>
      </c>
      <c r="M143" s="11">
        <f>2.5/6</f>
        <v>0.4166666667</v>
      </c>
      <c r="N143" s="11">
        <v>0.5</v>
      </c>
      <c r="O143" s="11">
        <f>4/5</f>
        <v>0.8</v>
      </c>
      <c r="P143" s="11">
        <v>0.4</v>
      </c>
      <c r="Q143" s="11">
        <f>3/4</f>
        <v>0.75</v>
      </c>
      <c r="R143" s="11">
        <f t="shared" si="78"/>
        <v>0.6666666667</v>
      </c>
      <c r="S143" s="144"/>
      <c r="T143" s="22"/>
      <c r="U143" s="22"/>
    </row>
    <row r="144" ht="12.75" customHeight="1">
      <c r="A144" s="12">
        <f t="shared" si="1"/>
        <v>0</v>
      </c>
      <c r="B144" s="12" t="s">
        <v>451</v>
      </c>
      <c r="C144" s="152" t="s">
        <v>457</v>
      </c>
      <c r="D144" s="109">
        <f t="shared" si="77"/>
        <v>0.5760894661</v>
      </c>
      <c r="E144" s="17">
        <f t="shared" si="75"/>
        <v>10</v>
      </c>
      <c r="F144" s="18">
        <f t="shared" si="76"/>
        <v>5.760894661</v>
      </c>
      <c r="G144" s="11">
        <f>4/12</f>
        <v>0.3333333333</v>
      </c>
      <c r="H144" s="11">
        <f t="shared" ref="H144:I144" si="79">8/11</f>
        <v>0.7272727273</v>
      </c>
      <c r="I144" s="11">
        <f t="shared" si="79"/>
        <v>0.7272727273</v>
      </c>
      <c r="J144" s="11">
        <v>0.6</v>
      </c>
      <c r="K144" s="11">
        <f>2.5/9</f>
        <v>0.2777777778</v>
      </c>
      <c r="L144" s="11">
        <f>1/3</f>
        <v>0.3333333333</v>
      </c>
      <c r="M144" s="11">
        <f>3/7</f>
        <v>0.4285714286</v>
      </c>
      <c r="N144" s="11">
        <f>5/6</f>
        <v>0.8333333333</v>
      </c>
      <c r="O144" s="11">
        <v>0.8</v>
      </c>
      <c r="P144" s="11">
        <v>0.7</v>
      </c>
      <c r="Q144" s="144"/>
      <c r="R144" s="144"/>
      <c r="S144" s="144"/>
      <c r="T144" s="22"/>
      <c r="U144" s="22"/>
    </row>
    <row r="145" ht="12.75" customHeight="1">
      <c r="A145" s="12">
        <f t="shared" si="1"/>
        <v>1</v>
      </c>
      <c r="B145" s="13" t="s">
        <v>697</v>
      </c>
      <c r="C145" s="53" t="s">
        <v>335</v>
      </c>
      <c r="D145" s="109">
        <f t="shared" ref="D145:D146" si="80">AVERAGE(G145:U145)</f>
        <v>0.5749287749</v>
      </c>
      <c r="E145" s="17">
        <f t="shared" si="75"/>
        <v>6</v>
      </c>
      <c r="F145" s="11">
        <f t="shared" si="76"/>
        <v>3.44957265</v>
      </c>
      <c r="G145" s="144"/>
      <c r="H145" s="11">
        <f>4/5</f>
        <v>0.8</v>
      </c>
      <c r="I145" s="11">
        <v>1.0</v>
      </c>
      <c r="J145" s="11">
        <f>5/10</f>
        <v>0.5</v>
      </c>
      <c r="K145" s="11">
        <f>1/9</f>
        <v>0.1111111111</v>
      </c>
      <c r="L145" s="11">
        <f>2/4</f>
        <v>0.5</v>
      </c>
      <c r="M145" s="144"/>
      <c r="N145" s="144"/>
      <c r="O145" s="11">
        <f>7/13</f>
        <v>0.5384615385</v>
      </c>
      <c r="P145" s="144"/>
      <c r="Q145" s="144"/>
      <c r="R145" s="144"/>
      <c r="S145" s="22"/>
      <c r="T145" s="22"/>
      <c r="U145" s="22"/>
    </row>
    <row r="146" ht="12.75" customHeight="1">
      <c r="A146" s="12">
        <f t="shared" si="1"/>
        <v>3</v>
      </c>
      <c r="B146" s="13" t="s">
        <v>661</v>
      </c>
      <c r="C146" s="8" t="s">
        <v>662</v>
      </c>
      <c r="D146" s="109">
        <f t="shared" si="80"/>
        <v>0.5741206443</v>
      </c>
      <c r="E146" s="17">
        <f t="shared" si="75"/>
        <v>11</v>
      </c>
      <c r="F146" s="11">
        <f t="shared" si="76"/>
        <v>6.315327087</v>
      </c>
      <c r="G146" s="144"/>
      <c r="H146" s="11">
        <f>2/13</f>
        <v>0.1538461538</v>
      </c>
      <c r="I146" s="11">
        <f>3/12</f>
        <v>0.25</v>
      </c>
      <c r="J146" s="11">
        <v>1.0</v>
      </c>
      <c r="K146" s="11">
        <f>6/10</f>
        <v>0.6</v>
      </c>
      <c r="L146" s="11">
        <f>3.5/9</f>
        <v>0.3888888889</v>
      </c>
      <c r="M146" s="11">
        <f>3.5/8</f>
        <v>0.4375</v>
      </c>
      <c r="N146" s="11">
        <f>3.5/7</f>
        <v>0.5</v>
      </c>
      <c r="O146" s="11">
        <v>1.0</v>
      </c>
      <c r="P146" s="11">
        <v>1.0</v>
      </c>
      <c r="Q146" s="11">
        <f>3/6</f>
        <v>0.5</v>
      </c>
      <c r="R146" s="144"/>
      <c r="S146" s="11">
        <f>2/6</f>
        <v>0.3333333333</v>
      </c>
      <c r="T146" s="11">
        <f>4/5</f>
        <v>0.8</v>
      </c>
      <c r="U146" s="11">
        <f>2/4</f>
        <v>0.5</v>
      </c>
      <c r="V146" s="13"/>
      <c r="W146" s="13"/>
      <c r="X146" s="13"/>
      <c r="Y146" s="13"/>
    </row>
    <row r="147" ht="12.75" customHeight="1">
      <c r="A147" s="12">
        <f t="shared" si="1"/>
        <v>1</v>
      </c>
      <c r="B147" s="12" t="s">
        <v>92</v>
      </c>
      <c r="C147" s="43" t="s">
        <v>98</v>
      </c>
      <c r="D147" s="109">
        <f t="shared" ref="D147:D149" si="81">AVERAGE(G147:S147)</f>
        <v>0.5733333333</v>
      </c>
      <c r="E147" s="17">
        <f t="shared" si="75"/>
        <v>6</v>
      </c>
      <c r="F147" s="18">
        <f t="shared" si="76"/>
        <v>3.44</v>
      </c>
      <c r="G147" s="150"/>
      <c r="H147" s="11">
        <v>1.0</v>
      </c>
      <c r="I147" s="11">
        <v>0.44</v>
      </c>
      <c r="J147" s="11">
        <v>0.72</v>
      </c>
      <c r="K147" s="11">
        <v>0.13</v>
      </c>
      <c r="L147" s="11">
        <v>0.29</v>
      </c>
      <c r="M147" s="11">
        <v>0.86</v>
      </c>
      <c r="N147" s="150"/>
      <c r="O147" s="150"/>
      <c r="P147" s="150"/>
      <c r="Q147" s="150"/>
      <c r="R147" s="150"/>
      <c r="S147" s="145"/>
      <c r="T147" s="22"/>
      <c r="U147" s="22"/>
    </row>
    <row r="148" ht="12.75" customHeight="1">
      <c r="A148" s="12">
        <f t="shared" si="1"/>
        <v>0</v>
      </c>
      <c r="B148" s="8" t="s">
        <v>126</v>
      </c>
      <c r="C148" s="49" t="s">
        <v>127</v>
      </c>
      <c r="D148" s="109">
        <f t="shared" si="81"/>
        <v>0.5727926587</v>
      </c>
      <c r="E148" s="17">
        <f t="shared" si="75"/>
        <v>8</v>
      </c>
      <c r="F148" s="18">
        <f t="shared" si="76"/>
        <v>4.58234127</v>
      </c>
      <c r="G148" s="11">
        <f>5/9</f>
        <v>0.5555555556</v>
      </c>
      <c r="H148" s="11">
        <f>2.5/8</f>
        <v>0.3125</v>
      </c>
      <c r="I148" s="11">
        <f>2.5/7</f>
        <v>0.3571428571</v>
      </c>
      <c r="J148" s="11">
        <f>6/7</f>
        <v>0.8571428571</v>
      </c>
      <c r="K148" s="11">
        <f>4/6</f>
        <v>0.6666666667</v>
      </c>
      <c r="L148" s="11">
        <f t="shared" ref="L148:L149" si="83">5/6</f>
        <v>0.8333333333</v>
      </c>
      <c r="M148" s="11">
        <v>0.5</v>
      </c>
      <c r="N148" s="11">
        <f>2/4</f>
        <v>0.5</v>
      </c>
      <c r="O148" s="144"/>
      <c r="P148" s="144"/>
      <c r="Q148" s="144"/>
      <c r="R148" s="144"/>
      <c r="S148" s="144"/>
      <c r="T148" s="22"/>
      <c r="U148" s="22"/>
    </row>
    <row r="149" ht="12.75" customHeight="1">
      <c r="A149" s="12">
        <f t="shared" si="1"/>
        <v>0</v>
      </c>
      <c r="B149" s="12" t="s">
        <v>184</v>
      </c>
      <c r="C149" s="9" t="s">
        <v>185</v>
      </c>
      <c r="D149" s="109">
        <f t="shared" si="81"/>
        <v>0.5727292769</v>
      </c>
      <c r="E149" s="17">
        <f t="shared" si="75"/>
        <v>9</v>
      </c>
      <c r="F149" s="18">
        <f t="shared" si="76"/>
        <v>5.154563492</v>
      </c>
      <c r="G149" s="11">
        <f t="shared" ref="G149:H149" si="82">5/10</f>
        <v>0.5</v>
      </c>
      <c r="H149" s="11">
        <f t="shared" si="82"/>
        <v>0.5</v>
      </c>
      <c r="I149" s="11">
        <f>4/9</f>
        <v>0.4444444444</v>
      </c>
      <c r="J149" s="11">
        <f>2.5/8</f>
        <v>0.3125</v>
      </c>
      <c r="K149" s="11">
        <f>5/7</f>
        <v>0.7142857143</v>
      </c>
      <c r="L149" s="11">
        <f t="shared" si="83"/>
        <v>0.8333333333</v>
      </c>
      <c r="M149" s="11">
        <f>3/5</f>
        <v>0.6</v>
      </c>
      <c r="N149" s="11">
        <f>2.5/5</f>
        <v>0.5</v>
      </c>
      <c r="O149" s="11">
        <f>3/4</f>
        <v>0.75</v>
      </c>
      <c r="P149" s="144"/>
      <c r="Q149" s="144"/>
      <c r="R149" s="144"/>
      <c r="S149" s="144"/>
      <c r="T149" s="22"/>
      <c r="U149" s="22"/>
    </row>
    <row r="150" ht="12.75" customHeight="1">
      <c r="A150" s="12">
        <f t="shared" si="1"/>
        <v>3</v>
      </c>
      <c r="B150" s="12" t="s">
        <v>52</v>
      </c>
      <c r="C150" s="8" t="s">
        <v>856</v>
      </c>
      <c r="D150" s="109">
        <f>AVERAGE(G150:T150)</f>
        <v>0.571547619</v>
      </c>
      <c r="E150" s="12">
        <f>COUNT(G150:T150)</f>
        <v>10</v>
      </c>
      <c r="F150" s="11">
        <f>D150*E150</f>
        <v>5.71547619</v>
      </c>
      <c r="G150" s="11">
        <v>0.3</v>
      </c>
      <c r="H150" s="11">
        <f>2/9</f>
        <v>0.2222222222</v>
      </c>
      <c r="I150" s="11">
        <f>3.4/9</f>
        <v>0.3777777778</v>
      </c>
      <c r="J150" s="11">
        <v>1.0</v>
      </c>
      <c r="K150" s="11">
        <f>1/8</f>
        <v>0.125</v>
      </c>
      <c r="L150" s="11">
        <f>2/7</f>
        <v>0.2857142857</v>
      </c>
      <c r="M150" s="11">
        <f>4/7</f>
        <v>0.5714285714</v>
      </c>
      <c r="N150" s="11">
        <v>1.0</v>
      </c>
      <c r="O150" s="11">
        <v>1.0</v>
      </c>
      <c r="P150" s="11">
        <f>5/6</f>
        <v>0.8333333333</v>
      </c>
      <c r="Q150" s="144"/>
      <c r="R150" s="144"/>
      <c r="S150" s="144"/>
      <c r="T150" s="144"/>
      <c r="U150" s="22"/>
    </row>
    <row r="151" ht="12.75" customHeight="1">
      <c r="A151" s="12">
        <f t="shared" si="1"/>
        <v>1</v>
      </c>
      <c r="B151" s="12" t="s">
        <v>219</v>
      </c>
      <c r="C151" s="55" t="s">
        <v>224</v>
      </c>
      <c r="D151" s="109">
        <f t="shared" ref="D151:D152" si="84">AVERAGE(G151:S151)</f>
        <v>0.5697420635</v>
      </c>
      <c r="E151" s="17">
        <f t="shared" ref="E151:E152" si="85">COUNT(G151:S151)</f>
        <v>8</v>
      </c>
      <c r="F151" s="18">
        <f t="shared" ref="F151:F161" si="86">PRODUCT(E151,D151)</f>
        <v>4.557936508</v>
      </c>
      <c r="G151" s="11">
        <v>0.7</v>
      </c>
      <c r="H151" s="11">
        <f>5/9</f>
        <v>0.5555555556</v>
      </c>
      <c r="I151" s="11">
        <v>0.0</v>
      </c>
      <c r="J151" s="11">
        <f>2/7</f>
        <v>0.2857142857</v>
      </c>
      <c r="K151" s="11">
        <v>1.0</v>
      </c>
      <c r="L151" s="11">
        <f>2.5/6</f>
        <v>0.4166666667</v>
      </c>
      <c r="M151" s="11">
        <v>0.8</v>
      </c>
      <c r="N151" s="11">
        <v>0.8</v>
      </c>
      <c r="O151" s="144"/>
      <c r="P151" s="144"/>
      <c r="Q151" s="144"/>
      <c r="R151" s="144"/>
      <c r="S151" s="144"/>
      <c r="T151" s="22"/>
      <c r="U151" s="22"/>
    </row>
    <row r="152" ht="12.75" customHeight="1">
      <c r="A152" s="12">
        <f t="shared" si="1"/>
        <v>1</v>
      </c>
      <c r="B152" s="12" t="s">
        <v>167</v>
      </c>
      <c r="C152" s="8" t="s">
        <v>173</v>
      </c>
      <c r="D152" s="109">
        <f t="shared" si="84"/>
        <v>0.5687641723</v>
      </c>
      <c r="E152" s="17">
        <f t="shared" si="85"/>
        <v>7</v>
      </c>
      <c r="F152" s="18">
        <f t="shared" si="86"/>
        <v>3.981349206</v>
      </c>
      <c r="G152" s="11">
        <v>0.65</v>
      </c>
      <c r="H152" s="11">
        <f>4/9</f>
        <v>0.4444444444</v>
      </c>
      <c r="I152" s="11">
        <f>5/8</f>
        <v>0.625</v>
      </c>
      <c r="J152" s="11">
        <f>3/7</f>
        <v>0.4285714286</v>
      </c>
      <c r="K152" s="11">
        <v>1.0</v>
      </c>
      <c r="L152" s="11">
        <f>3/6</f>
        <v>0.5</v>
      </c>
      <c r="M152" s="11">
        <f>2/6</f>
        <v>0.3333333333</v>
      </c>
      <c r="N152" s="145"/>
      <c r="O152" s="145"/>
      <c r="P152" s="145"/>
      <c r="Q152" s="145"/>
      <c r="R152" s="145"/>
      <c r="S152" s="145"/>
      <c r="T152" s="22"/>
      <c r="U152" s="22"/>
    </row>
    <row r="153" ht="12.75" customHeight="1">
      <c r="A153" s="12">
        <f t="shared" si="1"/>
        <v>0</v>
      </c>
      <c r="B153" s="12" t="s">
        <v>200</v>
      </c>
      <c r="C153" s="8" t="s">
        <v>278</v>
      </c>
      <c r="D153" s="148">
        <f>AVERAGE(G153:P153)</f>
        <v>0.5676146384</v>
      </c>
      <c r="E153" s="17">
        <f>COUNT(G153:P153)</f>
        <v>9</v>
      </c>
      <c r="F153" s="11">
        <f t="shared" si="86"/>
        <v>5.108531746</v>
      </c>
      <c r="G153" s="11">
        <f>10/12</f>
        <v>0.8333333333</v>
      </c>
      <c r="H153" s="11">
        <f>8/9</f>
        <v>0.8888888889</v>
      </c>
      <c r="I153" s="11">
        <f>1.5/8</f>
        <v>0.1875</v>
      </c>
      <c r="J153" s="11">
        <f>1.5/3</f>
        <v>0.5</v>
      </c>
      <c r="K153" s="11">
        <f>6/7</f>
        <v>0.8571428571</v>
      </c>
      <c r="L153" s="11">
        <f t="shared" ref="L153:M153" si="87">2/6</f>
        <v>0.3333333333</v>
      </c>
      <c r="M153" s="11">
        <f t="shared" si="87"/>
        <v>0.3333333333</v>
      </c>
      <c r="N153" s="11">
        <f>4/5</f>
        <v>0.8</v>
      </c>
      <c r="O153" s="11">
        <f>1.5/4</f>
        <v>0.375</v>
      </c>
      <c r="P153" s="22"/>
      <c r="Q153" s="22"/>
      <c r="R153" s="22"/>
      <c r="S153" s="144"/>
      <c r="T153" s="22"/>
      <c r="U153" s="22"/>
    </row>
    <row r="154" ht="12.75" customHeight="1">
      <c r="A154" s="12">
        <f t="shared" si="1"/>
        <v>1</v>
      </c>
      <c r="B154" s="13" t="s">
        <v>676</v>
      </c>
      <c r="C154" s="67" t="s">
        <v>685</v>
      </c>
      <c r="D154" s="109">
        <f>AVERAGE(G154:U154)</f>
        <v>0.5670787546</v>
      </c>
      <c r="E154" s="17">
        <f t="shared" ref="E154:E161" si="88">COUNT(G154:S154)</f>
        <v>6</v>
      </c>
      <c r="F154" s="11">
        <f t="shared" si="86"/>
        <v>3.402472527</v>
      </c>
      <c r="G154" s="11">
        <f>5/13</f>
        <v>0.3846153846</v>
      </c>
      <c r="H154" s="11">
        <f>2/7</f>
        <v>0.2857142857</v>
      </c>
      <c r="I154" s="11">
        <v>1.0</v>
      </c>
      <c r="J154" s="11">
        <v>0.0</v>
      </c>
      <c r="K154" s="11">
        <f>7/8</f>
        <v>0.875</v>
      </c>
      <c r="L154" s="11">
        <f>6/7</f>
        <v>0.8571428571</v>
      </c>
      <c r="M154" s="144"/>
      <c r="N154" s="144"/>
      <c r="O154" s="144"/>
      <c r="P154" s="144"/>
      <c r="Q154" s="144"/>
      <c r="R154" s="144"/>
      <c r="S154" s="144"/>
      <c r="T154" s="22"/>
      <c r="U154" s="22"/>
      <c r="V154" s="13"/>
      <c r="W154" s="13"/>
      <c r="X154" s="13"/>
      <c r="Y154" s="13"/>
    </row>
    <row r="155" ht="12.75" customHeight="1">
      <c r="A155" s="12">
        <f t="shared" si="1"/>
        <v>2</v>
      </c>
      <c r="B155" s="12" t="s">
        <v>600</v>
      </c>
      <c r="C155" s="50" t="s">
        <v>604</v>
      </c>
      <c r="D155" s="109">
        <f t="shared" ref="D155:D161" si="89">AVERAGE(G155:S155)</f>
        <v>0.5636837121</v>
      </c>
      <c r="E155" s="17">
        <f t="shared" si="88"/>
        <v>8</v>
      </c>
      <c r="F155" s="11">
        <f t="shared" si="86"/>
        <v>4.509469697</v>
      </c>
      <c r="G155" s="11">
        <f>7/12</f>
        <v>0.5833333333</v>
      </c>
      <c r="H155" s="11">
        <f>4/11</f>
        <v>0.3636363636</v>
      </c>
      <c r="I155" s="11">
        <v>1.0</v>
      </c>
      <c r="J155" s="11">
        <v>1.0</v>
      </c>
      <c r="K155" s="11">
        <v>0.0</v>
      </c>
      <c r="L155" s="11">
        <f>4.5/8</f>
        <v>0.5625</v>
      </c>
      <c r="M155" s="11">
        <f>3/7</f>
        <v>0.4285714286</v>
      </c>
      <c r="N155" s="11">
        <f>4/7</f>
        <v>0.5714285714</v>
      </c>
      <c r="O155" s="144"/>
      <c r="P155" s="144"/>
      <c r="Q155" s="144"/>
      <c r="R155" s="145"/>
      <c r="S155" s="145"/>
      <c r="T155" s="22"/>
      <c r="U155" s="22"/>
    </row>
    <row r="156" ht="12.75" customHeight="1">
      <c r="A156" s="12">
        <f t="shared" si="1"/>
        <v>3</v>
      </c>
      <c r="B156" s="12" t="s">
        <v>520</v>
      </c>
      <c r="C156" s="9" t="s">
        <v>522</v>
      </c>
      <c r="D156" s="109">
        <f t="shared" si="89"/>
        <v>0.5634126984</v>
      </c>
      <c r="E156" s="17">
        <f t="shared" si="88"/>
        <v>10</v>
      </c>
      <c r="F156" s="18">
        <f t="shared" si="86"/>
        <v>5.634126984</v>
      </c>
      <c r="G156" s="11">
        <f>3/5</f>
        <v>0.6</v>
      </c>
      <c r="H156" s="11">
        <f>1/3</f>
        <v>0.3333333333</v>
      </c>
      <c r="I156" s="11">
        <f>2/9</f>
        <v>0.2222222222</v>
      </c>
      <c r="J156" s="11">
        <f>2/8</f>
        <v>0.25</v>
      </c>
      <c r="K156" s="11">
        <f>3/7</f>
        <v>0.4285714286</v>
      </c>
      <c r="L156" s="11">
        <v>1.0</v>
      </c>
      <c r="M156" s="11">
        <v>1.0</v>
      </c>
      <c r="N156" s="11">
        <v>0.5</v>
      </c>
      <c r="O156" s="11">
        <v>1.0</v>
      </c>
      <c r="P156" s="11">
        <f>1.5/5</f>
        <v>0.3</v>
      </c>
      <c r="Q156" s="145"/>
      <c r="R156" s="145"/>
      <c r="S156" s="145"/>
      <c r="T156" s="22"/>
      <c r="U156" s="22"/>
    </row>
    <row r="157" ht="12.75" customHeight="1">
      <c r="A157" s="12">
        <f t="shared" si="1"/>
        <v>0</v>
      </c>
      <c r="B157" s="13" t="s">
        <v>598</v>
      </c>
      <c r="C157" s="85" t="s">
        <v>584</v>
      </c>
      <c r="D157" s="109">
        <f t="shared" si="89"/>
        <v>0.5627594628</v>
      </c>
      <c r="E157" s="17">
        <f t="shared" si="88"/>
        <v>7</v>
      </c>
      <c r="F157" s="18">
        <f t="shared" si="86"/>
        <v>3.939316239</v>
      </c>
      <c r="G157" s="11">
        <f>6/13</f>
        <v>0.4615384615</v>
      </c>
      <c r="H157" s="11">
        <f>9/12</f>
        <v>0.75</v>
      </c>
      <c r="I157" s="11">
        <f>5.5/11</f>
        <v>0.5</v>
      </c>
      <c r="J157" s="12">
        <f>4.5/10</f>
        <v>0.45</v>
      </c>
      <c r="K157" s="11">
        <f>7/9</f>
        <v>0.7777777778</v>
      </c>
      <c r="L157" s="11">
        <f>4/8</f>
        <v>0.5</v>
      </c>
      <c r="M157" s="11">
        <f>3.5/7</f>
        <v>0.5</v>
      </c>
      <c r="N157" s="144"/>
      <c r="O157" s="144"/>
      <c r="P157" s="144"/>
      <c r="Q157" s="144"/>
      <c r="R157" s="144"/>
      <c r="S157" s="144"/>
      <c r="T157" s="22"/>
      <c r="U157" s="22"/>
    </row>
    <row r="158" ht="12.75" customHeight="1">
      <c r="A158" s="12">
        <f t="shared" si="1"/>
        <v>1</v>
      </c>
      <c r="B158" s="12" t="s">
        <v>534</v>
      </c>
      <c r="C158" s="50" t="s">
        <v>438</v>
      </c>
      <c r="D158" s="109">
        <f t="shared" si="89"/>
        <v>0.562585034</v>
      </c>
      <c r="E158" s="17">
        <f t="shared" si="88"/>
        <v>7</v>
      </c>
      <c r="F158" s="18">
        <f t="shared" si="86"/>
        <v>3.938095238</v>
      </c>
      <c r="G158" s="11">
        <f>6/9</f>
        <v>0.6666666667</v>
      </c>
      <c r="H158" s="11">
        <f>2/4</f>
        <v>0.5</v>
      </c>
      <c r="I158" s="144"/>
      <c r="J158" s="11">
        <f>1/7</f>
        <v>0.1428571429</v>
      </c>
      <c r="K158" s="11">
        <f>3/7</f>
        <v>0.4285714286</v>
      </c>
      <c r="L158" s="11">
        <v>1.0</v>
      </c>
      <c r="M158" s="11">
        <f>3/5</f>
        <v>0.6</v>
      </c>
      <c r="N158" s="11">
        <v>0.6</v>
      </c>
      <c r="O158" s="145"/>
      <c r="P158" s="145"/>
      <c r="Q158" s="145"/>
      <c r="R158" s="145"/>
      <c r="S158" s="145"/>
      <c r="T158" s="22"/>
      <c r="U158" s="22"/>
    </row>
    <row r="159" ht="12.75" customHeight="1">
      <c r="A159" s="12">
        <f t="shared" si="1"/>
        <v>3</v>
      </c>
      <c r="B159" s="12" t="s">
        <v>556</v>
      </c>
      <c r="C159" s="79" t="s">
        <v>426</v>
      </c>
      <c r="D159" s="109">
        <f t="shared" si="89"/>
        <v>0.562211293</v>
      </c>
      <c r="E159" s="17">
        <f t="shared" si="88"/>
        <v>13</v>
      </c>
      <c r="F159" s="18">
        <f t="shared" si="86"/>
        <v>7.308746809</v>
      </c>
      <c r="G159" s="11">
        <f>8/13</f>
        <v>0.6153846154</v>
      </c>
      <c r="H159" s="11">
        <f>1/12</f>
        <v>0.08333333333</v>
      </c>
      <c r="I159" s="11">
        <f>3/11</f>
        <v>0.2727272727</v>
      </c>
      <c r="J159" s="11">
        <v>0.0</v>
      </c>
      <c r="K159" s="11">
        <f>4.5/9</f>
        <v>0.5</v>
      </c>
      <c r="L159" s="11">
        <f>7/9</f>
        <v>0.7777777778</v>
      </c>
      <c r="M159" s="11">
        <v>1.0</v>
      </c>
      <c r="N159" s="11">
        <v>1.0</v>
      </c>
      <c r="O159" s="11">
        <f t="shared" ref="O159:P159" si="90">4/7</f>
        <v>0.5714285714</v>
      </c>
      <c r="P159" s="11">
        <f t="shared" si="90"/>
        <v>0.5714285714</v>
      </c>
      <c r="Q159" s="11">
        <f>4/6</f>
        <v>0.6666666667</v>
      </c>
      <c r="R159" s="11">
        <v>1.0</v>
      </c>
      <c r="S159" s="11">
        <f>1/4</f>
        <v>0.25</v>
      </c>
      <c r="T159" s="22"/>
      <c r="U159" s="22"/>
    </row>
    <row r="160" ht="12.75" customHeight="1">
      <c r="A160" s="12">
        <f t="shared" si="1"/>
        <v>1</v>
      </c>
      <c r="B160" s="12" t="s">
        <v>300</v>
      </c>
      <c r="C160" s="37" t="s">
        <v>306</v>
      </c>
      <c r="D160" s="109">
        <f t="shared" si="89"/>
        <v>0.5578756313</v>
      </c>
      <c r="E160" s="17">
        <f t="shared" si="88"/>
        <v>8</v>
      </c>
      <c r="F160" s="18">
        <f t="shared" si="86"/>
        <v>4.463005051</v>
      </c>
      <c r="G160" s="11">
        <f>4/12</f>
        <v>0.3333333333</v>
      </c>
      <c r="H160" s="11">
        <f>3/11</f>
        <v>0.2727272727</v>
      </c>
      <c r="I160" s="11">
        <v>1.0</v>
      </c>
      <c r="J160" s="11">
        <f>7/9</f>
        <v>0.7777777778</v>
      </c>
      <c r="K160" s="11">
        <f>2.5/8</f>
        <v>0.3125</v>
      </c>
      <c r="L160" s="11">
        <f>3.5/7</f>
        <v>0.5</v>
      </c>
      <c r="M160" s="11">
        <f>4/6</f>
        <v>0.6666666667</v>
      </c>
      <c r="N160" s="145"/>
      <c r="O160" s="11">
        <f>3/5</f>
        <v>0.6</v>
      </c>
      <c r="P160" s="145"/>
      <c r="Q160" s="145"/>
      <c r="R160" s="145"/>
      <c r="S160" s="144"/>
      <c r="T160" s="22"/>
      <c r="U160" s="22"/>
    </row>
    <row r="161" ht="12.75" customHeight="1">
      <c r="A161" s="12">
        <f t="shared" si="1"/>
        <v>2</v>
      </c>
      <c r="B161" s="13" t="s">
        <v>257</v>
      </c>
      <c r="C161" s="61" t="s">
        <v>260</v>
      </c>
      <c r="D161" s="109">
        <f t="shared" si="89"/>
        <v>0.5578463203</v>
      </c>
      <c r="E161" s="17">
        <f t="shared" si="88"/>
        <v>11</v>
      </c>
      <c r="F161" s="18">
        <f t="shared" si="86"/>
        <v>6.136309524</v>
      </c>
      <c r="G161" s="11">
        <v>1.0</v>
      </c>
      <c r="H161" s="11">
        <f>3/9</f>
        <v>0.3333333333</v>
      </c>
      <c r="I161" s="11">
        <v>1.0</v>
      </c>
      <c r="J161" s="11">
        <f>2.5/8</f>
        <v>0.3125</v>
      </c>
      <c r="K161" s="11">
        <f>6/7</f>
        <v>0.8571428571</v>
      </c>
      <c r="L161" s="11">
        <f>1/6</f>
        <v>0.1666666667</v>
      </c>
      <c r="M161" s="11">
        <f>2/6</f>
        <v>0.3333333333</v>
      </c>
      <c r="N161" s="11">
        <f>4/5</f>
        <v>0.8</v>
      </c>
      <c r="O161" s="11">
        <f>1/4</f>
        <v>0.25</v>
      </c>
      <c r="P161" s="11">
        <f>3/4</f>
        <v>0.75</v>
      </c>
      <c r="Q161" s="11">
        <f>1/3</f>
        <v>0.3333333333</v>
      </c>
      <c r="R161" s="144"/>
      <c r="S161" s="144"/>
      <c r="T161" s="22"/>
      <c r="U161" s="22"/>
    </row>
    <row r="162" ht="12.75" customHeight="1">
      <c r="A162" s="12">
        <f t="shared" si="1"/>
        <v>0</v>
      </c>
      <c r="B162" s="8" t="s">
        <v>52</v>
      </c>
      <c r="C162" s="8" t="s">
        <v>62</v>
      </c>
      <c r="D162" s="109">
        <f>AVERAGE(G162:T162)</f>
        <v>0.5566666667</v>
      </c>
      <c r="E162" s="12">
        <f>COUNT(G162:T162)</f>
        <v>5</v>
      </c>
      <c r="F162" s="11">
        <f>D162*E162</f>
        <v>2.783333333</v>
      </c>
      <c r="G162" s="11">
        <v>0.2</v>
      </c>
      <c r="H162" s="11">
        <f>4/9</f>
        <v>0.4444444444</v>
      </c>
      <c r="I162" s="11">
        <f>8/9</f>
        <v>0.8888888889</v>
      </c>
      <c r="J162" s="11">
        <f>6/8</f>
        <v>0.75</v>
      </c>
      <c r="K162" s="11">
        <f>4/8</f>
        <v>0.5</v>
      </c>
      <c r="L162" s="144"/>
      <c r="M162" s="144"/>
      <c r="N162" s="144"/>
      <c r="O162" s="144"/>
      <c r="P162" s="144"/>
      <c r="Q162" s="144"/>
      <c r="R162" s="144"/>
      <c r="S162" s="144"/>
      <c r="T162" s="144"/>
      <c r="U162" s="22"/>
    </row>
    <row r="163" ht="12.75" customHeight="1">
      <c r="A163" s="12">
        <f t="shared" si="1"/>
        <v>2</v>
      </c>
      <c r="B163" s="22" t="s">
        <v>451</v>
      </c>
      <c r="C163" s="8" t="s">
        <v>453</v>
      </c>
      <c r="D163" s="109">
        <f t="shared" ref="D163:D167" si="91">AVERAGE(G163:S163)</f>
        <v>0.5555096419</v>
      </c>
      <c r="E163" s="17">
        <f t="shared" ref="E163:E174" si="92">COUNT(G163:S163)</f>
        <v>11</v>
      </c>
      <c r="F163" s="18">
        <f t="shared" ref="F163:F168" si="93">PRODUCT(E163,D163)</f>
        <v>6.110606061</v>
      </c>
      <c r="G163" s="11">
        <f>11/12</f>
        <v>0.9166666667</v>
      </c>
      <c r="H163" s="11">
        <f>2/11</f>
        <v>0.1818181818</v>
      </c>
      <c r="I163" s="11">
        <f>6/11</f>
        <v>0.5454545455</v>
      </c>
      <c r="J163" s="11">
        <v>0.1</v>
      </c>
      <c r="K163" s="11">
        <f>6/9</f>
        <v>0.6666666667</v>
      </c>
      <c r="L163" s="11">
        <v>1.0</v>
      </c>
      <c r="M163" s="11">
        <v>1.0</v>
      </c>
      <c r="N163" s="11">
        <f>1.5/6</f>
        <v>0.25</v>
      </c>
      <c r="O163" s="11">
        <v>0.4</v>
      </c>
      <c r="P163" s="11">
        <v>0.3</v>
      </c>
      <c r="Q163" s="11">
        <v>0.75</v>
      </c>
      <c r="R163" s="144"/>
      <c r="S163" s="144"/>
      <c r="T163" s="22"/>
      <c r="U163" s="22"/>
    </row>
    <row r="164" ht="12.75" customHeight="1">
      <c r="A164" s="12">
        <f t="shared" si="1"/>
        <v>0</v>
      </c>
      <c r="B164" s="13" t="s">
        <v>219</v>
      </c>
      <c r="C164" s="55" t="s">
        <v>226</v>
      </c>
      <c r="D164" s="109">
        <f t="shared" si="91"/>
        <v>0.554047619</v>
      </c>
      <c r="E164" s="17">
        <f t="shared" si="92"/>
        <v>5</v>
      </c>
      <c r="F164" s="18">
        <f t="shared" si="93"/>
        <v>2.770238095</v>
      </c>
      <c r="G164" s="11">
        <v>0.8</v>
      </c>
      <c r="H164" s="11">
        <f>6/9</f>
        <v>0.6666666667</v>
      </c>
      <c r="I164" s="11">
        <f>7/8</f>
        <v>0.875</v>
      </c>
      <c r="J164" s="11">
        <f>1/7</f>
        <v>0.1428571429</v>
      </c>
      <c r="K164" s="11">
        <f>2/7</f>
        <v>0.2857142857</v>
      </c>
      <c r="L164" s="144"/>
      <c r="M164" s="144"/>
      <c r="N164" s="144"/>
      <c r="O164" s="144"/>
      <c r="P164" s="144"/>
      <c r="Q164" s="144"/>
      <c r="R164" s="144"/>
      <c r="S164" s="144"/>
      <c r="T164" s="22"/>
      <c r="U164" s="22"/>
    </row>
    <row r="165" ht="12.75" customHeight="1">
      <c r="A165" s="12">
        <f t="shared" si="1"/>
        <v>0</v>
      </c>
      <c r="B165" s="8" t="s">
        <v>598</v>
      </c>
      <c r="C165" s="51" t="s">
        <v>406</v>
      </c>
      <c r="D165" s="109">
        <f t="shared" si="91"/>
        <v>0.5538675214</v>
      </c>
      <c r="E165" s="17">
        <f t="shared" si="92"/>
        <v>10</v>
      </c>
      <c r="F165" s="18">
        <f t="shared" si="93"/>
        <v>5.538675214</v>
      </c>
      <c r="G165" s="11">
        <f>10/13</f>
        <v>0.7692307692</v>
      </c>
      <c r="H165" s="11">
        <f>8/12</f>
        <v>0.6666666667</v>
      </c>
      <c r="I165" s="11">
        <f>5.5/11</f>
        <v>0.5</v>
      </c>
      <c r="J165" s="12">
        <f>4.5/10</f>
        <v>0.45</v>
      </c>
      <c r="K165" s="11">
        <f>4/9</f>
        <v>0.4444444444</v>
      </c>
      <c r="L165" s="11">
        <f>4/8</f>
        <v>0.5</v>
      </c>
      <c r="M165" s="11">
        <f>3.5/7</f>
        <v>0.5</v>
      </c>
      <c r="N165" s="11">
        <f>5/6</f>
        <v>0.8333333333</v>
      </c>
      <c r="O165" s="11">
        <v>0.5</v>
      </c>
      <c r="P165" s="11">
        <f>1.5/4</f>
        <v>0.375</v>
      </c>
      <c r="Q165" s="144"/>
      <c r="R165" s="144"/>
      <c r="S165" s="144"/>
      <c r="T165" s="22"/>
      <c r="U165" s="22"/>
    </row>
    <row r="166" ht="12.75" customHeight="1">
      <c r="A166" s="12">
        <f t="shared" si="1"/>
        <v>1</v>
      </c>
      <c r="B166" s="8" t="s">
        <v>556</v>
      </c>
      <c r="C166" s="146" t="s">
        <v>420</v>
      </c>
      <c r="D166" s="109">
        <f t="shared" si="91"/>
        <v>0.5536682335</v>
      </c>
      <c r="E166" s="17">
        <f t="shared" si="92"/>
        <v>13</v>
      </c>
      <c r="F166" s="18">
        <f t="shared" si="93"/>
        <v>7.197687035</v>
      </c>
      <c r="G166" s="11">
        <f>11/13</f>
        <v>0.8461538462</v>
      </c>
      <c r="H166" s="11">
        <f>4/12</f>
        <v>0.3333333333</v>
      </c>
      <c r="I166" s="11">
        <f>4/11</f>
        <v>0.3636363636</v>
      </c>
      <c r="J166" s="11">
        <v>0.0</v>
      </c>
      <c r="K166" s="11">
        <f>4.5/9</f>
        <v>0.5</v>
      </c>
      <c r="L166" s="11">
        <f>1/9</f>
        <v>0.1111111111</v>
      </c>
      <c r="M166" s="11">
        <f>4.5/8</f>
        <v>0.5625</v>
      </c>
      <c r="N166" s="11">
        <f>2/4</f>
        <v>0.5</v>
      </c>
      <c r="O166" s="11">
        <f t="shared" ref="O166:P166" si="94">6/7</f>
        <v>0.8571428571</v>
      </c>
      <c r="P166" s="11">
        <f t="shared" si="94"/>
        <v>0.8571428571</v>
      </c>
      <c r="Q166" s="11">
        <f>4/6</f>
        <v>0.6666666667</v>
      </c>
      <c r="R166" s="11">
        <v>0.6</v>
      </c>
      <c r="S166" s="11">
        <v>1.0</v>
      </c>
      <c r="T166" s="22"/>
      <c r="U166" s="22"/>
    </row>
    <row r="167" ht="12.75" customHeight="1">
      <c r="A167" s="12">
        <f t="shared" si="1"/>
        <v>1</v>
      </c>
      <c r="B167" s="22" t="s">
        <v>415</v>
      </c>
      <c r="C167" s="37" t="s">
        <v>417</v>
      </c>
      <c r="D167" s="109">
        <f t="shared" si="91"/>
        <v>0.553648498</v>
      </c>
      <c r="E167" s="17">
        <f t="shared" si="92"/>
        <v>11</v>
      </c>
      <c r="F167" s="18">
        <f t="shared" si="93"/>
        <v>6.090133478</v>
      </c>
      <c r="G167" s="11">
        <f>7/12</f>
        <v>0.5833333333</v>
      </c>
      <c r="H167" s="11">
        <f>7/11</f>
        <v>0.6363636364</v>
      </c>
      <c r="I167" s="11">
        <v>0.2</v>
      </c>
      <c r="J167" s="11">
        <f>3.5/9</f>
        <v>0.3888888889</v>
      </c>
      <c r="K167" s="11">
        <f>4.5/8</f>
        <v>0.5625</v>
      </c>
      <c r="L167" s="11">
        <f>6/7</f>
        <v>0.8571428571</v>
      </c>
      <c r="M167" s="11">
        <f>3/7</f>
        <v>0.4285714286</v>
      </c>
      <c r="N167" s="11">
        <f>2/6</f>
        <v>0.3333333333</v>
      </c>
      <c r="O167" s="11">
        <v>0.6</v>
      </c>
      <c r="P167" s="11">
        <v>0.5</v>
      </c>
      <c r="Q167" s="11">
        <v>1.0</v>
      </c>
      <c r="R167" s="144"/>
      <c r="S167" s="144"/>
      <c r="T167" s="22"/>
      <c r="U167" s="22"/>
    </row>
    <row r="168" ht="12.75" customHeight="1">
      <c r="A168" s="12">
        <f t="shared" si="1"/>
        <v>0</v>
      </c>
      <c r="B168" s="13" t="s">
        <v>661</v>
      </c>
      <c r="C168" s="39" t="s">
        <v>671</v>
      </c>
      <c r="D168" s="109">
        <f>AVERAGE(G168:U168)</f>
        <v>0.5535810255</v>
      </c>
      <c r="E168" s="17">
        <f t="shared" si="92"/>
        <v>11</v>
      </c>
      <c r="F168" s="11">
        <f t="shared" si="93"/>
        <v>6.08939128</v>
      </c>
      <c r="G168" s="144"/>
      <c r="H168" s="11">
        <f>12/13</f>
        <v>0.9230769231</v>
      </c>
      <c r="I168" s="11">
        <f>10/12</f>
        <v>0.8333333333</v>
      </c>
      <c r="J168" s="11">
        <f>7/11</f>
        <v>0.6363636364</v>
      </c>
      <c r="K168" s="11">
        <f>0/10</f>
        <v>0</v>
      </c>
      <c r="L168" s="11">
        <f>3.5/9</f>
        <v>0.3888888889</v>
      </c>
      <c r="M168" s="11">
        <f>3.5/8</f>
        <v>0.4375</v>
      </c>
      <c r="N168" s="11">
        <f>3.5/7</f>
        <v>0.5</v>
      </c>
      <c r="O168" s="11">
        <f>6/7</f>
        <v>0.8571428571</v>
      </c>
      <c r="P168" s="11">
        <f>2.5/6</f>
        <v>0.4166666667</v>
      </c>
      <c r="Q168" s="11">
        <f>3/6</f>
        <v>0.5</v>
      </c>
      <c r="R168" s="144"/>
      <c r="S168" s="11">
        <f>4.5/6</f>
        <v>0.75</v>
      </c>
      <c r="T168" s="11">
        <f>2/5</f>
        <v>0.4</v>
      </c>
      <c r="U168" s="144"/>
      <c r="V168" s="13"/>
      <c r="W168" s="13"/>
      <c r="X168" s="13"/>
      <c r="Y168" s="13"/>
    </row>
    <row r="169" ht="12.75" customHeight="1">
      <c r="A169" s="12">
        <f t="shared" si="1"/>
        <v>1</v>
      </c>
      <c r="B169" s="13" t="s">
        <v>317</v>
      </c>
      <c r="C169" s="39" t="s">
        <v>224</v>
      </c>
      <c r="D169" s="109">
        <f t="shared" ref="D169:D175" si="96">AVERAGE(G169:S169)</f>
        <v>0.550530303</v>
      </c>
      <c r="E169" s="17">
        <f t="shared" si="92"/>
        <v>10</v>
      </c>
      <c r="F169" s="18">
        <f>D169*E169</f>
        <v>5.50530303</v>
      </c>
      <c r="G169" s="11">
        <f>2/8</f>
        <v>0.25</v>
      </c>
      <c r="H169" s="11">
        <f>4/11</f>
        <v>0.3636363636</v>
      </c>
      <c r="I169" s="11">
        <v>0.0</v>
      </c>
      <c r="J169" s="11">
        <f>6/9</f>
        <v>0.6666666667</v>
      </c>
      <c r="K169" s="11">
        <f>6/8</f>
        <v>0.75</v>
      </c>
      <c r="L169" s="11">
        <f>3.5/7</f>
        <v>0.5</v>
      </c>
      <c r="M169" s="11">
        <v>1.0</v>
      </c>
      <c r="N169" s="11">
        <f t="shared" ref="N169:O169" si="95">4/5</f>
        <v>0.8</v>
      </c>
      <c r="O169" s="11">
        <f t="shared" si="95"/>
        <v>0.8</v>
      </c>
      <c r="P169" s="11">
        <f>1.5/4</f>
        <v>0.375</v>
      </c>
      <c r="Q169" s="144"/>
      <c r="R169" s="144"/>
      <c r="S169" s="144"/>
      <c r="T169" s="22"/>
      <c r="U169" s="22"/>
    </row>
    <row r="170" ht="12.75" customHeight="1">
      <c r="A170" s="12">
        <f t="shared" si="1"/>
        <v>1</v>
      </c>
      <c r="B170" s="13" t="s">
        <v>257</v>
      </c>
      <c r="C170" s="62" t="s">
        <v>264</v>
      </c>
      <c r="D170" s="109">
        <f t="shared" si="96"/>
        <v>0.5501587302</v>
      </c>
      <c r="E170" s="17">
        <f t="shared" si="92"/>
        <v>5</v>
      </c>
      <c r="F170" s="18">
        <f t="shared" ref="F170:F192" si="97">PRODUCT(E170,D170)</f>
        <v>2.750793651</v>
      </c>
      <c r="G170" s="11">
        <v>0.1</v>
      </c>
      <c r="H170" s="11">
        <f>7/9</f>
        <v>0.7777777778</v>
      </c>
      <c r="I170" s="11">
        <f>4/9</f>
        <v>0.4444444444</v>
      </c>
      <c r="J170" s="11">
        <v>1.0</v>
      </c>
      <c r="K170" s="11">
        <f>3/7</f>
        <v>0.4285714286</v>
      </c>
      <c r="L170" s="144"/>
      <c r="M170" s="144"/>
      <c r="N170" s="144"/>
      <c r="O170" s="144"/>
      <c r="P170" s="144"/>
      <c r="Q170" s="144"/>
      <c r="R170" s="144"/>
      <c r="S170" s="144"/>
      <c r="T170" s="22"/>
      <c r="U170" s="22"/>
    </row>
    <row r="171" ht="12.75" customHeight="1">
      <c r="A171" s="12">
        <f t="shared" si="1"/>
        <v>0</v>
      </c>
      <c r="B171" s="13" t="s">
        <v>451</v>
      </c>
      <c r="C171" s="65" t="s">
        <v>462</v>
      </c>
      <c r="D171" s="109">
        <f t="shared" si="96"/>
        <v>0.5476767677</v>
      </c>
      <c r="E171" s="17">
        <f t="shared" si="92"/>
        <v>5</v>
      </c>
      <c r="F171" s="18">
        <f t="shared" si="97"/>
        <v>2.738383838</v>
      </c>
      <c r="G171" s="11">
        <f>10/12</f>
        <v>0.8333333333</v>
      </c>
      <c r="H171" s="11">
        <f>5/11</f>
        <v>0.4545454545</v>
      </c>
      <c r="I171" s="11">
        <f>3/11</f>
        <v>0.2727272727</v>
      </c>
      <c r="J171" s="11">
        <v>0.9</v>
      </c>
      <c r="K171" s="11">
        <f>2.5/9</f>
        <v>0.2777777778</v>
      </c>
      <c r="L171" s="144"/>
      <c r="M171" s="144"/>
      <c r="N171" s="144"/>
      <c r="O171" s="144"/>
      <c r="P171" s="144"/>
      <c r="Q171" s="144"/>
      <c r="R171" s="144"/>
      <c r="S171" s="144"/>
      <c r="T171" s="22"/>
      <c r="U171" s="22"/>
    </row>
    <row r="172" ht="12.75" customHeight="1">
      <c r="A172" s="12">
        <f t="shared" si="1"/>
        <v>2</v>
      </c>
      <c r="B172" s="8" t="s">
        <v>92</v>
      </c>
      <c r="C172" s="8" t="s">
        <v>93</v>
      </c>
      <c r="D172" s="109">
        <f t="shared" si="96"/>
        <v>0.5472727273</v>
      </c>
      <c r="E172" s="17">
        <f t="shared" si="92"/>
        <v>11</v>
      </c>
      <c r="F172" s="18">
        <f t="shared" si="97"/>
        <v>6.02</v>
      </c>
      <c r="G172" s="150"/>
      <c r="H172" s="11">
        <v>0.17</v>
      </c>
      <c r="I172" s="11">
        <v>0.78</v>
      </c>
      <c r="J172" s="11">
        <v>0.33</v>
      </c>
      <c r="K172" s="11">
        <v>0.25</v>
      </c>
      <c r="L172" s="11">
        <v>0.57</v>
      </c>
      <c r="M172" s="11">
        <v>0.29</v>
      </c>
      <c r="N172" s="11">
        <v>1.0</v>
      </c>
      <c r="O172" s="11">
        <v>0.6</v>
      </c>
      <c r="P172" s="11">
        <v>0.4</v>
      </c>
      <c r="Q172" s="11">
        <v>0.63</v>
      </c>
      <c r="R172" s="11">
        <v>1.0</v>
      </c>
      <c r="S172" s="145"/>
      <c r="T172" s="22"/>
      <c r="U172" s="22"/>
      <c r="W172" s="10">
        <v>0.14285714285714285</v>
      </c>
      <c r="X172" s="12">
        <v>1.0</v>
      </c>
      <c r="Y172" s="12">
        <v>11.0</v>
      </c>
    </row>
    <row r="173" ht="12.75" customHeight="1">
      <c r="A173" s="12">
        <f t="shared" si="1"/>
        <v>2</v>
      </c>
      <c r="B173" s="12" t="s">
        <v>279</v>
      </c>
      <c r="C173" s="39" t="s">
        <v>857</v>
      </c>
      <c r="D173" s="109">
        <f t="shared" si="96"/>
        <v>0.5456912879</v>
      </c>
      <c r="E173" s="17">
        <f t="shared" si="92"/>
        <v>8</v>
      </c>
      <c r="F173" s="18">
        <f t="shared" si="97"/>
        <v>4.365530303</v>
      </c>
      <c r="G173" s="11">
        <f>2.5/8</f>
        <v>0.3125</v>
      </c>
      <c r="H173" s="145"/>
      <c r="I173" s="11">
        <v>1.0</v>
      </c>
      <c r="J173" s="11">
        <f>1.5/11</f>
        <v>0.1363636364</v>
      </c>
      <c r="K173" s="11">
        <v>1.0</v>
      </c>
      <c r="L173" s="11">
        <f>4.5/7</f>
        <v>0.6428571429</v>
      </c>
      <c r="M173" s="11">
        <f>2.5/7</f>
        <v>0.3571428571</v>
      </c>
      <c r="N173" s="11">
        <f>3/6</f>
        <v>0.5</v>
      </c>
      <c r="O173" s="11">
        <f>2.5/6</f>
        <v>0.4166666667</v>
      </c>
      <c r="P173" s="145"/>
      <c r="Q173" s="145"/>
      <c r="R173" s="145"/>
      <c r="S173" s="145"/>
      <c r="T173" s="22"/>
      <c r="U173" s="22"/>
    </row>
    <row r="174" ht="12.75" customHeight="1">
      <c r="A174" s="12">
        <f t="shared" si="1"/>
        <v>1</v>
      </c>
      <c r="B174" s="12" t="s">
        <v>434</v>
      </c>
      <c r="C174" s="8" t="s">
        <v>438</v>
      </c>
      <c r="D174" s="109">
        <f t="shared" si="96"/>
        <v>0.5450793651</v>
      </c>
      <c r="E174" s="17">
        <f t="shared" si="92"/>
        <v>10</v>
      </c>
      <c r="F174" s="18">
        <f t="shared" si="97"/>
        <v>5.450793651</v>
      </c>
      <c r="G174" s="11">
        <f>5/10</f>
        <v>0.5</v>
      </c>
      <c r="H174" s="11">
        <f>3.5/9</f>
        <v>0.3888888889</v>
      </c>
      <c r="I174" s="11">
        <f>7.5/9</f>
        <v>0.8333333333</v>
      </c>
      <c r="J174" s="11">
        <f>2/8</f>
        <v>0.25</v>
      </c>
      <c r="K174" s="11">
        <f>3/7</f>
        <v>0.4285714286</v>
      </c>
      <c r="L174" s="11">
        <f>4.5/6</f>
        <v>0.75</v>
      </c>
      <c r="M174" s="11">
        <v>1.0</v>
      </c>
      <c r="N174" s="11">
        <f>1/5</f>
        <v>0.2</v>
      </c>
      <c r="O174" s="11">
        <f>3.5/5</f>
        <v>0.7</v>
      </c>
      <c r="P174" s="11">
        <f>2/5</f>
        <v>0.4</v>
      </c>
      <c r="Q174" s="150"/>
      <c r="R174" s="144"/>
      <c r="S174" s="144"/>
      <c r="T174" s="22"/>
      <c r="U174" s="22"/>
    </row>
    <row r="175" ht="12.75" customHeight="1">
      <c r="A175" s="12">
        <f t="shared" si="1"/>
        <v>1</v>
      </c>
      <c r="B175" s="13" t="s">
        <v>558</v>
      </c>
      <c r="C175" s="50" t="s">
        <v>563</v>
      </c>
      <c r="D175" s="109">
        <f t="shared" si="96"/>
        <v>0.5413419913</v>
      </c>
      <c r="E175" s="17">
        <f>COUNT(G175:Q175)</f>
        <v>7</v>
      </c>
      <c r="F175" s="11">
        <f t="shared" si="97"/>
        <v>3.789393939</v>
      </c>
      <c r="G175" s="11">
        <f>3/11</f>
        <v>0.2727272727</v>
      </c>
      <c r="H175" s="11">
        <v>0.35</v>
      </c>
      <c r="I175" s="11">
        <f>4.5/9</f>
        <v>0.5</v>
      </c>
      <c r="J175" s="11">
        <f>2/3</f>
        <v>0.6666666667</v>
      </c>
      <c r="K175" s="11">
        <v>1.0</v>
      </c>
      <c r="L175" s="11">
        <f>3.5/7</f>
        <v>0.5</v>
      </c>
      <c r="M175" s="11">
        <f>3/6</f>
        <v>0.5</v>
      </c>
      <c r="N175" s="145"/>
      <c r="O175" s="145"/>
      <c r="P175" s="145"/>
      <c r="Q175" s="145"/>
      <c r="R175" s="145"/>
      <c r="S175" s="145"/>
      <c r="T175" s="22"/>
      <c r="U175" s="22"/>
    </row>
    <row r="176" ht="12.75" customHeight="1">
      <c r="A176" s="12">
        <f t="shared" si="1"/>
        <v>2</v>
      </c>
      <c r="B176" s="13" t="s">
        <v>661</v>
      </c>
      <c r="C176" s="8" t="s">
        <v>665</v>
      </c>
      <c r="D176" s="109">
        <f t="shared" ref="D176:D177" si="98">AVERAGE(G176:U176)</f>
        <v>0.539459152</v>
      </c>
      <c r="E176" s="17">
        <f t="shared" ref="E176:E179" si="99">COUNT(G176:S176)</f>
        <v>11</v>
      </c>
      <c r="F176" s="11">
        <f t="shared" si="97"/>
        <v>5.934050672</v>
      </c>
      <c r="G176" s="144"/>
      <c r="H176" s="11">
        <v>1.0</v>
      </c>
      <c r="I176" s="11">
        <f>8/12</f>
        <v>0.6666666667</v>
      </c>
      <c r="J176" s="11">
        <f>2/11</f>
        <v>0.1818181818</v>
      </c>
      <c r="K176" s="11">
        <f>7/10</f>
        <v>0.7</v>
      </c>
      <c r="L176" s="11">
        <f>3.5/9</f>
        <v>0.3888888889</v>
      </c>
      <c r="M176" s="11">
        <f>3.5/8</f>
        <v>0.4375</v>
      </c>
      <c r="N176" s="11">
        <f>3.5/7</f>
        <v>0.5</v>
      </c>
      <c r="O176" s="11">
        <f>4/7</f>
        <v>0.5714285714</v>
      </c>
      <c r="P176" s="11">
        <f>1/6</f>
        <v>0.1666666667</v>
      </c>
      <c r="Q176" s="11">
        <f>3/6</f>
        <v>0.5</v>
      </c>
      <c r="R176" s="144"/>
      <c r="S176" s="11">
        <v>1.0</v>
      </c>
      <c r="T176" s="11">
        <f>2/5</f>
        <v>0.4</v>
      </c>
      <c r="U176" s="11">
        <f>2/4</f>
        <v>0.5</v>
      </c>
      <c r="V176" s="13"/>
      <c r="W176" s="13"/>
      <c r="X176" s="13"/>
      <c r="Y176" s="13"/>
    </row>
    <row r="177" ht="12.75" customHeight="1">
      <c r="A177" s="12">
        <f t="shared" si="1"/>
        <v>2</v>
      </c>
      <c r="B177" s="13" t="s">
        <v>697</v>
      </c>
      <c r="C177" s="39" t="s">
        <v>355</v>
      </c>
      <c r="D177" s="109">
        <f t="shared" si="98"/>
        <v>0.5386002886</v>
      </c>
      <c r="E177" s="17">
        <f t="shared" si="99"/>
        <v>8</v>
      </c>
      <c r="F177" s="11">
        <f t="shared" si="97"/>
        <v>4.308802309</v>
      </c>
      <c r="G177" s="144"/>
      <c r="H177" s="11">
        <v>1.0</v>
      </c>
      <c r="I177" s="11">
        <f>2/11</f>
        <v>0.1818181818</v>
      </c>
      <c r="J177" s="11">
        <f>5/10</f>
        <v>0.5</v>
      </c>
      <c r="K177" s="11">
        <f>2/9</f>
        <v>0.2222222222</v>
      </c>
      <c r="L177" s="11">
        <v>1.0</v>
      </c>
      <c r="M177" s="11">
        <f>4/7</f>
        <v>0.5714285714</v>
      </c>
      <c r="N177" s="11">
        <f>3/6</f>
        <v>0.5</v>
      </c>
      <c r="O177" s="144"/>
      <c r="P177" s="11">
        <f>2/6</f>
        <v>0.3333333333</v>
      </c>
      <c r="Q177" s="144"/>
      <c r="R177" s="144"/>
      <c r="S177" s="22"/>
      <c r="T177" s="22"/>
      <c r="U177" s="22"/>
    </row>
    <row r="178" ht="12.75" customHeight="1">
      <c r="A178" s="12">
        <f t="shared" si="1"/>
        <v>0</v>
      </c>
      <c r="B178" s="8" t="s">
        <v>257</v>
      </c>
      <c r="C178" s="61" t="s">
        <v>258</v>
      </c>
      <c r="D178" s="109">
        <f>AVERAGE(G178:S178)</f>
        <v>0.5368145743</v>
      </c>
      <c r="E178" s="17">
        <f t="shared" si="99"/>
        <v>11</v>
      </c>
      <c r="F178" s="18">
        <f t="shared" si="97"/>
        <v>5.904960317</v>
      </c>
      <c r="G178" s="11">
        <v>0.9</v>
      </c>
      <c r="H178" s="11">
        <f>3/9</f>
        <v>0.3333333333</v>
      </c>
      <c r="I178" s="11">
        <f>8/9</f>
        <v>0.8888888889</v>
      </c>
      <c r="J178" s="11">
        <f>2.5/8</f>
        <v>0.3125</v>
      </c>
      <c r="K178" s="11">
        <f>3/7</f>
        <v>0.4285714286</v>
      </c>
      <c r="L178" s="11">
        <f t="shared" ref="L178:M178" si="100">3/6</f>
        <v>0.5</v>
      </c>
      <c r="M178" s="11">
        <f t="shared" si="100"/>
        <v>0.5</v>
      </c>
      <c r="N178" s="11">
        <f>2.5/5</f>
        <v>0.5</v>
      </c>
      <c r="O178" s="11">
        <f>2/4</f>
        <v>0.5</v>
      </c>
      <c r="P178" s="11">
        <f>1.5/4</f>
        <v>0.375</v>
      </c>
      <c r="Q178" s="11">
        <f>2/3</f>
        <v>0.6666666667</v>
      </c>
      <c r="R178" s="144"/>
      <c r="S178" s="144"/>
      <c r="T178" s="22"/>
      <c r="U178" s="22"/>
    </row>
    <row r="179" ht="12.75" customHeight="1">
      <c r="A179" s="12">
        <f t="shared" si="1"/>
        <v>2</v>
      </c>
      <c r="B179" s="13" t="s">
        <v>676</v>
      </c>
      <c r="C179" s="37" t="s">
        <v>678</v>
      </c>
      <c r="D179" s="109">
        <f>AVERAGE(G179:U179)</f>
        <v>0.5361378205</v>
      </c>
      <c r="E179" s="17">
        <f t="shared" si="99"/>
        <v>8</v>
      </c>
      <c r="F179" s="11">
        <f t="shared" si="97"/>
        <v>4.289102564</v>
      </c>
      <c r="G179" s="11">
        <f>3/13</f>
        <v>0.2307692308</v>
      </c>
      <c r="H179" s="11">
        <f>3/5</f>
        <v>0.6</v>
      </c>
      <c r="I179" s="11">
        <f>5/6</f>
        <v>0.8333333333</v>
      </c>
      <c r="J179" s="11">
        <v>0.0</v>
      </c>
      <c r="K179" s="11">
        <f>1/8</f>
        <v>0.125</v>
      </c>
      <c r="L179" s="11">
        <v>1.0</v>
      </c>
      <c r="M179" s="11">
        <v>1.0</v>
      </c>
      <c r="N179" s="11">
        <f>2/4</f>
        <v>0.5</v>
      </c>
      <c r="O179" s="144"/>
      <c r="P179" s="144"/>
      <c r="Q179" s="144"/>
      <c r="R179" s="144"/>
      <c r="S179" s="144"/>
      <c r="T179" s="22"/>
      <c r="U179" s="22"/>
      <c r="V179" s="13"/>
      <c r="W179" s="13"/>
      <c r="X179" s="13"/>
      <c r="Y179" s="13"/>
    </row>
    <row r="180" ht="12.75" customHeight="1">
      <c r="A180" s="12">
        <f t="shared" si="1"/>
        <v>0</v>
      </c>
      <c r="B180" s="13" t="s">
        <v>109</v>
      </c>
      <c r="C180" s="46" t="s">
        <v>115</v>
      </c>
      <c r="D180" s="109">
        <f t="shared" ref="D180:D185" si="101">AVERAGE(G180:S180)</f>
        <v>0.535978836</v>
      </c>
      <c r="E180" s="17">
        <f>COUNT(G180:R180)</f>
        <v>6</v>
      </c>
      <c r="F180" s="18">
        <f t="shared" si="97"/>
        <v>3.215873016</v>
      </c>
      <c r="G180" s="11">
        <f>7/10</f>
        <v>0.7</v>
      </c>
      <c r="H180" s="11">
        <f>4/9</f>
        <v>0.4444444444</v>
      </c>
      <c r="I180" s="11">
        <v>0.0</v>
      </c>
      <c r="J180" s="11">
        <f>4/7</f>
        <v>0.5714285714</v>
      </c>
      <c r="K180" s="11">
        <f>2/3</f>
        <v>0.6666666667</v>
      </c>
      <c r="L180" s="11">
        <f>5/6</f>
        <v>0.8333333333</v>
      </c>
      <c r="M180" s="145"/>
      <c r="N180" s="145"/>
      <c r="O180" s="145"/>
      <c r="P180" s="145"/>
      <c r="Q180" s="145"/>
      <c r="R180" s="145"/>
      <c r="S180" s="145"/>
      <c r="T180" s="22"/>
      <c r="U180" s="22"/>
    </row>
    <row r="181" ht="12.75" customHeight="1">
      <c r="A181" s="12">
        <f t="shared" si="1"/>
        <v>1</v>
      </c>
      <c r="B181" s="8" t="s">
        <v>353</v>
      </c>
      <c r="C181" s="71" t="s">
        <v>355</v>
      </c>
      <c r="D181" s="109">
        <f t="shared" si="101"/>
        <v>0.5342712843</v>
      </c>
      <c r="E181" s="17">
        <f>COUNT(G181:Q181)</f>
        <v>11</v>
      </c>
      <c r="F181" s="18">
        <f t="shared" si="97"/>
        <v>5.876984127</v>
      </c>
      <c r="G181" s="11">
        <v>1.0</v>
      </c>
      <c r="H181" s="11">
        <v>0.25</v>
      </c>
      <c r="I181" s="11">
        <f>3.5/9</f>
        <v>0.3888888889</v>
      </c>
      <c r="J181" s="11">
        <f>6/8</f>
        <v>0.75</v>
      </c>
      <c r="K181" s="11">
        <f>4/7</f>
        <v>0.5714285714</v>
      </c>
      <c r="L181" s="11">
        <f t="shared" ref="L181:M181" si="102">2/6</f>
        <v>0.3333333333</v>
      </c>
      <c r="M181" s="11">
        <f t="shared" si="102"/>
        <v>0.3333333333</v>
      </c>
      <c r="N181" s="11">
        <f t="shared" ref="N181:N182" si="103">2.5/5</f>
        <v>0.5</v>
      </c>
      <c r="O181" s="11">
        <v>0.5</v>
      </c>
      <c r="P181" s="11">
        <f>3/4</f>
        <v>0.75</v>
      </c>
      <c r="Q181" s="11">
        <f>2/4</f>
        <v>0.5</v>
      </c>
      <c r="R181" s="145"/>
      <c r="S181" s="145"/>
      <c r="T181" s="22"/>
      <c r="U181" s="22"/>
    </row>
    <row r="182" ht="12.75" customHeight="1">
      <c r="A182" s="12">
        <f t="shared" si="1"/>
        <v>2</v>
      </c>
      <c r="B182" s="22" t="s">
        <v>434</v>
      </c>
      <c r="C182" s="8" t="s">
        <v>834</v>
      </c>
      <c r="D182" s="109">
        <f t="shared" si="101"/>
        <v>0.5339105339</v>
      </c>
      <c r="E182" s="17">
        <f t="shared" ref="E182:E188" si="104">COUNT(G182:S182)</f>
        <v>11</v>
      </c>
      <c r="F182" s="18">
        <f t="shared" si="97"/>
        <v>5.873015873</v>
      </c>
      <c r="G182" s="11">
        <f>2/10</f>
        <v>0.2</v>
      </c>
      <c r="H182" s="11">
        <f>3.5/9</f>
        <v>0.3888888889</v>
      </c>
      <c r="I182" s="11">
        <f>2/9</f>
        <v>0.2222222222</v>
      </c>
      <c r="J182" s="11">
        <f>2/8</f>
        <v>0.25</v>
      </c>
      <c r="K182" s="11">
        <f>3/7</f>
        <v>0.4285714286</v>
      </c>
      <c r="L182" s="11">
        <f>4.5/6</f>
        <v>0.75</v>
      </c>
      <c r="M182" s="11">
        <f>5/6</f>
        <v>0.8333333333</v>
      </c>
      <c r="N182" s="11">
        <f t="shared" si="103"/>
        <v>0.5</v>
      </c>
      <c r="O182" s="11">
        <f>1.5/5</f>
        <v>0.3</v>
      </c>
      <c r="P182" s="11">
        <v>1.0</v>
      </c>
      <c r="Q182" s="11">
        <v>1.0</v>
      </c>
      <c r="R182" s="144"/>
      <c r="S182" s="144"/>
      <c r="T182" s="22"/>
      <c r="U182" s="22"/>
    </row>
    <row r="183" ht="12.75" customHeight="1">
      <c r="A183" s="12">
        <f t="shared" si="1"/>
        <v>1</v>
      </c>
      <c r="B183" s="13" t="s">
        <v>415</v>
      </c>
      <c r="C183" s="147" t="s">
        <v>423</v>
      </c>
      <c r="D183" s="109">
        <f t="shared" si="101"/>
        <v>0.533030303</v>
      </c>
      <c r="E183" s="17">
        <f t="shared" si="104"/>
        <v>5</v>
      </c>
      <c r="F183" s="18">
        <f t="shared" si="97"/>
        <v>2.665151515</v>
      </c>
      <c r="G183" s="11">
        <f>4/12</f>
        <v>0.3333333333</v>
      </c>
      <c r="H183" s="11">
        <f>2/11</f>
        <v>0.1818181818</v>
      </c>
      <c r="I183" s="11">
        <v>0.9</v>
      </c>
      <c r="J183" s="11">
        <v>1.0</v>
      </c>
      <c r="K183" s="11">
        <f>2/8</f>
        <v>0.25</v>
      </c>
      <c r="L183" s="144"/>
      <c r="M183" s="144"/>
      <c r="N183" s="144"/>
      <c r="O183" s="144"/>
      <c r="P183" s="144"/>
      <c r="Q183" s="144"/>
      <c r="R183" s="144"/>
      <c r="S183" s="144"/>
      <c r="T183" s="22"/>
      <c r="U183" s="22"/>
    </row>
    <row r="184" ht="12.75" customHeight="1">
      <c r="A184" s="12">
        <f t="shared" si="1"/>
        <v>0</v>
      </c>
      <c r="B184" s="8" t="s">
        <v>167</v>
      </c>
      <c r="C184" s="50" t="s">
        <v>168</v>
      </c>
      <c r="D184" s="109">
        <f t="shared" si="101"/>
        <v>0.5318542569</v>
      </c>
      <c r="E184" s="17">
        <f t="shared" si="104"/>
        <v>11</v>
      </c>
      <c r="F184" s="18">
        <f t="shared" si="97"/>
        <v>5.850396825</v>
      </c>
      <c r="G184" s="11">
        <v>0.65</v>
      </c>
      <c r="H184" s="11">
        <f>7/9</f>
        <v>0.7777777778</v>
      </c>
      <c r="I184" s="11">
        <v>0.0</v>
      </c>
      <c r="J184" s="11">
        <f>5.5/7</f>
        <v>0.7857142857</v>
      </c>
      <c r="K184" s="11">
        <f>3/7</f>
        <v>0.4285714286</v>
      </c>
      <c r="L184" s="11">
        <f>3/6</f>
        <v>0.5</v>
      </c>
      <c r="M184" s="11">
        <f>5/6</f>
        <v>0.8333333333</v>
      </c>
      <c r="N184" s="11">
        <f>4/5</f>
        <v>0.8</v>
      </c>
      <c r="O184" s="11">
        <f>1/5</f>
        <v>0.2</v>
      </c>
      <c r="P184" s="11">
        <f>2.5/4</f>
        <v>0.625</v>
      </c>
      <c r="Q184" s="11">
        <f>1/4</f>
        <v>0.25</v>
      </c>
      <c r="R184" s="145"/>
      <c r="S184" s="145"/>
      <c r="T184" s="22"/>
      <c r="U184" s="22"/>
    </row>
    <row r="185" ht="12.75" customHeight="1">
      <c r="A185" s="12">
        <f t="shared" si="1"/>
        <v>0</v>
      </c>
      <c r="B185" s="13" t="s">
        <v>577</v>
      </c>
      <c r="C185" s="9" t="s">
        <v>585</v>
      </c>
      <c r="D185" s="109">
        <f t="shared" si="101"/>
        <v>0.5304325304</v>
      </c>
      <c r="E185" s="17">
        <f t="shared" si="104"/>
        <v>6</v>
      </c>
      <c r="F185" s="18">
        <f t="shared" si="97"/>
        <v>3.182595183</v>
      </c>
      <c r="G185" s="11">
        <f>5/13</f>
        <v>0.3846153846</v>
      </c>
      <c r="H185" s="11">
        <f>0/12</f>
        <v>0</v>
      </c>
      <c r="I185" s="11">
        <f>10/11</f>
        <v>0.9090909091</v>
      </c>
      <c r="J185" s="11">
        <f>5/10</f>
        <v>0.5</v>
      </c>
      <c r="K185" s="11">
        <f>6.5/9</f>
        <v>0.7222222222</v>
      </c>
      <c r="L185" s="11">
        <f>6/9</f>
        <v>0.6666666667</v>
      </c>
      <c r="M185" s="144"/>
      <c r="N185" s="144"/>
      <c r="O185" s="144"/>
      <c r="P185" s="144"/>
      <c r="Q185" s="144"/>
      <c r="R185" s="144"/>
      <c r="S185" s="144"/>
      <c r="T185" s="22"/>
      <c r="U185" s="22"/>
    </row>
    <row r="186" ht="12.75" customHeight="1">
      <c r="A186" s="12">
        <f t="shared" si="1"/>
        <v>0</v>
      </c>
      <c r="B186" s="13" t="s">
        <v>676</v>
      </c>
      <c r="C186" s="37" t="s">
        <v>694</v>
      </c>
      <c r="D186" s="109">
        <f>AVERAGE(G186:U186)</f>
        <v>0.5293467643</v>
      </c>
      <c r="E186" s="17">
        <f t="shared" si="104"/>
        <v>5</v>
      </c>
      <c r="F186" s="11">
        <f t="shared" si="97"/>
        <v>2.646733822</v>
      </c>
      <c r="G186" s="11">
        <f>8/13</f>
        <v>0.6153846154</v>
      </c>
      <c r="H186" s="11">
        <f>3/7</f>
        <v>0.4285714286</v>
      </c>
      <c r="I186" s="11">
        <f>1/5</f>
        <v>0.2</v>
      </c>
      <c r="J186" s="11">
        <f>7/9</f>
        <v>0.7777777778</v>
      </c>
      <c r="K186" s="11">
        <f>5/8</f>
        <v>0.625</v>
      </c>
      <c r="L186" s="144"/>
      <c r="M186" s="144"/>
      <c r="N186" s="144"/>
      <c r="O186" s="144"/>
      <c r="P186" s="144"/>
      <c r="Q186" s="144"/>
      <c r="R186" s="144"/>
      <c r="S186" s="144"/>
      <c r="T186" s="22"/>
      <c r="U186" s="22"/>
      <c r="V186" s="13"/>
      <c r="W186" s="13"/>
      <c r="X186" s="13"/>
      <c r="Y186" s="13"/>
    </row>
    <row r="187" ht="12.75" customHeight="1">
      <c r="A187" s="12">
        <f t="shared" si="1"/>
        <v>0</v>
      </c>
      <c r="B187" s="13" t="s">
        <v>371</v>
      </c>
      <c r="C187" s="9" t="s">
        <v>379</v>
      </c>
      <c r="D187" s="109">
        <f t="shared" ref="D187:D192" si="105">AVERAGE(G187:S187)</f>
        <v>0.526751443</v>
      </c>
      <c r="E187" s="17">
        <f t="shared" si="104"/>
        <v>10</v>
      </c>
      <c r="F187" s="18">
        <f t="shared" si="97"/>
        <v>5.26751443</v>
      </c>
      <c r="G187" s="11">
        <f>10/12</f>
        <v>0.8333333333</v>
      </c>
      <c r="H187" s="11">
        <f>7/11</f>
        <v>0.6363636364</v>
      </c>
      <c r="I187" s="11">
        <f t="shared" ref="I187:I188" si="106">4/10</f>
        <v>0.4</v>
      </c>
      <c r="J187" s="11">
        <f>8/9</f>
        <v>0.8888888889</v>
      </c>
      <c r="K187" s="11">
        <f>1.5/8</f>
        <v>0.1875</v>
      </c>
      <c r="L187" s="11">
        <f>4/7</f>
        <v>0.5714285714</v>
      </c>
      <c r="M187" s="11">
        <v>0.5</v>
      </c>
      <c r="N187" s="11">
        <f>3/6</f>
        <v>0.5</v>
      </c>
      <c r="O187" s="11">
        <v>0.5</v>
      </c>
      <c r="P187" s="11">
        <v>0.25</v>
      </c>
      <c r="Q187" s="144"/>
      <c r="R187" s="144"/>
      <c r="S187" s="144"/>
      <c r="T187" s="22"/>
      <c r="U187" s="22"/>
    </row>
    <row r="188" ht="12.75" customHeight="1">
      <c r="A188" s="12">
        <f t="shared" si="1"/>
        <v>1</v>
      </c>
      <c r="B188" s="13" t="s">
        <v>371</v>
      </c>
      <c r="C188" s="47" t="s">
        <v>323</v>
      </c>
      <c r="D188" s="109">
        <f t="shared" si="105"/>
        <v>0.5257683983</v>
      </c>
      <c r="E188" s="17">
        <f t="shared" si="104"/>
        <v>10</v>
      </c>
      <c r="F188" s="18">
        <f t="shared" si="97"/>
        <v>5.257683983</v>
      </c>
      <c r="G188" s="11">
        <f>3.5/12</f>
        <v>0.2916666667</v>
      </c>
      <c r="H188" s="11">
        <f>4/11</f>
        <v>0.3636363636</v>
      </c>
      <c r="I188" s="11">
        <f t="shared" si="106"/>
        <v>0.4</v>
      </c>
      <c r="J188" s="11">
        <f>6/9</f>
        <v>0.6666666667</v>
      </c>
      <c r="K188" s="11">
        <f>4/8</f>
        <v>0.5</v>
      </c>
      <c r="L188" s="11">
        <f>2/7</f>
        <v>0.2857142857</v>
      </c>
      <c r="M188" s="11">
        <v>0.5</v>
      </c>
      <c r="N188" s="11">
        <v>1.0</v>
      </c>
      <c r="O188" s="11">
        <v>0.5</v>
      </c>
      <c r="P188" s="11">
        <f>3/4</f>
        <v>0.75</v>
      </c>
      <c r="Q188" s="144"/>
      <c r="R188" s="144"/>
      <c r="S188" s="144"/>
      <c r="T188" s="22"/>
      <c r="U188" s="22"/>
    </row>
    <row r="189" ht="12.75" customHeight="1">
      <c r="A189" s="12">
        <f t="shared" si="1"/>
        <v>0</v>
      </c>
      <c r="B189" s="12" t="s">
        <v>383</v>
      </c>
      <c r="C189" s="50" t="s">
        <v>390</v>
      </c>
      <c r="D189" s="109">
        <f t="shared" si="105"/>
        <v>0.5237837559</v>
      </c>
      <c r="E189" s="17">
        <f>COUNT(G189:O189)</f>
        <v>7</v>
      </c>
      <c r="F189" s="18">
        <f t="shared" si="97"/>
        <v>3.666486291</v>
      </c>
      <c r="G189" s="11">
        <f>6/11</f>
        <v>0.5454545455</v>
      </c>
      <c r="H189" s="11">
        <f>6/10</f>
        <v>0.6</v>
      </c>
      <c r="I189" s="11">
        <f>8/9</f>
        <v>0.8888888889</v>
      </c>
      <c r="J189" s="11">
        <f>1/8</f>
        <v>0.125</v>
      </c>
      <c r="K189" s="11">
        <f>6/7</f>
        <v>0.8571428571</v>
      </c>
      <c r="L189" s="11">
        <f>1.5/6</f>
        <v>0.25</v>
      </c>
      <c r="M189" s="11">
        <v>0.4</v>
      </c>
      <c r="N189" s="144"/>
      <c r="O189" s="144"/>
      <c r="P189" s="144"/>
      <c r="Q189" s="144"/>
      <c r="R189" s="144"/>
      <c r="S189" s="144"/>
      <c r="T189" s="22"/>
      <c r="U189" s="22"/>
    </row>
    <row r="190" ht="12.75" customHeight="1">
      <c r="A190" s="12">
        <f t="shared" si="1"/>
        <v>1</v>
      </c>
      <c r="B190" s="12" t="s">
        <v>279</v>
      </c>
      <c r="C190" s="39" t="s">
        <v>283</v>
      </c>
      <c r="D190" s="109">
        <f t="shared" si="105"/>
        <v>0.5231404959</v>
      </c>
      <c r="E190" s="17">
        <f t="shared" ref="E190:E192" si="107">COUNT(G190:S190)</f>
        <v>11</v>
      </c>
      <c r="F190" s="18">
        <f t="shared" si="97"/>
        <v>5.754545455</v>
      </c>
      <c r="G190" s="11">
        <v>1.0</v>
      </c>
      <c r="H190" s="11">
        <f>1/2</f>
        <v>0.5</v>
      </c>
      <c r="I190" s="11">
        <f>5/6</f>
        <v>0.8333333333</v>
      </c>
      <c r="J190" s="11">
        <f>5/11</f>
        <v>0.4545454545</v>
      </c>
      <c r="K190" s="11">
        <f>3/10</f>
        <v>0.3</v>
      </c>
      <c r="L190" s="11">
        <f>4.5/7</f>
        <v>0.6428571429</v>
      </c>
      <c r="M190" s="11">
        <f>2.5/7</f>
        <v>0.3571428571</v>
      </c>
      <c r="N190" s="11">
        <f>3/6</f>
        <v>0.5</v>
      </c>
      <c r="O190" s="11">
        <f>2.5/6</f>
        <v>0.4166666667</v>
      </c>
      <c r="P190" s="11">
        <f>2.5/5</f>
        <v>0.5</v>
      </c>
      <c r="Q190" s="11">
        <f>1/4</f>
        <v>0.25</v>
      </c>
      <c r="R190" s="145"/>
      <c r="S190" s="145"/>
      <c r="T190" s="22"/>
      <c r="U190" s="22"/>
    </row>
    <row r="191" ht="12.75" customHeight="1">
      <c r="A191" s="12">
        <f t="shared" si="1"/>
        <v>0</v>
      </c>
      <c r="B191" s="12" t="s">
        <v>600</v>
      </c>
      <c r="C191" s="8" t="s">
        <v>613</v>
      </c>
      <c r="D191" s="109">
        <f t="shared" si="105"/>
        <v>0.5222011785</v>
      </c>
      <c r="E191" s="17">
        <f t="shared" si="107"/>
        <v>6</v>
      </c>
      <c r="F191" s="11">
        <f t="shared" si="97"/>
        <v>3.133207071</v>
      </c>
      <c r="G191" s="11">
        <f>8/12</f>
        <v>0.6666666667</v>
      </c>
      <c r="H191" s="11">
        <f>2/11</f>
        <v>0.1818181818</v>
      </c>
      <c r="I191" s="11">
        <f>5/10</f>
        <v>0.5</v>
      </c>
      <c r="J191" s="11">
        <f>5/9</f>
        <v>0.5555555556</v>
      </c>
      <c r="K191" s="11">
        <f>6/9</f>
        <v>0.6666666667</v>
      </c>
      <c r="L191" s="11">
        <f>4.5/8</f>
        <v>0.5625</v>
      </c>
      <c r="M191" s="144"/>
      <c r="N191" s="144"/>
      <c r="O191" s="144"/>
      <c r="P191" s="144"/>
      <c r="Q191" s="144"/>
      <c r="R191" s="145"/>
      <c r="S191" s="145"/>
      <c r="T191" s="22"/>
      <c r="U191" s="22"/>
    </row>
    <row r="192" ht="12.75" customHeight="1">
      <c r="A192" s="12">
        <f t="shared" si="1"/>
        <v>1</v>
      </c>
      <c r="B192" s="12" t="s">
        <v>486</v>
      </c>
      <c r="C192" s="9" t="s">
        <v>490</v>
      </c>
      <c r="D192" s="109">
        <f t="shared" si="105"/>
        <v>0.5196428571</v>
      </c>
      <c r="E192" s="17">
        <f t="shared" si="107"/>
        <v>8</v>
      </c>
      <c r="F192" s="18">
        <f t="shared" si="97"/>
        <v>4.157142857</v>
      </c>
      <c r="G192" s="11">
        <f>1/2</f>
        <v>0.5</v>
      </c>
      <c r="H192" s="11">
        <f>3/8</f>
        <v>0.375</v>
      </c>
      <c r="I192" s="11">
        <f>2.5/7</f>
        <v>0.3571428571</v>
      </c>
      <c r="J192" s="11">
        <v>1.0</v>
      </c>
      <c r="K192" s="11">
        <f>3/6</f>
        <v>0.5</v>
      </c>
      <c r="L192" s="11">
        <f>2.5/5</f>
        <v>0.5</v>
      </c>
      <c r="M192" s="11">
        <f>1.5/5</f>
        <v>0.3</v>
      </c>
      <c r="N192" s="11">
        <f>2.5/4</f>
        <v>0.625</v>
      </c>
      <c r="O192" s="145"/>
      <c r="P192" s="145"/>
      <c r="Q192" s="145"/>
      <c r="R192" s="145"/>
      <c r="S192" s="145"/>
      <c r="T192" s="22"/>
      <c r="U192" s="22"/>
    </row>
    <row r="193" ht="12.75" customHeight="1">
      <c r="A193" s="12">
        <f t="shared" si="1"/>
        <v>1</v>
      </c>
      <c r="B193" s="12" t="s">
        <v>52</v>
      </c>
      <c r="C193" s="9" t="s">
        <v>53</v>
      </c>
      <c r="D193" s="109">
        <f>AVERAGE(G193:T193)</f>
        <v>0.516978458</v>
      </c>
      <c r="E193" s="12">
        <f>COUNT(G193:T193)</f>
        <v>14</v>
      </c>
      <c r="F193" s="11">
        <f>D193*E193</f>
        <v>7.237698413</v>
      </c>
      <c r="G193" s="11">
        <v>0.7</v>
      </c>
      <c r="H193" s="11">
        <f>5/9</f>
        <v>0.5555555556</v>
      </c>
      <c r="I193" s="11">
        <f>1.5/9</f>
        <v>0.1666666667</v>
      </c>
      <c r="J193" s="11">
        <f>2/8</f>
        <v>0.25</v>
      </c>
      <c r="K193" s="11">
        <f>5/8</f>
        <v>0.625</v>
      </c>
      <c r="L193" s="11">
        <f>6/7</f>
        <v>0.8571428571</v>
      </c>
      <c r="M193" s="11">
        <v>1.0</v>
      </c>
      <c r="N193" s="11">
        <f>5/6</f>
        <v>0.8333333333</v>
      </c>
      <c r="O193" s="11">
        <f t="shared" ref="O193:P193" si="108">2/6</f>
        <v>0.3333333333</v>
      </c>
      <c r="P193" s="11">
        <f t="shared" si="108"/>
        <v>0.3333333333</v>
      </c>
      <c r="Q193" s="11">
        <f t="shared" ref="Q193:Q194" si="109">2/5</f>
        <v>0.4</v>
      </c>
      <c r="R193" s="11">
        <f>3/5</f>
        <v>0.6</v>
      </c>
      <c r="S193" s="11">
        <f>1/4</f>
        <v>0.25</v>
      </c>
      <c r="T193" s="11">
        <f>1/3</f>
        <v>0.3333333333</v>
      </c>
      <c r="U193" s="22"/>
    </row>
    <row r="194" ht="12.75" customHeight="1">
      <c r="A194" s="12">
        <f t="shared" si="1"/>
        <v>2</v>
      </c>
      <c r="B194" s="13" t="s">
        <v>697</v>
      </c>
      <c r="C194" s="39" t="s">
        <v>574</v>
      </c>
      <c r="D194" s="109">
        <f>AVERAGE(G194:U194)</f>
        <v>0.5167099567</v>
      </c>
      <c r="E194" s="17">
        <f t="shared" ref="E194:E206" si="110">COUNT(G194:S194)</f>
        <v>10</v>
      </c>
      <c r="F194" s="11">
        <f t="shared" ref="F194:F196" si="111">PRODUCT(E194,D194)</f>
        <v>5.167099567</v>
      </c>
      <c r="G194" s="144"/>
      <c r="H194" s="11">
        <f>1/5</f>
        <v>0.2</v>
      </c>
      <c r="I194" s="11">
        <f>1/11</f>
        <v>0.09090909091</v>
      </c>
      <c r="J194" s="11">
        <f>5/10</f>
        <v>0.5</v>
      </c>
      <c r="K194" s="11">
        <f>3/9</f>
        <v>0.3333333333</v>
      </c>
      <c r="L194" s="11">
        <f>3/4</f>
        <v>0.75</v>
      </c>
      <c r="M194" s="11">
        <f>1/7</f>
        <v>0.1428571429</v>
      </c>
      <c r="N194" s="11">
        <v>1.0</v>
      </c>
      <c r="O194" s="144"/>
      <c r="P194" s="11">
        <v>1.0</v>
      </c>
      <c r="Q194" s="11">
        <f t="shared" si="109"/>
        <v>0.4</v>
      </c>
      <c r="R194" s="11">
        <f>3/4</f>
        <v>0.75</v>
      </c>
      <c r="S194" s="22"/>
      <c r="T194" s="22"/>
      <c r="U194" s="22"/>
    </row>
    <row r="195" ht="12.75" customHeight="1">
      <c r="A195" s="12">
        <f t="shared" si="1"/>
        <v>0</v>
      </c>
      <c r="B195" s="12" t="s">
        <v>300</v>
      </c>
      <c r="C195" s="47" t="s">
        <v>310</v>
      </c>
      <c r="D195" s="109">
        <f t="shared" ref="D195:D197" si="112">AVERAGE(G195:S195)</f>
        <v>0.5155272968</v>
      </c>
      <c r="E195" s="17">
        <f t="shared" si="110"/>
        <v>6</v>
      </c>
      <c r="F195" s="18">
        <f t="shared" si="111"/>
        <v>3.093163781</v>
      </c>
      <c r="G195" s="11">
        <f>10/12</f>
        <v>0.8333333333</v>
      </c>
      <c r="H195" s="11">
        <f>3/11</f>
        <v>0.2727272727</v>
      </c>
      <c r="I195" s="11">
        <v>0.0</v>
      </c>
      <c r="J195" s="11">
        <f>8/9</f>
        <v>0.8888888889</v>
      </c>
      <c r="K195" s="11">
        <f>2.5/8</f>
        <v>0.3125</v>
      </c>
      <c r="L195" s="11">
        <f>5.5/7</f>
        <v>0.7857142857</v>
      </c>
      <c r="M195" s="145"/>
      <c r="N195" s="145"/>
      <c r="O195" s="145"/>
      <c r="P195" s="145"/>
      <c r="Q195" s="145"/>
      <c r="R195" s="145"/>
      <c r="S195" s="144"/>
      <c r="T195" s="22"/>
      <c r="U195" s="22"/>
    </row>
    <row r="196" ht="12.75" customHeight="1">
      <c r="A196" s="12">
        <f t="shared" si="1"/>
        <v>1</v>
      </c>
      <c r="B196" s="22" t="s">
        <v>598</v>
      </c>
      <c r="C196" s="85" t="s">
        <v>338</v>
      </c>
      <c r="D196" s="109">
        <f t="shared" si="112"/>
        <v>0.5145512821</v>
      </c>
      <c r="E196" s="17">
        <f t="shared" si="110"/>
        <v>10</v>
      </c>
      <c r="F196" s="18">
        <f t="shared" si="111"/>
        <v>5.145512821</v>
      </c>
      <c r="G196" s="11">
        <f>2/13</f>
        <v>0.1538461538</v>
      </c>
      <c r="H196" s="11">
        <f>7/12</f>
        <v>0.5833333333</v>
      </c>
      <c r="I196" s="11">
        <v>1.0</v>
      </c>
      <c r="J196" s="12">
        <f>4.5/10</f>
        <v>0.45</v>
      </c>
      <c r="K196" s="11">
        <f>6/9</f>
        <v>0.6666666667</v>
      </c>
      <c r="L196" s="11">
        <f>4/8</f>
        <v>0.5</v>
      </c>
      <c r="M196" s="11">
        <f>3.5/7</f>
        <v>0.5</v>
      </c>
      <c r="N196" s="11">
        <f>2.5/6</f>
        <v>0.4166666667</v>
      </c>
      <c r="O196" s="11">
        <v>0.5</v>
      </c>
      <c r="P196" s="11">
        <f>1.5/4</f>
        <v>0.375</v>
      </c>
      <c r="Q196" s="144"/>
      <c r="R196" s="144"/>
      <c r="S196" s="144"/>
      <c r="T196" s="22"/>
      <c r="U196" s="22"/>
    </row>
    <row r="197" ht="12.75" customHeight="1">
      <c r="A197" s="12">
        <f t="shared" si="1"/>
        <v>1</v>
      </c>
      <c r="B197" s="12" t="s">
        <v>317</v>
      </c>
      <c r="C197" s="39" t="s">
        <v>320</v>
      </c>
      <c r="D197" s="109">
        <f t="shared" si="112"/>
        <v>0.5140805375</v>
      </c>
      <c r="E197" s="17">
        <f t="shared" si="110"/>
        <v>8</v>
      </c>
      <c r="F197" s="18">
        <f>D197*E197</f>
        <v>4.1126443</v>
      </c>
      <c r="G197" s="11">
        <f>6/8</f>
        <v>0.75</v>
      </c>
      <c r="H197" s="11">
        <f>4/11</f>
        <v>0.3636363636</v>
      </c>
      <c r="I197" s="11">
        <v>0.0</v>
      </c>
      <c r="J197" s="11">
        <f>8/9</f>
        <v>0.8888888889</v>
      </c>
      <c r="K197" s="11">
        <f>4.5/8</f>
        <v>0.5625</v>
      </c>
      <c r="L197" s="11">
        <f>1.5/7</f>
        <v>0.2142857143</v>
      </c>
      <c r="M197" s="11">
        <f>2/6</f>
        <v>0.3333333333</v>
      </c>
      <c r="N197" s="11">
        <v>1.0</v>
      </c>
      <c r="O197" s="144"/>
      <c r="P197" s="144"/>
      <c r="Q197" s="144"/>
      <c r="R197" s="144"/>
      <c r="S197" s="144"/>
      <c r="T197" s="22"/>
      <c r="U197" s="22"/>
    </row>
    <row r="198" ht="12.75" customHeight="1">
      <c r="A198" s="12">
        <f t="shared" si="1"/>
        <v>0</v>
      </c>
      <c r="B198" s="13" t="s">
        <v>697</v>
      </c>
      <c r="C198" s="53" t="s">
        <v>406</v>
      </c>
      <c r="D198" s="109">
        <f>AVERAGE(G198:U198)</f>
        <v>0.5134054834</v>
      </c>
      <c r="E198" s="17">
        <f t="shared" si="110"/>
        <v>10</v>
      </c>
      <c r="F198" s="11">
        <f t="shared" ref="F198:F208" si="113">PRODUCT(E198,D198)</f>
        <v>5.134054834</v>
      </c>
      <c r="G198" s="144"/>
      <c r="H198" s="11">
        <f>2/5</f>
        <v>0.4</v>
      </c>
      <c r="I198" s="11">
        <f>9/11</f>
        <v>0.8181818182</v>
      </c>
      <c r="J198" s="11">
        <f>5/10</f>
        <v>0.5</v>
      </c>
      <c r="K198" s="11">
        <f>4/9</f>
        <v>0.4444444444</v>
      </c>
      <c r="L198" s="11">
        <f>1/4</f>
        <v>0.25</v>
      </c>
      <c r="M198" s="11">
        <f>4/7</f>
        <v>0.5714285714</v>
      </c>
      <c r="N198" s="11">
        <f t="shared" ref="N198:N199" si="114">3/6</f>
        <v>0.5</v>
      </c>
      <c r="O198" s="144"/>
      <c r="P198" s="11">
        <f>4.5/6</f>
        <v>0.75</v>
      </c>
      <c r="Q198" s="11">
        <f>2/5</f>
        <v>0.4</v>
      </c>
      <c r="R198" s="11">
        <f>2/4</f>
        <v>0.5</v>
      </c>
      <c r="S198" s="22"/>
      <c r="T198" s="22"/>
      <c r="U198" s="22"/>
    </row>
    <row r="199" ht="12.75" customHeight="1">
      <c r="A199" s="12">
        <f t="shared" si="1"/>
        <v>1</v>
      </c>
      <c r="B199" s="12" t="s">
        <v>279</v>
      </c>
      <c r="C199" s="8" t="s">
        <v>282</v>
      </c>
      <c r="D199" s="109">
        <f t="shared" ref="D199:D200" si="115">AVERAGE(G199:S199)</f>
        <v>0.5119426407</v>
      </c>
      <c r="E199" s="17">
        <f t="shared" si="110"/>
        <v>10</v>
      </c>
      <c r="F199" s="18">
        <f t="shared" si="113"/>
        <v>5.119426407</v>
      </c>
      <c r="G199" s="11">
        <f>2.5/8</f>
        <v>0.3125</v>
      </c>
      <c r="H199" s="145"/>
      <c r="I199" s="11">
        <f>3/6</f>
        <v>0.5</v>
      </c>
      <c r="J199" s="11">
        <f>5/11</f>
        <v>0.4545454545</v>
      </c>
      <c r="K199" s="11">
        <f>1/10</f>
        <v>0.1</v>
      </c>
      <c r="L199" s="11">
        <f>2/7</f>
        <v>0.2857142857</v>
      </c>
      <c r="M199" s="11">
        <v>1.0</v>
      </c>
      <c r="N199" s="11">
        <f t="shared" si="114"/>
        <v>0.5</v>
      </c>
      <c r="O199" s="11">
        <f>2.5/6</f>
        <v>0.4166666667</v>
      </c>
      <c r="P199" s="11">
        <f>4/5</f>
        <v>0.8</v>
      </c>
      <c r="Q199" s="11">
        <f>3/4</f>
        <v>0.75</v>
      </c>
      <c r="R199" s="145"/>
      <c r="S199" s="145"/>
      <c r="T199" s="22"/>
      <c r="U199" s="22"/>
    </row>
    <row r="200" ht="12.75" customHeight="1">
      <c r="A200" s="12">
        <f t="shared" si="1"/>
        <v>0</v>
      </c>
      <c r="B200" s="22" t="s">
        <v>556</v>
      </c>
      <c r="C200" s="146" t="s">
        <v>399</v>
      </c>
      <c r="D200" s="109">
        <f t="shared" si="115"/>
        <v>0.5106104366</v>
      </c>
      <c r="E200" s="17">
        <f t="shared" si="110"/>
        <v>13</v>
      </c>
      <c r="F200" s="18">
        <f t="shared" si="113"/>
        <v>6.637935675</v>
      </c>
      <c r="G200" s="11">
        <f>10/13</f>
        <v>0.7692307692</v>
      </c>
      <c r="H200" s="11">
        <f>9/12</f>
        <v>0.75</v>
      </c>
      <c r="I200" s="11">
        <f>7/11</f>
        <v>0.6363636364</v>
      </c>
      <c r="J200" s="11">
        <v>0.0</v>
      </c>
      <c r="K200" s="11">
        <f>4.5/9</f>
        <v>0.5</v>
      </c>
      <c r="L200" s="11">
        <f t="shared" ref="L200:L201" si="116">3.5/9</f>
        <v>0.3888888889</v>
      </c>
      <c r="M200" s="11">
        <f>4.5/8</f>
        <v>0.5625</v>
      </c>
      <c r="N200" s="11">
        <f>3/4</f>
        <v>0.75</v>
      </c>
      <c r="O200" s="11">
        <f>4/7</f>
        <v>0.5714285714</v>
      </c>
      <c r="P200" s="11">
        <f>1/7</f>
        <v>0.1428571429</v>
      </c>
      <c r="Q200" s="11">
        <f>4/6</f>
        <v>0.6666666667</v>
      </c>
      <c r="R200" s="11">
        <f>2/5</f>
        <v>0.4</v>
      </c>
      <c r="S200" s="11">
        <f>2/4</f>
        <v>0.5</v>
      </c>
      <c r="T200" s="22"/>
      <c r="U200" s="22"/>
    </row>
    <row r="201" ht="12.75" customHeight="1">
      <c r="A201" s="12">
        <f t="shared" si="1"/>
        <v>0</v>
      </c>
      <c r="B201" s="13" t="s">
        <v>661</v>
      </c>
      <c r="C201" s="8" t="s">
        <v>668</v>
      </c>
      <c r="D201" s="109">
        <f>AVERAGE(G201:U201)</f>
        <v>0.509245174</v>
      </c>
      <c r="E201" s="17">
        <f t="shared" si="110"/>
        <v>11</v>
      </c>
      <c r="F201" s="11">
        <f t="shared" si="113"/>
        <v>5.601696914</v>
      </c>
      <c r="G201" s="144"/>
      <c r="H201" s="11">
        <f>5/13</f>
        <v>0.3846153846</v>
      </c>
      <c r="I201" s="11">
        <f>11/12</f>
        <v>0.9166666667</v>
      </c>
      <c r="J201" s="11">
        <f>6/11</f>
        <v>0.5454545455</v>
      </c>
      <c r="K201" s="11">
        <f>0/10</f>
        <v>0</v>
      </c>
      <c r="L201" s="11">
        <f t="shared" si="116"/>
        <v>0.3888888889</v>
      </c>
      <c r="M201" s="11">
        <f>3.5/8</f>
        <v>0.4375</v>
      </c>
      <c r="N201" s="11">
        <f>3.5/7</f>
        <v>0.5</v>
      </c>
      <c r="O201" s="11">
        <f>3/7</f>
        <v>0.4285714286</v>
      </c>
      <c r="P201" s="11">
        <f>4.5/6</f>
        <v>0.75</v>
      </c>
      <c r="Q201" s="11">
        <f>3/6</f>
        <v>0.5</v>
      </c>
      <c r="R201" s="144"/>
      <c r="S201" s="11">
        <f>4.5/6</f>
        <v>0.75</v>
      </c>
      <c r="T201" s="144"/>
      <c r="U201" s="144"/>
      <c r="V201" s="13"/>
      <c r="W201" s="13"/>
      <c r="X201" s="13"/>
      <c r="Y201" s="13"/>
    </row>
    <row r="202" ht="12.75" customHeight="1">
      <c r="A202" s="12">
        <f t="shared" si="1"/>
        <v>0</v>
      </c>
      <c r="B202" s="13" t="s">
        <v>598</v>
      </c>
      <c r="C202" s="51" t="s">
        <v>457</v>
      </c>
      <c r="D202" s="109">
        <f t="shared" ref="D202:D208" si="117">AVERAGE(G202:S202)</f>
        <v>0.5036752137</v>
      </c>
      <c r="E202" s="17">
        <f t="shared" si="110"/>
        <v>5</v>
      </c>
      <c r="F202" s="18">
        <f t="shared" si="113"/>
        <v>2.518376068</v>
      </c>
      <c r="G202" s="11">
        <f>11/13</f>
        <v>0.8461538462</v>
      </c>
      <c r="H202" s="11">
        <f>6/12</f>
        <v>0.5</v>
      </c>
      <c r="I202" s="11">
        <f>5.5/11</f>
        <v>0.5</v>
      </c>
      <c r="J202" s="12">
        <f>4.5/10</f>
        <v>0.45</v>
      </c>
      <c r="K202" s="11">
        <f>2/9</f>
        <v>0.2222222222</v>
      </c>
      <c r="L202" s="144"/>
      <c r="M202" s="144"/>
      <c r="N202" s="144"/>
      <c r="O202" s="144"/>
      <c r="P202" s="144"/>
      <c r="Q202" s="144"/>
      <c r="R202" s="144"/>
      <c r="S202" s="144"/>
      <c r="T202" s="22"/>
      <c r="U202" s="22"/>
    </row>
    <row r="203" ht="12.75" customHeight="1">
      <c r="A203" s="12">
        <f t="shared" si="1"/>
        <v>0</v>
      </c>
      <c r="B203" s="12" t="s">
        <v>534</v>
      </c>
      <c r="C203" s="50" t="s">
        <v>266</v>
      </c>
      <c r="D203" s="109">
        <f t="shared" si="117"/>
        <v>0.5019047619</v>
      </c>
      <c r="E203" s="17">
        <f t="shared" si="110"/>
        <v>5</v>
      </c>
      <c r="F203" s="18">
        <f t="shared" si="113"/>
        <v>2.50952381</v>
      </c>
      <c r="G203" s="11">
        <f>6/9</f>
        <v>0.6666666667</v>
      </c>
      <c r="H203" s="11">
        <f>1/5</f>
        <v>0.2</v>
      </c>
      <c r="I203" s="11">
        <v>0.5</v>
      </c>
      <c r="J203" s="11">
        <f t="shared" ref="J203:K203" si="118">4/7</f>
        <v>0.5714285714</v>
      </c>
      <c r="K203" s="11">
        <f t="shared" si="118"/>
        <v>0.5714285714</v>
      </c>
      <c r="L203" s="145"/>
      <c r="M203" s="145"/>
      <c r="N203" s="145"/>
      <c r="O203" s="145"/>
      <c r="P203" s="145"/>
      <c r="Q203" s="145"/>
      <c r="R203" s="145"/>
      <c r="S203" s="145"/>
      <c r="T203" s="22"/>
      <c r="U203" s="22"/>
    </row>
    <row r="204" ht="12.75" customHeight="1">
      <c r="A204" s="12">
        <f t="shared" si="1"/>
        <v>1</v>
      </c>
      <c r="B204" s="12" t="s">
        <v>415</v>
      </c>
      <c r="C204" s="37" t="s">
        <v>425</v>
      </c>
      <c r="D204" s="109">
        <f t="shared" si="117"/>
        <v>0.5001010101</v>
      </c>
      <c r="E204" s="17">
        <f t="shared" si="110"/>
        <v>10</v>
      </c>
      <c r="F204" s="18">
        <f t="shared" si="113"/>
        <v>5.001010101</v>
      </c>
      <c r="G204" s="11">
        <f>5/12</f>
        <v>0.4166666667</v>
      </c>
      <c r="H204" s="11">
        <f>6/11</f>
        <v>0.5454545455</v>
      </c>
      <c r="I204" s="11">
        <v>1.0</v>
      </c>
      <c r="J204" s="11">
        <f>3.5/9</f>
        <v>0.3888888889</v>
      </c>
      <c r="K204" s="11">
        <f>2/8</f>
        <v>0.25</v>
      </c>
      <c r="L204" s="11">
        <f>4/7</f>
        <v>0.5714285714</v>
      </c>
      <c r="M204" s="11">
        <f t="shared" ref="M204:M205" si="119">3/7</f>
        <v>0.4285714286</v>
      </c>
      <c r="N204" s="11">
        <f>3/6</f>
        <v>0.5</v>
      </c>
      <c r="O204" s="11">
        <v>0.4</v>
      </c>
      <c r="P204" s="11">
        <v>0.5</v>
      </c>
      <c r="Q204" s="144"/>
      <c r="R204" s="144"/>
      <c r="S204" s="144"/>
      <c r="T204" s="22"/>
      <c r="U204" s="22"/>
    </row>
    <row r="205" ht="12.75" customHeight="1">
      <c r="A205" s="12">
        <f t="shared" si="1"/>
        <v>1</v>
      </c>
      <c r="B205" s="12" t="s">
        <v>640</v>
      </c>
      <c r="C205" s="74" t="s">
        <v>643</v>
      </c>
      <c r="D205" s="109">
        <f t="shared" si="117"/>
        <v>0.4931573477</v>
      </c>
      <c r="E205" s="17">
        <f t="shared" si="110"/>
        <v>11</v>
      </c>
      <c r="F205" s="11">
        <f t="shared" si="113"/>
        <v>5.424730825</v>
      </c>
      <c r="G205" s="11">
        <f>5/13</f>
        <v>0.3846153846</v>
      </c>
      <c r="H205" s="11">
        <f>1/12</f>
        <v>0.08333333333</v>
      </c>
      <c r="I205" s="11">
        <f>6.5/11</f>
        <v>0.5909090909</v>
      </c>
      <c r="J205" s="11">
        <f>6/10</f>
        <v>0.6</v>
      </c>
      <c r="K205" s="11">
        <f>4/9</f>
        <v>0.4444444444</v>
      </c>
      <c r="L205" s="11">
        <v>1.0</v>
      </c>
      <c r="M205" s="11">
        <f t="shared" si="119"/>
        <v>0.4285714286</v>
      </c>
      <c r="N205" s="11">
        <f>1/7</f>
        <v>0.1428571429</v>
      </c>
      <c r="O205" s="11">
        <f>3/6</f>
        <v>0.5</v>
      </c>
      <c r="P205" s="11">
        <f>2.5/5</f>
        <v>0.5</v>
      </c>
      <c r="Q205" s="11">
        <f>3/4</f>
        <v>0.75</v>
      </c>
      <c r="R205" s="145"/>
      <c r="S205" s="145"/>
      <c r="T205" s="22"/>
      <c r="U205" s="22"/>
    </row>
    <row r="206" ht="12.75" customHeight="1">
      <c r="A206" s="12">
        <f t="shared" si="1"/>
        <v>0</v>
      </c>
      <c r="B206" s="12" t="s">
        <v>640</v>
      </c>
      <c r="C206" s="9" t="s">
        <v>652</v>
      </c>
      <c r="D206" s="109">
        <f t="shared" si="117"/>
        <v>0.4931235431</v>
      </c>
      <c r="E206" s="17">
        <f t="shared" si="110"/>
        <v>5</v>
      </c>
      <c r="F206" s="11">
        <f t="shared" si="113"/>
        <v>2.465617716</v>
      </c>
      <c r="G206" s="11">
        <f>3/13</f>
        <v>0.2307692308</v>
      </c>
      <c r="H206" s="11">
        <f>7/12</f>
        <v>0.5833333333</v>
      </c>
      <c r="I206" s="11">
        <f>9/11</f>
        <v>0.8181818182</v>
      </c>
      <c r="J206" s="11">
        <v>0.0</v>
      </c>
      <c r="K206" s="11">
        <f>7.5/9</f>
        <v>0.8333333333</v>
      </c>
      <c r="L206" s="144"/>
      <c r="M206" s="144"/>
      <c r="N206" s="144"/>
      <c r="O206" s="144"/>
      <c r="P206" s="144"/>
      <c r="Q206" s="144"/>
      <c r="R206" s="145"/>
      <c r="S206" s="145"/>
      <c r="T206" s="22"/>
      <c r="U206" s="22"/>
    </row>
    <row r="207" ht="12.75" customHeight="1">
      <c r="A207" s="12">
        <f t="shared" si="1"/>
        <v>0</v>
      </c>
      <c r="B207" s="12" t="s">
        <v>383</v>
      </c>
      <c r="C207" s="50" t="s">
        <v>385</v>
      </c>
      <c r="D207" s="109">
        <f t="shared" si="117"/>
        <v>0.4916450216</v>
      </c>
      <c r="E207" s="17">
        <f>COUNT(G207:O207)</f>
        <v>5</v>
      </c>
      <c r="F207" s="18">
        <f t="shared" si="113"/>
        <v>2.458225108</v>
      </c>
      <c r="G207" s="11">
        <f>2.5/11</f>
        <v>0.2272727273</v>
      </c>
      <c r="H207" s="11">
        <v>0.6</v>
      </c>
      <c r="I207" s="11">
        <f>6/9</f>
        <v>0.6666666667</v>
      </c>
      <c r="J207" s="11">
        <f>2/8</f>
        <v>0.25</v>
      </c>
      <c r="K207" s="11">
        <f>5/7</f>
        <v>0.7142857143</v>
      </c>
      <c r="L207" s="144"/>
      <c r="M207" s="144"/>
      <c r="N207" s="144"/>
      <c r="O207" s="144"/>
      <c r="P207" s="144"/>
      <c r="Q207" s="144"/>
      <c r="R207" s="144"/>
      <c r="S207" s="144"/>
      <c r="T207" s="22"/>
      <c r="U207" s="22"/>
    </row>
    <row r="208" ht="12.75" customHeight="1">
      <c r="A208" s="12">
        <f t="shared" si="1"/>
        <v>1</v>
      </c>
      <c r="B208" s="12" t="s">
        <v>167</v>
      </c>
      <c r="C208" s="50" t="s">
        <v>169</v>
      </c>
      <c r="D208" s="109">
        <f t="shared" si="117"/>
        <v>0.4890692641</v>
      </c>
      <c r="E208" s="17">
        <f>COUNT(G208:S208)</f>
        <v>11</v>
      </c>
      <c r="F208" s="18">
        <f t="shared" si="113"/>
        <v>5.379761905</v>
      </c>
      <c r="G208" s="11">
        <v>0.25</v>
      </c>
      <c r="H208" s="11">
        <v>1.0</v>
      </c>
      <c r="I208" s="11">
        <v>0.0</v>
      </c>
      <c r="J208" s="11">
        <f>3/7</f>
        <v>0.4285714286</v>
      </c>
      <c r="K208" s="11">
        <f>4.5/7</f>
        <v>0.6428571429</v>
      </c>
      <c r="L208" s="11">
        <f>3/6</f>
        <v>0.5</v>
      </c>
      <c r="M208" s="11">
        <f>2/6</f>
        <v>0.3333333333</v>
      </c>
      <c r="N208" s="11">
        <f>2.5/5</f>
        <v>0.5</v>
      </c>
      <c r="O208" s="11">
        <f>3/5</f>
        <v>0.6</v>
      </c>
      <c r="P208" s="11">
        <f>2.5/4</f>
        <v>0.625</v>
      </c>
      <c r="Q208" s="11">
        <f>2/4</f>
        <v>0.5</v>
      </c>
      <c r="R208" s="145"/>
      <c r="S208" s="145"/>
      <c r="T208" s="22"/>
      <c r="U208" s="22"/>
    </row>
    <row r="209" ht="12.75" customHeight="1">
      <c r="A209" s="12">
        <f t="shared" si="1"/>
        <v>1</v>
      </c>
      <c r="B209" s="12" t="s">
        <v>619</v>
      </c>
      <c r="C209" s="135" t="s">
        <v>626</v>
      </c>
      <c r="D209" s="109">
        <v>0.489</v>
      </c>
      <c r="E209" s="17">
        <v>10.0</v>
      </c>
      <c r="F209" s="11">
        <v>4.89</v>
      </c>
      <c r="G209" s="11">
        <v>0.31</v>
      </c>
      <c r="H209" s="11">
        <v>1.0</v>
      </c>
      <c r="I209" s="11">
        <v>0.45</v>
      </c>
      <c r="J209" s="11">
        <v>0.8</v>
      </c>
      <c r="K209" s="11">
        <v>0.44</v>
      </c>
      <c r="L209" s="11">
        <v>0.25</v>
      </c>
      <c r="M209" s="11">
        <v>0.14</v>
      </c>
      <c r="N209" s="11">
        <v>0.5</v>
      </c>
      <c r="O209" s="11">
        <v>0.5</v>
      </c>
      <c r="P209" s="11">
        <v>0.5</v>
      </c>
      <c r="Q209" s="144"/>
      <c r="R209" s="145"/>
      <c r="S209" s="145"/>
      <c r="T209" s="22"/>
      <c r="U209" s="22"/>
    </row>
    <row r="210" ht="12.75" customHeight="1">
      <c r="A210" s="12">
        <f t="shared" si="1"/>
        <v>1</v>
      </c>
      <c r="B210" s="12" t="s">
        <v>383</v>
      </c>
      <c r="C210" s="50" t="s">
        <v>387</v>
      </c>
      <c r="D210" s="109">
        <f t="shared" ref="D210:D211" si="120">AVERAGE(G210:S210)</f>
        <v>0.4872835498</v>
      </c>
      <c r="E210" s="17">
        <f>COUNT(G210:O210)</f>
        <v>6</v>
      </c>
      <c r="F210" s="18">
        <f t="shared" ref="F210:F222" si="121">PRODUCT(E210,D210)</f>
        <v>2.923701299</v>
      </c>
      <c r="G210" s="11">
        <f>2.5/11</f>
        <v>0.2272727273</v>
      </c>
      <c r="H210" s="11">
        <f>2.5/10</f>
        <v>0.25</v>
      </c>
      <c r="I210" s="11">
        <v>1.0</v>
      </c>
      <c r="J210" s="11">
        <f>5/8</f>
        <v>0.625</v>
      </c>
      <c r="K210" s="11">
        <f>4/7</f>
        <v>0.5714285714</v>
      </c>
      <c r="L210" s="11">
        <f>1.5/6</f>
        <v>0.25</v>
      </c>
      <c r="M210" s="144"/>
      <c r="N210" s="144"/>
      <c r="O210" s="144"/>
      <c r="P210" s="144"/>
      <c r="Q210" s="144"/>
      <c r="R210" s="144"/>
      <c r="S210" s="144"/>
      <c r="T210" s="22"/>
      <c r="U210" s="22"/>
    </row>
    <row r="211" ht="12.75" customHeight="1">
      <c r="A211" s="12">
        <f t="shared" si="1"/>
        <v>0</v>
      </c>
      <c r="B211" s="12" t="s">
        <v>451</v>
      </c>
      <c r="C211" s="77" t="s">
        <v>463</v>
      </c>
      <c r="D211" s="109">
        <f t="shared" si="120"/>
        <v>0.4855568674</v>
      </c>
      <c r="E211" s="17">
        <f t="shared" ref="E211:E214" si="122">COUNT(G211:S211)</f>
        <v>11</v>
      </c>
      <c r="F211" s="18">
        <f t="shared" si="121"/>
        <v>5.341125541</v>
      </c>
      <c r="G211" s="11">
        <f>8/12</f>
        <v>0.6666666667</v>
      </c>
      <c r="H211" s="11">
        <f>5/11</f>
        <v>0.4545454545</v>
      </c>
      <c r="I211" s="11">
        <f>2/11</f>
        <v>0.1818181818</v>
      </c>
      <c r="J211" s="11">
        <v>0.4</v>
      </c>
      <c r="K211" s="11">
        <f>6/9</f>
        <v>0.6666666667</v>
      </c>
      <c r="L211" s="11">
        <f>4/5</f>
        <v>0.8</v>
      </c>
      <c r="M211" s="11">
        <f>4/7</f>
        <v>0.5714285714</v>
      </c>
      <c r="N211" s="11">
        <f>1.5/6</f>
        <v>0.25</v>
      </c>
      <c r="O211" s="11">
        <v>0.4</v>
      </c>
      <c r="P211" s="11">
        <v>0.7</v>
      </c>
      <c r="Q211" s="11">
        <v>0.25</v>
      </c>
      <c r="R211" s="144"/>
      <c r="S211" s="144"/>
      <c r="T211" s="22"/>
      <c r="U211" s="22"/>
    </row>
    <row r="212" ht="12.75" customHeight="1">
      <c r="A212" s="12">
        <f t="shared" si="1"/>
        <v>0</v>
      </c>
      <c r="B212" s="13" t="s">
        <v>676</v>
      </c>
      <c r="C212" s="74" t="s">
        <v>677</v>
      </c>
      <c r="D212" s="109">
        <f>AVERAGE(G212:U212)</f>
        <v>0.4838598901</v>
      </c>
      <c r="E212" s="17">
        <f t="shared" si="122"/>
        <v>8</v>
      </c>
      <c r="F212" s="11">
        <f t="shared" si="121"/>
        <v>3.870879121</v>
      </c>
      <c r="G212" s="11">
        <f>9/13</f>
        <v>0.6923076923</v>
      </c>
      <c r="H212" s="11">
        <f>4/5</f>
        <v>0.8</v>
      </c>
      <c r="I212" s="11">
        <f>3/5</f>
        <v>0.6</v>
      </c>
      <c r="J212" s="11">
        <v>0.0</v>
      </c>
      <c r="K212" s="11">
        <f>2/8</f>
        <v>0.25</v>
      </c>
      <c r="L212" s="11">
        <f>3/7</f>
        <v>0.4285714286</v>
      </c>
      <c r="M212" s="11">
        <f>3/5</f>
        <v>0.6</v>
      </c>
      <c r="N212" s="11">
        <f>2/4</f>
        <v>0.5</v>
      </c>
      <c r="O212" s="144"/>
      <c r="P212" s="144"/>
      <c r="Q212" s="144"/>
      <c r="R212" s="144"/>
      <c r="S212" s="144"/>
      <c r="T212" s="22"/>
      <c r="U212" s="22"/>
      <c r="V212" s="13"/>
      <c r="W212" s="13"/>
      <c r="X212" s="13"/>
      <c r="Y212" s="13"/>
    </row>
    <row r="213" ht="12.75" customHeight="1">
      <c r="A213" s="12">
        <f t="shared" si="1"/>
        <v>2</v>
      </c>
      <c r="B213" s="12" t="s">
        <v>167</v>
      </c>
      <c r="C213" s="50" t="s">
        <v>171</v>
      </c>
      <c r="D213" s="109">
        <f t="shared" ref="D213:D214" si="123">AVERAGE(G213:S213)</f>
        <v>0.4836219336</v>
      </c>
      <c r="E213" s="17">
        <f t="shared" si="122"/>
        <v>11</v>
      </c>
      <c r="F213" s="18">
        <f t="shared" si="121"/>
        <v>5.31984127</v>
      </c>
      <c r="G213" s="11">
        <v>0.65</v>
      </c>
      <c r="H213" s="11">
        <f>2/9</f>
        <v>0.2222222222</v>
      </c>
      <c r="I213" s="11">
        <v>0.0</v>
      </c>
      <c r="J213" s="11">
        <f>3/7</f>
        <v>0.4285714286</v>
      </c>
      <c r="K213" s="11">
        <f>2/7</f>
        <v>0.2857142857</v>
      </c>
      <c r="L213" s="11">
        <v>1.0</v>
      </c>
      <c r="M213" s="11">
        <f>2/6</f>
        <v>0.3333333333</v>
      </c>
      <c r="N213" s="11">
        <v>1.0</v>
      </c>
      <c r="O213" s="11">
        <f>2/5</f>
        <v>0.4</v>
      </c>
      <c r="P213" s="11">
        <f>1/4</f>
        <v>0.25</v>
      </c>
      <c r="Q213" s="11">
        <f>3/4</f>
        <v>0.75</v>
      </c>
      <c r="R213" s="145"/>
      <c r="S213" s="145"/>
      <c r="T213" s="22"/>
      <c r="U213" s="22"/>
    </row>
    <row r="214" ht="12.75" customHeight="1">
      <c r="A214" s="12">
        <f t="shared" si="1"/>
        <v>0</v>
      </c>
      <c r="B214" s="12" t="s">
        <v>520</v>
      </c>
      <c r="C214" s="9" t="s">
        <v>525</v>
      </c>
      <c r="D214" s="109">
        <f t="shared" si="123"/>
        <v>0.4833333333</v>
      </c>
      <c r="E214" s="17">
        <f t="shared" si="122"/>
        <v>6</v>
      </c>
      <c r="F214" s="18">
        <f t="shared" si="121"/>
        <v>2.9</v>
      </c>
      <c r="G214" s="11">
        <f>2/5</f>
        <v>0.4</v>
      </c>
      <c r="H214" s="11">
        <f>2/3</f>
        <v>0.6666666667</v>
      </c>
      <c r="I214" s="11">
        <f>3/9</f>
        <v>0.3333333333</v>
      </c>
      <c r="J214" s="11">
        <f>4/8</f>
        <v>0.5</v>
      </c>
      <c r="K214" s="11">
        <f>5/7</f>
        <v>0.7142857143</v>
      </c>
      <c r="L214" s="11">
        <f>2/7</f>
        <v>0.2857142857</v>
      </c>
      <c r="M214" s="145"/>
      <c r="N214" s="145"/>
      <c r="O214" s="145"/>
      <c r="P214" s="145"/>
      <c r="Q214" s="145"/>
      <c r="R214" s="145"/>
      <c r="S214" s="145"/>
      <c r="T214" s="22"/>
      <c r="U214" s="22"/>
    </row>
    <row r="215" ht="12.75" customHeight="1">
      <c r="A215" s="12">
        <f t="shared" si="1"/>
        <v>2</v>
      </c>
      <c r="B215" s="12" t="s">
        <v>200</v>
      </c>
      <c r="C215" s="127" t="s">
        <v>202</v>
      </c>
      <c r="D215" s="148">
        <f>AVERAGE(G215:P215)</f>
        <v>0.4829613095</v>
      </c>
      <c r="E215" s="17">
        <f>COUNT(G215:P215)</f>
        <v>8</v>
      </c>
      <c r="F215" s="11">
        <f t="shared" si="121"/>
        <v>3.863690476</v>
      </c>
      <c r="G215" s="11">
        <f>3.5/12</f>
        <v>0.2916666667</v>
      </c>
      <c r="H215" s="11">
        <v>1.0</v>
      </c>
      <c r="I215" s="11">
        <f>4.5/8</f>
        <v>0.5625</v>
      </c>
      <c r="J215" s="145"/>
      <c r="K215" s="11">
        <f>1/7</f>
        <v>0.1428571429</v>
      </c>
      <c r="L215" s="11">
        <f t="shared" ref="L215:M215" si="124">2/6</f>
        <v>0.3333333333</v>
      </c>
      <c r="M215" s="11">
        <f t="shared" si="124"/>
        <v>0.3333333333</v>
      </c>
      <c r="N215" s="11">
        <f>1/5</f>
        <v>0.2</v>
      </c>
      <c r="O215" s="11">
        <v>1.0</v>
      </c>
      <c r="P215" s="22"/>
      <c r="Q215" s="22"/>
      <c r="R215" s="22"/>
      <c r="S215" s="144"/>
      <c r="T215" s="22"/>
      <c r="U215" s="22"/>
    </row>
    <row r="216" ht="12.75" customHeight="1">
      <c r="A216" s="12">
        <f t="shared" si="1"/>
        <v>1</v>
      </c>
      <c r="B216" s="13" t="s">
        <v>598</v>
      </c>
      <c r="C216" s="85" t="s">
        <v>565</v>
      </c>
      <c r="D216" s="109">
        <f t="shared" ref="D216:D222" si="125">AVERAGE(G216:S216)</f>
        <v>0.4825735992</v>
      </c>
      <c r="E216" s="17">
        <f t="shared" ref="E216:E219" si="126">COUNT(G216:S216)</f>
        <v>9</v>
      </c>
      <c r="F216" s="18">
        <f t="shared" si="121"/>
        <v>4.343162393</v>
      </c>
      <c r="G216" s="11">
        <f>8/13</f>
        <v>0.6153846154</v>
      </c>
      <c r="H216" s="11">
        <f>3/12</f>
        <v>0.25</v>
      </c>
      <c r="I216" s="11">
        <f>5.5/11</f>
        <v>0.5</v>
      </c>
      <c r="J216" s="12">
        <f>4.5/10</f>
        <v>0.45</v>
      </c>
      <c r="K216" s="11">
        <f>1/9</f>
        <v>0.1111111111</v>
      </c>
      <c r="L216" s="11">
        <v>1.0</v>
      </c>
      <c r="M216" s="11">
        <f>3.5/7</f>
        <v>0.5</v>
      </c>
      <c r="N216" s="11">
        <f>2.5/6</f>
        <v>0.4166666667</v>
      </c>
      <c r="O216" s="11">
        <v>0.5</v>
      </c>
      <c r="P216" s="144"/>
      <c r="Q216" s="144"/>
      <c r="R216" s="144"/>
      <c r="S216" s="144"/>
      <c r="T216" s="22"/>
      <c r="U216" s="22"/>
    </row>
    <row r="217" ht="12.75" customHeight="1">
      <c r="A217" s="12">
        <f t="shared" si="1"/>
        <v>0</v>
      </c>
      <c r="B217" s="12" t="s">
        <v>503</v>
      </c>
      <c r="C217" s="77" t="s">
        <v>507</v>
      </c>
      <c r="D217" s="109">
        <f t="shared" si="125"/>
        <v>0.4818928571</v>
      </c>
      <c r="E217" s="17">
        <f t="shared" si="126"/>
        <v>10</v>
      </c>
      <c r="F217" s="18">
        <f t="shared" si="121"/>
        <v>4.818928571</v>
      </c>
      <c r="G217" s="11">
        <f>4/10</f>
        <v>0.4</v>
      </c>
      <c r="H217" s="144"/>
      <c r="I217" s="11">
        <v>0.56</v>
      </c>
      <c r="J217" s="11">
        <f>6/8</f>
        <v>0.75</v>
      </c>
      <c r="K217" s="11">
        <f>3.5/8</f>
        <v>0.4375</v>
      </c>
      <c r="L217" s="11">
        <f>4/7</f>
        <v>0.5714285714</v>
      </c>
      <c r="M217" s="11">
        <f>1.5/6</f>
        <v>0.25</v>
      </c>
      <c r="N217" s="11">
        <f>3/6</f>
        <v>0.5</v>
      </c>
      <c r="O217" s="11">
        <f>3.5/5</f>
        <v>0.7</v>
      </c>
      <c r="P217" s="11">
        <f>2/5</f>
        <v>0.4</v>
      </c>
      <c r="Q217" s="11">
        <f>1/4</f>
        <v>0.25</v>
      </c>
      <c r="R217" s="144"/>
      <c r="S217" s="144"/>
      <c r="T217" s="22"/>
      <c r="U217" s="22"/>
    </row>
    <row r="218" ht="12.75" customHeight="1">
      <c r="A218" s="12">
        <f t="shared" si="1"/>
        <v>0</v>
      </c>
      <c r="B218" s="12" t="s">
        <v>257</v>
      </c>
      <c r="C218" s="62" t="s">
        <v>262</v>
      </c>
      <c r="D218" s="109">
        <f t="shared" si="125"/>
        <v>0.4797867063</v>
      </c>
      <c r="E218" s="17">
        <f t="shared" si="126"/>
        <v>8</v>
      </c>
      <c r="F218" s="18">
        <f t="shared" si="121"/>
        <v>3.838293651</v>
      </c>
      <c r="G218" s="11">
        <v>0.3</v>
      </c>
      <c r="H218" s="11">
        <f>6/9</f>
        <v>0.6666666667</v>
      </c>
      <c r="I218" s="11">
        <f t="shared" ref="I218:I219" si="128">2/9</f>
        <v>0.2222222222</v>
      </c>
      <c r="J218" s="11">
        <f>5.5/8</f>
        <v>0.6875</v>
      </c>
      <c r="K218" s="11">
        <f t="shared" ref="K218:K219" si="129">3/7</f>
        <v>0.4285714286</v>
      </c>
      <c r="L218" s="11">
        <f t="shared" ref="L218:M218" si="127">4/6</f>
        <v>0.6666666667</v>
      </c>
      <c r="M218" s="11">
        <f t="shared" si="127"/>
        <v>0.6666666667</v>
      </c>
      <c r="N218" s="11">
        <f>1/5</f>
        <v>0.2</v>
      </c>
      <c r="O218" s="144"/>
      <c r="P218" s="144"/>
      <c r="Q218" s="144"/>
      <c r="R218" s="144"/>
      <c r="S218" s="144"/>
      <c r="T218" s="22"/>
      <c r="U218" s="22"/>
    </row>
    <row r="219" ht="12.75" customHeight="1">
      <c r="A219" s="12">
        <f t="shared" si="1"/>
        <v>0</v>
      </c>
      <c r="B219" s="12" t="s">
        <v>257</v>
      </c>
      <c r="C219" s="62" t="s">
        <v>261</v>
      </c>
      <c r="D219" s="109">
        <f t="shared" si="125"/>
        <v>0.4788293651</v>
      </c>
      <c r="E219" s="17">
        <f t="shared" si="126"/>
        <v>10</v>
      </c>
      <c r="F219" s="18">
        <f t="shared" si="121"/>
        <v>4.788293651</v>
      </c>
      <c r="G219" s="11">
        <v>0.7</v>
      </c>
      <c r="H219" s="11">
        <f>3/9</f>
        <v>0.3333333333</v>
      </c>
      <c r="I219" s="11">
        <f t="shared" si="128"/>
        <v>0.2222222222</v>
      </c>
      <c r="J219" s="11">
        <f>2.5/8</f>
        <v>0.3125</v>
      </c>
      <c r="K219" s="11">
        <f t="shared" si="129"/>
        <v>0.4285714286</v>
      </c>
      <c r="L219" s="11">
        <f>2/6</f>
        <v>0.3333333333</v>
      </c>
      <c r="M219" s="11">
        <f>5/6</f>
        <v>0.8333333333</v>
      </c>
      <c r="N219" s="11">
        <f t="shared" ref="N219:N220" si="130">2.5/5</f>
        <v>0.5</v>
      </c>
      <c r="O219" s="11">
        <f>3/4</f>
        <v>0.75</v>
      </c>
      <c r="P219" s="11">
        <f>1.5/4</f>
        <v>0.375</v>
      </c>
      <c r="Q219" s="144"/>
      <c r="R219" s="144"/>
      <c r="S219" s="144"/>
      <c r="T219" s="22"/>
      <c r="U219" s="22"/>
    </row>
    <row r="220" ht="12.75" customHeight="1">
      <c r="A220" s="12">
        <f t="shared" si="1"/>
        <v>1</v>
      </c>
      <c r="B220" s="12" t="s">
        <v>109</v>
      </c>
      <c r="C220" s="46" t="s">
        <v>111</v>
      </c>
      <c r="D220" s="109">
        <f t="shared" si="125"/>
        <v>0.4783068783</v>
      </c>
      <c r="E220" s="17">
        <f>COUNT(G220:R220)</f>
        <v>12</v>
      </c>
      <c r="F220" s="18">
        <f t="shared" si="121"/>
        <v>5.73968254</v>
      </c>
      <c r="G220" s="11">
        <f>6/10</f>
        <v>0.6</v>
      </c>
      <c r="H220" s="11">
        <f>4/9</f>
        <v>0.4444444444</v>
      </c>
      <c r="I220" s="11">
        <v>0.0</v>
      </c>
      <c r="J220" s="11">
        <f>3/7</f>
        <v>0.4285714286</v>
      </c>
      <c r="K220" s="11">
        <f>1/3</f>
        <v>0.3333333333</v>
      </c>
      <c r="L220" s="11">
        <f>3/6</f>
        <v>0.5</v>
      </c>
      <c r="M220" s="11">
        <f>3/5</f>
        <v>0.6</v>
      </c>
      <c r="N220" s="11">
        <f t="shared" si="130"/>
        <v>0.5</v>
      </c>
      <c r="O220" s="11">
        <v>0.5</v>
      </c>
      <c r="P220" s="11">
        <f>2/4</f>
        <v>0.5</v>
      </c>
      <c r="Q220" s="11">
        <f>1/3</f>
        <v>0.3333333333</v>
      </c>
      <c r="R220" s="11">
        <v>1.0</v>
      </c>
      <c r="S220" s="145"/>
      <c r="T220" s="22"/>
      <c r="U220" s="22"/>
      <c r="W220" s="10">
        <v>0.2857142857142857</v>
      </c>
      <c r="X220" s="12">
        <v>1.0</v>
      </c>
      <c r="Y220" s="12">
        <v>12.0</v>
      </c>
    </row>
    <row r="221" ht="12.75" customHeight="1">
      <c r="A221" s="12">
        <f t="shared" si="1"/>
        <v>1</v>
      </c>
      <c r="B221" s="12" t="s">
        <v>92</v>
      </c>
      <c r="C221" s="8" t="s">
        <v>97</v>
      </c>
      <c r="D221" s="109">
        <f t="shared" si="125"/>
        <v>0.4775</v>
      </c>
      <c r="E221" s="17">
        <f t="shared" ref="E221:E222" si="131">COUNT(G221:S221)</f>
        <v>8</v>
      </c>
      <c r="F221" s="18">
        <f t="shared" si="121"/>
        <v>3.82</v>
      </c>
      <c r="G221" s="11">
        <v>0.14</v>
      </c>
      <c r="H221" s="11">
        <v>0.83</v>
      </c>
      <c r="I221" s="11">
        <v>1.0</v>
      </c>
      <c r="J221" s="11">
        <v>0.33</v>
      </c>
      <c r="K221" s="11">
        <v>0.13</v>
      </c>
      <c r="L221" s="11">
        <v>0.43</v>
      </c>
      <c r="M221" s="11">
        <v>0.29</v>
      </c>
      <c r="N221" s="11">
        <v>0.67</v>
      </c>
      <c r="O221" s="150"/>
      <c r="P221" s="150"/>
      <c r="Q221" s="150"/>
      <c r="R221" s="150"/>
      <c r="S221" s="145"/>
      <c r="T221" s="22"/>
      <c r="U221" s="22"/>
    </row>
    <row r="222" ht="12.75" customHeight="1">
      <c r="A222" s="12">
        <f t="shared" si="1"/>
        <v>0</v>
      </c>
      <c r="B222" s="13" t="s">
        <v>577</v>
      </c>
      <c r="C222" s="47" t="s">
        <v>588</v>
      </c>
      <c r="D222" s="109">
        <f t="shared" si="125"/>
        <v>0.476217255</v>
      </c>
      <c r="E222" s="17">
        <f t="shared" si="131"/>
        <v>10</v>
      </c>
      <c r="F222" s="18">
        <f t="shared" si="121"/>
        <v>4.76217255</v>
      </c>
      <c r="G222" s="11">
        <f>3/13</f>
        <v>0.2307692308</v>
      </c>
      <c r="H222" s="11">
        <f>4/12</f>
        <v>0.3333333333</v>
      </c>
      <c r="I222" s="11">
        <f>7/11</f>
        <v>0.6363636364</v>
      </c>
      <c r="J222" s="11">
        <f>5/10</f>
        <v>0.5</v>
      </c>
      <c r="K222" s="11">
        <f>3/9</f>
        <v>0.3333333333</v>
      </c>
      <c r="L222" s="11">
        <f>4/9</f>
        <v>0.4444444444</v>
      </c>
      <c r="M222" s="11">
        <f>6.5/8</f>
        <v>0.8125</v>
      </c>
      <c r="N222" s="11">
        <f>4/7</f>
        <v>0.5714285714</v>
      </c>
      <c r="O222" s="11">
        <v>0.5</v>
      </c>
      <c r="P222" s="11">
        <v>0.4</v>
      </c>
      <c r="Q222" s="144"/>
      <c r="R222" s="144"/>
      <c r="S222" s="144"/>
      <c r="T222" s="22"/>
      <c r="U222" s="22"/>
    </row>
    <row r="223" ht="12.75" customHeight="1">
      <c r="A223" s="12">
        <f t="shared" si="1"/>
        <v>1</v>
      </c>
      <c r="B223" s="12" t="s">
        <v>619</v>
      </c>
      <c r="C223" s="135" t="s">
        <v>625</v>
      </c>
      <c r="D223" s="109">
        <v>0.475</v>
      </c>
      <c r="E223" s="17">
        <v>7.0</v>
      </c>
      <c r="F223" s="11">
        <v>3.32</v>
      </c>
      <c r="G223" s="11">
        <v>1.0</v>
      </c>
      <c r="H223" s="11">
        <v>0.46</v>
      </c>
      <c r="I223" s="11">
        <v>0.82</v>
      </c>
      <c r="J223" s="11">
        <v>0.2</v>
      </c>
      <c r="K223" s="11">
        <v>0.44</v>
      </c>
      <c r="L223" s="11">
        <v>0.13</v>
      </c>
      <c r="M223" s="11">
        <v>0.29</v>
      </c>
      <c r="N223" s="150"/>
      <c r="O223" s="150"/>
      <c r="P223" s="150"/>
      <c r="Q223" s="144"/>
      <c r="R223" s="145"/>
      <c r="S223" s="145"/>
      <c r="T223" s="22"/>
      <c r="U223" s="22"/>
    </row>
    <row r="224" ht="12.75" customHeight="1">
      <c r="A224" s="12">
        <f t="shared" si="1"/>
        <v>2</v>
      </c>
      <c r="B224" s="12" t="s">
        <v>219</v>
      </c>
      <c r="C224" s="65" t="s">
        <v>221</v>
      </c>
      <c r="D224" s="109">
        <f>AVERAGE(G224:S224)</f>
        <v>0.4749206349</v>
      </c>
      <c r="E224" s="17">
        <f>COUNT(G224:S224)</f>
        <v>10</v>
      </c>
      <c r="F224" s="18">
        <f>PRODUCT(E224,D224)</f>
        <v>4.749206349</v>
      </c>
      <c r="G224" s="11">
        <v>0.1</v>
      </c>
      <c r="H224" s="11">
        <f>1/9</f>
        <v>0.1111111111</v>
      </c>
      <c r="I224" s="11">
        <v>0.0</v>
      </c>
      <c r="J224" s="11">
        <v>1.0</v>
      </c>
      <c r="K224" s="11">
        <f>4/7</f>
        <v>0.5714285714</v>
      </c>
      <c r="L224" s="11">
        <v>1.0</v>
      </c>
      <c r="M224" s="11">
        <v>0.4</v>
      </c>
      <c r="N224" s="11">
        <v>0.4</v>
      </c>
      <c r="O224" s="11">
        <f>2/4</f>
        <v>0.5</v>
      </c>
      <c r="P224" s="11">
        <f>2/3</f>
        <v>0.6666666667</v>
      </c>
      <c r="Q224" s="144"/>
      <c r="R224" s="144"/>
      <c r="S224" s="144"/>
      <c r="T224" s="22"/>
      <c r="U224" s="22"/>
    </row>
    <row r="225" ht="12.75" customHeight="1">
      <c r="A225" s="12">
        <f t="shared" si="1"/>
        <v>0</v>
      </c>
      <c r="B225" s="12" t="s">
        <v>52</v>
      </c>
      <c r="C225" s="9" t="s">
        <v>58</v>
      </c>
      <c r="D225" s="109">
        <f>AVERAGE(G225:T225)</f>
        <v>0.4692612943</v>
      </c>
      <c r="E225" s="12">
        <f>COUNT(G225:T225)</f>
        <v>13</v>
      </c>
      <c r="F225" s="11">
        <f>D225*E225</f>
        <v>6.100396825</v>
      </c>
      <c r="G225" s="11">
        <v>0.4</v>
      </c>
      <c r="H225" s="11">
        <f>7/9</f>
        <v>0.7777777778</v>
      </c>
      <c r="I225" s="11">
        <f>1.5/9</f>
        <v>0.1666666667</v>
      </c>
      <c r="J225" s="11">
        <f>2/8</f>
        <v>0.25</v>
      </c>
      <c r="K225" s="11">
        <f>3/8</f>
        <v>0.375</v>
      </c>
      <c r="L225" s="11">
        <f>4.5/7</f>
        <v>0.6428571429</v>
      </c>
      <c r="M225" s="11">
        <f>4/7</f>
        <v>0.5714285714</v>
      </c>
      <c r="N225" s="11">
        <f>2/6</f>
        <v>0.3333333333</v>
      </c>
      <c r="O225" s="11">
        <f>1/6</f>
        <v>0.1666666667</v>
      </c>
      <c r="P225" s="11">
        <f>4/6</f>
        <v>0.6666666667</v>
      </c>
      <c r="Q225" s="11">
        <f>3/5</f>
        <v>0.6</v>
      </c>
      <c r="R225" s="11">
        <f>2/5</f>
        <v>0.4</v>
      </c>
      <c r="S225" s="11">
        <f>3/4</f>
        <v>0.75</v>
      </c>
      <c r="T225" s="144"/>
      <c r="U225" s="22"/>
    </row>
    <row r="226" ht="12.75" customHeight="1">
      <c r="A226" s="12">
        <f t="shared" si="1"/>
        <v>1</v>
      </c>
      <c r="B226" s="12" t="s">
        <v>640</v>
      </c>
      <c r="C226" s="9" t="s">
        <v>645</v>
      </c>
      <c r="D226" s="109">
        <f t="shared" ref="D226:D232" si="132">AVERAGE(G226:S226)</f>
        <v>0.467778749</v>
      </c>
      <c r="E226" s="17">
        <f t="shared" ref="E226:E232" si="133">COUNT(G226:S226)</f>
        <v>8</v>
      </c>
      <c r="F226" s="11">
        <f t="shared" ref="F226:F232" si="134">PRODUCT(E226,D226)</f>
        <v>3.742229992</v>
      </c>
      <c r="G226" s="11">
        <f>2/13</f>
        <v>0.1538461538</v>
      </c>
      <c r="H226" s="11">
        <f>2/12</f>
        <v>0.1666666667</v>
      </c>
      <c r="I226" s="11">
        <f>2.5/11</f>
        <v>0.2272727273</v>
      </c>
      <c r="J226" s="11">
        <v>1.0</v>
      </c>
      <c r="K226" s="11">
        <f>4/9</f>
        <v>0.4444444444</v>
      </c>
      <c r="L226" s="11">
        <f>6/8</f>
        <v>0.75</v>
      </c>
      <c r="M226" s="11">
        <f>3/7</f>
        <v>0.4285714286</v>
      </c>
      <c r="N226" s="11">
        <f>4/7</f>
        <v>0.5714285714</v>
      </c>
      <c r="O226" s="144"/>
      <c r="P226" s="144"/>
      <c r="Q226" s="144"/>
      <c r="R226" s="145"/>
      <c r="S226" s="145"/>
      <c r="T226" s="22"/>
      <c r="U226" s="22"/>
    </row>
    <row r="227" ht="12.75" customHeight="1">
      <c r="A227" s="12">
        <f t="shared" si="1"/>
        <v>0</v>
      </c>
      <c r="B227" s="12" t="s">
        <v>556</v>
      </c>
      <c r="C227" s="79" t="s">
        <v>364</v>
      </c>
      <c r="D227" s="109">
        <f t="shared" si="132"/>
        <v>0.4677634865</v>
      </c>
      <c r="E227" s="17">
        <f t="shared" si="133"/>
        <v>10</v>
      </c>
      <c r="F227" s="18">
        <f t="shared" si="134"/>
        <v>4.677634865</v>
      </c>
      <c r="G227" s="11">
        <f>5/13</f>
        <v>0.3846153846</v>
      </c>
      <c r="H227" s="11">
        <f>5/12</f>
        <v>0.4166666667</v>
      </c>
      <c r="I227" s="11">
        <f>10/11</f>
        <v>0.9090909091</v>
      </c>
      <c r="J227" s="11">
        <v>0.0</v>
      </c>
      <c r="K227" s="11">
        <f>7/9</f>
        <v>0.7777777778</v>
      </c>
      <c r="L227" s="11">
        <f>5/9</f>
        <v>0.5555555556</v>
      </c>
      <c r="M227" s="11">
        <f>4.5/8</f>
        <v>0.5625</v>
      </c>
      <c r="N227" s="11">
        <f>2/4</f>
        <v>0.5</v>
      </c>
      <c r="O227" s="11">
        <f>1/7</f>
        <v>0.1428571429</v>
      </c>
      <c r="P227" s="11">
        <f>3/7</f>
        <v>0.4285714286</v>
      </c>
      <c r="Q227" s="144"/>
      <c r="R227" s="144"/>
      <c r="S227" s="144"/>
      <c r="T227" s="22"/>
      <c r="U227" s="22"/>
    </row>
    <row r="228" ht="12.75" customHeight="1">
      <c r="A228" s="12">
        <f t="shared" si="1"/>
        <v>0</v>
      </c>
      <c r="B228" s="12" t="s">
        <v>334</v>
      </c>
      <c r="C228" s="43" t="s">
        <v>347</v>
      </c>
      <c r="D228" s="109">
        <f t="shared" si="132"/>
        <v>0.4653526335</v>
      </c>
      <c r="E228" s="17">
        <f t="shared" si="133"/>
        <v>12</v>
      </c>
      <c r="F228" s="18">
        <f t="shared" si="134"/>
        <v>5.584231602</v>
      </c>
      <c r="G228" s="11">
        <v>0.166666667</v>
      </c>
      <c r="H228" s="11">
        <v>0.363636364</v>
      </c>
      <c r="I228" s="11">
        <v>0.2</v>
      </c>
      <c r="J228" s="11">
        <v>0.666666667</v>
      </c>
      <c r="K228" s="11">
        <v>0.75</v>
      </c>
      <c r="L228" s="11">
        <v>0.3125</v>
      </c>
      <c r="M228" s="11">
        <v>0.357142857</v>
      </c>
      <c r="N228" s="11">
        <v>0.714285714</v>
      </c>
      <c r="O228" s="11">
        <v>0.67</v>
      </c>
      <c r="P228" s="11">
        <v>0.333333333</v>
      </c>
      <c r="Q228" s="11">
        <v>0.3</v>
      </c>
      <c r="R228" s="11">
        <v>0.75</v>
      </c>
      <c r="S228" s="145"/>
      <c r="T228" s="22"/>
      <c r="U228" s="22"/>
    </row>
    <row r="229" ht="12.75" customHeight="1">
      <c r="A229" s="12">
        <f t="shared" si="1"/>
        <v>0</v>
      </c>
      <c r="B229" s="8" t="s">
        <v>520</v>
      </c>
      <c r="C229" s="79" t="s">
        <v>275</v>
      </c>
      <c r="D229" s="109">
        <f t="shared" si="132"/>
        <v>0.4628787879</v>
      </c>
      <c r="E229" s="17">
        <f t="shared" si="133"/>
        <v>11</v>
      </c>
      <c r="F229" s="18">
        <f t="shared" si="134"/>
        <v>5.091666667</v>
      </c>
      <c r="G229" s="11">
        <f>1/5</f>
        <v>0.2</v>
      </c>
      <c r="H229" s="11">
        <f>2/3</f>
        <v>0.6666666667</v>
      </c>
      <c r="I229" s="11">
        <f>6/9</f>
        <v>0.6666666667</v>
      </c>
      <c r="J229" s="11">
        <f>5/8</f>
        <v>0.625</v>
      </c>
      <c r="K229" s="11">
        <f>1/7</f>
        <v>0.1428571429</v>
      </c>
      <c r="L229" s="11">
        <f>6/7</f>
        <v>0.8571428571</v>
      </c>
      <c r="M229" s="11">
        <f>3/6</f>
        <v>0.5</v>
      </c>
      <c r="N229" s="11">
        <v>0.5</v>
      </c>
      <c r="O229" s="11">
        <f t="shared" ref="O229:P229" si="135">1.5/5</f>
        <v>0.3</v>
      </c>
      <c r="P229" s="11">
        <f t="shared" si="135"/>
        <v>0.3</v>
      </c>
      <c r="Q229" s="11">
        <f>1/3</f>
        <v>0.3333333333</v>
      </c>
      <c r="R229" s="145"/>
      <c r="S229" s="145"/>
      <c r="T229" s="22"/>
      <c r="U229" s="22"/>
    </row>
    <row r="230" ht="12.75" customHeight="1">
      <c r="A230" s="12">
        <f t="shared" si="1"/>
        <v>0</v>
      </c>
      <c r="B230" s="12" t="s">
        <v>451</v>
      </c>
      <c r="C230" s="8" t="s">
        <v>461</v>
      </c>
      <c r="D230" s="109">
        <f t="shared" si="132"/>
        <v>0.4586700337</v>
      </c>
      <c r="E230" s="17">
        <f t="shared" si="133"/>
        <v>6</v>
      </c>
      <c r="F230" s="18">
        <f t="shared" si="134"/>
        <v>2.752020202</v>
      </c>
      <c r="G230" s="11">
        <f t="shared" ref="G230:G231" si="136">5/12</f>
        <v>0.4166666667</v>
      </c>
      <c r="H230" s="11">
        <f>2/11</f>
        <v>0.1818181818</v>
      </c>
      <c r="I230" s="11">
        <f>10/11</f>
        <v>0.9090909091</v>
      </c>
      <c r="J230" s="11">
        <v>0.3</v>
      </c>
      <c r="K230" s="11">
        <f>2.5/9</f>
        <v>0.2777777778</v>
      </c>
      <c r="L230" s="11">
        <f>2/3</f>
        <v>0.6666666667</v>
      </c>
      <c r="M230" s="144"/>
      <c r="N230" s="144"/>
      <c r="O230" s="144"/>
      <c r="P230" s="144"/>
      <c r="Q230" s="144"/>
      <c r="R230" s="144"/>
      <c r="S230" s="144"/>
      <c r="T230" s="22"/>
      <c r="U230" s="22"/>
    </row>
    <row r="231" ht="12.75" customHeight="1">
      <c r="A231" s="12">
        <f t="shared" si="1"/>
        <v>0</v>
      </c>
      <c r="B231" s="12" t="s">
        <v>600</v>
      </c>
      <c r="C231" s="51" t="s">
        <v>609</v>
      </c>
      <c r="D231" s="109">
        <f t="shared" si="132"/>
        <v>0.4584848485</v>
      </c>
      <c r="E231" s="17">
        <f t="shared" si="133"/>
        <v>5</v>
      </c>
      <c r="F231" s="11">
        <f t="shared" si="134"/>
        <v>2.292424242</v>
      </c>
      <c r="G231" s="11">
        <f t="shared" si="136"/>
        <v>0.4166666667</v>
      </c>
      <c r="H231" s="11">
        <f>10/11</f>
        <v>0.9090909091</v>
      </c>
      <c r="I231" s="11">
        <f>3/10</f>
        <v>0.3</v>
      </c>
      <c r="J231" s="11">
        <f>2/9</f>
        <v>0.2222222222</v>
      </c>
      <c r="K231" s="11">
        <f>4/9</f>
        <v>0.4444444444</v>
      </c>
      <c r="L231" s="144"/>
      <c r="M231" s="144"/>
      <c r="N231" s="144"/>
      <c r="O231" s="144"/>
      <c r="P231" s="144"/>
      <c r="Q231" s="144"/>
      <c r="R231" s="145"/>
      <c r="S231" s="145"/>
      <c r="T231" s="22"/>
      <c r="U231" s="22"/>
    </row>
    <row r="232" ht="12.75" customHeight="1">
      <c r="A232" s="12">
        <f t="shared" si="1"/>
        <v>0</v>
      </c>
      <c r="B232" s="12" t="s">
        <v>520</v>
      </c>
      <c r="C232" s="79" t="s">
        <v>524</v>
      </c>
      <c r="D232" s="109">
        <f t="shared" si="132"/>
        <v>0.458446712</v>
      </c>
      <c r="E232" s="17">
        <f t="shared" si="133"/>
        <v>7</v>
      </c>
      <c r="F232" s="18">
        <f t="shared" si="134"/>
        <v>3.209126984</v>
      </c>
      <c r="G232" s="11">
        <f>3/5</f>
        <v>0.6</v>
      </c>
      <c r="H232" s="11">
        <f>1/3</f>
        <v>0.3333333333</v>
      </c>
      <c r="I232" s="11">
        <f>8/9</f>
        <v>0.8888888889</v>
      </c>
      <c r="J232" s="11">
        <f>1/8</f>
        <v>0.125</v>
      </c>
      <c r="K232" s="11">
        <f t="shared" ref="K232:K233" si="137">2/7</f>
        <v>0.2857142857</v>
      </c>
      <c r="L232" s="11">
        <f>1/7</f>
        <v>0.1428571429</v>
      </c>
      <c r="M232" s="11">
        <f>5/6</f>
        <v>0.8333333333</v>
      </c>
      <c r="N232" s="145"/>
      <c r="O232" s="145"/>
      <c r="P232" s="145"/>
      <c r="Q232" s="145"/>
      <c r="R232" s="145"/>
      <c r="S232" s="145"/>
      <c r="T232" s="22"/>
      <c r="U232" s="22"/>
    </row>
    <row r="233" ht="12.75" customHeight="1">
      <c r="A233" s="12">
        <f t="shared" si="1"/>
        <v>1</v>
      </c>
      <c r="B233" s="12" t="s">
        <v>470</v>
      </c>
      <c r="C233" s="8" t="s">
        <v>475</v>
      </c>
      <c r="D233" s="109">
        <f>AVERAGE(G233:Q233)</f>
        <v>0.4571208113</v>
      </c>
      <c r="E233" s="17">
        <f>COUNT(G233:Q233)</f>
        <v>9</v>
      </c>
      <c r="F233" s="11">
        <f>D233*E233</f>
        <v>4.114087302</v>
      </c>
      <c r="G233" s="11">
        <v>0.5</v>
      </c>
      <c r="H233" s="11">
        <f>4.5/9</f>
        <v>0.5</v>
      </c>
      <c r="I233" s="11">
        <f>1/9</f>
        <v>0.1111111111</v>
      </c>
      <c r="J233" s="11">
        <f>2.5/8</f>
        <v>0.3125</v>
      </c>
      <c r="K233" s="11">
        <f t="shared" si="137"/>
        <v>0.2857142857</v>
      </c>
      <c r="L233" s="11">
        <f>4/7</f>
        <v>0.5714285714</v>
      </c>
      <c r="M233" s="11">
        <f>2/6</f>
        <v>0.3333333333</v>
      </c>
      <c r="N233" s="11">
        <v>1.0</v>
      </c>
      <c r="O233" s="11">
        <f>2.5/5</f>
        <v>0.5</v>
      </c>
      <c r="P233" s="144"/>
      <c r="Q233" s="144"/>
      <c r="R233" s="145"/>
      <c r="S233" s="145"/>
      <c r="T233" s="22"/>
      <c r="U233" s="22"/>
    </row>
    <row r="234" ht="12.75" customHeight="1">
      <c r="A234" s="12">
        <f t="shared" si="1"/>
        <v>0</v>
      </c>
      <c r="B234" s="12" t="s">
        <v>600</v>
      </c>
      <c r="C234" s="8" t="s">
        <v>611</v>
      </c>
      <c r="D234" s="109">
        <f>AVERAGE(G234:S234)</f>
        <v>0.4565710678</v>
      </c>
      <c r="E234" s="17">
        <f>COUNT(G234:S234)</f>
        <v>10</v>
      </c>
      <c r="F234" s="11">
        <f>PRODUCT(E234,D234)</f>
        <v>4.565710678</v>
      </c>
      <c r="G234" s="11">
        <f>2/12</f>
        <v>0.1666666667</v>
      </c>
      <c r="H234" s="11">
        <f>1/11</f>
        <v>0.09090909091</v>
      </c>
      <c r="I234" s="11">
        <f>2/10</f>
        <v>0.2</v>
      </c>
      <c r="J234" s="11">
        <f t="shared" ref="J234:K234" si="138">8/9</f>
        <v>0.8888888889</v>
      </c>
      <c r="K234" s="11">
        <f t="shared" si="138"/>
        <v>0.8888888889</v>
      </c>
      <c r="L234" s="11">
        <f>1.5/8</f>
        <v>0.1875</v>
      </c>
      <c r="M234" s="11">
        <f>3/7</f>
        <v>0.4285714286</v>
      </c>
      <c r="N234" s="11">
        <f>5/7</f>
        <v>0.7142857143</v>
      </c>
      <c r="O234" s="11">
        <f t="shared" ref="O234:O235" si="139">3/6</f>
        <v>0.5</v>
      </c>
      <c r="P234" s="11">
        <f>2.5/5</f>
        <v>0.5</v>
      </c>
      <c r="Q234" s="144"/>
      <c r="R234" s="145"/>
      <c r="S234" s="145"/>
      <c r="T234" s="22"/>
      <c r="U234" s="22"/>
    </row>
    <row r="235" ht="12.75" customHeight="1">
      <c r="A235" s="12">
        <f t="shared" si="1"/>
        <v>1</v>
      </c>
      <c r="B235" s="12" t="s">
        <v>52</v>
      </c>
      <c r="C235" s="9" t="s">
        <v>57</v>
      </c>
      <c r="D235" s="109">
        <f>AVERAGE(G235:T235)</f>
        <v>0.4552721088</v>
      </c>
      <c r="E235" s="12">
        <f>COUNT(G235:T235)</f>
        <v>14</v>
      </c>
      <c r="F235" s="11">
        <f>D235*E235</f>
        <v>6.373809524</v>
      </c>
      <c r="G235" s="11">
        <v>0.6</v>
      </c>
      <c r="H235" s="11">
        <f>2/9</f>
        <v>0.2222222222</v>
      </c>
      <c r="I235" s="11">
        <f>3.4/9</f>
        <v>0.3777777778</v>
      </c>
      <c r="J235" s="11">
        <f>4/8</f>
        <v>0.5</v>
      </c>
      <c r="K235" s="11">
        <v>1.0</v>
      </c>
      <c r="L235" s="11">
        <f>2/7</f>
        <v>0.2857142857</v>
      </c>
      <c r="M235" s="11">
        <f>4/7</f>
        <v>0.5714285714</v>
      </c>
      <c r="N235" s="11">
        <f>3.5/6</f>
        <v>0.5833333333</v>
      </c>
      <c r="O235" s="11">
        <f t="shared" si="139"/>
        <v>0.5</v>
      </c>
      <c r="P235" s="11">
        <f>1/6</f>
        <v>0.1666666667</v>
      </c>
      <c r="Q235" s="11">
        <f t="shared" ref="Q235:R235" si="140">1/5</f>
        <v>0.2</v>
      </c>
      <c r="R235" s="11">
        <f t="shared" si="140"/>
        <v>0.2</v>
      </c>
      <c r="S235" s="11">
        <f>2/4</f>
        <v>0.5</v>
      </c>
      <c r="T235" s="11">
        <f>2/3</f>
        <v>0.6666666667</v>
      </c>
      <c r="U235" s="22"/>
    </row>
    <row r="236" ht="12.75" customHeight="1">
      <c r="A236" s="12">
        <f t="shared" si="1"/>
        <v>1</v>
      </c>
      <c r="B236" s="13" t="s">
        <v>676</v>
      </c>
      <c r="C236" s="74" t="s">
        <v>680</v>
      </c>
      <c r="D236" s="109">
        <f>AVERAGE(G236:U236)</f>
        <v>0.4541208791</v>
      </c>
      <c r="E236" s="17">
        <f t="shared" ref="E236:E260" si="141">COUNT(G236:S236)</f>
        <v>8</v>
      </c>
      <c r="F236" s="11">
        <f t="shared" ref="F236:F260" si="142">PRODUCT(E236,D236)</f>
        <v>3.632967033</v>
      </c>
      <c r="G236" s="11">
        <f>6/13</f>
        <v>0.4615384615</v>
      </c>
      <c r="H236" s="11">
        <f>1/7</f>
        <v>0.1428571429</v>
      </c>
      <c r="I236" s="11">
        <f>3/6</f>
        <v>0.5</v>
      </c>
      <c r="J236" s="11">
        <v>0.0</v>
      </c>
      <c r="K236" s="11">
        <v>1.0</v>
      </c>
      <c r="L236" s="11">
        <f>3/7</f>
        <v>0.4285714286</v>
      </c>
      <c r="M236" s="11">
        <f>3/5</f>
        <v>0.6</v>
      </c>
      <c r="N236" s="11">
        <f>2/4</f>
        <v>0.5</v>
      </c>
      <c r="O236" s="144"/>
      <c r="P236" s="144"/>
      <c r="Q236" s="144"/>
      <c r="R236" s="144"/>
      <c r="S236" s="144"/>
      <c r="T236" s="22"/>
      <c r="U236" s="22"/>
      <c r="V236" s="13"/>
      <c r="W236" s="13"/>
      <c r="X236" s="13"/>
      <c r="Y236" s="13"/>
    </row>
    <row r="237" ht="12.75" customHeight="1">
      <c r="A237" s="12">
        <f t="shared" si="1"/>
        <v>0</v>
      </c>
      <c r="B237" s="12" t="s">
        <v>451</v>
      </c>
      <c r="C237" s="77" t="s">
        <v>459</v>
      </c>
      <c r="D237" s="109">
        <f t="shared" ref="D237:D242" si="144">AVERAGE(G237:S237)</f>
        <v>0.453517316</v>
      </c>
      <c r="E237" s="17">
        <f t="shared" si="141"/>
        <v>8</v>
      </c>
      <c r="F237" s="18">
        <f t="shared" si="142"/>
        <v>3.628138528</v>
      </c>
      <c r="G237" s="11">
        <f>1/12</f>
        <v>0.08333333333</v>
      </c>
      <c r="H237" s="11">
        <f t="shared" ref="H237:I237" si="143">5/11</f>
        <v>0.4545454545</v>
      </c>
      <c r="I237" s="11">
        <f t="shared" si="143"/>
        <v>0.4545454545</v>
      </c>
      <c r="J237" s="11">
        <v>0.5</v>
      </c>
      <c r="K237" s="11">
        <f>6/9</f>
        <v>0.6666666667</v>
      </c>
      <c r="L237" s="11">
        <f>3/5</f>
        <v>0.6</v>
      </c>
      <c r="M237" s="11">
        <f>2/7</f>
        <v>0.2857142857</v>
      </c>
      <c r="N237" s="11">
        <f>3.5/6</f>
        <v>0.5833333333</v>
      </c>
      <c r="O237" s="144"/>
      <c r="P237" s="144"/>
      <c r="Q237" s="144"/>
      <c r="R237" s="144"/>
      <c r="S237" s="144"/>
      <c r="T237" s="22"/>
      <c r="U237" s="22"/>
    </row>
    <row r="238" ht="12.75" customHeight="1">
      <c r="A238" s="12">
        <f t="shared" si="1"/>
        <v>0</v>
      </c>
      <c r="B238" s="12" t="s">
        <v>236</v>
      </c>
      <c r="C238" s="60" t="s">
        <v>242</v>
      </c>
      <c r="D238" s="109">
        <f t="shared" si="144"/>
        <v>0.453396207</v>
      </c>
      <c r="E238" s="17">
        <f t="shared" si="141"/>
        <v>7</v>
      </c>
      <c r="F238" s="18">
        <f t="shared" si="142"/>
        <v>3.173773449</v>
      </c>
      <c r="G238" s="11">
        <f>1.5/5</f>
        <v>0.3</v>
      </c>
      <c r="H238" s="11">
        <f>10/11</f>
        <v>0.9090909091</v>
      </c>
      <c r="I238" s="11">
        <f>3/10</f>
        <v>0.3</v>
      </c>
      <c r="J238" s="11">
        <f>1/9</f>
        <v>0.1111111111</v>
      </c>
      <c r="K238" s="11">
        <f>7/8</f>
        <v>0.875</v>
      </c>
      <c r="L238" s="11">
        <f>3/7</f>
        <v>0.4285714286</v>
      </c>
      <c r="M238" s="11">
        <f>1.5/6</f>
        <v>0.25</v>
      </c>
      <c r="N238" s="151"/>
      <c r="O238" s="151"/>
      <c r="P238" s="151"/>
      <c r="Q238" s="151"/>
      <c r="R238" s="151"/>
      <c r="S238" s="151"/>
      <c r="T238" s="22"/>
      <c r="U238" s="22"/>
    </row>
    <row r="239" ht="12.75" customHeight="1">
      <c r="A239" s="12">
        <f t="shared" si="1"/>
        <v>0</v>
      </c>
      <c r="B239" s="12" t="s">
        <v>600</v>
      </c>
      <c r="C239" s="50" t="s">
        <v>603</v>
      </c>
      <c r="D239" s="109">
        <f t="shared" si="144"/>
        <v>0.4513987275</v>
      </c>
      <c r="E239" s="17">
        <f t="shared" si="141"/>
        <v>11</v>
      </c>
      <c r="F239" s="11">
        <f t="shared" si="142"/>
        <v>4.965386003</v>
      </c>
      <c r="G239" s="11">
        <f>6/12</f>
        <v>0.5</v>
      </c>
      <c r="H239" s="11">
        <f>3/11</f>
        <v>0.2727272727</v>
      </c>
      <c r="I239" s="11">
        <f>4/10</f>
        <v>0.4</v>
      </c>
      <c r="J239" s="11">
        <f>4/9</f>
        <v>0.4444444444</v>
      </c>
      <c r="K239" s="11">
        <v>0.0</v>
      </c>
      <c r="L239" s="11">
        <f t="shared" ref="L239:L240" si="145">4.5/8</f>
        <v>0.5625</v>
      </c>
      <c r="M239" s="11">
        <f>3/7</f>
        <v>0.4285714286</v>
      </c>
      <c r="N239" s="11">
        <f>6/7</f>
        <v>0.8571428571</v>
      </c>
      <c r="O239" s="11">
        <f t="shared" ref="O239:O240" si="146">3/6</f>
        <v>0.5</v>
      </c>
      <c r="P239" s="11">
        <f t="shared" ref="P239:P240" si="147">2.5/5</f>
        <v>0.5</v>
      </c>
      <c r="Q239" s="11">
        <f t="shared" ref="Q239:Q240" si="148">2/4</f>
        <v>0.5</v>
      </c>
      <c r="R239" s="145"/>
      <c r="S239" s="145"/>
      <c r="T239" s="22"/>
      <c r="U239" s="22"/>
    </row>
    <row r="240" ht="12.75" customHeight="1">
      <c r="A240" s="12">
        <f t="shared" si="1"/>
        <v>0</v>
      </c>
      <c r="B240" s="8" t="s">
        <v>600</v>
      </c>
      <c r="C240" s="51" t="s">
        <v>601</v>
      </c>
      <c r="D240" s="109">
        <f t="shared" si="144"/>
        <v>0.4495752984</v>
      </c>
      <c r="E240" s="17">
        <f t="shared" si="141"/>
        <v>11</v>
      </c>
      <c r="F240" s="11">
        <f t="shared" si="142"/>
        <v>4.945328283</v>
      </c>
      <c r="G240" s="11">
        <f>4/12</f>
        <v>0.3333333333</v>
      </c>
      <c r="H240" s="11">
        <f>8/11</f>
        <v>0.7272727273</v>
      </c>
      <c r="I240" s="11">
        <f>6/10</f>
        <v>0.6</v>
      </c>
      <c r="J240" s="11">
        <f>2/9</f>
        <v>0.2222222222</v>
      </c>
      <c r="K240" s="11">
        <v>0.0</v>
      </c>
      <c r="L240" s="11">
        <f t="shared" si="145"/>
        <v>0.5625</v>
      </c>
      <c r="M240" s="11">
        <f>6/7</f>
        <v>0.8571428571</v>
      </c>
      <c r="N240" s="11">
        <f>1/7</f>
        <v>0.1428571429</v>
      </c>
      <c r="O240" s="11">
        <f t="shared" si="146"/>
        <v>0.5</v>
      </c>
      <c r="P240" s="11">
        <f t="shared" si="147"/>
        <v>0.5</v>
      </c>
      <c r="Q240" s="11">
        <f t="shared" si="148"/>
        <v>0.5</v>
      </c>
      <c r="R240" s="145"/>
      <c r="S240" s="145"/>
      <c r="T240" s="22"/>
      <c r="U240" s="22"/>
    </row>
    <row r="241" ht="12.75" customHeight="1">
      <c r="A241" s="12">
        <f t="shared" si="1"/>
        <v>1</v>
      </c>
      <c r="B241" s="12" t="s">
        <v>126</v>
      </c>
      <c r="C241" s="51" t="s">
        <v>131</v>
      </c>
      <c r="D241" s="109">
        <f t="shared" si="144"/>
        <v>0.4495464853</v>
      </c>
      <c r="E241" s="17">
        <f t="shared" si="141"/>
        <v>7</v>
      </c>
      <c r="F241" s="18">
        <f t="shared" si="142"/>
        <v>3.146825397</v>
      </c>
      <c r="G241" s="11">
        <f>1/9</f>
        <v>0.1111111111</v>
      </c>
      <c r="H241" s="11">
        <v>1.0</v>
      </c>
      <c r="I241" s="11">
        <f>2.5/7</f>
        <v>0.3571428571</v>
      </c>
      <c r="J241" s="11">
        <f>3/7</f>
        <v>0.4285714286</v>
      </c>
      <c r="K241" s="11">
        <f>3/6</f>
        <v>0.5</v>
      </c>
      <c r="L241" s="11">
        <v>0.25</v>
      </c>
      <c r="M241" s="11">
        <v>0.5</v>
      </c>
      <c r="N241" s="144"/>
      <c r="O241" s="144"/>
      <c r="P241" s="144"/>
      <c r="Q241" s="144"/>
      <c r="R241" s="144"/>
      <c r="S241" s="144"/>
      <c r="T241" s="22"/>
      <c r="U241" s="22"/>
    </row>
    <row r="242" ht="12.75" customHeight="1">
      <c r="A242" s="12">
        <f t="shared" si="1"/>
        <v>1</v>
      </c>
      <c r="B242" s="12" t="s">
        <v>184</v>
      </c>
      <c r="C242" s="9" t="s">
        <v>187</v>
      </c>
      <c r="D242" s="109">
        <f t="shared" si="144"/>
        <v>0.4493055556</v>
      </c>
      <c r="E242" s="17">
        <f t="shared" si="141"/>
        <v>6</v>
      </c>
      <c r="F242" s="18">
        <f t="shared" si="142"/>
        <v>2.695833333</v>
      </c>
      <c r="G242" s="11">
        <f>5/10</f>
        <v>0.5</v>
      </c>
      <c r="H242" s="11">
        <f>3/10</f>
        <v>0.3</v>
      </c>
      <c r="I242" s="11">
        <f>3/9</f>
        <v>0.3333333333</v>
      </c>
      <c r="J242" s="11">
        <f>2.5/8</f>
        <v>0.3125</v>
      </c>
      <c r="K242" s="11">
        <v>1.0</v>
      </c>
      <c r="L242" s="11">
        <f>1.5/6</f>
        <v>0.25</v>
      </c>
      <c r="M242" s="144"/>
      <c r="N242" s="144"/>
      <c r="O242" s="144"/>
      <c r="P242" s="144"/>
      <c r="Q242" s="144"/>
      <c r="R242" s="144"/>
      <c r="S242" s="144"/>
      <c r="T242" s="22"/>
      <c r="U242" s="22"/>
    </row>
    <row r="243" ht="12.75" customHeight="1">
      <c r="A243" s="12">
        <f t="shared" si="1"/>
        <v>1</v>
      </c>
      <c r="B243" s="13" t="s">
        <v>661</v>
      </c>
      <c r="C243" s="8" t="s">
        <v>666</v>
      </c>
      <c r="D243" s="109">
        <f>AVERAGE(G243:U243)</f>
        <v>0.4483317608</v>
      </c>
      <c r="E243" s="17">
        <f t="shared" si="141"/>
        <v>9</v>
      </c>
      <c r="F243" s="11">
        <f t="shared" si="142"/>
        <v>4.034985847</v>
      </c>
      <c r="G243" s="144"/>
      <c r="H243" s="11">
        <f>1/13</f>
        <v>0.07692307692</v>
      </c>
      <c r="I243" s="11">
        <f>7/12</f>
        <v>0.5833333333</v>
      </c>
      <c r="J243" s="11">
        <f>3/11</f>
        <v>0.2727272727</v>
      </c>
      <c r="K243" s="11">
        <f>0/10</f>
        <v>0</v>
      </c>
      <c r="L243" s="11">
        <f>7.5/9</f>
        <v>0.8333333333</v>
      </c>
      <c r="M243" s="11">
        <f>3.5/8</f>
        <v>0.4375</v>
      </c>
      <c r="N243" s="11">
        <v>1.0</v>
      </c>
      <c r="O243" s="11">
        <f>2/7</f>
        <v>0.2857142857</v>
      </c>
      <c r="P243" s="144"/>
      <c r="Q243" s="144"/>
      <c r="R243" s="11">
        <f>6/11</f>
        <v>0.5454545455</v>
      </c>
      <c r="S243" s="150"/>
      <c r="T243" s="150"/>
      <c r="U243" s="150"/>
      <c r="V243" s="13"/>
      <c r="W243" s="13"/>
      <c r="X243" s="13"/>
      <c r="Y243" s="13"/>
    </row>
    <row r="244" ht="12.75" customHeight="1">
      <c r="A244" s="12">
        <f t="shared" si="1"/>
        <v>0</v>
      </c>
      <c r="B244" s="22" t="s">
        <v>577</v>
      </c>
      <c r="C244" s="9" t="s">
        <v>582</v>
      </c>
      <c r="D244" s="109">
        <f t="shared" ref="D244:D247" si="149">AVERAGE(G244:S244)</f>
        <v>0.4472948768</v>
      </c>
      <c r="E244" s="17">
        <f t="shared" si="141"/>
        <v>11</v>
      </c>
      <c r="F244" s="18">
        <f t="shared" si="142"/>
        <v>4.920243645</v>
      </c>
      <c r="G244" s="11">
        <f>7/13</f>
        <v>0.5384615385</v>
      </c>
      <c r="H244" s="11">
        <f>3/12</f>
        <v>0.25</v>
      </c>
      <c r="I244" s="11">
        <f>1/11</f>
        <v>0.09090909091</v>
      </c>
      <c r="J244" s="11">
        <f>5/10</f>
        <v>0.5</v>
      </c>
      <c r="K244" s="11">
        <f>6.5/9</f>
        <v>0.7222222222</v>
      </c>
      <c r="L244" s="11">
        <f>2/9</f>
        <v>0.2222222222</v>
      </c>
      <c r="M244" s="11">
        <f>3/8</f>
        <v>0.375</v>
      </c>
      <c r="N244" s="11">
        <f>4/7</f>
        <v>0.5714285714</v>
      </c>
      <c r="O244" s="11">
        <v>0.5</v>
      </c>
      <c r="P244" s="11">
        <v>0.4</v>
      </c>
      <c r="Q244" s="11">
        <v>0.75</v>
      </c>
      <c r="R244" s="144"/>
      <c r="S244" s="144"/>
      <c r="T244" s="22"/>
      <c r="U244" s="22"/>
    </row>
    <row r="245" ht="12.75" customHeight="1">
      <c r="A245" s="12">
        <f t="shared" si="1"/>
        <v>0</v>
      </c>
      <c r="B245" s="22" t="s">
        <v>600</v>
      </c>
      <c r="C245" s="50" t="s">
        <v>605</v>
      </c>
      <c r="D245" s="109">
        <f t="shared" si="149"/>
        <v>0.4438656041</v>
      </c>
      <c r="E245" s="17">
        <f t="shared" si="141"/>
        <v>11</v>
      </c>
      <c r="F245" s="11">
        <f t="shared" si="142"/>
        <v>4.882521645</v>
      </c>
      <c r="G245" s="11">
        <f>1/12</f>
        <v>0.08333333333</v>
      </c>
      <c r="H245" s="11">
        <f>5/11</f>
        <v>0.4545454545</v>
      </c>
      <c r="I245" s="11">
        <v>0.8</v>
      </c>
      <c r="J245" s="11">
        <f>2/9</f>
        <v>0.2222222222</v>
      </c>
      <c r="K245" s="11">
        <f>7/9</f>
        <v>0.7777777778</v>
      </c>
      <c r="L245" s="11">
        <f>1.5/8</f>
        <v>0.1875</v>
      </c>
      <c r="M245" s="11">
        <f t="shared" ref="M245:N245" si="150">3/7</f>
        <v>0.4285714286</v>
      </c>
      <c r="N245" s="11">
        <f t="shared" si="150"/>
        <v>0.4285714286</v>
      </c>
      <c r="O245" s="11">
        <f>3/6</f>
        <v>0.5</v>
      </c>
      <c r="P245" s="11">
        <f>2.5/5</f>
        <v>0.5</v>
      </c>
      <c r="Q245" s="11">
        <f>2/4</f>
        <v>0.5</v>
      </c>
      <c r="R245" s="145"/>
      <c r="S245" s="145"/>
      <c r="T245" s="22"/>
      <c r="U245" s="22"/>
    </row>
    <row r="246" ht="12.75" customHeight="1">
      <c r="A246" s="12">
        <f t="shared" si="1"/>
        <v>0</v>
      </c>
      <c r="B246" s="12" t="s">
        <v>396</v>
      </c>
      <c r="C246" s="74" t="s">
        <v>402</v>
      </c>
      <c r="D246" s="109">
        <f t="shared" si="149"/>
        <v>0.4416233766</v>
      </c>
      <c r="E246" s="17">
        <f t="shared" si="141"/>
        <v>5</v>
      </c>
      <c r="F246" s="18">
        <f t="shared" si="142"/>
        <v>2.208116883</v>
      </c>
      <c r="G246" s="11">
        <f>5/11</f>
        <v>0.4545454545</v>
      </c>
      <c r="H246" s="11">
        <v>0.7</v>
      </c>
      <c r="I246" s="11">
        <v>0.5</v>
      </c>
      <c r="J246" s="11">
        <f>1/8</f>
        <v>0.125</v>
      </c>
      <c r="K246" s="11">
        <f>3/7</f>
        <v>0.4285714286</v>
      </c>
      <c r="L246" s="144"/>
      <c r="M246" s="144"/>
      <c r="N246" s="144"/>
      <c r="O246" s="144"/>
      <c r="P246" s="144"/>
      <c r="Q246" s="144"/>
      <c r="R246" s="144"/>
      <c r="S246" s="144"/>
      <c r="T246" s="22"/>
      <c r="U246" s="22"/>
    </row>
    <row r="247" ht="12.75" customHeight="1">
      <c r="A247" s="12">
        <f t="shared" si="1"/>
        <v>1</v>
      </c>
      <c r="B247" s="12" t="s">
        <v>640</v>
      </c>
      <c r="C247" s="74" t="s">
        <v>642</v>
      </c>
      <c r="D247" s="109">
        <f t="shared" si="149"/>
        <v>0.4411101525</v>
      </c>
      <c r="E247" s="17">
        <f t="shared" si="141"/>
        <v>11</v>
      </c>
      <c r="F247" s="11">
        <f t="shared" si="142"/>
        <v>4.852211677</v>
      </c>
      <c r="G247" s="11">
        <f>1/13</f>
        <v>0.07692307692</v>
      </c>
      <c r="H247" s="11">
        <f>9/12</f>
        <v>0.75</v>
      </c>
      <c r="I247" s="11">
        <f>2.5/11</f>
        <v>0.2272727273</v>
      </c>
      <c r="J247" s="11">
        <f>4/10</f>
        <v>0.4</v>
      </c>
      <c r="K247" s="11">
        <f>4/9</f>
        <v>0.4444444444</v>
      </c>
      <c r="L247" s="11">
        <f>1/8</f>
        <v>0.125</v>
      </c>
      <c r="M247" s="11">
        <f>3/7</f>
        <v>0.4285714286</v>
      </c>
      <c r="N247" s="11">
        <v>1.0</v>
      </c>
      <c r="O247" s="11">
        <f>3/6</f>
        <v>0.5</v>
      </c>
      <c r="P247" s="11">
        <f>2.5/5</f>
        <v>0.5</v>
      </c>
      <c r="Q247" s="11">
        <f>2/5</f>
        <v>0.4</v>
      </c>
      <c r="R247" s="145"/>
      <c r="S247" s="145"/>
      <c r="T247" s="22"/>
      <c r="U247" s="22"/>
    </row>
    <row r="248" ht="12.75" customHeight="1">
      <c r="A248" s="12">
        <f t="shared" si="1"/>
        <v>0</v>
      </c>
      <c r="B248" s="13" t="s">
        <v>676</v>
      </c>
      <c r="C248" s="74" t="s">
        <v>686</v>
      </c>
      <c r="D248" s="109">
        <f>AVERAGE(G248:U248)</f>
        <v>0.4391941392</v>
      </c>
      <c r="E248" s="17">
        <f t="shared" si="141"/>
        <v>7</v>
      </c>
      <c r="F248" s="11">
        <f t="shared" si="142"/>
        <v>3.074358974</v>
      </c>
      <c r="G248" s="11">
        <f>4/13</f>
        <v>0.3076923077</v>
      </c>
      <c r="H248" s="11">
        <f>4/7</f>
        <v>0.5714285714</v>
      </c>
      <c r="I248" s="11">
        <f>4/6</f>
        <v>0.6666666667</v>
      </c>
      <c r="J248" s="11">
        <v>0.0</v>
      </c>
      <c r="K248" s="11">
        <f>4/8</f>
        <v>0.5</v>
      </c>
      <c r="L248" s="11">
        <f>3/7</f>
        <v>0.4285714286</v>
      </c>
      <c r="M248" s="11">
        <f>3/5</f>
        <v>0.6</v>
      </c>
      <c r="N248" s="144"/>
      <c r="O248" s="144"/>
      <c r="P248" s="144"/>
      <c r="Q248" s="144"/>
      <c r="R248" s="144"/>
      <c r="S248" s="144"/>
      <c r="T248" s="22"/>
      <c r="U248" s="22"/>
      <c r="V248" s="13"/>
      <c r="W248" s="13"/>
      <c r="X248" s="13"/>
      <c r="Y248" s="13"/>
    </row>
    <row r="249" ht="12.75" customHeight="1">
      <c r="A249" s="12">
        <f t="shared" si="1"/>
        <v>0</v>
      </c>
      <c r="B249" s="12" t="s">
        <v>434</v>
      </c>
      <c r="C249" s="50" t="s">
        <v>440</v>
      </c>
      <c r="D249" s="109">
        <f t="shared" ref="D249:D257" si="151">AVERAGE(G249:S249)</f>
        <v>0.4378117914</v>
      </c>
      <c r="E249" s="17">
        <f t="shared" si="141"/>
        <v>7</v>
      </c>
      <c r="F249" s="18">
        <f t="shared" si="142"/>
        <v>3.06468254</v>
      </c>
      <c r="G249" s="11">
        <f>4/10</f>
        <v>0.4</v>
      </c>
      <c r="H249" s="11">
        <f>3.5/9</f>
        <v>0.3888888889</v>
      </c>
      <c r="I249" s="11">
        <f>2/9</f>
        <v>0.2222222222</v>
      </c>
      <c r="J249" s="11">
        <f>7/8</f>
        <v>0.875</v>
      </c>
      <c r="K249" s="11">
        <f>3/7</f>
        <v>0.4285714286</v>
      </c>
      <c r="L249" s="11">
        <f>2.5/6</f>
        <v>0.4166666667</v>
      </c>
      <c r="M249" s="11">
        <f>2/6</f>
        <v>0.3333333333</v>
      </c>
      <c r="N249" s="144"/>
      <c r="O249" s="144"/>
      <c r="P249" s="150"/>
      <c r="Q249" s="150"/>
      <c r="R249" s="144"/>
      <c r="S249" s="144"/>
      <c r="T249" s="22"/>
      <c r="U249" s="22"/>
    </row>
    <row r="250" ht="12.75" customHeight="1">
      <c r="A250" s="12">
        <f t="shared" si="1"/>
        <v>0</v>
      </c>
      <c r="B250" s="12" t="s">
        <v>640</v>
      </c>
      <c r="C250" s="74" t="s">
        <v>650</v>
      </c>
      <c r="D250" s="109">
        <f t="shared" si="151"/>
        <v>0.4376835286</v>
      </c>
      <c r="E250" s="17">
        <f t="shared" si="141"/>
        <v>11</v>
      </c>
      <c r="F250" s="11">
        <f t="shared" si="142"/>
        <v>4.814518815</v>
      </c>
      <c r="G250" s="11">
        <f>8/13</f>
        <v>0.6153846154</v>
      </c>
      <c r="H250" s="11">
        <f>11/12</f>
        <v>0.9166666667</v>
      </c>
      <c r="I250" s="11">
        <f>9/11</f>
        <v>0.8181818182</v>
      </c>
      <c r="J250" s="11">
        <v>0.0</v>
      </c>
      <c r="K250" s="11">
        <v>0.0</v>
      </c>
      <c r="L250" s="11">
        <f>4/8</f>
        <v>0.5</v>
      </c>
      <c r="M250" s="11">
        <f>3/7</f>
        <v>0.4285714286</v>
      </c>
      <c r="N250" s="11">
        <f>2/7</f>
        <v>0.2857142857</v>
      </c>
      <c r="O250" s="11">
        <f>3/6</f>
        <v>0.5</v>
      </c>
      <c r="P250" s="11">
        <f>2.5/5</f>
        <v>0.5</v>
      </c>
      <c r="Q250" s="11">
        <f>1/4</f>
        <v>0.25</v>
      </c>
      <c r="R250" s="145"/>
      <c r="S250" s="145"/>
      <c r="T250" s="22"/>
      <c r="U250" s="22"/>
    </row>
    <row r="251" ht="12.75" customHeight="1">
      <c r="A251" s="12">
        <f t="shared" si="1"/>
        <v>1</v>
      </c>
      <c r="B251" s="12" t="s">
        <v>184</v>
      </c>
      <c r="C251" s="47" t="s">
        <v>132</v>
      </c>
      <c r="D251" s="109">
        <f t="shared" si="151"/>
        <v>0.432202381</v>
      </c>
      <c r="E251" s="17">
        <f t="shared" si="141"/>
        <v>10</v>
      </c>
      <c r="F251" s="18">
        <f t="shared" si="142"/>
        <v>4.32202381</v>
      </c>
      <c r="G251" s="11">
        <f t="shared" ref="G251:G252" si="152">4.5/10</f>
        <v>0.45</v>
      </c>
      <c r="H251" s="11">
        <f>2/10</f>
        <v>0.2</v>
      </c>
      <c r="I251" s="11">
        <v>1.0</v>
      </c>
      <c r="J251" s="11">
        <f t="shared" ref="J251:J252" si="153">2.5/8</f>
        <v>0.3125</v>
      </c>
      <c r="K251" s="11">
        <f>1/7</f>
        <v>0.1428571429</v>
      </c>
      <c r="L251" s="11">
        <f>3.5/6</f>
        <v>0.5833333333</v>
      </c>
      <c r="M251" s="11">
        <f>1.5/5</f>
        <v>0.3</v>
      </c>
      <c r="N251" s="11">
        <f t="shared" ref="N251:N252" si="154">2.5/5</f>
        <v>0.5</v>
      </c>
      <c r="O251" s="11">
        <f>2/4</f>
        <v>0.5</v>
      </c>
      <c r="P251" s="11">
        <f>1/3</f>
        <v>0.3333333333</v>
      </c>
      <c r="Q251" s="144"/>
      <c r="R251" s="144"/>
      <c r="S251" s="144"/>
      <c r="T251" s="22"/>
      <c r="U251" s="22"/>
    </row>
    <row r="252" ht="12.75" customHeight="1">
      <c r="A252" s="12">
        <f t="shared" si="1"/>
        <v>0</v>
      </c>
      <c r="B252" s="12" t="s">
        <v>184</v>
      </c>
      <c r="C252" s="47" t="s">
        <v>113</v>
      </c>
      <c r="D252" s="109">
        <f t="shared" si="151"/>
        <v>0.4311706349</v>
      </c>
      <c r="E252" s="17">
        <f t="shared" si="141"/>
        <v>10</v>
      </c>
      <c r="F252" s="18">
        <f t="shared" si="142"/>
        <v>4.311706349</v>
      </c>
      <c r="G252" s="11">
        <f t="shared" si="152"/>
        <v>0.45</v>
      </c>
      <c r="H252" s="11">
        <f>4/10</f>
        <v>0.4</v>
      </c>
      <c r="I252" s="11">
        <f>1/9</f>
        <v>0.1111111111</v>
      </c>
      <c r="J252" s="11">
        <f t="shared" si="153"/>
        <v>0.3125</v>
      </c>
      <c r="K252" s="11">
        <f>4/7</f>
        <v>0.5714285714</v>
      </c>
      <c r="L252" s="11">
        <f>1.5/6</f>
        <v>0.25</v>
      </c>
      <c r="M252" s="11">
        <f>4/5</f>
        <v>0.8</v>
      </c>
      <c r="N252" s="11">
        <f t="shared" si="154"/>
        <v>0.5</v>
      </c>
      <c r="O252" s="11">
        <f t="shared" ref="O252:O253" si="155">1/4</f>
        <v>0.25</v>
      </c>
      <c r="P252" s="11">
        <f>2/3</f>
        <v>0.6666666667</v>
      </c>
      <c r="Q252" s="144"/>
      <c r="R252" s="144"/>
      <c r="S252" s="144"/>
      <c r="T252" s="22"/>
      <c r="U252" s="22"/>
    </row>
    <row r="253" ht="12.75" customHeight="1">
      <c r="A253" s="12">
        <f t="shared" si="1"/>
        <v>0</v>
      </c>
      <c r="B253" s="12" t="s">
        <v>219</v>
      </c>
      <c r="C253" s="65" t="s">
        <v>858</v>
      </c>
      <c r="D253" s="109">
        <f t="shared" si="151"/>
        <v>0.4299162257</v>
      </c>
      <c r="E253" s="17">
        <f t="shared" si="141"/>
        <v>9</v>
      </c>
      <c r="F253" s="18">
        <f t="shared" si="142"/>
        <v>3.869246032</v>
      </c>
      <c r="G253" s="11">
        <v>0.4</v>
      </c>
      <c r="H253" s="11">
        <f>2/9</f>
        <v>0.2222222222</v>
      </c>
      <c r="I253" s="11">
        <f>3.5/8</f>
        <v>0.4375</v>
      </c>
      <c r="J253" s="11">
        <f>6/7</f>
        <v>0.8571428571</v>
      </c>
      <c r="K253" s="11">
        <f>2/7</f>
        <v>0.2857142857</v>
      </c>
      <c r="L253" s="11">
        <f>2.5/6</f>
        <v>0.4166666667</v>
      </c>
      <c r="M253" s="11">
        <v>0.4</v>
      </c>
      <c r="N253" s="11">
        <v>0.6</v>
      </c>
      <c r="O253" s="11">
        <f t="shared" si="155"/>
        <v>0.25</v>
      </c>
      <c r="P253" s="144"/>
      <c r="Q253" s="144"/>
      <c r="R253" s="144"/>
      <c r="S253" s="144"/>
      <c r="T253" s="22"/>
      <c r="U253" s="22"/>
    </row>
    <row r="254" ht="12.75" customHeight="1">
      <c r="A254" s="12">
        <f t="shared" si="1"/>
        <v>0</v>
      </c>
      <c r="B254" s="12" t="s">
        <v>371</v>
      </c>
      <c r="C254" s="9" t="s">
        <v>859</v>
      </c>
      <c r="D254" s="109">
        <f t="shared" si="151"/>
        <v>0.4284199134</v>
      </c>
      <c r="E254" s="17">
        <f t="shared" si="141"/>
        <v>10</v>
      </c>
      <c r="F254" s="18">
        <f t="shared" si="142"/>
        <v>4.284199134</v>
      </c>
      <c r="G254" s="11">
        <f>3.5/12</f>
        <v>0.2916666667</v>
      </c>
      <c r="H254" s="11">
        <f>2/11</f>
        <v>0.1818181818</v>
      </c>
      <c r="I254" s="11">
        <f>4/10</f>
        <v>0.4</v>
      </c>
      <c r="J254" s="11">
        <f>3/9</f>
        <v>0.3333333333</v>
      </c>
      <c r="K254" s="11">
        <f>5/8</f>
        <v>0.625</v>
      </c>
      <c r="L254" s="11">
        <f>2/7</f>
        <v>0.2857142857</v>
      </c>
      <c r="M254" s="11">
        <v>0.5</v>
      </c>
      <c r="N254" s="11">
        <f>4/6</f>
        <v>0.6666666667</v>
      </c>
      <c r="O254" s="11">
        <v>0.5</v>
      </c>
      <c r="P254" s="11">
        <v>0.5</v>
      </c>
      <c r="Q254" s="144"/>
      <c r="R254" s="144"/>
      <c r="S254" s="144"/>
      <c r="T254" s="22"/>
      <c r="U254" s="22"/>
    </row>
    <row r="255" ht="12.75" customHeight="1">
      <c r="A255" s="12">
        <f t="shared" si="1"/>
        <v>1</v>
      </c>
      <c r="B255" s="13" t="s">
        <v>577</v>
      </c>
      <c r="C255" s="9" t="s">
        <v>583</v>
      </c>
      <c r="D255" s="109">
        <f t="shared" si="151"/>
        <v>0.428030303</v>
      </c>
      <c r="E255" s="17">
        <f t="shared" si="141"/>
        <v>7</v>
      </c>
      <c r="F255" s="18">
        <f t="shared" si="142"/>
        <v>2.996212121</v>
      </c>
      <c r="G255" s="11">
        <v>1.0</v>
      </c>
      <c r="H255" s="11">
        <f>0/12</f>
        <v>0</v>
      </c>
      <c r="I255" s="11">
        <f>5/11</f>
        <v>0.4545454545</v>
      </c>
      <c r="J255" s="11">
        <f>5/10</f>
        <v>0.5</v>
      </c>
      <c r="K255" s="11">
        <f t="shared" ref="K255:L255" si="156">3/9</f>
        <v>0.3333333333</v>
      </c>
      <c r="L255" s="11">
        <f t="shared" si="156"/>
        <v>0.3333333333</v>
      </c>
      <c r="M255" s="11">
        <f>3/8</f>
        <v>0.375</v>
      </c>
      <c r="N255" s="144"/>
      <c r="O255" s="144"/>
      <c r="P255" s="144"/>
      <c r="Q255" s="144"/>
      <c r="R255" s="144"/>
      <c r="S255" s="144"/>
      <c r="T255" s="22"/>
      <c r="U255" s="22"/>
    </row>
    <row r="256" ht="12.75" customHeight="1">
      <c r="A256" s="12">
        <f t="shared" si="1"/>
        <v>1</v>
      </c>
      <c r="B256" s="12" t="s">
        <v>396</v>
      </c>
      <c r="C256" s="73" t="s">
        <v>401</v>
      </c>
      <c r="D256" s="109">
        <f t="shared" si="151"/>
        <v>0.4279437229</v>
      </c>
      <c r="E256" s="17">
        <f t="shared" si="141"/>
        <v>10</v>
      </c>
      <c r="F256" s="18">
        <f t="shared" si="142"/>
        <v>4.279437229</v>
      </c>
      <c r="G256" s="11">
        <f>2/11</f>
        <v>0.1818181818</v>
      </c>
      <c r="H256" s="11">
        <v>0.1</v>
      </c>
      <c r="I256" s="11">
        <v>0.5</v>
      </c>
      <c r="J256" s="11">
        <f>4/8</f>
        <v>0.5</v>
      </c>
      <c r="K256" s="11">
        <f>1.5/7</f>
        <v>0.2142857143</v>
      </c>
      <c r="L256" s="11">
        <f>2.5/6</f>
        <v>0.4166666667</v>
      </c>
      <c r="M256" s="11">
        <v>0.3</v>
      </c>
      <c r="N256" s="11">
        <v>0.4</v>
      </c>
      <c r="O256" s="11">
        <v>1.0</v>
      </c>
      <c r="P256" s="11">
        <f>2/3</f>
        <v>0.6666666667</v>
      </c>
      <c r="Q256" s="144"/>
      <c r="R256" s="144"/>
      <c r="S256" s="144"/>
      <c r="T256" s="22"/>
      <c r="U256" s="22"/>
    </row>
    <row r="257" ht="12.75" customHeight="1">
      <c r="A257" s="12">
        <f t="shared" si="1"/>
        <v>1</v>
      </c>
      <c r="B257" s="13" t="s">
        <v>147</v>
      </c>
      <c r="C257" s="149" t="s">
        <v>153</v>
      </c>
      <c r="D257" s="109">
        <f t="shared" si="151"/>
        <v>0.4263038549</v>
      </c>
      <c r="E257" s="17">
        <f t="shared" si="141"/>
        <v>7</v>
      </c>
      <c r="F257" s="18">
        <f t="shared" si="142"/>
        <v>2.984126984</v>
      </c>
      <c r="G257" s="11">
        <f>1/9</f>
        <v>0.1111111111</v>
      </c>
      <c r="H257" s="11">
        <f>7/9</f>
        <v>0.7777777778</v>
      </c>
      <c r="I257" s="11">
        <v>1.0</v>
      </c>
      <c r="J257" s="11">
        <f>1/7</f>
        <v>0.1428571429</v>
      </c>
      <c r="K257" s="11">
        <f>2/7</f>
        <v>0.2857142857</v>
      </c>
      <c r="L257" s="11">
        <f>1/3</f>
        <v>0.3333333333</v>
      </c>
      <c r="M257" s="11">
        <f>2/6</f>
        <v>0.3333333333</v>
      </c>
      <c r="N257" s="145"/>
      <c r="O257" s="145"/>
      <c r="P257" s="145"/>
      <c r="Q257" s="145"/>
      <c r="R257" s="145"/>
      <c r="S257" s="145"/>
      <c r="T257" s="22"/>
      <c r="U257" s="22"/>
    </row>
    <row r="258" ht="12.75" customHeight="1">
      <c r="A258" s="12">
        <f t="shared" si="1"/>
        <v>0</v>
      </c>
      <c r="B258" s="13" t="s">
        <v>661</v>
      </c>
      <c r="C258" s="39" t="s">
        <v>426</v>
      </c>
      <c r="D258" s="109">
        <f>AVERAGE(G258:U258)</f>
        <v>0.4222351722</v>
      </c>
      <c r="E258" s="17">
        <f t="shared" si="141"/>
        <v>6</v>
      </c>
      <c r="F258" s="11">
        <f t="shared" si="142"/>
        <v>2.533411033</v>
      </c>
      <c r="G258" s="144"/>
      <c r="H258" s="11">
        <f>7/13</f>
        <v>0.5384615385</v>
      </c>
      <c r="I258" s="11">
        <f>4/12</f>
        <v>0.3333333333</v>
      </c>
      <c r="J258" s="11">
        <f>8/11</f>
        <v>0.7272727273</v>
      </c>
      <c r="K258" s="11">
        <f>0/10</f>
        <v>0</v>
      </c>
      <c r="L258" s="11">
        <f>3.5/9</f>
        <v>0.3888888889</v>
      </c>
      <c r="M258" s="144"/>
      <c r="N258" s="144"/>
      <c r="O258" s="144"/>
      <c r="P258" s="144"/>
      <c r="Q258" s="144"/>
      <c r="R258" s="11">
        <f>6/11</f>
        <v>0.5454545455</v>
      </c>
      <c r="S258" s="150"/>
      <c r="T258" s="150"/>
      <c r="U258" s="150"/>
      <c r="V258" s="13"/>
      <c r="W258" s="13"/>
      <c r="X258" s="13"/>
      <c r="Y258" s="13"/>
      <c r="Z258" s="13"/>
    </row>
    <row r="259" ht="12.75" customHeight="1">
      <c r="A259" s="12">
        <f t="shared" si="1"/>
        <v>0</v>
      </c>
      <c r="B259" s="12" t="s">
        <v>126</v>
      </c>
      <c r="C259" s="49" t="s">
        <v>129</v>
      </c>
      <c r="D259" s="109">
        <f t="shared" ref="D259:D260" si="157">AVERAGE(G259:S259)</f>
        <v>0.4219990079</v>
      </c>
      <c r="E259" s="17">
        <f t="shared" si="141"/>
        <v>8</v>
      </c>
      <c r="F259" s="18">
        <f t="shared" si="142"/>
        <v>3.375992063</v>
      </c>
      <c r="G259" s="11">
        <f>7/9</f>
        <v>0.7777777778</v>
      </c>
      <c r="H259" s="11">
        <f>2.5/8</f>
        <v>0.3125</v>
      </c>
      <c r="I259" s="11">
        <f>2.5/7</f>
        <v>0.3571428571</v>
      </c>
      <c r="J259" s="11">
        <f>3/7</f>
        <v>0.4285714286</v>
      </c>
      <c r="K259" s="11">
        <f>1.5/6</f>
        <v>0.25</v>
      </c>
      <c r="L259" s="11">
        <f>3/6</f>
        <v>0.5</v>
      </c>
      <c r="M259" s="11">
        <v>0.5</v>
      </c>
      <c r="N259" s="11">
        <f>1/4</f>
        <v>0.25</v>
      </c>
      <c r="O259" s="144"/>
      <c r="P259" s="144"/>
      <c r="Q259" s="144"/>
      <c r="R259" s="144"/>
      <c r="S259" s="144"/>
      <c r="T259" s="22"/>
      <c r="U259" s="22"/>
    </row>
    <row r="260" ht="12.75" customHeight="1">
      <c r="A260" s="12">
        <f t="shared" si="1"/>
        <v>0</v>
      </c>
      <c r="B260" s="12" t="s">
        <v>640</v>
      </c>
      <c r="C260" s="9" t="s">
        <v>646</v>
      </c>
      <c r="D260" s="109">
        <f t="shared" si="157"/>
        <v>0.4215682466</v>
      </c>
      <c r="E260" s="17">
        <f t="shared" si="141"/>
        <v>6</v>
      </c>
      <c r="F260" s="11">
        <f t="shared" si="142"/>
        <v>2.529409479</v>
      </c>
      <c r="G260" s="11">
        <f>4/13</f>
        <v>0.3076923077</v>
      </c>
      <c r="H260" s="11">
        <f>6/12</f>
        <v>0.5</v>
      </c>
      <c r="I260" s="11">
        <f>2.5/11</f>
        <v>0.2272727273</v>
      </c>
      <c r="J260" s="11">
        <f>8/10</f>
        <v>0.8</v>
      </c>
      <c r="K260" s="11">
        <f>4/9</f>
        <v>0.4444444444</v>
      </c>
      <c r="L260" s="11">
        <v>0.25</v>
      </c>
      <c r="M260" s="144"/>
      <c r="N260" s="144"/>
      <c r="O260" s="144"/>
      <c r="P260" s="144"/>
      <c r="Q260" s="144"/>
      <c r="R260" s="145"/>
      <c r="S260" s="145"/>
      <c r="T260" s="22"/>
      <c r="U260" s="22"/>
    </row>
    <row r="261" ht="12.75" customHeight="1">
      <c r="A261" s="12">
        <f t="shared" si="1"/>
        <v>1</v>
      </c>
      <c r="B261" s="12" t="s">
        <v>470</v>
      </c>
      <c r="C261" s="43" t="s">
        <v>474</v>
      </c>
      <c r="D261" s="109">
        <f>AVERAGE(G261:Q261)</f>
        <v>0.4199007937</v>
      </c>
      <c r="E261" s="17">
        <f>COUNT(G261:Q261)</f>
        <v>10</v>
      </c>
      <c r="F261" s="11">
        <f>D261*E261</f>
        <v>4.199007937</v>
      </c>
      <c r="G261" s="11">
        <v>0.3</v>
      </c>
      <c r="H261" s="11">
        <f>4.5/9</f>
        <v>0.5</v>
      </c>
      <c r="I261" s="11">
        <f>5/9</f>
        <v>0.5555555556</v>
      </c>
      <c r="J261" s="11">
        <f>5.5/8</f>
        <v>0.6875</v>
      </c>
      <c r="K261" s="11">
        <v>1.0</v>
      </c>
      <c r="L261" s="11">
        <f>1.5/7</f>
        <v>0.2142857143</v>
      </c>
      <c r="M261" s="11">
        <f>1/6</f>
        <v>0.1666666667</v>
      </c>
      <c r="N261" s="11">
        <f t="shared" ref="N261:O261" si="158">1/5</f>
        <v>0.2</v>
      </c>
      <c r="O261" s="11">
        <f t="shared" si="158"/>
        <v>0.2</v>
      </c>
      <c r="P261" s="11">
        <f>1.5/4</f>
        <v>0.375</v>
      </c>
      <c r="Q261" s="144"/>
      <c r="R261" s="145"/>
      <c r="S261" s="145"/>
      <c r="T261" s="22"/>
      <c r="U261" s="22"/>
    </row>
    <row r="262" ht="12.75" customHeight="1">
      <c r="A262" s="12">
        <f t="shared" si="1"/>
        <v>0</v>
      </c>
      <c r="B262" s="12" t="s">
        <v>486</v>
      </c>
      <c r="C262" s="9" t="s">
        <v>489</v>
      </c>
      <c r="D262" s="109">
        <f t="shared" ref="D262:D269" si="159">AVERAGE(G262:S262)</f>
        <v>0.4162202381</v>
      </c>
      <c r="E262" s="17">
        <f>COUNT(G262:S262)</f>
        <v>8</v>
      </c>
      <c r="F262" s="18">
        <f t="shared" ref="F262:F269" si="160">PRODUCT(E262,D262)</f>
        <v>3.329761905</v>
      </c>
      <c r="G262" s="145"/>
      <c r="H262" s="11">
        <f>3/8</f>
        <v>0.375</v>
      </c>
      <c r="I262" s="11">
        <f>2.5/7</f>
        <v>0.3571428571</v>
      </c>
      <c r="J262" s="11">
        <f>5/7</f>
        <v>0.7142857143</v>
      </c>
      <c r="K262" s="11">
        <f>3/6</f>
        <v>0.5</v>
      </c>
      <c r="L262" s="11">
        <f>1/5</f>
        <v>0.2</v>
      </c>
      <c r="M262" s="11">
        <f>3/5</f>
        <v>0.6</v>
      </c>
      <c r="N262" s="11">
        <f>1/4</f>
        <v>0.25</v>
      </c>
      <c r="O262" s="11">
        <f>1/3</f>
        <v>0.3333333333</v>
      </c>
      <c r="P262" s="145"/>
      <c r="Q262" s="145"/>
      <c r="R262" s="145"/>
      <c r="S262" s="145"/>
      <c r="T262" s="22"/>
      <c r="U262" s="22"/>
    </row>
    <row r="263" ht="12.75" customHeight="1">
      <c r="A263" s="12">
        <f t="shared" si="1"/>
        <v>1</v>
      </c>
      <c r="B263" s="12" t="s">
        <v>353</v>
      </c>
      <c r="C263" s="8" t="s">
        <v>364</v>
      </c>
      <c r="D263" s="109">
        <f t="shared" si="159"/>
        <v>0.4149691358</v>
      </c>
      <c r="E263" s="17">
        <f>COUNT(G263:Q263)</f>
        <v>9</v>
      </c>
      <c r="F263" s="18">
        <f t="shared" si="160"/>
        <v>3.734722222</v>
      </c>
      <c r="G263" s="11">
        <f>3/4</f>
        <v>0.75</v>
      </c>
      <c r="H263" s="11">
        <v>0.25</v>
      </c>
      <c r="I263" s="11">
        <f>3.5/9</f>
        <v>0.3888888889</v>
      </c>
      <c r="J263" s="11">
        <f>2.5/8</f>
        <v>0.3125</v>
      </c>
      <c r="K263" s="11">
        <v>1.0</v>
      </c>
      <c r="L263" s="11">
        <f t="shared" ref="L263:M263" si="161">1/6</f>
        <v>0.1666666667</v>
      </c>
      <c r="M263" s="11">
        <f t="shared" si="161"/>
        <v>0.1666666667</v>
      </c>
      <c r="N263" s="11">
        <f>1/5</f>
        <v>0.2</v>
      </c>
      <c r="O263" s="11">
        <v>0.5</v>
      </c>
      <c r="P263" s="145"/>
      <c r="Q263" s="145"/>
      <c r="R263" s="145"/>
      <c r="S263" s="145"/>
      <c r="T263" s="22"/>
      <c r="U263" s="22"/>
    </row>
    <row r="264" ht="12.75" customHeight="1">
      <c r="A264" s="12">
        <f t="shared" si="1"/>
        <v>0</v>
      </c>
      <c r="B264" s="13" t="s">
        <v>598</v>
      </c>
      <c r="C264" s="51" t="s">
        <v>113</v>
      </c>
      <c r="D264" s="109">
        <f t="shared" si="159"/>
        <v>0.4141559829</v>
      </c>
      <c r="E264" s="17">
        <f t="shared" ref="E264:E267" si="162">COUNT(G264:S264)</f>
        <v>8</v>
      </c>
      <c r="F264" s="18">
        <f t="shared" si="160"/>
        <v>3.313247863</v>
      </c>
      <c r="G264" s="11">
        <f>4/13</f>
        <v>0.3076923077</v>
      </c>
      <c r="H264" s="11">
        <f>1/12</f>
        <v>0.08333333333</v>
      </c>
      <c r="I264" s="11">
        <f>5.5/11</f>
        <v>0.5</v>
      </c>
      <c r="J264" s="12">
        <f>4.5/10</f>
        <v>0.45</v>
      </c>
      <c r="K264" s="11">
        <f>5/9</f>
        <v>0.5555555556</v>
      </c>
      <c r="L264" s="11">
        <f>4/8</f>
        <v>0.5</v>
      </c>
      <c r="M264" s="11">
        <f>3.5/7</f>
        <v>0.5</v>
      </c>
      <c r="N264" s="11">
        <f>2.5/6</f>
        <v>0.4166666667</v>
      </c>
      <c r="O264" s="144"/>
      <c r="P264" s="144"/>
      <c r="Q264" s="144"/>
      <c r="R264" s="144"/>
      <c r="S264" s="144"/>
      <c r="T264" s="22"/>
      <c r="U264" s="22"/>
    </row>
    <row r="265" ht="12.75" customHeight="1">
      <c r="A265" s="12">
        <f t="shared" si="1"/>
        <v>0</v>
      </c>
      <c r="B265" s="12" t="s">
        <v>71</v>
      </c>
      <c r="C265" s="37" t="s">
        <v>74</v>
      </c>
      <c r="D265" s="109">
        <f t="shared" si="159"/>
        <v>0.413</v>
      </c>
      <c r="E265" s="17">
        <f t="shared" si="162"/>
        <v>10</v>
      </c>
      <c r="F265" s="18">
        <f t="shared" si="160"/>
        <v>4.13</v>
      </c>
      <c r="G265" s="11">
        <v>0.5</v>
      </c>
      <c r="H265" s="11">
        <v>0.33</v>
      </c>
      <c r="I265" s="11">
        <v>0.38</v>
      </c>
      <c r="J265" s="11">
        <v>0.64</v>
      </c>
      <c r="K265" s="11">
        <v>0.67</v>
      </c>
      <c r="L265" s="11">
        <v>0.33</v>
      </c>
      <c r="M265" s="11">
        <v>0.2</v>
      </c>
      <c r="N265" s="11">
        <v>0.5</v>
      </c>
      <c r="O265" s="11">
        <v>0.25</v>
      </c>
      <c r="P265" s="11">
        <v>0.33</v>
      </c>
      <c r="Q265" s="145"/>
      <c r="R265" s="145"/>
      <c r="S265" s="145"/>
      <c r="T265" s="22"/>
      <c r="U265" s="22"/>
    </row>
    <row r="266" ht="12.75" customHeight="1">
      <c r="A266" s="12">
        <f t="shared" si="1"/>
        <v>0</v>
      </c>
      <c r="B266" s="12" t="s">
        <v>126</v>
      </c>
      <c r="C266" s="8" t="s">
        <v>130</v>
      </c>
      <c r="D266" s="109">
        <f t="shared" si="159"/>
        <v>0.4115823413</v>
      </c>
      <c r="E266" s="17">
        <f t="shared" si="162"/>
        <v>8</v>
      </c>
      <c r="F266" s="18">
        <f t="shared" si="160"/>
        <v>3.29265873</v>
      </c>
      <c r="G266" s="11">
        <f>4/9</f>
        <v>0.4444444444</v>
      </c>
      <c r="H266" s="11">
        <f>2.5/8</f>
        <v>0.3125</v>
      </c>
      <c r="I266" s="11">
        <f>2.5/7</f>
        <v>0.3571428571</v>
      </c>
      <c r="J266" s="11">
        <f>3/7</f>
        <v>0.4285714286</v>
      </c>
      <c r="K266" s="11">
        <f t="shared" ref="K266:L266" si="163">1.5/6</f>
        <v>0.25</v>
      </c>
      <c r="L266" s="11">
        <f t="shared" si="163"/>
        <v>0.25</v>
      </c>
      <c r="M266" s="11">
        <v>0.5</v>
      </c>
      <c r="N266" s="11">
        <f>3/4</f>
        <v>0.75</v>
      </c>
      <c r="O266" s="144"/>
      <c r="P266" s="144"/>
      <c r="Q266" s="144"/>
      <c r="R266" s="144"/>
      <c r="S266" s="144"/>
      <c r="T266" s="22"/>
      <c r="U266" s="22"/>
    </row>
    <row r="267" ht="12.75" customHeight="1">
      <c r="A267" s="12">
        <f t="shared" si="1"/>
        <v>1</v>
      </c>
      <c r="B267" s="12" t="s">
        <v>434</v>
      </c>
      <c r="C267" s="50" t="s">
        <v>439</v>
      </c>
      <c r="D267" s="109">
        <f t="shared" si="159"/>
        <v>0.4111992945</v>
      </c>
      <c r="E267" s="17">
        <f t="shared" si="162"/>
        <v>9</v>
      </c>
      <c r="F267" s="18">
        <f t="shared" si="160"/>
        <v>3.700793651</v>
      </c>
      <c r="G267" s="11">
        <v>1.0</v>
      </c>
      <c r="H267" s="11">
        <f>3.5/9</f>
        <v>0.3888888889</v>
      </c>
      <c r="I267" s="11">
        <f>4.5/9</f>
        <v>0.5</v>
      </c>
      <c r="J267" s="11">
        <f>2/8</f>
        <v>0.25</v>
      </c>
      <c r="K267" s="11">
        <f>3/7</f>
        <v>0.4285714286</v>
      </c>
      <c r="L267" s="11">
        <f t="shared" ref="L267:M267" si="164">1/6</f>
        <v>0.1666666667</v>
      </c>
      <c r="M267" s="11">
        <f t="shared" si="164"/>
        <v>0.1666666667</v>
      </c>
      <c r="N267" s="11">
        <f t="shared" ref="N267:N268" si="165">2.5/5</f>
        <v>0.5</v>
      </c>
      <c r="O267" s="11">
        <f>1.5/5</f>
        <v>0.3</v>
      </c>
      <c r="P267" s="150"/>
      <c r="Q267" s="150"/>
      <c r="R267" s="144"/>
      <c r="S267" s="144"/>
      <c r="T267" s="22"/>
      <c r="U267" s="22"/>
    </row>
    <row r="268" ht="12.75" customHeight="1">
      <c r="A268" s="12">
        <f t="shared" si="1"/>
        <v>0</v>
      </c>
      <c r="B268" s="12" t="s">
        <v>353</v>
      </c>
      <c r="C268" s="8" t="s">
        <v>357</v>
      </c>
      <c r="D268" s="109">
        <f t="shared" si="159"/>
        <v>0.4081890332</v>
      </c>
      <c r="E268" s="17">
        <f>COUNT(G268:Q268)</f>
        <v>11</v>
      </c>
      <c r="F268" s="18">
        <f t="shared" si="160"/>
        <v>4.490079365</v>
      </c>
      <c r="G268" s="11">
        <f>1/4</f>
        <v>0.25</v>
      </c>
      <c r="H268" s="11">
        <v>0.25</v>
      </c>
      <c r="I268" s="11">
        <f>3.5/9</f>
        <v>0.3888888889</v>
      </c>
      <c r="J268" s="11">
        <f>1/8</f>
        <v>0.125</v>
      </c>
      <c r="K268" s="11">
        <f>1/7</f>
        <v>0.1428571429</v>
      </c>
      <c r="L268" s="11">
        <f>3/6</f>
        <v>0.5</v>
      </c>
      <c r="M268" s="11">
        <f>3.5/6</f>
        <v>0.5833333333</v>
      </c>
      <c r="N268" s="11">
        <f t="shared" si="165"/>
        <v>0.5</v>
      </c>
      <c r="O268" s="11">
        <v>0.5</v>
      </c>
      <c r="P268" s="11">
        <f>2/4</f>
        <v>0.5</v>
      </c>
      <c r="Q268" s="11">
        <f>3/4</f>
        <v>0.75</v>
      </c>
      <c r="R268" s="145"/>
      <c r="S268" s="145"/>
      <c r="T268" s="22"/>
      <c r="U268" s="22"/>
      <c r="Z268" s="13"/>
    </row>
    <row r="269" ht="12.75" customHeight="1">
      <c r="A269" s="12">
        <f t="shared" si="1"/>
        <v>1</v>
      </c>
      <c r="B269" s="12" t="s">
        <v>383</v>
      </c>
      <c r="C269" s="50" t="s">
        <v>391</v>
      </c>
      <c r="D269" s="109">
        <f t="shared" si="159"/>
        <v>0.4061868687</v>
      </c>
      <c r="E269" s="17">
        <f>COUNT(G269:O269)</f>
        <v>8</v>
      </c>
      <c r="F269" s="18">
        <f t="shared" si="160"/>
        <v>3.249494949</v>
      </c>
      <c r="G269" s="11">
        <f>8/11</f>
        <v>0.7272727273</v>
      </c>
      <c r="H269" s="11">
        <f>2.5/10</f>
        <v>0.25</v>
      </c>
      <c r="I269" s="11">
        <f>2/9</f>
        <v>0.2222222222</v>
      </c>
      <c r="J269" s="11">
        <f>4/8</f>
        <v>0.5</v>
      </c>
      <c r="K269" s="11">
        <v>0.0</v>
      </c>
      <c r="L269" s="11">
        <f>1.5/6</f>
        <v>0.25</v>
      </c>
      <c r="M269" s="11">
        <v>1.0</v>
      </c>
      <c r="N269" s="11">
        <f>1.5/5</f>
        <v>0.3</v>
      </c>
      <c r="O269" s="144"/>
      <c r="P269" s="144"/>
      <c r="Q269" s="144"/>
      <c r="R269" s="144"/>
      <c r="S269" s="144"/>
      <c r="T269" s="22"/>
      <c r="U269" s="22"/>
    </row>
    <row r="270" ht="12.75" customHeight="1">
      <c r="A270" s="12">
        <f t="shared" si="1"/>
        <v>0</v>
      </c>
      <c r="B270" s="12" t="s">
        <v>619</v>
      </c>
      <c r="C270" s="136" t="s">
        <v>633</v>
      </c>
      <c r="D270" s="109">
        <v>0.406</v>
      </c>
      <c r="E270" s="17">
        <v>9.0</v>
      </c>
      <c r="F270" s="11">
        <v>3.66</v>
      </c>
      <c r="G270" s="11">
        <v>0.15</v>
      </c>
      <c r="H270" s="11">
        <v>0.21</v>
      </c>
      <c r="I270" s="11">
        <v>0.55</v>
      </c>
      <c r="J270" s="11">
        <v>0.2</v>
      </c>
      <c r="K270" s="11">
        <v>0.44</v>
      </c>
      <c r="L270" s="11">
        <v>0.88</v>
      </c>
      <c r="M270" s="11">
        <v>0.57</v>
      </c>
      <c r="N270" s="11">
        <v>0.17</v>
      </c>
      <c r="O270" s="11">
        <v>0.5</v>
      </c>
      <c r="P270" s="150"/>
      <c r="Q270" s="144"/>
      <c r="R270" s="145"/>
      <c r="S270" s="145"/>
      <c r="T270" s="22"/>
      <c r="U270" s="22"/>
    </row>
    <row r="271" ht="12.75" customHeight="1">
      <c r="A271" s="12">
        <f t="shared" si="1"/>
        <v>0</v>
      </c>
      <c r="B271" s="12" t="s">
        <v>219</v>
      </c>
      <c r="C271" s="55" t="s">
        <v>222</v>
      </c>
      <c r="D271" s="109">
        <f t="shared" ref="D271:D285" si="166">AVERAGE(G271:S271)</f>
        <v>0.4033531746</v>
      </c>
      <c r="E271" s="17">
        <f t="shared" ref="E271:E273" si="167">COUNT(G271:S271)</f>
        <v>10</v>
      </c>
      <c r="F271" s="18">
        <f t="shared" ref="F271:F277" si="168">PRODUCT(E271,D271)</f>
        <v>4.033531746</v>
      </c>
      <c r="G271" s="11">
        <v>0.5</v>
      </c>
      <c r="H271" s="11">
        <f>3.5/9</f>
        <v>0.3888888889</v>
      </c>
      <c r="I271" s="11">
        <f>3.5/8</f>
        <v>0.4375</v>
      </c>
      <c r="J271" s="11">
        <f>4/7</f>
        <v>0.5714285714</v>
      </c>
      <c r="K271" s="11">
        <f>2/7</f>
        <v>0.2857142857</v>
      </c>
      <c r="L271" s="11">
        <f>1/6</f>
        <v>0.1666666667</v>
      </c>
      <c r="M271" s="11">
        <v>0.4</v>
      </c>
      <c r="N271" s="11">
        <v>0.2</v>
      </c>
      <c r="O271" s="11">
        <f>3/4</f>
        <v>0.75</v>
      </c>
      <c r="P271" s="11">
        <f>1/3</f>
        <v>0.3333333333</v>
      </c>
      <c r="Q271" s="144"/>
      <c r="R271" s="144"/>
      <c r="S271" s="144"/>
      <c r="T271" s="22"/>
      <c r="U271" s="22"/>
    </row>
    <row r="272" ht="12.75" customHeight="1">
      <c r="A272" s="12">
        <f t="shared" si="1"/>
        <v>0</v>
      </c>
      <c r="B272" s="12" t="s">
        <v>167</v>
      </c>
      <c r="C272" s="50" t="s">
        <v>174</v>
      </c>
      <c r="D272" s="109">
        <f t="shared" si="166"/>
        <v>0.4023809524</v>
      </c>
      <c r="E272" s="17">
        <f t="shared" si="167"/>
        <v>5</v>
      </c>
      <c r="F272" s="18">
        <f t="shared" si="168"/>
        <v>2.011904762</v>
      </c>
      <c r="G272" s="11">
        <v>0.25</v>
      </c>
      <c r="H272" s="11">
        <f>3/9</f>
        <v>0.3333333333</v>
      </c>
      <c r="I272" s="11">
        <v>0.0</v>
      </c>
      <c r="J272" s="11">
        <f>5.5/7</f>
        <v>0.7857142857</v>
      </c>
      <c r="K272" s="11">
        <f>4.5/7</f>
        <v>0.6428571429</v>
      </c>
      <c r="L272" s="145"/>
      <c r="M272" s="145"/>
      <c r="N272" s="145"/>
      <c r="O272" s="145"/>
      <c r="P272" s="145"/>
      <c r="Q272" s="145"/>
      <c r="R272" s="145"/>
      <c r="S272" s="145"/>
      <c r="T272" s="22"/>
      <c r="U272" s="22"/>
    </row>
    <row r="273" ht="12.75" customHeight="1">
      <c r="A273" s="12">
        <f t="shared" si="1"/>
        <v>0</v>
      </c>
      <c r="B273" s="12" t="s">
        <v>334</v>
      </c>
      <c r="C273" s="136" t="s">
        <v>346</v>
      </c>
      <c r="D273" s="109">
        <f t="shared" si="166"/>
        <v>0.4023791487</v>
      </c>
      <c r="E273" s="17">
        <f t="shared" si="167"/>
        <v>10</v>
      </c>
      <c r="F273" s="18">
        <f t="shared" si="168"/>
        <v>4.023791487</v>
      </c>
      <c r="G273" s="11">
        <v>0.083333333</v>
      </c>
      <c r="H273" s="11">
        <v>0.454545455</v>
      </c>
      <c r="I273" s="11">
        <v>0.1</v>
      </c>
      <c r="J273" s="11">
        <v>0.888888889</v>
      </c>
      <c r="K273" s="11">
        <v>0.25</v>
      </c>
      <c r="L273" s="11">
        <v>0.6875</v>
      </c>
      <c r="M273" s="11">
        <v>0.357142857</v>
      </c>
      <c r="N273" s="11">
        <v>0.285714286</v>
      </c>
      <c r="O273" s="11">
        <v>0.25</v>
      </c>
      <c r="P273" s="11">
        <v>0.666666667</v>
      </c>
      <c r="Q273" s="145"/>
      <c r="R273" s="145"/>
      <c r="S273" s="145"/>
      <c r="T273" s="22"/>
      <c r="U273" s="22"/>
    </row>
    <row r="274" ht="12.75" customHeight="1">
      <c r="A274" s="12">
        <f t="shared" si="1"/>
        <v>1</v>
      </c>
      <c r="B274" s="13" t="s">
        <v>558</v>
      </c>
      <c r="C274" s="51" t="s">
        <v>860</v>
      </c>
      <c r="D274" s="109">
        <f t="shared" si="166"/>
        <v>0.4010957792</v>
      </c>
      <c r="E274" s="17">
        <f>COUNT(G274:Q274)</f>
        <v>8</v>
      </c>
      <c r="F274" s="11">
        <f t="shared" si="168"/>
        <v>3.208766234</v>
      </c>
      <c r="G274" s="11">
        <f>1/11</f>
        <v>0.09090909091</v>
      </c>
      <c r="H274" s="11">
        <v>0.35</v>
      </c>
      <c r="I274" s="11">
        <f>4.5/9</f>
        <v>0.5</v>
      </c>
      <c r="J274" s="11">
        <f>1/2</f>
        <v>0.5</v>
      </c>
      <c r="K274" s="11">
        <f>1/8</f>
        <v>0.125</v>
      </c>
      <c r="L274" s="11">
        <f>1/7</f>
        <v>0.1428571429</v>
      </c>
      <c r="M274" s="11">
        <f>3/6</f>
        <v>0.5</v>
      </c>
      <c r="N274" s="11">
        <v>1.0</v>
      </c>
      <c r="O274" s="145"/>
      <c r="P274" s="145"/>
      <c r="Q274" s="145"/>
      <c r="R274" s="145"/>
      <c r="S274" s="145"/>
      <c r="T274" s="22"/>
      <c r="U274" s="22"/>
    </row>
    <row r="275" ht="12.75" customHeight="1">
      <c r="A275" s="12">
        <f t="shared" si="1"/>
        <v>1</v>
      </c>
      <c r="B275" s="12" t="s">
        <v>371</v>
      </c>
      <c r="C275" s="47" t="s">
        <v>186</v>
      </c>
      <c r="D275" s="109">
        <f t="shared" si="166"/>
        <v>0.4009311869</v>
      </c>
      <c r="E275" s="17">
        <f t="shared" ref="E275:E285" si="169">COUNT(G275:S275)</f>
        <v>8</v>
      </c>
      <c r="F275" s="18">
        <f t="shared" si="168"/>
        <v>3.207449495</v>
      </c>
      <c r="G275" s="11">
        <f>3.5/12</f>
        <v>0.2916666667</v>
      </c>
      <c r="H275" s="11">
        <f>3/11</f>
        <v>0.2727272727</v>
      </c>
      <c r="I275" s="11">
        <f>4/10</f>
        <v>0.4</v>
      </c>
      <c r="J275" s="11">
        <f>2/9</f>
        <v>0.2222222222</v>
      </c>
      <c r="K275" s="11">
        <f>1.5/8</f>
        <v>0.1875</v>
      </c>
      <c r="L275" s="11">
        <v>1.0</v>
      </c>
      <c r="M275" s="11">
        <v>0.5</v>
      </c>
      <c r="N275" s="11">
        <f>2/6</f>
        <v>0.3333333333</v>
      </c>
      <c r="O275" s="144"/>
      <c r="P275" s="144"/>
      <c r="Q275" s="144"/>
      <c r="R275" s="144"/>
      <c r="S275" s="144"/>
      <c r="T275" s="22"/>
      <c r="U275" s="22"/>
    </row>
    <row r="276" ht="12.75" customHeight="1">
      <c r="A276" s="12">
        <f t="shared" si="1"/>
        <v>0</v>
      </c>
      <c r="B276" s="12" t="s">
        <v>539</v>
      </c>
      <c r="C276" s="80" t="s">
        <v>542</v>
      </c>
      <c r="D276" s="109">
        <f t="shared" si="166"/>
        <v>0.3981150794</v>
      </c>
      <c r="E276" s="17">
        <f t="shared" si="169"/>
        <v>12</v>
      </c>
      <c r="F276" s="18">
        <f t="shared" si="168"/>
        <v>4.777380952</v>
      </c>
      <c r="G276" s="11">
        <f>1/10</f>
        <v>0.1</v>
      </c>
      <c r="H276" s="11">
        <f>6/9</f>
        <v>0.6666666667</v>
      </c>
      <c r="I276" s="11">
        <v>0.5</v>
      </c>
      <c r="J276" s="11">
        <f>3/8</f>
        <v>0.375</v>
      </c>
      <c r="K276" s="11">
        <f>4/7</f>
        <v>0.5714285714</v>
      </c>
      <c r="L276" s="11">
        <f>5/7</f>
        <v>0.7142857143</v>
      </c>
      <c r="M276" s="11">
        <f t="shared" ref="M276:M277" si="170">1/6</f>
        <v>0.1666666667</v>
      </c>
      <c r="N276" s="11">
        <v>0.5</v>
      </c>
      <c r="O276" s="11">
        <f>1/5</f>
        <v>0.2</v>
      </c>
      <c r="P276" s="11">
        <v>0.4</v>
      </c>
      <c r="Q276" s="11">
        <v>0.25</v>
      </c>
      <c r="R276" s="11">
        <f>1/3</f>
        <v>0.3333333333</v>
      </c>
      <c r="S276" s="144"/>
      <c r="T276" s="22"/>
      <c r="U276" s="22"/>
    </row>
    <row r="277" ht="12.75" customHeight="1">
      <c r="A277" s="12">
        <f t="shared" si="1"/>
        <v>1</v>
      </c>
      <c r="B277" s="13" t="s">
        <v>147</v>
      </c>
      <c r="C277" s="149" t="s">
        <v>149</v>
      </c>
      <c r="D277" s="109">
        <f t="shared" si="166"/>
        <v>0.3981150794</v>
      </c>
      <c r="E277" s="17">
        <f t="shared" si="169"/>
        <v>8</v>
      </c>
      <c r="F277" s="18">
        <f t="shared" si="168"/>
        <v>3.184920635</v>
      </c>
      <c r="G277" s="11">
        <v>1.0</v>
      </c>
      <c r="H277" s="11">
        <f>1/9</f>
        <v>0.1111111111</v>
      </c>
      <c r="I277" s="11">
        <f>4/8</f>
        <v>0.5</v>
      </c>
      <c r="J277" s="11">
        <f>4/7</f>
        <v>0.5714285714</v>
      </c>
      <c r="K277" s="11">
        <f>2/7</f>
        <v>0.2857142857</v>
      </c>
      <c r="L277" s="145"/>
      <c r="M277" s="11">
        <f t="shared" si="170"/>
        <v>0.1666666667</v>
      </c>
      <c r="N277" s="11">
        <f>1.5/5</f>
        <v>0.3</v>
      </c>
      <c r="O277" s="11">
        <f>1/4</f>
        <v>0.25</v>
      </c>
      <c r="P277" s="145"/>
      <c r="Q277" s="145"/>
      <c r="R277" s="145"/>
      <c r="S277" s="145"/>
      <c r="T277" s="22"/>
      <c r="U277" s="22"/>
    </row>
    <row r="278" ht="12.75" customHeight="1">
      <c r="A278" s="12">
        <f t="shared" si="1"/>
        <v>0</v>
      </c>
      <c r="B278" s="12" t="s">
        <v>317</v>
      </c>
      <c r="C278" s="39" t="s">
        <v>328</v>
      </c>
      <c r="D278" s="109">
        <f t="shared" si="166"/>
        <v>0.3976791727</v>
      </c>
      <c r="E278" s="17">
        <f t="shared" si="169"/>
        <v>9</v>
      </c>
      <c r="F278" s="18">
        <f t="shared" ref="F278:F279" si="171">D278*E278</f>
        <v>3.579112554</v>
      </c>
      <c r="G278" s="11">
        <f>3/8</f>
        <v>0.375</v>
      </c>
      <c r="H278" s="11">
        <f t="shared" ref="H278:H279" si="172">4/11</f>
        <v>0.3636363636</v>
      </c>
      <c r="I278" s="11">
        <v>0.0</v>
      </c>
      <c r="J278" s="11">
        <f t="shared" ref="J278:J279" si="173">3/9</f>
        <v>0.3333333333</v>
      </c>
      <c r="K278" s="11">
        <f t="shared" ref="K278:K279" si="174">2/8</f>
        <v>0.25</v>
      </c>
      <c r="L278" s="11">
        <f>6/7</f>
        <v>0.8571428571</v>
      </c>
      <c r="M278" s="11">
        <f>3/6</f>
        <v>0.5</v>
      </c>
      <c r="N278" s="11">
        <f>3/5</f>
        <v>0.6</v>
      </c>
      <c r="O278" s="11">
        <f>1.5/5</f>
        <v>0.3</v>
      </c>
      <c r="P278" s="144"/>
      <c r="Q278" s="144"/>
      <c r="R278" s="144"/>
      <c r="S278" s="144"/>
      <c r="T278" s="22"/>
      <c r="U278" s="22"/>
    </row>
    <row r="279" ht="12.75" customHeight="1">
      <c r="A279" s="12">
        <f t="shared" si="1"/>
        <v>1</v>
      </c>
      <c r="B279" s="12" t="s">
        <v>317</v>
      </c>
      <c r="C279" s="39" t="s">
        <v>319</v>
      </c>
      <c r="D279" s="109">
        <f t="shared" si="166"/>
        <v>0.3963636364</v>
      </c>
      <c r="E279" s="17">
        <f t="shared" si="169"/>
        <v>10</v>
      </c>
      <c r="F279" s="18">
        <f t="shared" si="171"/>
        <v>3.963636364</v>
      </c>
      <c r="G279" s="11">
        <f>7/8</f>
        <v>0.875</v>
      </c>
      <c r="H279" s="11">
        <f t="shared" si="172"/>
        <v>0.3636363636</v>
      </c>
      <c r="I279" s="11">
        <v>0.0</v>
      </c>
      <c r="J279" s="11">
        <f t="shared" si="173"/>
        <v>0.3333333333</v>
      </c>
      <c r="K279" s="11">
        <f t="shared" si="174"/>
        <v>0.25</v>
      </c>
      <c r="L279" s="11">
        <v>1.0</v>
      </c>
      <c r="M279" s="11">
        <f>1/6</f>
        <v>0.1666666667</v>
      </c>
      <c r="N279" s="11">
        <f t="shared" ref="N279:O279" si="175">1.5/5</f>
        <v>0.3</v>
      </c>
      <c r="O279" s="11">
        <f t="shared" si="175"/>
        <v>0.3</v>
      </c>
      <c r="P279" s="11">
        <f>1.5/4</f>
        <v>0.375</v>
      </c>
      <c r="Q279" s="144"/>
      <c r="R279" s="144"/>
      <c r="S279" s="144"/>
      <c r="T279" s="22"/>
      <c r="U279" s="22"/>
    </row>
    <row r="280" ht="12.75" customHeight="1">
      <c r="A280" s="12">
        <f t="shared" si="1"/>
        <v>0</v>
      </c>
      <c r="B280" s="12" t="s">
        <v>92</v>
      </c>
      <c r="C280" s="70" t="s">
        <v>95</v>
      </c>
      <c r="D280" s="109">
        <f t="shared" si="166"/>
        <v>0.395</v>
      </c>
      <c r="E280" s="17">
        <f t="shared" si="169"/>
        <v>10</v>
      </c>
      <c r="F280" s="18">
        <f t="shared" ref="F280:F302" si="176">PRODUCT(E280,D280)</f>
        <v>3.95</v>
      </c>
      <c r="G280" s="11">
        <v>0.57</v>
      </c>
      <c r="H280" s="150"/>
      <c r="I280" s="11">
        <v>0.11</v>
      </c>
      <c r="J280" s="11">
        <v>0.33</v>
      </c>
      <c r="K280" s="11">
        <v>0.38</v>
      </c>
      <c r="L280" s="11">
        <v>0.71</v>
      </c>
      <c r="M280" s="11">
        <v>0.57</v>
      </c>
      <c r="N280" s="11">
        <v>0.33</v>
      </c>
      <c r="O280" s="11">
        <v>0.3</v>
      </c>
      <c r="P280" s="11">
        <v>0.4</v>
      </c>
      <c r="Q280" s="11">
        <v>0.25</v>
      </c>
      <c r="R280" s="150"/>
      <c r="S280" s="145"/>
      <c r="T280" s="22"/>
      <c r="U280" s="22"/>
    </row>
    <row r="281" ht="12.75" customHeight="1">
      <c r="A281" s="12">
        <f t="shared" si="1"/>
        <v>0</v>
      </c>
      <c r="B281" s="12" t="s">
        <v>236</v>
      </c>
      <c r="C281" s="60" t="s">
        <v>243</v>
      </c>
      <c r="D281" s="109">
        <f t="shared" si="166"/>
        <v>0.3922438672</v>
      </c>
      <c r="E281" s="17">
        <f t="shared" si="169"/>
        <v>6</v>
      </c>
      <c r="F281" s="18">
        <f t="shared" si="176"/>
        <v>2.353463203</v>
      </c>
      <c r="G281" s="11">
        <f>3/5</f>
        <v>0.6</v>
      </c>
      <c r="H281" s="11">
        <f>2.5/11</f>
        <v>0.2272727273</v>
      </c>
      <c r="I281" s="11">
        <f>8/10</f>
        <v>0.8</v>
      </c>
      <c r="J281" s="11">
        <f>3/9</f>
        <v>0.3333333333</v>
      </c>
      <c r="K281" s="11">
        <f>2/8</f>
        <v>0.25</v>
      </c>
      <c r="L281" s="11">
        <f>1/7</f>
        <v>0.1428571429</v>
      </c>
      <c r="M281" s="151"/>
      <c r="N281" s="151"/>
      <c r="O281" s="151"/>
      <c r="P281" s="151"/>
      <c r="Q281" s="151"/>
      <c r="R281" s="151"/>
      <c r="S281" s="151"/>
      <c r="T281" s="22"/>
      <c r="U281" s="22"/>
    </row>
    <row r="282" ht="12.75" customHeight="1">
      <c r="A282" s="12">
        <f t="shared" si="1"/>
        <v>0</v>
      </c>
      <c r="B282" s="12" t="s">
        <v>71</v>
      </c>
      <c r="C282" s="37" t="s">
        <v>78</v>
      </c>
      <c r="D282" s="109">
        <f t="shared" si="166"/>
        <v>0.38625</v>
      </c>
      <c r="E282" s="17">
        <f t="shared" si="169"/>
        <v>8</v>
      </c>
      <c r="F282" s="18">
        <f t="shared" si="176"/>
        <v>3.09</v>
      </c>
      <c r="G282" s="11">
        <v>0.5</v>
      </c>
      <c r="H282" s="11">
        <v>0.89</v>
      </c>
      <c r="I282" s="11">
        <v>0.25</v>
      </c>
      <c r="J282" s="11">
        <v>0.21</v>
      </c>
      <c r="K282" s="11">
        <v>0.17</v>
      </c>
      <c r="L282" s="11">
        <v>0.17</v>
      </c>
      <c r="M282" s="11">
        <v>0.4</v>
      </c>
      <c r="N282" s="11">
        <v>0.5</v>
      </c>
      <c r="O282" s="145"/>
      <c r="P282" s="145"/>
      <c r="Q282" s="145"/>
      <c r="R282" s="145"/>
      <c r="S282" s="145"/>
      <c r="T282" s="22"/>
      <c r="U282" s="22"/>
    </row>
    <row r="283" ht="12.75" customHeight="1">
      <c r="A283" s="12">
        <f t="shared" si="1"/>
        <v>0</v>
      </c>
      <c r="B283" s="8" t="s">
        <v>236</v>
      </c>
      <c r="C283" s="8" t="s">
        <v>237</v>
      </c>
      <c r="D283" s="109">
        <f t="shared" si="166"/>
        <v>0.384291326</v>
      </c>
      <c r="E283" s="17">
        <f t="shared" si="169"/>
        <v>9</v>
      </c>
      <c r="F283" s="18">
        <f t="shared" si="176"/>
        <v>3.458621934</v>
      </c>
      <c r="G283" s="11">
        <f>1.5/5</f>
        <v>0.3</v>
      </c>
      <c r="H283" s="11">
        <f>2.5/11</f>
        <v>0.2272727273</v>
      </c>
      <c r="I283" s="11">
        <f>3/10</f>
        <v>0.3</v>
      </c>
      <c r="J283" s="11">
        <f>7/9</f>
        <v>0.7777777778</v>
      </c>
      <c r="K283" s="11">
        <f>3/8</f>
        <v>0.375</v>
      </c>
      <c r="L283" s="11">
        <f>3/7</f>
        <v>0.4285714286</v>
      </c>
      <c r="M283" s="11">
        <f t="shared" ref="M283:M285" si="177">1.5/6</f>
        <v>0.25</v>
      </c>
      <c r="N283" s="11">
        <f>1.5/5</f>
        <v>0.3</v>
      </c>
      <c r="O283" s="11">
        <f>2/4</f>
        <v>0.5</v>
      </c>
      <c r="P283" s="151"/>
      <c r="Q283" s="151"/>
      <c r="R283" s="151"/>
      <c r="S283" s="151"/>
      <c r="T283" s="22"/>
      <c r="U283" s="22"/>
    </row>
    <row r="284" ht="12.75" customHeight="1">
      <c r="A284" s="12">
        <f t="shared" si="1"/>
        <v>1</v>
      </c>
      <c r="B284" s="12" t="s">
        <v>300</v>
      </c>
      <c r="C284" s="37" t="s">
        <v>301</v>
      </c>
      <c r="D284" s="109">
        <f t="shared" si="166"/>
        <v>0.3821735209</v>
      </c>
      <c r="E284" s="17">
        <f t="shared" si="169"/>
        <v>10</v>
      </c>
      <c r="F284" s="18">
        <f t="shared" si="176"/>
        <v>3.821735209</v>
      </c>
      <c r="G284" s="11">
        <v>1.0</v>
      </c>
      <c r="H284" s="11">
        <f t="shared" ref="H284:H285" si="179">3/11</f>
        <v>0.2727272727</v>
      </c>
      <c r="I284" s="11">
        <f>9/10</f>
        <v>0.9</v>
      </c>
      <c r="J284" s="11">
        <f t="shared" ref="J284:J285" si="180">2/9</f>
        <v>0.2222222222</v>
      </c>
      <c r="K284" s="11">
        <f>2.5/8</f>
        <v>0.3125</v>
      </c>
      <c r="L284" s="11">
        <f t="shared" ref="L284:L285" si="181">1.5/7</f>
        <v>0.2142857143</v>
      </c>
      <c r="M284" s="11">
        <f t="shared" si="177"/>
        <v>0.25</v>
      </c>
      <c r="N284" s="11">
        <f t="shared" ref="N284:O284" si="178">1/5</f>
        <v>0.2</v>
      </c>
      <c r="O284" s="11">
        <f t="shared" si="178"/>
        <v>0.2</v>
      </c>
      <c r="P284" s="11">
        <f>1/4</f>
        <v>0.25</v>
      </c>
      <c r="Q284" s="145"/>
      <c r="R284" s="145"/>
      <c r="S284" s="144"/>
      <c r="T284" s="22"/>
      <c r="U284" s="22"/>
    </row>
    <row r="285" ht="12.75" customHeight="1">
      <c r="A285" s="12">
        <f t="shared" si="1"/>
        <v>0</v>
      </c>
      <c r="B285" s="12" t="s">
        <v>300</v>
      </c>
      <c r="C285" s="37" t="s">
        <v>307</v>
      </c>
      <c r="D285" s="109">
        <f t="shared" si="166"/>
        <v>0.3813401876</v>
      </c>
      <c r="E285" s="17">
        <f t="shared" si="169"/>
        <v>10</v>
      </c>
      <c r="F285" s="18">
        <f t="shared" si="176"/>
        <v>3.813401876</v>
      </c>
      <c r="G285" s="11">
        <f>8/12</f>
        <v>0.6666666667</v>
      </c>
      <c r="H285" s="11">
        <f t="shared" si="179"/>
        <v>0.2727272727</v>
      </c>
      <c r="I285" s="11">
        <v>0.0</v>
      </c>
      <c r="J285" s="11">
        <f t="shared" si="180"/>
        <v>0.2222222222</v>
      </c>
      <c r="K285" s="11">
        <f>5.5/8</f>
        <v>0.6875</v>
      </c>
      <c r="L285" s="11">
        <f t="shared" si="181"/>
        <v>0.2142857143</v>
      </c>
      <c r="M285" s="11">
        <f t="shared" si="177"/>
        <v>0.25</v>
      </c>
      <c r="N285" s="11">
        <f>3/5</f>
        <v>0.6</v>
      </c>
      <c r="O285" s="11">
        <f>2/5</f>
        <v>0.4</v>
      </c>
      <c r="P285" s="11">
        <f>2/4</f>
        <v>0.5</v>
      </c>
      <c r="Q285" s="145"/>
      <c r="R285" s="145"/>
      <c r="S285" s="144"/>
      <c r="T285" s="22"/>
      <c r="U285" s="22"/>
    </row>
    <row r="286" ht="12.75" customHeight="1">
      <c r="A286" s="12">
        <f t="shared" si="1"/>
        <v>0</v>
      </c>
      <c r="B286" s="12" t="s">
        <v>200</v>
      </c>
      <c r="C286" s="127" t="s">
        <v>206</v>
      </c>
      <c r="D286" s="148">
        <f>AVERAGE(G286:P286)</f>
        <v>0.3764172336</v>
      </c>
      <c r="E286" s="17">
        <f>COUNT(G286:P286)</f>
        <v>7</v>
      </c>
      <c r="F286" s="11">
        <f t="shared" si="176"/>
        <v>2.634920635</v>
      </c>
      <c r="G286" s="11">
        <f>3.5/12</f>
        <v>0.2916666667</v>
      </c>
      <c r="H286" s="11">
        <f>4/9</f>
        <v>0.4444444444</v>
      </c>
      <c r="I286" s="11">
        <f>3/8</f>
        <v>0.375</v>
      </c>
      <c r="J286" s="11">
        <f>1.5/3</f>
        <v>0.5</v>
      </c>
      <c r="K286" s="11">
        <f>2.5/7</f>
        <v>0.3571428571</v>
      </c>
      <c r="L286" s="11">
        <f t="shared" ref="L286:M286" si="182">2/6</f>
        <v>0.3333333333</v>
      </c>
      <c r="M286" s="11">
        <f t="shared" si="182"/>
        <v>0.3333333333</v>
      </c>
      <c r="N286" s="145"/>
      <c r="O286" s="145"/>
      <c r="P286" s="22"/>
      <c r="Q286" s="22"/>
      <c r="R286" s="22"/>
      <c r="S286" s="144"/>
      <c r="T286" s="22"/>
      <c r="U286" s="22"/>
    </row>
    <row r="287" ht="12.75" customHeight="1">
      <c r="A287" s="12">
        <f t="shared" si="1"/>
        <v>0</v>
      </c>
      <c r="B287" s="13" t="s">
        <v>676</v>
      </c>
      <c r="C287" s="88" t="s">
        <v>861</v>
      </c>
      <c r="D287" s="109">
        <f>AVERAGE(G287:U287)</f>
        <v>0.3750610501</v>
      </c>
      <c r="E287" s="17">
        <f t="shared" ref="E287:E289" si="183">COUNT(G287:S287)</f>
        <v>6</v>
      </c>
      <c r="F287" s="11">
        <f t="shared" si="176"/>
        <v>2.2503663</v>
      </c>
      <c r="G287" s="11">
        <f>7/13</f>
        <v>0.5384615385</v>
      </c>
      <c r="H287" s="11">
        <f>1/5</f>
        <v>0.2</v>
      </c>
      <c r="I287" s="11">
        <f>2/6</f>
        <v>0.3333333333</v>
      </c>
      <c r="J287" s="11">
        <v>0.0</v>
      </c>
      <c r="K287" s="11">
        <f>6/8</f>
        <v>0.75</v>
      </c>
      <c r="L287" s="11">
        <f>3/7</f>
        <v>0.4285714286</v>
      </c>
      <c r="M287" s="144"/>
      <c r="N287" s="144"/>
      <c r="O287" s="144"/>
      <c r="P287" s="144"/>
      <c r="Q287" s="144"/>
      <c r="R287" s="144"/>
      <c r="S287" s="144"/>
      <c r="T287" s="22"/>
      <c r="U287" s="22"/>
      <c r="V287" s="13"/>
      <c r="W287" s="13"/>
      <c r="X287" s="13"/>
      <c r="Y287" s="13"/>
    </row>
    <row r="288" ht="12.75" customHeight="1">
      <c r="A288" s="12">
        <f t="shared" si="1"/>
        <v>0</v>
      </c>
      <c r="B288" s="12" t="s">
        <v>503</v>
      </c>
      <c r="C288" s="8" t="s">
        <v>508</v>
      </c>
      <c r="D288" s="109">
        <f t="shared" ref="D288:D299" si="184">AVERAGE(G288:S288)</f>
        <v>0.3730952381</v>
      </c>
      <c r="E288" s="17">
        <f t="shared" si="183"/>
        <v>9</v>
      </c>
      <c r="F288" s="18">
        <f t="shared" si="176"/>
        <v>3.357857143</v>
      </c>
      <c r="G288" s="11">
        <f>2/10</f>
        <v>0.2</v>
      </c>
      <c r="H288" s="144"/>
      <c r="I288" s="11">
        <v>0.89</v>
      </c>
      <c r="J288" s="11">
        <f>1/8</f>
        <v>0.125</v>
      </c>
      <c r="K288" s="11">
        <f>2/8</f>
        <v>0.25</v>
      </c>
      <c r="L288" s="11">
        <f>1/7</f>
        <v>0.1428571429</v>
      </c>
      <c r="M288" s="11">
        <f>1.5/6</f>
        <v>0.25</v>
      </c>
      <c r="N288" s="11">
        <f>3/6</f>
        <v>0.5</v>
      </c>
      <c r="O288" s="11">
        <f>1/5</f>
        <v>0.2</v>
      </c>
      <c r="P288" s="11">
        <f>4/5</f>
        <v>0.8</v>
      </c>
      <c r="Q288" s="144"/>
      <c r="R288" s="144"/>
      <c r="S288" s="144"/>
      <c r="T288" s="22"/>
      <c r="U288" s="22"/>
    </row>
    <row r="289" ht="12.75" customHeight="1">
      <c r="A289" s="12">
        <f t="shared" si="1"/>
        <v>0</v>
      </c>
      <c r="B289" s="13" t="s">
        <v>577</v>
      </c>
      <c r="C289" s="47" t="s">
        <v>586</v>
      </c>
      <c r="D289" s="109">
        <f t="shared" si="184"/>
        <v>0.3703431985</v>
      </c>
      <c r="E289" s="17">
        <f t="shared" si="183"/>
        <v>8</v>
      </c>
      <c r="F289" s="18">
        <f t="shared" si="176"/>
        <v>2.962745588</v>
      </c>
      <c r="G289" s="11">
        <f>1/13</f>
        <v>0.07692307692</v>
      </c>
      <c r="H289" s="11">
        <f>6/12</f>
        <v>0.5</v>
      </c>
      <c r="I289" s="11">
        <f>3/11</f>
        <v>0.2727272727</v>
      </c>
      <c r="J289" s="11">
        <f>5/10</f>
        <v>0.5</v>
      </c>
      <c r="K289" s="11">
        <f>1/9</f>
        <v>0.1111111111</v>
      </c>
      <c r="L289" s="11">
        <f>5/9</f>
        <v>0.5555555556</v>
      </c>
      <c r="M289" s="11">
        <f>3/8</f>
        <v>0.375</v>
      </c>
      <c r="N289" s="11">
        <f>4/7</f>
        <v>0.5714285714</v>
      </c>
      <c r="O289" s="144"/>
      <c r="P289" s="144"/>
      <c r="Q289" s="144"/>
      <c r="R289" s="11"/>
      <c r="S289" s="11"/>
      <c r="T289" s="22"/>
      <c r="U289" s="22"/>
    </row>
    <row r="290" ht="12.75" customHeight="1">
      <c r="A290" s="12">
        <f t="shared" si="1"/>
        <v>1</v>
      </c>
      <c r="B290" s="12" t="s">
        <v>109</v>
      </c>
      <c r="C290" s="47" t="s">
        <v>113</v>
      </c>
      <c r="D290" s="109">
        <f t="shared" si="184"/>
        <v>0.3672839506</v>
      </c>
      <c r="E290" s="17">
        <f>COUNT(G290:R290)</f>
        <v>9</v>
      </c>
      <c r="F290" s="18">
        <f t="shared" si="176"/>
        <v>3.305555556</v>
      </c>
      <c r="G290" s="11">
        <f>1/10</f>
        <v>0.1</v>
      </c>
      <c r="H290" s="11">
        <f>2/9</f>
        <v>0.2222222222</v>
      </c>
      <c r="I290" s="11">
        <v>0.0</v>
      </c>
      <c r="J290" s="11">
        <v>1.0</v>
      </c>
      <c r="K290" s="145"/>
      <c r="L290" s="11">
        <f>2/6</f>
        <v>0.3333333333</v>
      </c>
      <c r="M290" s="11">
        <f>2/5</f>
        <v>0.4</v>
      </c>
      <c r="N290" s="11">
        <f>2.5/5</f>
        <v>0.5</v>
      </c>
      <c r="O290" s="11">
        <v>0.5</v>
      </c>
      <c r="P290" s="11">
        <f>1/4</f>
        <v>0.25</v>
      </c>
      <c r="Q290" s="145"/>
      <c r="R290" s="145"/>
      <c r="S290" s="145"/>
      <c r="T290" s="22"/>
      <c r="U290" s="22"/>
    </row>
    <row r="291" ht="12.75" customHeight="1">
      <c r="A291" s="12">
        <f t="shared" si="1"/>
        <v>0</v>
      </c>
      <c r="B291" s="13" t="s">
        <v>558</v>
      </c>
      <c r="C291" s="50" t="s">
        <v>564</v>
      </c>
      <c r="D291" s="109">
        <f t="shared" si="184"/>
        <v>0.3657575758</v>
      </c>
      <c r="E291" s="17">
        <f>COUNT(G291:Q291)</f>
        <v>5</v>
      </c>
      <c r="F291" s="11">
        <f t="shared" si="176"/>
        <v>1.828787879</v>
      </c>
      <c r="G291" s="11">
        <f>6/11</f>
        <v>0.5454545455</v>
      </c>
      <c r="H291" s="11">
        <f>2/10</f>
        <v>0.2</v>
      </c>
      <c r="I291" s="11">
        <f>4.5/9</f>
        <v>0.5</v>
      </c>
      <c r="J291" s="11">
        <f>1/3</f>
        <v>0.3333333333</v>
      </c>
      <c r="K291" s="11">
        <f>2/8</f>
        <v>0.25</v>
      </c>
      <c r="L291" s="145"/>
      <c r="M291" s="145"/>
      <c r="N291" s="145"/>
      <c r="O291" s="145"/>
      <c r="P291" s="145"/>
      <c r="Q291" s="145"/>
      <c r="R291" s="145"/>
      <c r="S291" s="145"/>
      <c r="T291" s="22"/>
      <c r="U291" s="22"/>
    </row>
    <row r="292" ht="12.75" customHeight="1">
      <c r="A292" s="12">
        <f t="shared" si="1"/>
        <v>0</v>
      </c>
      <c r="B292" s="12" t="s">
        <v>383</v>
      </c>
      <c r="C292" s="8" t="s">
        <v>258</v>
      </c>
      <c r="D292" s="109">
        <f t="shared" si="184"/>
        <v>0.3584848485</v>
      </c>
      <c r="E292" s="17">
        <f>COUNT(G292:O292)</f>
        <v>5</v>
      </c>
      <c r="F292" s="18">
        <f t="shared" si="176"/>
        <v>1.792424242</v>
      </c>
      <c r="G292" s="11">
        <f>4.5/11</f>
        <v>0.4090909091</v>
      </c>
      <c r="H292" s="11">
        <f>2.5/10</f>
        <v>0.25</v>
      </c>
      <c r="I292" s="11">
        <f>3/9</f>
        <v>0.3333333333</v>
      </c>
      <c r="J292" s="144"/>
      <c r="K292" s="144"/>
      <c r="L292" s="144"/>
      <c r="M292" s="144"/>
      <c r="N292" s="11">
        <f t="shared" ref="N292:N293" si="186">1.5/5</f>
        <v>0.3</v>
      </c>
      <c r="O292" s="11">
        <v>0.5</v>
      </c>
      <c r="P292" s="144"/>
      <c r="Q292" s="144"/>
      <c r="R292" s="144"/>
      <c r="S292" s="144"/>
      <c r="T292" s="22"/>
      <c r="U292" s="22"/>
    </row>
    <row r="293" ht="12.75" customHeight="1">
      <c r="A293" s="12">
        <f t="shared" si="1"/>
        <v>0</v>
      </c>
      <c r="B293" s="8" t="s">
        <v>147</v>
      </c>
      <c r="C293" s="136" t="s">
        <v>148</v>
      </c>
      <c r="D293" s="109">
        <f t="shared" si="184"/>
        <v>0.3571924603</v>
      </c>
      <c r="E293" s="17">
        <f t="shared" ref="E293:E303" si="187">COUNT(G293:S293)</f>
        <v>8</v>
      </c>
      <c r="F293" s="18">
        <f t="shared" si="176"/>
        <v>2.857539683</v>
      </c>
      <c r="G293" s="11">
        <f>4/9</f>
        <v>0.4444444444</v>
      </c>
      <c r="H293" s="11">
        <f>3/9</f>
        <v>0.3333333333</v>
      </c>
      <c r="I293" s="11">
        <f>1/8</f>
        <v>0.125</v>
      </c>
      <c r="J293" s="11">
        <f t="shared" ref="J293:K293" si="185">2/7</f>
        <v>0.2857142857</v>
      </c>
      <c r="K293" s="11">
        <f t="shared" si="185"/>
        <v>0.2857142857</v>
      </c>
      <c r="L293" s="145"/>
      <c r="M293" s="11">
        <f>3.5/6</f>
        <v>0.5833333333</v>
      </c>
      <c r="N293" s="11">
        <f t="shared" si="186"/>
        <v>0.3</v>
      </c>
      <c r="O293" s="11">
        <f>2/4</f>
        <v>0.5</v>
      </c>
      <c r="P293" s="145"/>
      <c r="Q293" s="145"/>
      <c r="R293" s="145"/>
      <c r="S293" s="145"/>
      <c r="T293" s="22"/>
      <c r="U293" s="22"/>
    </row>
    <row r="294" ht="12.75" customHeight="1">
      <c r="A294" s="12">
        <f t="shared" si="1"/>
        <v>0</v>
      </c>
      <c r="B294" s="12" t="s">
        <v>534</v>
      </c>
      <c r="C294" s="8" t="s">
        <v>62</v>
      </c>
      <c r="D294" s="109">
        <f t="shared" si="184"/>
        <v>0.3492945326</v>
      </c>
      <c r="E294" s="17">
        <f t="shared" si="187"/>
        <v>9</v>
      </c>
      <c r="F294" s="18">
        <f t="shared" si="176"/>
        <v>3.143650794</v>
      </c>
      <c r="G294" s="11">
        <f>2/9</f>
        <v>0.2222222222</v>
      </c>
      <c r="H294" s="11">
        <f>2/5</f>
        <v>0.4</v>
      </c>
      <c r="I294" s="144"/>
      <c r="J294" s="11">
        <f t="shared" ref="J294:K294" si="188">2/7</f>
        <v>0.2857142857</v>
      </c>
      <c r="K294" s="11">
        <f t="shared" si="188"/>
        <v>0.2857142857</v>
      </c>
      <c r="L294" s="11">
        <f>4/6</f>
        <v>0.6666666667</v>
      </c>
      <c r="M294" s="11">
        <f>2/5</f>
        <v>0.4</v>
      </c>
      <c r="N294" s="11">
        <v>0.3</v>
      </c>
      <c r="O294" s="11">
        <v>0.25</v>
      </c>
      <c r="P294" s="11">
        <f>1/3</f>
        <v>0.3333333333</v>
      </c>
      <c r="Q294" s="145"/>
      <c r="R294" s="145"/>
      <c r="S294" s="145"/>
      <c r="T294" s="22"/>
      <c r="U294" s="22"/>
    </row>
    <row r="295" ht="12.75" customHeight="1">
      <c r="A295" s="12">
        <f t="shared" si="1"/>
        <v>0</v>
      </c>
      <c r="B295" s="22" t="s">
        <v>451</v>
      </c>
      <c r="C295" s="65" t="s">
        <v>455</v>
      </c>
      <c r="D295" s="109">
        <f t="shared" si="184"/>
        <v>0.3444378853</v>
      </c>
      <c r="E295" s="17">
        <f t="shared" si="187"/>
        <v>11</v>
      </c>
      <c r="F295" s="18">
        <f t="shared" si="176"/>
        <v>3.788816739</v>
      </c>
      <c r="G295" s="11">
        <f>2/12</f>
        <v>0.1666666667</v>
      </c>
      <c r="H295" s="11">
        <f>5/11</f>
        <v>0.4545454545</v>
      </c>
      <c r="I295" s="11">
        <f>4/11</f>
        <v>0.3636363636</v>
      </c>
      <c r="J295" s="11">
        <v>0.2</v>
      </c>
      <c r="K295" s="11">
        <f>2.5/9</f>
        <v>0.2777777778</v>
      </c>
      <c r="L295" s="11">
        <f>2/5</f>
        <v>0.4</v>
      </c>
      <c r="M295" s="11">
        <f>1/7</f>
        <v>0.1428571429</v>
      </c>
      <c r="N295" s="11">
        <f>3.5/6</f>
        <v>0.5833333333</v>
      </c>
      <c r="O295" s="11">
        <v>0.4</v>
      </c>
      <c r="P295" s="11">
        <v>0.3</v>
      </c>
      <c r="Q295" s="11">
        <v>0.5</v>
      </c>
      <c r="R295" s="144"/>
      <c r="S295" s="144"/>
      <c r="T295" s="22"/>
      <c r="U295" s="22"/>
    </row>
    <row r="296" ht="12.75" customHeight="1">
      <c r="A296" s="12">
        <f t="shared" si="1"/>
        <v>0</v>
      </c>
      <c r="B296" s="12" t="s">
        <v>415</v>
      </c>
      <c r="C296" s="37" t="s">
        <v>424</v>
      </c>
      <c r="D296" s="109">
        <f t="shared" si="184"/>
        <v>0.3330962688</v>
      </c>
      <c r="E296" s="17">
        <f t="shared" si="187"/>
        <v>7</v>
      </c>
      <c r="F296" s="18">
        <f t="shared" si="176"/>
        <v>2.331673882</v>
      </c>
      <c r="G296" s="11">
        <f>6/12</f>
        <v>0.5</v>
      </c>
      <c r="H296" s="11">
        <f>3.5/11</f>
        <v>0.3181818182</v>
      </c>
      <c r="I296" s="11">
        <v>0.2</v>
      </c>
      <c r="J296" s="11">
        <f>7/9</f>
        <v>0.7777777778</v>
      </c>
      <c r="K296" s="11">
        <f>2/8</f>
        <v>0.25</v>
      </c>
      <c r="L296" s="11">
        <f t="shared" ref="L296:M296" si="189">1/7</f>
        <v>0.1428571429</v>
      </c>
      <c r="M296" s="11">
        <f t="shared" si="189"/>
        <v>0.1428571429</v>
      </c>
      <c r="N296" s="144"/>
      <c r="O296" s="144"/>
      <c r="P296" s="144"/>
      <c r="Q296" s="144"/>
      <c r="R296" s="144"/>
      <c r="S296" s="144"/>
      <c r="T296" s="22"/>
      <c r="U296" s="22"/>
    </row>
    <row r="297" ht="12.75" customHeight="1">
      <c r="A297" s="12">
        <f t="shared" si="1"/>
        <v>0</v>
      </c>
      <c r="B297" s="12" t="s">
        <v>279</v>
      </c>
      <c r="C297" s="39" t="s">
        <v>284</v>
      </c>
      <c r="D297" s="109">
        <f t="shared" si="184"/>
        <v>0.3316257816</v>
      </c>
      <c r="E297" s="17">
        <f t="shared" si="187"/>
        <v>9</v>
      </c>
      <c r="F297" s="18">
        <f t="shared" si="176"/>
        <v>2.984632035</v>
      </c>
      <c r="G297" s="11">
        <f>2/7</f>
        <v>0.2857142857</v>
      </c>
      <c r="H297" s="145"/>
      <c r="I297" s="11">
        <f>1/6</f>
        <v>0.1666666667</v>
      </c>
      <c r="J297" s="11">
        <f>3/11</f>
        <v>0.2727272727</v>
      </c>
      <c r="K297" s="11">
        <f>5/10</f>
        <v>0.5</v>
      </c>
      <c r="L297" s="11">
        <f>2/7</f>
        <v>0.2857142857</v>
      </c>
      <c r="M297" s="11">
        <f>2.5/7</f>
        <v>0.3571428571</v>
      </c>
      <c r="N297" s="11">
        <f>3/6</f>
        <v>0.5</v>
      </c>
      <c r="O297" s="11">
        <f>2.5/6</f>
        <v>0.4166666667</v>
      </c>
      <c r="P297" s="11">
        <f>1/5</f>
        <v>0.2</v>
      </c>
      <c r="Q297" s="145"/>
      <c r="R297" s="145"/>
      <c r="S297" s="145"/>
      <c r="T297" s="22"/>
      <c r="U297" s="22"/>
    </row>
    <row r="298" ht="12.75" customHeight="1">
      <c r="A298" s="12">
        <f t="shared" si="1"/>
        <v>0</v>
      </c>
      <c r="B298" s="12" t="s">
        <v>556</v>
      </c>
      <c r="C298" s="146" t="s">
        <v>269</v>
      </c>
      <c r="D298" s="109">
        <f t="shared" si="184"/>
        <v>0.3302644325</v>
      </c>
      <c r="E298" s="17">
        <f t="shared" si="187"/>
        <v>11</v>
      </c>
      <c r="F298" s="18">
        <f t="shared" si="176"/>
        <v>3.632908758</v>
      </c>
      <c r="G298" s="11">
        <f>4/13</f>
        <v>0.3076923077</v>
      </c>
      <c r="H298" s="11">
        <f>8/12</f>
        <v>0.6666666667</v>
      </c>
      <c r="I298" s="11">
        <f>6/11</f>
        <v>0.5454545455</v>
      </c>
      <c r="J298" s="11">
        <v>0.0</v>
      </c>
      <c r="K298" s="11">
        <f>1/9</f>
        <v>0.1111111111</v>
      </c>
      <c r="L298" s="11">
        <f>3.5/9</f>
        <v>0.3888888889</v>
      </c>
      <c r="M298" s="11">
        <f>1/8</f>
        <v>0.125</v>
      </c>
      <c r="N298" s="11">
        <f>1/4</f>
        <v>0.25</v>
      </c>
      <c r="O298" s="11">
        <f t="shared" ref="O298:P298" si="190">2/7</f>
        <v>0.2857142857</v>
      </c>
      <c r="P298" s="11">
        <f t="shared" si="190"/>
        <v>0.2857142857</v>
      </c>
      <c r="Q298" s="11">
        <f>4/6</f>
        <v>0.6666666667</v>
      </c>
      <c r="R298" s="144"/>
      <c r="S298" s="144"/>
      <c r="T298" s="22"/>
      <c r="U298" s="22"/>
    </row>
    <row r="299" ht="12.75" customHeight="1">
      <c r="A299" s="12">
        <f t="shared" si="1"/>
        <v>1</v>
      </c>
      <c r="B299" s="12" t="s">
        <v>556</v>
      </c>
      <c r="C299" s="146" t="s">
        <v>221</v>
      </c>
      <c r="D299" s="109">
        <f t="shared" si="184"/>
        <v>0.3301605802</v>
      </c>
      <c r="E299" s="17">
        <f t="shared" si="187"/>
        <v>6</v>
      </c>
      <c r="F299" s="18">
        <f t="shared" si="176"/>
        <v>1.980963481</v>
      </c>
      <c r="G299" s="11">
        <f>1/13</f>
        <v>0.07692307692</v>
      </c>
      <c r="H299" s="11">
        <f>6/12</f>
        <v>0.5</v>
      </c>
      <c r="I299" s="11">
        <f>2/11</f>
        <v>0.1818181818</v>
      </c>
      <c r="J299" s="11">
        <v>0.0</v>
      </c>
      <c r="K299" s="11">
        <v>1.0</v>
      </c>
      <c r="L299" s="11">
        <f>2/9</f>
        <v>0.2222222222</v>
      </c>
      <c r="M299" s="144"/>
      <c r="N299" s="144"/>
      <c r="O299" s="144"/>
      <c r="P299" s="144"/>
      <c r="Q299" s="144"/>
      <c r="R299" s="144"/>
      <c r="S299" s="144"/>
      <c r="T299" s="22"/>
      <c r="U299" s="22"/>
    </row>
    <row r="300" ht="12.75" customHeight="1">
      <c r="A300" s="12">
        <f t="shared" si="1"/>
        <v>0</v>
      </c>
      <c r="B300" s="13" t="s">
        <v>661</v>
      </c>
      <c r="C300" s="39" t="s">
        <v>862</v>
      </c>
      <c r="D300" s="109">
        <f>AVERAGE(G300:U300)</f>
        <v>0.3252650128</v>
      </c>
      <c r="E300" s="17">
        <f t="shared" si="187"/>
        <v>7</v>
      </c>
      <c r="F300" s="11">
        <f t="shared" si="176"/>
        <v>2.276855089</v>
      </c>
      <c r="G300" s="144"/>
      <c r="H300" s="11">
        <f>3/13</f>
        <v>0.2307692308</v>
      </c>
      <c r="I300" s="11">
        <f>1/12</f>
        <v>0.08333333333</v>
      </c>
      <c r="J300" s="11">
        <f>1/11</f>
        <v>0.09090909091</v>
      </c>
      <c r="K300" s="11">
        <f>5/10</f>
        <v>0.5</v>
      </c>
      <c r="L300" s="11">
        <f>3.5/9</f>
        <v>0.3888888889</v>
      </c>
      <c r="M300" s="11">
        <f>3.5/8</f>
        <v>0.4375</v>
      </c>
      <c r="N300" s="144"/>
      <c r="O300" s="144"/>
      <c r="P300" s="144"/>
      <c r="Q300" s="144"/>
      <c r="R300" s="11">
        <f>6/11</f>
        <v>0.5454545455</v>
      </c>
      <c r="S300" s="150"/>
      <c r="T300" s="150"/>
      <c r="U300" s="150"/>
      <c r="V300" s="13"/>
      <c r="W300" s="13"/>
      <c r="X300" s="13"/>
      <c r="Y300" s="13"/>
    </row>
    <row r="301" ht="12.75" customHeight="1">
      <c r="A301" s="12">
        <f t="shared" si="1"/>
        <v>0</v>
      </c>
      <c r="B301" s="12" t="s">
        <v>334</v>
      </c>
      <c r="C301" s="43" t="s">
        <v>819</v>
      </c>
      <c r="D301" s="109">
        <f t="shared" ref="D301:D313" si="191">AVERAGE(G301:S301)</f>
        <v>0.3239673521</v>
      </c>
      <c r="E301" s="17">
        <f t="shared" si="187"/>
        <v>12</v>
      </c>
      <c r="F301" s="18">
        <f t="shared" si="176"/>
        <v>3.887608225</v>
      </c>
      <c r="G301" s="11">
        <v>0.75</v>
      </c>
      <c r="H301" s="11">
        <v>0.272727273</v>
      </c>
      <c r="I301" s="11">
        <v>0.3</v>
      </c>
      <c r="J301" s="11">
        <v>0.333333333</v>
      </c>
      <c r="K301" s="11">
        <v>0.5</v>
      </c>
      <c r="L301" s="11">
        <v>0.3125</v>
      </c>
      <c r="M301" s="11">
        <v>0.142857143</v>
      </c>
      <c r="N301" s="11">
        <v>0.142857143</v>
      </c>
      <c r="O301" s="11">
        <v>0.25</v>
      </c>
      <c r="P301" s="11">
        <v>0.333333333</v>
      </c>
      <c r="Q301" s="11">
        <v>0.3</v>
      </c>
      <c r="R301" s="11">
        <v>0.25</v>
      </c>
      <c r="S301" s="145"/>
      <c r="T301" s="22"/>
      <c r="U301" s="22"/>
    </row>
    <row r="302" ht="12.75" customHeight="1">
      <c r="A302" s="12">
        <f t="shared" si="1"/>
        <v>0</v>
      </c>
      <c r="B302" s="12" t="s">
        <v>274</v>
      </c>
      <c r="C302" s="39" t="s">
        <v>259</v>
      </c>
      <c r="D302" s="109">
        <f t="shared" si="191"/>
        <v>0.3235615079</v>
      </c>
      <c r="E302" s="17">
        <f t="shared" si="187"/>
        <v>8</v>
      </c>
      <c r="F302" s="18">
        <f t="shared" si="176"/>
        <v>2.588492063</v>
      </c>
      <c r="G302" s="11">
        <f>1.5/6</f>
        <v>0.25</v>
      </c>
      <c r="H302" s="144"/>
      <c r="I302" s="11">
        <v>0.1</v>
      </c>
      <c r="J302" s="11">
        <f>4/9</f>
        <v>0.4444444444</v>
      </c>
      <c r="K302" s="11">
        <f>3/8</f>
        <v>0.375</v>
      </c>
      <c r="L302" s="11">
        <f>2/7</f>
        <v>0.2857142857</v>
      </c>
      <c r="M302" s="11">
        <f t="shared" ref="M302:N302" si="192">1/6</f>
        <v>0.1666666667</v>
      </c>
      <c r="N302" s="11">
        <f t="shared" si="192"/>
        <v>0.1666666667</v>
      </c>
      <c r="O302" s="11">
        <f>4/5</f>
        <v>0.8</v>
      </c>
      <c r="P302" s="144"/>
      <c r="Q302" s="144"/>
      <c r="R302" s="144"/>
      <c r="S302" s="144"/>
      <c r="T302" s="22"/>
      <c r="U302" s="22"/>
    </row>
    <row r="303" ht="12.75" customHeight="1">
      <c r="A303" s="12">
        <f t="shared" si="1"/>
        <v>0</v>
      </c>
      <c r="B303" s="12" t="s">
        <v>317</v>
      </c>
      <c r="C303" s="39" t="s">
        <v>330</v>
      </c>
      <c r="D303" s="109">
        <f t="shared" si="191"/>
        <v>0.3206555349</v>
      </c>
      <c r="E303" s="17">
        <f t="shared" si="187"/>
        <v>7</v>
      </c>
      <c r="F303" s="18">
        <f>D303*E303</f>
        <v>2.244588745</v>
      </c>
      <c r="G303" s="11">
        <f>1/4</f>
        <v>0.25</v>
      </c>
      <c r="H303" s="11">
        <f>4/11</f>
        <v>0.3636363636</v>
      </c>
      <c r="I303" s="11">
        <v>0.0</v>
      </c>
      <c r="J303" s="11">
        <f>3/9</f>
        <v>0.3333333333</v>
      </c>
      <c r="K303" s="11">
        <f>2/8</f>
        <v>0.25</v>
      </c>
      <c r="L303" s="11">
        <f>1.5/7</f>
        <v>0.2142857143</v>
      </c>
      <c r="M303" s="11">
        <f>5/6</f>
        <v>0.8333333333</v>
      </c>
      <c r="N303" s="144"/>
      <c r="O303" s="144"/>
      <c r="P303" s="144"/>
      <c r="Q303" s="144"/>
      <c r="R303" s="144"/>
      <c r="S303" s="144"/>
      <c r="T303" s="22"/>
      <c r="U303" s="22"/>
    </row>
    <row r="304" ht="12.75" customHeight="1">
      <c r="A304" s="12">
        <f t="shared" si="1"/>
        <v>0</v>
      </c>
      <c r="B304" s="12" t="s">
        <v>109</v>
      </c>
      <c r="C304" s="37" t="s">
        <v>114</v>
      </c>
      <c r="D304" s="109">
        <f t="shared" si="191"/>
        <v>0.3179138322</v>
      </c>
      <c r="E304" s="17">
        <f>COUNT(G304:R304)</f>
        <v>7</v>
      </c>
      <c r="F304" s="18">
        <f t="shared" ref="F304:F305" si="194">PRODUCT(E304,D304)</f>
        <v>2.225396825</v>
      </c>
      <c r="G304" s="11">
        <f>5/10</f>
        <v>0.5</v>
      </c>
      <c r="H304" s="11">
        <f>4/9</f>
        <v>0.4444444444</v>
      </c>
      <c r="I304" s="11">
        <v>0.0</v>
      </c>
      <c r="J304" s="11">
        <f>5/7</f>
        <v>0.7142857143</v>
      </c>
      <c r="K304" s="145"/>
      <c r="L304" s="11">
        <f>1/6</f>
        <v>0.1666666667</v>
      </c>
      <c r="M304" s="11">
        <f t="shared" ref="M304:N304" si="193">1/5</f>
        <v>0.2</v>
      </c>
      <c r="N304" s="11">
        <f t="shared" si="193"/>
        <v>0.2</v>
      </c>
      <c r="O304" s="145"/>
      <c r="P304" s="145"/>
      <c r="Q304" s="145"/>
      <c r="R304" s="145"/>
      <c r="S304" s="145"/>
      <c r="T304" s="22"/>
      <c r="U304" s="22"/>
    </row>
    <row r="305" ht="12.75" customHeight="1">
      <c r="A305" s="12">
        <f t="shared" si="1"/>
        <v>0</v>
      </c>
      <c r="B305" s="22" t="s">
        <v>415</v>
      </c>
      <c r="C305" s="147" t="s">
        <v>421</v>
      </c>
      <c r="D305" s="109">
        <f t="shared" si="191"/>
        <v>0.3175062311</v>
      </c>
      <c r="E305" s="17">
        <f t="shared" ref="E305:E310" si="195">COUNT(G305:S305)</f>
        <v>11</v>
      </c>
      <c r="F305" s="18">
        <f t="shared" si="194"/>
        <v>3.492568543</v>
      </c>
      <c r="G305" s="11">
        <f>2/12</f>
        <v>0.1666666667</v>
      </c>
      <c r="H305" s="11">
        <f>8.5/11</f>
        <v>0.7727272727</v>
      </c>
      <c r="I305" s="11">
        <v>0.2</v>
      </c>
      <c r="J305" s="11">
        <f>2/9</f>
        <v>0.2222222222</v>
      </c>
      <c r="K305" s="11">
        <f>6/8</f>
        <v>0.75</v>
      </c>
      <c r="L305" s="11">
        <f>2/7</f>
        <v>0.2857142857</v>
      </c>
      <c r="M305" s="11">
        <f>3/7</f>
        <v>0.4285714286</v>
      </c>
      <c r="N305" s="11">
        <f>1/6</f>
        <v>0.1666666667</v>
      </c>
      <c r="O305" s="11">
        <v>0.0</v>
      </c>
      <c r="P305" s="11">
        <v>0.5</v>
      </c>
      <c r="Q305" s="11">
        <v>0.0</v>
      </c>
      <c r="R305" s="144"/>
      <c r="S305" s="144"/>
      <c r="T305" s="22"/>
      <c r="U305" s="22"/>
    </row>
    <row r="306" ht="12.75" customHeight="1">
      <c r="A306" s="12">
        <f t="shared" si="1"/>
        <v>0</v>
      </c>
      <c r="B306" s="12" t="s">
        <v>317</v>
      </c>
      <c r="C306" s="65" t="s">
        <v>329</v>
      </c>
      <c r="D306" s="109">
        <f t="shared" si="191"/>
        <v>0.3140782828</v>
      </c>
      <c r="E306" s="17">
        <f t="shared" si="195"/>
        <v>6</v>
      </c>
      <c r="F306" s="18">
        <f>D306*E306</f>
        <v>1.884469697</v>
      </c>
      <c r="G306" s="11">
        <f>1/8</f>
        <v>0.125</v>
      </c>
      <c r="H306" s="11">
        <f>4/11</f>
        <v>0.3636363636</v>
      </c>
      <c r="I306" s="11">
        <v>0.0</v>
      </c>
      <c r="J306" s="11">
        <f>3/9</f>
        <v>0.3333333333</v>
      </c>
      <c r="K306" s="11">
        <f>4.5/8</f>
        <v>0.5625</v>
      </c>
      <c r="L306" s="11">
        <f t="shared" ref="L306:L307" si="196">3.5/7</f>
        <v>0.5</v>
      </c>
      <c r="M306" s="144"/>
      <c r="N306" s="144"/>
      <c r="O306" s="144"/>
      <c r="P306" s="144"/>
      <c r="Q306" s="144"/>
      <c r="R306" s="144"/>
      <c r="S306" s="144"/>
      <c r="T306" s="22"/>
      <c r="U306" s="22"/>
    </row>
    <row r="307" ht="12.75" customHeight="1">
      <c r="A307" s="12">
        <f t="shared" si="1"/>
        <v>0</v>
      </c>
      <c r="B307" s="8" t="s">
        <v>274</v>
      </c>
      <c r="C307" s="65" t="s">
        <v>275</v>
      </c>
      <c r="D307" s="109">
        <f t="shared" si="191"/>
        <v>0.3060185185</v>
      </c>
      <c r="E307" s="17">
        <f t="shared" si="195"/>
        <v>9</v>
      </c>
      <c r="F307" s="18">
        <f t="shared" ref="F307:F320" si="197">PRODUCT(E307,D307)</f>
        <v>2.754166667</v>
      </c>
      <c r="G307" s="11">
        <f>2/9</f>
        <v>0.2222222222</v>
      </c>
      <c r="H307" s="144"/>
      <c r="I307" s="11">
        <v>0.2</v>
      </c>
      <c r="J307" s="11">
        <f>4/9</f>
        <v>0.4444444444</v>
      </c>
      <c r="K307" s="11">
        <f>1.5/8</f>
        <v>0.1875</v>
      </c>
      <c r="L307" s="11">
        <f t="shared" si="196"/>
        <v>0.5</v>
      </c>
      <c r="M307" s="11">
        <f>2.5/6</f>
        <v>0.4166666667</v>
      </c>
      <c r="N307" s="11">
        <f>2/6</f>
        <v>0.3333333333</v>
      </c>
      <c r="O307" s="11">
        <f>1/5</f>
        <v>0.2</v>
      </c>
      <c r="P307" s="11">
        <f>1/4</f>
        <v>0.25</v>
      </c>
      <c r="Q307" s="144"/>
      <c r="R307" s="144"/>
      <c r="S307" s="144"/>
      <c r="T307" s="22"/>
      <c r="U307" s="22"/>
    </row>
    <row r="308" ht="12.75" customHeight="1">
      <c r="A308" s="12">
        <f t="shared" si="1"/>
        <v>0</v>
      </c>
      <c r="B308" s="12" t="s">
        <v>396</v>
      </c>
      <c r="C308" s="37" t="s">
        <v>403</v>
      </c>
      <c r="D308" s="109">
        <f t="shared" si="191"/>
        <v>0.3035533911</v>
      </c>
      <c r="E308" s="17">
        <f t="shared" si="195"/>
        <v>8</v>
      </c>
      <c r="F308" s="18">
        <f t="shared" si="197"/>
        <v>2.428427128</v>
      </c>
      <c r="G308" s="11">
        <f>7/11</f>
        <v>0.6363636364</v>
      </c>
      <c r="H308" s="11">
        <v>0.3</v>
      </c>
      <c r="I308" s="11">
        <f>1/9</f>
        <v>0.1111111111</v>
      </c>
      <c r="J308" s="11">
        <f>2/8</f>
        <v>0.25</v>
      </c>
      <c r="K308" s="11">
        <f>1.5/7</f>
        <v>0.2142857143</v>
      </c>
      <c r="L308" s="11">
        <f>2.5/6</f>
        <v>0.4166666667</v>
      </c>
      <c r="M308" s="11">
        <v>0.3</v>
      </c>
      <c r="N308" s="11">
        <v>0.2</v>
      </c>
      <c r="O308" s="144"/>
      <c r="P308" s="144"/>
      <c r="Q308" s="144"/>
      <c r="R308" s="144"/>
      <c r="S308" s="144"/>
      <c r="T308" s="22"/>
      <c r="U308" s="22"/>
    </row>
    <row r="309" ht="12.75" customHeight="1">
      <c r="A309" s="12">
        <f t="shared" si="1"/>
        <v>0</v>
      </c>
      <c r="B309" s="12" t="s">
        <v>71</v>
      </c>
      <c r="C309" s="77" t="s">
        <v>79</v>
      </c>
      <c r="D309" s="109">
        <f t="shared" si="191"/>
        <v>0.43</v>
      </c>
      <c r="E309" s="17">
        <f t="shared" si="195"/>
        <v>4</v>
      </c>
      <c r="F309" s="18">
        <f t="shared" si="197"/>
        <v>1.72</v>
      </c>
      <c r="G309" s="11">
        <v>0.1</v>
      </c>
      <c r="H309" s="11">
        <v>0.78</v>
      </c>
      <c r="I309" s="11">
        <v>0.63</v>
      </c>
      <c r="J309" s="11">
        <v>0.21</v>
      </c>
      <c r="K309" s="145"/>
      <c r="L309" s="145"/>
      <c r="M309" s="145"/>
      <c r="N309" s="145"/>
      <c r="O309" s="145"/>
      <c r="P309" s="145"/>
      <c r="Q309" s="145"/>
      <c r="R309" s="145"/>
      <c r="S309" s="145"/>
      <c r="T309" s="22"/>
      <c r="U309" s="22"/>
    </row>
    <row r="310" ht="12.75" customHeight="1">
      <c r="A310" s="12">
        <f t="shared" si="1"/>
        <v>1</v>
      </c>
      <c r="B310" s="12" t="s">
        <v>92</v>
      </c>
      <c r="C310" s="43" t="s">
        <v>99</v>
      </c>
      <c r="D310" s="109">
        <f t="shared" si="191"/>
        <v>0.7325</v>
      </c>
      <c r="E310" s="17">
        <f t="shared" si="195"/>
        <v>4</v>
      </c>
      <c r="F310" s="18">
        <f t="shared" si="197"/>
        <v>2.93</v>
      </c>
      <c r="G310" s="11">
        <v>0.57</v>
      </c>
      <c r="H310" s="150"/>
      <c r="I310" s="11">
        <v>0.67</v>
      </c>
      <c r="J310" s="11">
        <v>1.0</v>
      </c>
      <c r="K310" s="11">
        <v>0.69</v>
      </c>
      <c r="L310" s="150"/>
      <c r="M310" s="150"/>
      <c r="N310" s="150"/>
      <c r="O310" s="150"/>
      <c r="P310" s="150"/>
      <c r="Q310" s="150"/>
      <c r="R310" s="150"/>
      <c r="S310" s="145"/>
      <c r="T310" s="22"/>
      <c r="U310" s="22"/>
    </row>
    <row r="311" ht="12.75" customHeight="1">
      <c r="A311" s="12">
        <f t="shared" si="1"/>
        <v>0</v>
      </c>
      <c r="B311" s="12" t="s">
        <v>109</v>
      </c>
      <c r="C311" s="37" t="s">
        <v>863</v>
      </c>
      <c r="D311" s="109">
        <f t="shared" si="191"/>
        <v>0.201984127</v>
      </c>
      <c r="E311" s="17">
        <f>COUNT(G311:R311)</f>
        <v>4</v>
      </c>
      <c r="F311" s="18">
        <f t="shared" si="197"/>
        <v>0.8079365079</v>
      </c>
      <c r="G311" s="11">
        <f>3/10</f>
        <v>0.3</v>
      </c>
      <c r="H311" s="11">
        <f>2/9</f>
        <v>0.2222222222</v>
      </c>
      <c r="I311" s="11">
        <v>0.0</v>
      </c>
      <c r="J311" s="11">
        <f>2/7</f>
        <v>0.2857142857</v>
      </c>
      <c r="K311" s="145"/>
      <c r="L311" s="145"/>
      <c r="M311" s="145"/>
      <c r="N311" s="145"/>
      <c r="O311" s="145"/>
      <c r="P311" s="145"/>
      <c r="Q311" s="145"/>
      <c r="R311" s="145"/>
      <c r="S311" s="145"/>
      <c r="T311" s="22"/>
      <c r="U311" s="22"/>
    </row>
    <row r="312" ht="12.75" customHeight="1">
      <c r="A312" s="12">
        <f t="shared" si="1"/>
        <v>0</v>
      </c>
      <c r="B312" s="12" t="s">
        <v>126</v>
      </c>
      <c r="C312" s="51" t="s">
        <v>133</v>
      </c>
      <c r="D312" s="109">
        <f t="shared" si="191"/>
        <v>0.533234127</v>
      </c>
      <c r="E312" s="17">
        <f t="shared" ref="E312:E313" si="198">COUNT(G312:S312)</f>
        <v>4</v>
      </c>
      <c r="F312" s="18">
        <f t="shared" si="197"/>
        <v>2.132936508</v>
      </c>
      <c r="G312" s="11">
        <f>2/9</f>
        <v>0.2222222222</v>
      </c>
      <c r="H312" s="11">
        <f>5/8</f>
        <v>0.625</v>
      </c>
      <c r="I312" s="11">
        <f>6/7</f>
        <v>0.8571428571</v>
      </c>
      <c r="J312" s="11">
        <f>3/7</f>
        <v>0.4285714286</v>
      </c>
      <c r="K312" s="144"/>
      <c r="L312" s="144"/>
      <c r="M312" s="144"/>
      <c r="N312" s="144"/>
      <c r="O312" s="144"/>
      <c r="P312" s="144"/>
      <c r="Q312" s="144"/>
      <c r="R312" s="144"/>
      <c r="S312" s="144"/>
      <c r="T312" s="22"/>
      <c r="U312" s="22"/>
    </row>
    <row r="313" ht="12.75" customHeight="1">
      <c r="A313" s="12">
        <f t="shared" si="1"/>
        <v>1</v>
      </c>
      <c r="B313" s="12" t="s">
        <v>184</v>
      </c>
      <c r="C313" s="9" t="s">
        <v>189</v>
      </c>
      <c r="D313" s="109">
        <f t="shared" si="191"/>
        <v>0.7847222222</v>
      </c>
      <c r="E313" s="17">
        <f t="shared" si="198"/>
        <v>4</v>
      </c>
      <c r="F313" s="18">
        <f t="shared" si="197"/>
        <v>3.138888889</v>
      </c>
      <c r="G313" s="11">
        <f>5/10</f>
        <v>0.5</v>
      </c>
      <c r="H313" s="11">
        <v>1.0</v>
      </c>
      <c r="I313" s="11">
        <f>8/9</f>
        <v>0.8888888889</v>
      </c>
      <c r="J313" s="11">
        <f>6/8</f>
        <v>0.75</v>
      </c>
      <c r="K313" s="144"/>
      <c r="L313" s="144"/>
      <c r="M313" s="144"/>
      <c r="N313" s="144"/>
      <c r="O313" s="144"/>
      <c r="P313" s="144"/>
      <c r="Q313" s="144"/>
      <c r="R313" s="144"/>
      <c r="S313" s="144"/>
      <c r="T313" s="22"/>
      <c r="U313" s="22"/>
    </row>
    <row r="314" ht="12.75" customHeight="1">
      <c r="A314" s="12">
        <f t="shared" si="1"/>
        <v>0</v>
      </c>
      <c r="B314" s="12" t="s">
        <v>200</v>
      </c>
      <c r="C314" s="8" t="s">
        <v>207</v>
      </c>
      <c r="D314" s="148">
        <f>AVERAGE(G314:P314)</f>
        <v>0.4764384921</v>
      </c>
      <c r="E314" s="17">
        <f>COUNT(G314:P314)</f>
        <v>4</v>
      </c>
      <c r="F314" s="11">
        <f t="shared" si="197"/>
        <v>1.905753968</v>
      </c>
      <c r="G314" s="11">
        <f>3.5/12</f>
        <v>0.2916666667</v>
      </c>
      <c r="H314" s="11">
        <f>4/9</f>
        <v>0.4444444444</v>
      </c>
      <c r="I314" s="11">
        <f>6.5/8</f>
        <v>0.8125</v>
      </c>
      <c r="J314" s="145"/>
      <c r="K314" s="11">
        <f>2.5/7</f>
        <v>0.3571428571</v>
      </c>
      <c r="L314" s="145"/>
      <c r="M314" s="145"/>
      <c r="N314" s="145"/>
      <c r="O314" s="145"/>
      <c r="P314" s="22"/>
      <c r="Q314" s="22"/>
      <c r="R314" s="22"/>
      <c r="S314" s="144"/>
      <c r="T314" s="22"/>
      <c r="U314" s="22"/>
    </row>
    <row r="315" ht="12.75" customHeight="1">
      <c r="A315" s="12">
        <f t="shared" si="1"/>
        <v>1</v>
      </c>
      <c r="B315" s="12" t="s">
        <v>236</v>
      </c>
      <c r="C315" s="60" t="s">
        <v>245</v>
      </c>
      <c r="D315" s="109">
        <f t="shared" ref="D315:D332" si="199">AVERAGE(G315:S315)</f>
        <v>0.4929292929</v>
      </c>
      <c r="E315" s="17">
        <f t="shared" ref="E315:E322" si="200">COUNT(G315:S315)</f>
        <v>4</v>
      </c>
      <c r="F315" s="18">
        <f t="shared" si="197"/>
        <v>1.971717172</v>
      </c>
      <c r="G315" s="11">
        <v>1.0</v>
      </c>
      <c r="H315" s="11">
        <f>2.5/11</f>
        <v>0.2272727273</v>
      </c>
      <c r="I315" s="11">
        <f>3/10</f>
        <v>0.3</v>
      </c>
      <c r="J315" s="11">
        <f>4/9</f>
        <v>0.4444444444</v>
      </c>
      <c r="K315" s="151"/>
      <c r="L315" s="151"/>
      <c r="M315" s="151"/>
      <c r="N315" s="151"/>
      <c r="O315" s="151"/>
      <c r="P315" s="151"/>
      <c r="Q315" s="151"/>
      <c r="R315" s="151"/>
      <c r="S315" s="151"/>
      <c r="T315" s="22"/>
      <c r="U315" s="22"/>
    </row>
    <row r="316" ht="12.75" customHeight="1">
      <c r="A316" s="12">
        <f t="shared" si="1"/>
        <v>1</v>
      </c>
      <c r="B316" s="12" t="s">
        <v>257</v>
      </c>
      <c r="C316" s="61" t="s">
        <v>265</v>
      </c>
      <c r="D316" s="109">
        <f t="shared" si="199"/>
        <v>0.6197916667</v>
      </c>
      <c r="E316" s="17">
        <f t="shared" si="200"/>
        <v>4</v>
      </c>
      <c r="F316" s="18">
        <f t="shared" si="197"/>
        <v>2.479166667</v>
      </c>
      <c r="G316" s="11">
        <v>0.5</v>
      </c>
      <c r="H316" s="11">
        <v>1.0</v>
      </c>
      <c r="I316" s="11">
        <f>6/9</f>
        <v>0.6666666667</v>
      </c>
      <c r="J316" s="11">
        <f>2.5/8</f>
        <v>0.3125</v>
      </c>
      <c r="K316" s="144"/>
      <c r="L316" s="144"/>
      <c r="M316" s="144"/>
      <c r="N316" s="144"/>
      <c r="O316" s="144"/>
      <c r="P316" s="144"/>
      <c r="Q316" s="144"/>
      <c r="R316" s="144"/>
      <c r="S316" s="144"/>
      <c r="T316" s="22"/>
      <c r="U316" s="22"/>
      <c r="Y316" s="12" t="s">
        <v>864</v>
      </c>
    </row>
    <row r="317" ht="12.75" customHeight="1">
      <c r="A317" s="12">
        <f t="shared" si="1"/>
        <v>1</v>
      </c>
      <c r="B317" s="12" t="s">
        <v>279</v>
      </c>
      <c r="C317" s="8" t="s">
        <v>289</v>
      </c>
      <c r="D317" s="109">
        <f t="shared" si="199"/>
        <v>0.553125</v>
      </c>
      <c r="E317" s="17">
        <f t="shared" si="200"/>
        <v>4</v>
      </c>
      <c r="F317" s="18">
        <f t="shared" si="197"/>
        <v>2.2125</v>
      </c>
      <c r="G317" s="11">
        <f>2.5/8</f>
        <v>0.3125</v>
      </c>
      <c r="H317" s="145"/>
      <c r="I317" s="11">
        <f>3/6</f>
        <v>0.5</v>
      </c>
      <c r="J317" s="11">
        <v>1.0</v>
      </c>
      <c r="K317" s="11">
        <f>4/10</f>
        <v>0.4</v>
      </c>
      <c r="L317" s="145"/>
      <c r="M317" s="145"/>
      <c r="N317" s="145"/>
      <c r="O317" s="145"/>
      <c r="P317" s="145"/>
      <c r="Q317" s="145"/>
      <c r="R317" s="145"/>
      <c r="S317" s="145"/>
      <c r="T317" s="22"/>
      <c r="U317" s="22"/>
    </row>
    <row r="318" ht="12.75" customHeight="1">
      <c r="A318" s="12">
        <f t="shared" si="1"/>
        <v>0</v>
      </c>
      <c r="B318" s="12" t="s">
        <v>279</v>
      </c>
      <c r="C318" s="44" t="s">
        <v>865</v>
      </c>
      <c r="D318" s="109">
        <f t="shared" si="199"/>
        <v>0.4471861472</v>
      </c>
      <c r="E318" s="17">
        <f t="shared" si="200"/>
        <v>4</v>
      </c>
      <c r="F318" s="18">
        <f t="shared" si="197"/>
        <v>1.788744589</v>
      </c>
      <c r="G318" s="11">
        <f>2/7</f>
        <v>0.2857142857</v>
      </c>
      <c r="H318" s="145"/>
      <c r="I318" s="11">
        <f>4/6</f>
        <v>0.6666666667</v>
      </c>
      <c r="J318" s="11">
        <f>1.5/11</f>
        <v>0.1363636364</v>
      </c>
      <c r="K318" s="11">
        <f>7/10</f>
        <v>0.7</v>
      </c>
      <c r="L318" s="145"/>
      <c r="M318" s="145"/>
      <c r="N318" s="145"/>
      <c r="O318" s="145"/>
      <c r="P318" s="145"/>
      <c r="Q318" s="145"/>
      <c r="R318" s="145"/>
      <c r="S318" s="145"/>
      <c r="T318" s="22"/>
      <c r="U318" s="22"/>
    </row>
    <row r="319" ht="12.75" customHeight="1">
      <c r="A319" s="12">
        <f t="shared" si="1"/>
        <v>0</v>
      </c>
      <c r="B319" s="12" t="s">
        <v>279</v>
      </c>
      <c r="C319" s="8" t="s">
        <v>866</v>
      </c>
      <c r="D319" s="109">
        <f t="shared" si="199"/>
        <v>0.2834280303</v>
      </c>
      <c r="E319" s="17">
        <f t="shared" si="200"/>
        <v>4</v>
      </c>
      <c r="F319" s="18">
        <f t="shared" si="197"/>
        <v>1.133712121</v>
      </c>
      <c r="G319" s="11">
        <f>2.5/8</f>
        <v>0.3125</v>
      </c>
      <c r="H319" s="145"/>
      <c r="I319" s="11">
        <f>1/6</f>
        <v>0.1666666667</v>
      </c>
      <c r="J319" s="11">
        <f>5/11</f>
        <v>0.4545454545</v>
      </c>
      <c r="K319" s="11">
        <f>2/10</f>
        <v>0.2</v>
      </c>
      <c r="L319" s="145"/>
      <c r="M319" s="145"/>
      <c r="N319" s="145"/>
      <c r="O319" s="145"/>
      <c r="P319" s="145"/>
      <c r="Q319" s="145"/>
      <c r="R319" s="145"/>
      <c r="S319" s="145"/>
      <c r="T319" s="22"/>
      <c r="U319" s="22"/>
    </row>
    <row r="320" ht="12.75" customHeight="1">
      <c r="A320" s="12">
        <f t="shared" si="1"/>
        <v>0</v>
      </c>
      <c r="B320" s="12" t="s">
        <v>300</v>
      </c>
      <c r="C320" s="47" t="s">
        <v>309</v>
      </c>
      <c r="D320" s="109">
        <f t="shared" si="199"/>
        <v>0.4049242424</v>
      </c>
      <c r="E320" s="17">
        <f t="shared" si="200"/>
        <v>4</v>
      </c>
      <c r="F320" s="18">
        <f t="shared" si="197"/>
        <v>1.61969697</v>
      </c>
      <c r="G320" s="11">
        <f>1/12</f>
        <v>0.08333333333</v>
      </c>
      <c r="H320" s="11">
        <f>7/11</f>
        <v>0.6363636364</v>
      </c>
      <c r="I320" s="11">
        <f>4/10</f>
        <v>0.4</v>
      </c>
      <c r="J320" s="11">
        <f>4.5/9</f>
        <v>0.5</v>
      </c>
      <c r="K320" s="145"/>
      <c r="L320" s="145"/>
      <c r="M320" s="145"/>
      <c r="N320" s="145"/>
      <c r="O320" s="145"/>
      <c r="P320" s="145"/>
      <c r="Q320" s="145"/>
      <c r="R320" s="145"/>
      <c r="S320" s="144"/>
      <c r="T320" s="22"/>
      <c r="U320" s="22"/>
    </row>
    <row r="321" ht="12.75" customHeight="1">
      <c r="A321" s="12">
        <f t="shared" si="1"/>
        <v>1</v>
      </c>
      <c r="B321" s="13" t="s">
        <v>317</v>
      </c>
      <c r="C321" s="65" t="s">
        <v>323</v>
      </c>
      <c r="D321" s="109">
        <f t="shared" si="199"/>
        <v>0.8626262626</v>
      </c>
      <c r="E321" s="17">
        <f t="shared" si="200"/>
        <v>4</v>
      </c>
      <c r="F321" s="18">
        <f>D321*E321</f>
        <v>3.450505051</v>
      </c>
      <c r="G321" s="11">
        <v>1.0</v>
      </c>
      <c r="H321" s="11">
        <f>8.5/11</f>
        <v>0.7727272727</v>
      </c>
      <c r="I321" s="11">
        <v>0.9</v>
      </c>
      <c r="J321" s="11">
        <f>7/9</f>
        <v>0.7777777778</v>
      </c>
      <c r="K321" s="144"/>
      <c r="L321" s="144"/>
      <c r="M321" s="144"/>
      <c r="N321" s="144"/>
      <c r="O321" s="144"/>
      <c r="P321" s="144"/>
      <c r="Q321" s="144"/>
      <c r="R321" s="144"/>
      <c r="S321" s="144"/>
      <c r="T321" s="22"/>
      <c r="U321" s="22"/>
    </row>
    <row r="322" ht="12.75" customHeight="1">
      <c r="A322" s="12">
        <f t="shared" si="1"/>
        <v>0</v>
      </c>
      <c r="B322" s="12" t="s">
        <v>334</v>
      </c>
      <c r="C322" s="136" t="s">
        <v>342</v>
      </c>
      <c r="D322" s="109">
        <f t="shared" si="199"/>
        <v>0.562121212</v>
      </c>
      <c r="E322" s="17">
        <f t="shared" si="200"/>
        <v>4</v>
      </c>
      <c r="F322" s="18">
        <f t="shared" ref="F322:F332" si="201">PRODUCT(E322,D322)</f>
        <v>2.248484848</v>
      </c>
      <c r="G322" s="11">
        <v>0.833333333</v>
      </c>
      <c r="H322" s="11">
        <v>0.181818182</v>
      </c>
      <c r="I322" s="11">
        <v>0.9</v>
      </c>
      <c r="J322" s="11">
        <v>0.333333333</v>
      </c>
      <c r="K322" s="145"/>
      <c r="L322" s="145"/>
      <c r="M322" s="145"/>
      <c r="N322" s="145"/>
      <c r="O322" s="145"/>
      <c r="P322" s="145"/>
      <c r="Q322" s="145"/>
      <c r="R322" s="145"/>
      <c r="S322" s="145"/>
      <c r="T322" s="22"/>
      <c r="U322" s="22"/>
    </row>
    <row r="323" ht="12.75" customHeight="1">
      <c r="A323" s="12">
        <f t="shared" si="1"/>
        <v>0</v>
      </c>
      <c r="B323" s="12" t="s">
        <v>353</v>
      </c>
      <c r="C323" s="8" t="s">
        <v>362</v>
      </c>
      <c r="D323" s="109">
        <f t="shared" si="199"/>
        <v>0.5717757937</v>
      </c>
      <c r="E323" s="17">
        <f>COUNT(G323:Q323)</f>
        <v>4</v>
      </c>
      <c r="F323" s="18">
        <f t="shared" si="201"/>
        <v>2.287103175</v>
      </c>
      <c r="G323" s="11">
        <f>2/7</f>
        <v>0.2857142857</v>
      </c>
      <c r="H323" s="11">
        <v>0.8</v>
      </c>
      <c r="I323" s="11">
        <f>8/9</f>
        <v>0.8888888889</v>
      </c>
      <c r="J323" s="11">
        <f>2.5/8</f>
        <v>0.3125</v>
      </c>
      <c r="K323" s="145"/>
      <c r="L323" s="145"/>
      <c r="M323" s="145"/>
      <c r="N323" s="145"/>
      <c r="O323" s="145"/>
      <c r="P323" s="145"/>
      <c r="Q323" s="145"/>
      <c r="R323" s="145"/>
      <c r="S323" s="145"/>
      <c r="T323" s="22"/>
      <c r="U323" s="22"/>
    </row>
    <row r="324" ht="12.75" customHeight="1">
      <c r="A324" s="12">
        <f t="shared" si="1"/>
        <v>0</v>
      </c>
      <c r="B324" s="12" t="s">
        <v>371</v>
      </c>
      <c r="C324" s="47" t="s">
        <v>356</v>
      </c>
      <c r="D324" s="109">
        <f t="shared" si="199"/>
        <v>0.6789141414</v>
      </c>
      <c r="E324" s="17">
        <f>COUNT(G324:S324)</f>
        <v>4</v>
      </c>
      <c r="F324" s="18">
        <f t="shared" si="201"/>
        <v>2.715656566</v>
      </c>
      <c r="G324" s="11">
        <f>11/12</f>
        <v>0.9166666667</v>
      </c>
      <c r="H324" s="11">
        <f>5/11</f>
        <v>0.4545454545</v>
      </c>
      <c r="I324" s="11">
        <f>9/10</f>
        <v>0.9</v>
      </c>
      <c r="J324" s="11">
        <f>4/9</f>
        <v>0.4444444444</v>
      </c>
      <c r="K324" s="144"/>
      <c r="L324" s="144"/>
      <c r="M324" s="144"/>
      <c r="N324" s="144"/>
      <c r="O324" s="144"/>
      <c r="P324" s="144"/>
      <c r="Q324" s="144"/>
      <c r="R324" s="144"/>
      <c r="S324" s="144"/>
      <c r="T324" s="22"/>
      <c r="U324" s="22"/>
    </row>
    <row r="325" ht="12.75" customHeight="1">
      <c r="A325" s="12">
        <f t="shared" si="1"/>
        <v>0</v>
      </c>
      <c r="B325" s="12" t="s">
        <v>383</v>
      </c>
      <c r="C325" s="8" t="s">
        <v>246</v>
      </c>
      <c r="D325" s="109">
        <f t="shared" si="199"/>
        <v>0.547979798</v>
      </c>
      <c r="E325" s="17">
        <f>COUNT(G325:O325)</f>
        <v>4</v>
      </c>
      <c r="F325" s="18">
        <f t="shared" si="201"/>
        <v>2.191919192</v>
      </c>
      <c r="G325" s="11">
        <f>7/11</f>
        <v>0.6363636364</v>
      </c>
      <c r="H325" s="11">
        <f>2.5/10</f>
        <v>0.25</v>
      </c>
      <c r="I325" s="11">
        <f>5/9</f>
        <v>0.5555555556</v>
      </c>
      <c r="J325" s="11">
        <f>6/8</f>
        <v>0.75</v>
      </c>
      <c r="K325" s="144"/>
      <c r="L325" s="144"/>
      <c r="M325" s="144"/>
      <c r="N325" s="144"/>
      <c r="O325" s="144"/>
      <c r="P325" s="144"/>
      <c r="Q325" s="144"/>
      <c r="R325" s="144"/>
      <c r="S325" s="144"/>
      <c r="T325" s="22"/>
      <c r="U325" s="22"/>
    </row>
    <row r="326" ht="12.75" customHeight="1">
      <c r="A326" s="12">
        <f t="shared" si="1"/>
        <v>0</v>
      </c>
      <c r="B326" s="12" t="s">
        <v>396</v>
      </c>
      <c r="C326" s="74" t="s">
        <v>405</v>
      </c>
      <c r="D326" s="109">
        <f t="shared" si="199"/>
        <v>0.5130681818</v>
      </c>
      <c r="E326" s="17">
        <f t="shared" ref="E326:E332" si="202">COUNT(G326:S326)</f>
        <v>4</v>
      </c>
      <c r="F326" s="18">
        <f t="shared" si="201"/>
        <v>2.052272727</v>
      </c>
      <c r="G326" s="11">
        <f>8/11</f>
        <v>0.7272727273</v>
      </c>
      <c r="H326" s="11">
        <v>0.2</v>
      </c>
      <c r="I326" s="11">
        <v>0.5</v>
      </c>
      <c r="J326" s="11">
        <f>5/8</f>
        <v>0.625</v>
      </c>
      <c r="K326" s="144"/>
      <c r="L326" s="144"/>
      <c r="M326" s="144"/>
      <c r="N326" s="144"/>
      <c r="O326" s="144"/>
      <c r="P326" s="144"/>
      <c r="Q326" s="144"/>
      <c r="R326" s="144"/>
      <c r="S326" s="144"/>
      <c r="T326" s="22"/>
      <c r="U326" s="22"/>
    </row>
    <row r="327" ht="12.75" customHeight="1">
      <c r="A327" s="12">
        <f t="shared" si="1"/>
        <v>0</v>
      </c>
      <c r="B327" s="12" t="s">
        <v>415</v>
      </c>
      <c r="C327" s="37" t="s">
        <v>422</v>
      </c>
      <c r="D327" s="109">
        <f t="shared" si="199"/>
        <v>0.5851010101</v>
      </c>
      <c r="E327" s="17">
        <f t="shared" si="202"/>
        <v>4</v>
      </c>
      <c r="F327" s="18">
        <f t="shared" si="201"/>
        <v>2.34040404</v>
      </c>
      <c r="G327" s="11">
        <f>11/12</f>
        <v>0.9166666667</v>
      </c>
      <c r="H327" s="11">
        <f>3.5/11</f>
        <v>0.3181818182</v>
      </c>
      <c r="I327" s="11">
        <v>0.55</v>
      </c>
      <c r="J327" s="11">
        <f>5/9</f>
        <v>0.5555555556</v>
      </c>
      <c r="K327" s="144"/>
      <c r="L327" s="144"/>
      <c r="M327" s="144"/>
      <c r="N327" s="144"/>
      <c r="O327" s="144"/>
      <c r="P327" s="144"/>
      <c r="Q327" s="144"/>
      <c r="R327" s="144"/>
      <c r="S327" s="144"/>
      <c r="T327" s="22"/>
      <c r="U327" s="22"/>
    </row>
    <row r="328" ht="12.75" customHeight="1">
      <c r="A328" s="12">
        <f t="shared" si="1"/>
        <v>0</v>
      </c>
      <c r="B328" s="12" t="s">
        <v>434</v>
      </c>
      <c r="C328" s="50" t="s">
        <v>442</v>
      </c>
      <c r="D328" s="109">
        <f t="shared" si="199"/>
        <v>0.6340277777</v>
      </c>
      <c r="E328" s="17">
        <f t="shared" si="202"/>
        <v>4</v>
      </c>
      <c r="F328" s="18">
        <f t="shared" si="201"/>
        <v>2.536111111</v>
      </c>
      <c r="G328" s="11">
        <f>3/10</f>
        <v>0.3</v>
      </c>
      <c r="H328" s="11">
        <f>7/9</f>
        <v>0.7777777778</v>
      </c>
      <c r="I328" s="11">
        <v>0.833333333</v>
      </c>
      <c r="J328" s="11">
        <f>5/8</f>
        <v>0.625</v>
      </c>
      <c r="K328" s="144"/>
      <c r="L328" s="150"/>
      <c r="M328" s="150"/>
      <c r="N328" s="150"/>
      <c r="O328" s="150"/>
      <c r="P328" s="150"/>
      <c r="Q328" s="150"/>
      <c r="R328" s="144"/>
      <c r="S328" s="144"/>
      <c r="T328" s="22"/>
      <c r="U328" s="22"/>
    </row>
    <row r="329" ht="12.75" customHeight="1">
      <c r="A329" s="12">
        <f t="shared" si="1"/>
        <v>3</v>
      </c>
      <c r="B329" s="12" t="s">
        <v>451</v>
      </c>
      <c r="C329" s="65" t="s">
        <v>454</v>
      </c>
      <c r="D329" s="109">
        <f t="shared" si="199"/>
        <v>0.925</v>
      </c>
      <c r="E329" s="17">
        <f t="shared" si="202"/>
        <v>4</v>
      </c>
      <c r="F329" s="18">
        <f t="shared" si="201"/>
        <v>3.7</v>
      </c>
      <c r="G329" s="11">
        <v>1.0</v>
      </c>
      <c r="H329" s="11">
        <v>1.0</v>
      </c>
      <c r="I329" s="11">
        <v>1.0</v>
      </c>
      <c r="J329" s="11">
        <v>0.7</v>
      </c>
      <c r="K329" s="144"/>
      <c r="L329" s="144"/>
      <c r="M329" s="144"/>
      <c r="N329" s="144"/>
      <c r="O329" s="144"/>
      <c r="P329" s="144"/>
      <c r="Q329" s="144"/>
      <c r="R329" s="144"/>
      <c r="S329" s="144"/>
      <c r="T329" s="22"/>
      <c r="U329" s="22"/>
    </row>
    <row r="330" ht="12.75" customHeight="1">
      <c r="A330" s="12">
        <f t="shared" si="1"/>
        <v>0</v>
      </c>
      <c r="B330" s="12" t="s">
        <v>556</v>
      </c>
      <c r="C330" s="146" t="s">
        <v>391</v>
      </c>
      <c r="D330" s="109">
        <f t="shared" si="199"/>
        <v>0.212995338</v>
      </c>
      <c r="E330" s="17">
        <f t="shared" si="202"/>
        <v>4</v>
      </c>
      <c r="F330" s="18">
        <f t="shared" si="201"/>
        <v>0.851981352</v>
      </c>
      <c r="G330" s="11">
        <f>3/13</f>
        <v>0.2307692308</v>
      </c>
      <c r="H330" s="11">
        <f>2/12</f>
        <v>0.1666666667</v>
      </c>
      <c r="I330" s="11">
        <f>5/11</f>
        <v>0.4545454545</v>
      </c>
      <c r="J330" s="11">
        <v>0.0</v>
      </c>
      <c r="K330" s="144"/>
      <c r="L330" s="144"/>
      <c r="M330" s="144"/>
      <c r="N330" s="144"/>
      <c r="O330" s="144"/>
      <c r="P330" s="144"/>
      <c r="Q330" s="144"/>
      <c r="R330" s="144"/>
      <c r="S330" s="144"/>
      <c r="T330" s="22"/>
      <c r="U330" s="22"/>
    </row>
    <row r="331" ht="12.75" customHeight="1">
      <c r="A331" s="12">
        <f t="shared" si="1"/>
        <v>0</v>
      </c>
      <c r="B331" s="13" t="s">
        <v>577</v>
      </c>
      <c r="C331" s="47" t="s">
        <v>590</v>
      </c>
      <c r="D331" s="109">
        <f t="shared" si="199"/>
        <v>0.664481352</v>
      </c>
      <c r="E331" s="17">
        <f t="shared" si="202"/>
        <v>4</v>
      </c>
      <c r="F331" s="18">
        <f t="shared" si="201"/>
        <v>2.657925408</v>
      </c>
      <c r="G331" s="11">
        <f>12/13</f>
        <v>0.9230769231</v>
      </c>
      <c r="H331" s="11">
        <f t="shared" ref="H331:H332" si="203">5/12</f>
        <v>0.4166666667</v>
      </c>
      <c r="I331" s="11">
        <f>9/11</f>
        <v>0.8181818182</v>
      </c>
      <c r="J331" s="11">
        <f>5/10</f>
        <v>0.5</v>
      </c>
      <c r="K331" s="144"/>
      <c r="L331" s="144"/>
      <c r="M331" s="144"/>
      <c r="N331" s="144"/>
      <c r="O331" s="144"/>
      <c r="P331" s="144"/>
      <c r="Q331" s="144"/>
      <c r="R331" s="144"/>
      <c r="S331" s="144"/>
      <c r="T331" s="22"/>
      <c r="U331" s="22"/>
    </row>
    <row r="332" ht="12.75" customHeight="1">
      <c r="A332" s="12">
        <f t="shared" si="1"/>
        <v>0</v>
      </c>
      <c r="B332" s="13" t="s">
        <v>598</v>
      </c>
      <c r="C332" s="51" t="s">
        <v>585</v>
      </c>
      <c r="D332" s="109">
        <f t="shared" si="199"/>
        <v>0.3993589744</v>
      </c>
      <c r="E332" s="17">
        <f t="shared" si="202"/>
        <v>4</v>
      </c>
      <c r="F332" s="18">
        <f t="shared" si="201"/>
        <v>1.597435897</v>
      </c>
      <c r="G332" s="11">
        <f>3/13</f>
        <v>0.2307692308</v>
      </c>
      <c r="H332" s="11">
        <f t="shared" si="203"/>
        <v>0.4166666667</v>
      </c>
      <c r="I332" s="11">
        <f>5.5/11</f>
        <v>0.5</v>
      </c>
      <c r="J332" s="12">
        <f>4.5/10</f>
        <v>0.45</v>
      </c>
      <c r="K332" s="22"/>
      <c r="L332" s="22"/>
      <c r="M332" s="22"/>
      <c r="N332" s="22"/>
      <c r="O332" s="22"/>
      <c r="P332" s="22"/>
      <c r="Q332" s="144"/>
      <c r="R332" s="144"/>
      <c r="S332" s="144"/>
      <c r="T332" s="22"/>
      <c r="U332" s="22"/>
    </row>
    <row r="333" ht="12.75" customHeight="1">
      <c r="A333" s="12">
        <f t="shared" si="1"/>
        <v>0</v>
      </c>
      <c r="B333" s="12" t="s">
        <v>619</v>
      </c>
      <c r="C333" s="136" t="s">
        <v>631</v>
      </c>
      <c r="D333" s="109">
        <v>0.646</v>
      </c>
      <c r="E333" s="17">
        <v>4.0</v>
      </c>
      <c r="F333" s="11">
        <v>2.58</v>
      </c>
      <c r="G333" s="11">
        <v>0.54</v>
      </c>
      <c r="H333" s="11">
        <v>0.92</v>
      </c>
      <c r="I333" s="11">
        <v>0.73</v>
      </c>
      <c r="J333" s="11">
        <v>0.4</v>
      </c>
      <c r="K333" s="150"/>
      <c r="L333" s="150"/>
      <c r="M333" s="150"/>
      <c r="N333" s="150"/>
      <c r="O333" s="150"/>
      <c r="P333" s="150"/>
      <c r="Q333" s="144"/>
      <c r="R333" s="145"/>
      <c r="S333" s="145"/>
      <c r="T333" s="22"/>
      <c r="U333" s="22"/>
    </row>
    <row r="334" ht="12.75" customHeight="1">
      <c r="A334" s="12">
        <f t="shared" si="1"/>
        <v>0</v>
      </c>
      <c r="B334" s="12" t="s">
        <v>619</v>
      </c>
      <c r="C334" s="136" t="s">
        <v>627</v>
      </c>
      <c r="D334" s="109">
        <v>0.267</v>
      </c>
      <c r="E334" s="17">
        <v>4.0</v>
      </c>
      <c r="F334" s="11">
        <v>1.07</v>
      </c>
      <c r="G334" s="11">
        <v>0.08</v>
      </c>
      <c r="H334" s="11">
        <v>0.21</v>
      </c>
      <c r="I334" s="11">
        <v>0.18</v>
      </c>
      <c r="J334" s="11">
        <v>0.6</v>
      </c>
      <c r="K334" s="150"/>
      <c r="L334" s="150"/>
      <c r="M334" s="150"/>
      <c r="N334" s="150"/>
      <c r="O334" s="150"/>
      <c r="P334" s="150"/>
      <c r="Q334" s="144"/>
      <c r="R334" s="145"/>
      <c r="S334" s="145"/>
      <c r="T334" s="22"/>
      <c r="U334" s="22"/>
    </row>
    <row r="335" ht="12.75" customHeight="1">
      <c r="A335" s="12">
        <f t="shared" si="1"/>
        <v>1</v>
      </c>
      <c r="B335" s="12" t="s">
        <v>640</v>
      </c>
      <c r="C335" s="74" t="s">
        <v>649</v>
      </c>
      <c r="D335" s="109">
        <f>AVERAGE(G335:S335)</f>
        <v>0.8147435897</v>
      </c>
      <c r="E335" s="17">
        <f t="shared" ref="E335:E337" si="204">COUNT(G335:S335)</f>
        <v>4</v>
      </c>
      <c r="F335" s="11">
        <f t="shared" ref="F335:F337" si="205">PRODUCT(E335,D335)</f>
        <v>3.258974359</v>
      </c>
      <c r="G335" s="11">
        <f>9/13</f>
        <v>0.6923076923</v>
      </c>
      <c r="H335" s="11">
        <f>8/12</f>
        <v>0.6666666667</v>
      </c>
      <c r="I335" s="11">
        <v>1.0</v>
      </c>
      <c r="J335" s="11">
        <f>9/10</f>
        <v>0.9</v>
      </c>
      <c r="K335" s="144"/>
      <c r="L335" s="144"/>
      <c r="M335" s="144"/>
      <c r="N335" s="144"/>
      <c r="O335" s="144"/>
      <c r="P335" s="144"/>
      <c r="Q335" s="144"/>
      <c r="R335" s="145"/>
      <c r="S335" s="145"/>
      <c r="T335" s="22"/>
      <c r="U335" s="22"/>
    </row>
    <row r="336" ht="12.75" customHeight="1">
      <c r="A336" s="12">
        <f t="shared" si="1"/>
        <v>0</v>
      </c>
      <c r="B336" s="13" t="s">
        <v>661</v>
      </c>
      <c r="C336" s="8" t="s">
        <v>669</v>
      </c>
      <c r="D336" s="109">
        <f t="shared" ref="D336:D337" si="206">AVERAGE(G336:U336)</f>
        <v>0.5594405594</v>
      </c>
      <c r="E336" s="17">
        <f t="shared" si="204"/>
        <v>4</v>
      </c>
      <c r="F336" s="11">
        <f t="shared" si="205"/>
        <v>2.237762238</v>
      </c>
      <c r="G336" s="144"/>
      <c r="H336" s="11">
        <f>9/13</f>
        <v>0.6923076923</v>
      </c>
      <c r="I336" s="11">
        <f>6/12</f>
        <v>0.5</v>
      </c>
      <c r="J336" s="11">
        <f>9/11</f>
        <v>0.8181818182</v>
      </c>
      <c r="K336" s="144"/>
      <c r="L336" s="144"/>
      <c r="M336" s="144"/>
      <c r="N336" s="144"/>
      <c r="O336" s="144"/>
      <c r="P336" s="144"/>
      <c r="Q336" s="144"/>
      <c r="R336" s="11">
        <f>2.5/11</f>
        <v>0.2272727273</v>
      </c>
      <c r="S336" s="144"/>
      <c r="T336" s="144"/>
      <c r="U336" s="144"/>
      <c r="V336" s="13"/>
      <c r="W336" s="13"/>
      <c r="X336" s="13"/>
      <c r="Y336" s="13"/>
    </row>
    <row r="337" ht="12.75" customHeight="1">
      <c r="A337" s="12">
        <f t="shared" si="1"/>
        <v>0</v>
      </c>
      <c r="B337" s="13" t="s">
        <v>676</v>
      </c>
      <c r="C337" s="37" t="s">
        <v>683</v>
      </c>
      <c r="D337" s="109">
        <f t="shared" si="206"/>
        <v>0.748046398</v>
      </c>
      <c r="E337" s="17">
        <f t="shared" si="204"/>
        <v>4</v>
      </c>
      <c r="F337" s="11">
        <f t="shared" si="205"/>
        <v>2.992185592</v>
      </c>
      <c r="G337" s="11">
        <f>11/13</f>
        <v>0.8461538462</v>
      </c>
      <c r="H337" s="11">
        <f>6/7</f>
        <v>0.8571428571</v>
      </c>
      <c r="I337" s="11">
        <f>2/5</f>
        <v>0.4</v>
      </c>
      <c r="J337" s="11">
        <f>8/9</f>
        <v>0.8888888889</v>
      </c>
      <c r="K337" s="144"/>
      <c r="L337" s="144"/>
      <c r="M337" s="144"/>
      <c r="N337" s="144"/>
      <c r="O337" s="144"/>
      <c r="P337" s="144"/>
      <c r="Q337" s="144"/>
      <c r="R337" s="144"/>
      <c r="S337" s="144"/>
      <c r="T337" s="22"/>
      <c r="U337" s="22"/>
      <c r="V337" s="13"/>
      <c r="W337" s="13"/>
      <c r="X337" s="13"/>
      <c r="Y337" s="13"/>
    </row>
    <row r="338" ht="12.75" customHeight="1">
      <c r="A338" s="12">
        <f t="shared" si="1"/>
        <v>0</v>
      </c>
      <c r="B338" s="12" t="s">
        <v>470</v>
      </c>
      <c r="C338" s="43" t="s">
        <v>867</v>
      </c>
      <c r="D338" s="109">
        <f>AVERAGE(G338:Q338)</f>
        <v>0.6135416667</v>
      </c>
      <c r="E338" s="17">
        <f>COUNT(G338:Q338)</f>
        <v>4</v>
      </c>
      <c r="F338" s="11">
        <f>D338*E338</f>
        <v>2.454166667</v>
      </c>
      <c r="G338" s="11">
        <v>0.6</v>
      </c>
      <c r="H338" s="11">
        <f>4.5/9</f>
        <v>0.5</v>
      </c>
      <c r="I338" s="11">
        <f>6/9</f>
        <v>0.6666666667</v>
      </c>
      <c r="J338" s="11">
        <f>5.5/8</f>
        <v>0.6875</v>
      </c>
      <c r="K338" s="144"/>
      <c r="L338" s="144"/>
      <c r="M338" s="144"/>
      <c r="N338" s="144"/>
      <c r="O338" s="144"/>
      <c r="P338" s="144"/>
      <c r="Q338" s="144"/>
      <c r="R338" s="145"/>
      <c r="S338" s="145"/>
      <c r="T338" s="22"/>
      <c r="U338" s="22"/>
    </row>
    <row r="339" ht="12.75" customHeight="1">
      <c r="A339" s="12">
        <f t="shared" si="1"/>
        <v>0</v>
      </c>
      <c r="B339" s="12" t="s">
        <v>486</v>
      </c>
      <c r="C339" s="74" t="s">
        <v>492</v>
      </c>
      <c r="D339" s="109">
        <f t="shared" ref="D339:D341" si="207">AVERAGE(G339:S339)</f>
        <v>0.3616071429</v>
      </c>
      <c r="E339" s="17">
        <f t="shared" ref="E339:E341" si="208">COUNT(G339:S339)</f>
        <v>4</v>
      </c>
      <c r="F339" s="18">
        <f t="shared" ref="F339:F341" si="209">PRODUCT(E339,D339)</f>
        <v>1.446428571</v>
      </c>
      <c r="G339" s="145"/>
      <c r="H339" s="11">
        <f>3/8</f>
        <v>0.375</v>
      </c>
      <c r="I339" s="11">
        <f>1/7</f>
        <v>0.1428571429</v>
      </c>
      <c r="J339" s="11">
        <f>3/7</f>
        <v>0.4285714286</v>
      </c>
      <c r="K339" s="11">
        <f>3/6</f>
        <v>0.5</v>
      </c>
      <c r="L339" s="145"/>
      <c r="M339" s="145"/>
      <c r="N339" s="145"/>
      <c r="O339" s="145"/>
      <c r="P339" s="145"/>
      <c r="Q339" s="145"/>
      <c r="R339" s="145"/>
      <c r="S339" s="145"/>
      <c r="T339" s="22"/>
      <c r="U339" s="22"/>
    </row>
    <row r="340" ht="12.75" customHeight="1">
      <c r="A340" s="12">
        <f t="shared" si="1"/>
        <v>2</v>
      </c>
      <c r="B340" s="13" t="s">
        <v>520</v>
      </c>
      <c r="C340" s="79" t="s">
        <v>277</v>
      </c>
      <c r="D340" s="109">
        <f t="shared" si="207"/>
        <v>0.81875</v>
      </c>
      <c r="E340" s="17">
        <f t="shared" si="208"/>
        <v>4</v>
      </c>
      <c r="F340" s="18">
        <f t="shared" si="209"/>
        <v>3.275</v>
      </c>
      <c r="G340" s="11">
        <f>9/10</f>
        <v>0.9</v>
      </c>
      <c r="H340" s="11">
        <v>1.0</v>
      </c>
      <c r="I340" s="11">
        <v>1.0</v>
      </c>
      <c r="J340" s="11">
        <f>3/8</f>
        <v>0.375</v>
      </c>
      <c r="K340" s="145"/>
      <c r="L340" s="145"/>
      <c r="M340" s="145"/>
      <c r="N340" s="145"/>
      <c r="O340" s="145"/>
      <c r="P340" s="145"/>
      <c r="Q340" s="145"/>
      <c r="R340" s="145"/>
      <c r="S340" s="145"/>
      <c r="T340" s="22"/>
      <c r="U340" s="22"/>
    </row>
    <row r="341" ht="12.75" customHeight="1">
      <c r="A341" s="12">
        <f t="shared" si="1"/>
        <v>0</v>
      </c>
      <c r="B341" s="12" t="s">
        <v>539</v>
      </c>
      <c r="C341" s="53" t="s">
        <v>545</v>
      </c>
      <c r="D341" s="109">
        <f t="shared" si="207"/>
        <v>0.4173611111</v>
      </c>
      <c r="E341" s="17">
        <f t="shared" si="208"/>
        <v>4</v>
      </c>
      <c r="F341" s="18">
        <f t="shared" si="209"/>
        <v>1.669444444</v>
      </c>
      <c r="G341" s="11">
        <v>0.35</v>
      </c>
      <c r="H341" s="11">
        <f t="shared" ref="H341:I341" si="210">2/9</f>
        <v>0.2222222222</v>
      </c>
      <c r="I341" s="11">
        <f t="shared" si="210"/>
        <v>0.2222222222</v>
      </c>
      <c r="J341" s="11">
        <f>7/8</f>
        <v>0.875</v>
      </c>
      <c r="K341" s="144"/>
      <c r="L341" s="144"/>
      <c r="M341" s="144"/>
      <c r="N341" s="144"/>
      <c r="O341" s="144"/>
      <c r="P341" s="144"/>
      <c r="Q341" s="144"/>
      <c r="R341" s="144"/>
      <c r="S341" s="144"/>
      <c r="T341" s="22"/>
      <c r="U341" s="22"/>
    </row>
    <row r="342" ht="12.75" customHeight="1">
      <c r="A342" s="12">
        <f t="shared" si="1"/>
        <v>2</v>
      </c>
      <c r="B342" s="13" t="s">
        <v>52</v>
      </c>
      <c r="C342" s="8" t="s">
        <v>63</v>
      </c>
      <c r="D342" s="109">
        <f>AVERAGE(G342:T342)</f>
        <v>0.8888888889</v>
      </c>
      <c r="E342" s="12">
        <f>COUNT(G342:T342)</f>
        <v>3</v>
      </c>
      <c r="F342" s="11">
        <f>D342*E342</f>
        <v>2.666666667</v>
      </c>
      <c r="G342" s="11">
        <v>1.0</v>
      </c>
      <c r="H342" s="11">
        <v>1.0</v>
      </c>
      <c r="I342" s="11">
        <f>6/9</f>
        <v>0.6666666667</v>
      </c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22"/>
    </row>
    <row r="343" ht="12.75" customHeight="1">
      <c r="A343" s="12">
        <f t="shared" si="1"/>
        <v>0</v>
      </c>
      <c r="B343" s="12" t="s">
        <v>71</v>
      </c>
      <c r="C343" s="37" t="s">
        <v>84</v>
      </c>
      <c r="D343" s="109">
        <f t="shared" ref="D343:D348" si="211">AVERAGE(G343:S343)</f>
        <v>0.2833333333</v>
      </c>
      <c r="E343" s="17">
        <f t="shared" ref="E343:E344" si="212">COUNT(G343:S343)</f>
        <v>3</v>
      </c>
      <c r="F343" s="18">
        <f t="shared" ref="F343:F355" si="213">PRODUCT(E343,D343)</f>
        <v>0.85</v>
      </c>
      <c r="G343" s="11">
        <v>0.5</v>
      </c>
      <c r="H343" s="11">
        <v>0.22</v>
      </c>
      <c r="I343" s="11">
        <v>0.13</v>
      </c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22"/>
      <c r="U343" s="22"/>
    </row>
    <row r="344" ht="12.75" customHeight="1">
      <c r="A344" s="12">
        <f t="shared" si="1"/>
        <v>0</v>
      </c>
      <c r="B344" s="12" t="s">
        <v>92</v>
      </c>
      <c r="C344" s="8" t="s">
        <v>77</v>
      </c>
      <c r="D344" s="109">
        <f t="shared" si="211"/>
        <v>0.4066666667</v>
      </c>
      <c r="E344" s="17">
        <f t="shared" si="212"/>
        <v>3</v>
      </c>
      <c r="F344" s="18">
        <f t="shared" si="213"/>
        <v>1.22</v>
      </c>
      <c r="G344" s="150"/>
      <c r="H344" s="11">
        <v>0.67</v>
      </c>
      <c r="I344" s="11">
        <v>0.22</v>
      </c>
      <c r="J344" s="11">
        <v>0.33</v>
      </c>
      <c r="K344" s="150"/>
      <c r="L344" s="150"/>
      <c r="M344" s="150"/>
      <c r="N344" s="150"/>
      <c r="O344" s="150"/>
      <c r="P344" s="150"/>
      <c r="Q344" s="150"/>
      <c r="R344" s="150"/>
      <c r="S344" s="145"/>
      <c r="T344" s="22"/>
      <c r="U344" s="22"/>
    </row>
    <row r="345" ht="12.75" customHeight="1">
      <c r="A345" s="12">
        <f t="shared" si="1"/>
        <v>0</v>
      </c>
      <c r="B345" s="12" t="s">
        <v>109</v>
      </c>
      <c r="C345" s="46" t="s">
        <v>117</v>
      </c>
      <c r="D345" s="109">
        <f t="shared" si="211"/>
        <v>0.700462963</v>
      </c>
      <c r="E345" s="17">
        <f>COUNT(G345:R345)</f>
        <v>3</v>
      </c>
      <c r="F345" s="18">
        <f t="shared" si="213"/>
        <v>2.101388889</v>
      </c>
      <c r="G345" s="11">
        <f>4/10</f>
        <v>0.4</v>
      </c>
      <c r="H345" s="11">
        <f>8/9</f>
        <v>0.8888888889</v>
      </c>
      <c r="I345" s="11">
        <f>6.5/8</f>
        <v>0.8125</v>
      </c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22"/>
      <c r="U345" s="22"/>
    </row>
    <row r="346" ht="12.75" customHeight="1">
      <c r="A346" s="12">
        <f t="shared" si="1"/>
        <v>0</v>
      </c>
      <c r="B346" s="13" t="s">
        <v>147</v>
      </c>
      <c r="C346" s="136" t="s">
        <v>155</v>
      </c>
      <c r="D346" s="109">
        <f t="shared" si="211"/>
        <v>0.5416666667</v>
      </c>
      <c r="E346" s="17">
        <f t="shared" ref="E346:E348" si="214">COUNT(G346:S346)</f>
        <v>3</v>
      </c>
      <c r="F346" s="18">
        <f t="shared" si="213"/>
        <v>1.625</v>
      </c>
      <c r="G346" s="11">
        <f>5/9</f>
        <v>0.5555555556</v>
      </c>
      <c r="H346" s="11">
        <f>4/9</f>
        <v>0.4444444444</v>
      </c>
      <c r="I346" s="11">
        <f>5/8</f>
        <v>0.625</v>
      </c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22"/>
      <c r="U346" s="22"/>
    </row>
    <row r="347" ht="12.75" customHeight="1">
      <c r="A347" s="12">
        <f t="shared" si="1"/>
        <v>1</v>
      </c>
      <c r="B347" s="13" t="s">
        <v>167</v>
      </c>
      <c r="C347" s="8" t="s">
        <v>175</v>
      </c>
      <c r="D347" s="109">
        <f t="shared" si="211"/>
        <v>0.9212962963</v>
      </c>
      <c r="E347" s="17">
        <f t="shared" si="214"/>
        <v>3</v>
      </c>
      <c r="F347" s="18">
        <f t="shared" si="213"/>
        <v>2.763888889</v>
      </c>
      <c r="G347" s="11">
        <v>1.0</v>
      </c>
      <c r="H347" s="11">
        <f>8/9</f>
        <v>0.8888888889</v>
      </c>
      <c r="I347" s="11">
        <f>7/8</f>
        <v>0.875</v>
      </c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22"/>
      <c r="U347" s="22"/>
    </row>
    <row r="348" ht="12.75" customHeight="1">
      <c r="A348" s="12">
        <f t="shared" si="1"/>
        <v>0</v>
      </c>
      <c r="B348" s="8" t="s">
        <v>184</v>
      </c>
      <c r="C348" s="47" t="s">
        <v>128</v>
      </c>
      <c r="D348" s="109">
        <f t="shared" si="211"/>
        <v>0.6722222222</v>
      </c>
      <c r="E348" s="17">
        <f t="shared" si="214"/>
        <v>3</v>
      </c>
      <c r="F348" s="18">
        <f t="shared" si="213"/>
        <v>2.016666667</v>
      </c>
      <c r="G348" s="11">
        <f>4.5/10</f>
        <v>0.45</v>
      </c>
      <c r="H348" s="11">
        <f>9/10</f>
        <v>0.9</v>
      </c>
      <c r="I348" s="11">
        <f>6/9</f>
        <v>0.6666666667</v>
      </c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22"/>
      <c r="U348" s="22"/>
    </row>
    <row r="349" ht="12.75" customHeight="1">
      <c r="A349" s="12">
        <f t="shared" si="1"/>
        <v>0</v>
      </c>
      <c r="B349" s="12" t="s">
        <v>200</v>
      </c>
      <c r="C349" s="127" t="s">
        <v>208</v>
      </c>
      <c r="D349" s="148">
        <f>AVERAGE(G349:P349)</f>
        <v>0.4328703704</v>
      </c>
      <c r="E349" s="17">
        <f>COUNT(G349:P349)</f>
        <v>3</v>
      </c>
      <c r="F349" s="11">
        <f t="shared" si="213"/>
        <v>1.298611111</v>
      </c>
      <c r="G349" s="11">
        <f>8/12</f>
        <v>0.6666666667</v>
      </c>
      <c r="H349" s="11">
        <f>4/9</f>
        <v>0.4444444444</v>
      </c>
      <c r="I349" s="11">
        <f>1.5/8</f>
        <v>0.1875</v>
      </c>
      <c r="J349" s="145"/>
      <c r="K349" s="145"/>
      <c r="L349" s="145"/>
      <c r="M349" s="145"/>
      <c r="N349" s="145"/>
      <c r="O349" s="145"/>
      <c r="P349" s="22"/>
      <c r="Q349" s="22"/>
      <c r="R349" s="22"/>
      <c r="S349" s="144"/>
      <c r="T349" s="22"/>
      <c r="U349" s="22"/>
    </row>
    <row r="350" ht="12.75" customHeight="1">
      <c r="A350" s="12">
        <f t="shared" si="1"/>
        <v>2</v>
      </c>
      <c r="B350" s="12" t="s">
        <v>219</v>
      </c>
      <c r="C350" s="55" t="s">
        <v>227</v>
      </c>
      <c r="D350" s="109">
        <f t="shared" ref="D350:D368" si="215">AVERAGE(G350:S350)</f>
        <v>0.9166666667</v>
      </c>
      <c r="E350" s="17">
        <f t="shared" ref="E350:E357" si="216">COUNT(G350:S350)</f>
        <v>3</v>
      </c>
      <c r="F350" s="18">
        <f t="shared" si="213"/>
        <v>2.75</v>
      </c>
      <c r="G350" s="11">
        <v>1.0</v>
      </c>
      <c r="H350" s="11">
        <v>1.0</v>
      </c>
      <c r="I350" s="11">
        <f>6/8</f>
        <v>0.75</v>
      </c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22"/>
      <c r="U350" s="22"/>
    </row>
    <row r="351" ht="12.75" customHeight="1">
      <c r="A351" s="12">
        <f t="shared" si="1"/>
        <v>2</v>
      </c>
      <c r="B351" s="13" t="s">
        <v>236</v>
      </c>
      <c r="C351" s="60" t="s">
        <v>246</v>
      </c>
      <c r="D351" s="109">
        <f t="shared" si="215"/>
        <v>0.7666666667</v>
      </c>
      <c r="E351" s="17">
        <f t="shared" si="216"/>
        <v>3</v>
      </c>
      <c r="F351" s="18">
        <f t="shared" si="213"/>
        <v>2.3</v>
      </c>
      <c r="G351" s="11">
        <v>1.0</v>
      </c>
      <c r="H351" s="11">
        <v>1.0</v>
      </c>
      <c r="I351" s="11">
        <f>3/10</f>
        <v>0.3</v>
      </c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22"/>
      <c r="U351" s="22"/>
    </row>
    <row r="352" ht="12.75" customHeight="1">
      <c r="A352" s="12">
        <f t="shared" si="1"/>
        <v>0</v>
      </c>
      <c r="B352" s="12" t="s">
        <v>257</v>
      </c>
      <c r="C352" s="62" t="s">
        <v>266</v>
      </c>
      <c r="D352" s="109">
        <f t="shared" si="215"/>
        <v>0.4518518519</v>
      </c>
      <c r="E352" s="17">
        <f t="shared" si="216"/>
        <v>3</v>
      </c>
      <c r="F352" s="18">
        <f t="shared" si="213"/>
        <v>1.355555556</v>
      </c>
      <c r="G352" s="11">
        <v>0.8</v>
      </c>
      <c r="H352" s="11">
        <f>3/9</f>
        <v>0.3333333333</v>
      </c>
      <c r="I352" s="11">
        <f>2/9</f>
        <v>0.2222222222</v>
      </c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22"/>
      <c r="U352" s="22"/>
    </row>
    <row r="353" ht="12.75" customHeight="1">
      <c r="A353" s="12">
        <f t="shared" si="1"/>
        <v>0</v>
      </c>
      <c r="B353" s="13" t="s">
        <v>274</v>
      </c>
      <c r="C353" s="39" t="s">
        <v>170</v>
      </c>
      <c r="D353" s="109">
        <f t="shared" si="215"/>
        <v>0.537037037</v>
      </c>
      <c r="E353" s="17">
        <f t="shared" si="216"/>
        <v>3</v>
      </c>
      <c r="F353" s="18">
        <f t="shared" si="213"/>
        <v>1.611111111</v>
      </c>
      <c r="G353" s="11">
        <f>4/6</f>
        <v>0.6666666667</v>
      </c>
      <c r="H353" s="144"/>
      <c r="I353" s="11">
        <v>0.5</v>
      </c>
      <c r="J353" s="11">
        <f>4/9</f>
        <v>0.4444444444</v>
      </c>
      <c r="K353" s="144"/>
      <c r="L353" s="144"/>
      <c r="M353" s="144"/>
      <c r="N353" s="144"/>
      <c r="O353" s="144"/>
      <c r="P353" s="144"/>
      <c r="Q353" s="144"/>
      <c r="R353" s="144"/>
      <c r="S353" s="144"/>
      <c r="T353" s="22"/>
      <c r="U353" s="22"/>
    </row>
    <row r="354" ht="12.75" customHeight="1">
      <c r="A354" s="12">
        <f t="shared" si="1"/>
        <v>0</v>
      </c>
      <c r="B354" s="12" t="s">
        <v>279</v>
      </c>
      <c r="C354" s="39" t="s">
        <v>290</v>
      </c>
      <c r="D354" s="109">
        <f t="shared" si="215"/>
        <v>0.7752525253</v>
      </c>
      <c r="E354" s="17">
        <f t="shared" si="216"/>
        <v>3</v>
      </c>
      <c r="F354" s="18">
        <f t="shared" si="213"/>
        <v>2.325757576</v>
      </c>
      <c r="G354" s="11">
        <f>6/8</f>
        <v>0.75</v>
      </c>
      <c r="H354" s="145"/>
      <c r="I354" s="11">
        <f>4/6</f>
        <v>0.6666666667</v>
      </c>
      <c r="J354" s="11">
        <f>10/11</f>
        <v>0.9090909091</v>
      </c>
      <c r="K354" s="145"/>
      <c r="L354" s="145"/>
      <c r="M354" s="145"/>
      <c r="N354" s="145"/>
      <c r="O354" s="145"/>
      <c r="P354" s="145"/>
      <c r="Q354" s="145"/>
      <c r="R354" s="145"/>
      <c r="S354" s="145"/>
      <c r="T354" s="22"/>
      <c r="U354" s="22"/>
    </row>
    <row r="355" ht="12.75" customHeight="1">
      <c r="A355" s="12">
        <f t="shared" si="1"/>
        <v>0</v>
      </c>
      <c r="B355" s="12" t="s">
        <v>300</v>
      </c>
      <c r="C355" s="47" t="s">
        <v>312</v>
      </c>
      <c r="D355" s="109">
        <f t="shared" si="215"/>
        <v>0.5893939394</v>
      </c>
      <c r="E355" s="17">
        <f t="shared" si="216"/>
        <v>3</v>
      </c>
      <c r="F355" s="18">
        <f t="shared" si="213"/>
        <v>1.768181818</v>
      </c>
      <c r="G355" s="11">
        <f>3/12</f>
        <v>0.25</v>
      </c>
      <c r="H355" s="11">
        <f>9/11</f>
        <v>0.8181818182</v>
      </c>
      <c r="I355" s="11">
        <f>7/10</f>
        <v>0.7</v>
      </c>
      <c r="J355" s="145"/>
      <c r="K355" s="145"/>
      <c r="L355" s="145"/>
      <c r="M355" s="145"/>
      <c r="N355" s="145"/>
      <c r="O355" s="145"/>
      <c r="P355" s="145"/>
      <c r="Q355" s="145"/>
      <c r="R355" s="145"/>
      <c r="S355" s="144"/>
      <c r="T355" s="22"/>
      <c r="U355" s="22"/>
    </row>
    <row r="356" ht="12.75" customHeight="1">
      <c r="A356" s="12">
        <f t="shared" si="1"/>
        <v>1</v>
      </c>
      <c r="B356" s="12" t="s">
        <v>317</v>
      </c>
      <c r="C356" s="65" t="s">
        <v>326</v>
      </c>
      <c r="D356" s="109">
        <f t="shared" si="215"/>
        <v>0.7666666667</v>
      </c>
      <c r="E356" s="17">
        <f t="shared" si="216"/>
        <v>3</v>
      </c>
      <c r="F356" s="18">
        <f>D356*E356</f>
        <v>2.3</v>
      </c>
      <c r="G356" s="11">
        <f>4/8</f>
        <v>0.5</v>
      </c>
      <c r="H356" s="11">
        <v>1.0</v>
      </c>
      <c r="I356" s="11">
        <v>0.8</v>
      </c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22"/>
      <c r="U356" s="22"/>
    </row>
    <row r="357" ht="12.75" customHeight="1">
      <c r="A357" s="12">
        <f t="shared" si="1"/>
        <v>1</v>
      </c>
      <c r="B357" s="13" t="s">
        <v>334</v>
      </c>
      <c r="C357" s="136" t="s">
        <v>339</v>
      </c>
      <c r="D357" s="109">
        <f t="shared" si="215"/>
        <v>0.7944444443</v>
      </c>
      <c r="E357" s="17">
        <f t="shared" si="216"/>
        <v>3</v>
      </c>
      <c r="F357" s="18">
        <f t="shared" ref="F357:F368" si="217">PRODUCT(E357,D357)</f>
        <v>2.383333333</v>
      </c>
      <c r="G357" s="11">
        <v>0.583333333</v>
      </c>
      <c r="H357" s="11">
        <v>1.0</v>
      </c>
      <c r="I357" s="11">
        <v>0.8</v>
      </c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22"/>
      <c r="U357" s="22"/>
    </row>
    <row r="358" ht="12.75" customHeight="1">
      <c r="A358" s="12">
        <f t="shared" si="1"/>
        <v>0</v>
      </c>
      <c r="B358" s="13" t="s">
        <v>353</v>
      </c>
      <c r="C358" s="8" t="s">
        <v>359</v>
      </c>
      <c r="D358" s="109">
        <f t="shared" si="215"/>
        <v>0.5343915344</v>
      </c>
      <c r="E358" s="17">
        <f>COUNT(G358:Q358)</f>
        <v>3</v>
      </c>
      <c r="F358" s="18">
        <f t="shared" si="217"/>
        <v>1.603174603</v>
      </c>
      <c r="G358" s="11">
        <f>5/7</f>
        <v>0.7142857143</v>
      </c>
      <c r="H358" s="11">
        <v>0.5</v>
      </c>
      <c r="I358" s="11">
        <f>3.5/9</f>
        <v>0.3888888889</v>
      </c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22"/>
      <c r="U358" s="22"/>
    </row>
    <row r="359" ht="12.75" customHeight="1">
      <c r="A359" s="12">
        <f t="shared" si="1"/>
        <v>0</v>
      </c>
      <c r="B359" s="12" t="s">
        <v>371</v>
      </c>
      <c r="C359" s="47" t="s">
        <v>307</v>
      </c>
      <c r="D359" s="109">
        <f t="shared" si="215"/>
        <v>0.2525252525</v>
      </c>
      <c r="E359" s="17">
        <f t="shared" ref="E359:E364" si="218">COUNT(G359:S359)</f>
        <v>3</v>
      </c>
      <c r="F359" s="18">
        <f t="shared" si="217"/>
        <v>0.7575757576</v>
      </c>
      <c r="G359" s="11">
        <f>8/12</f>
        <v>0.6666666667</v>
      </c>
      <c r="H359" s="11">
        <f>1/11</f>
        <v>0.09090909091</v>
      </c>
      <c r="I359" s="11">
        <v>0.0</v>
      </c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22"/>
      <c r="U359" s="22"/>
    </row>
    <row r="360" ht="12.75" customHeight="1">
      <c r="A360" s="12">
        <f t="shared" si="1"/>
        <v>0</v>
      </c>
      <c r="B360" s="12" t="s">
        <v>396</v>
      </c>
      <c r="C360" s="74" t="s">
        <v>404</v>
      </c>
      <c r="D360" s="109">
        <f t="shared" si="215"/>
        <v>0.6353535354</v>
      </c>
      <c r="E360" s="17">
        <f t="shared" si="218"/>
        <v>3</v>
      </c>
      <c r="F360" s="18">
        <f t="shared" si="217"/>
        <v>1.906060606</v>
      </c>
      <c r="G360" s="11">
        <f>3/11</f>
        <v>0.2727272727</v>
      </c>
      <c r="H360" s="11">
        <v>0.8</v>
      </c>
      <c r="I360" s="11">
        <f>7.5/9</f>
        <v>0.8333333333</v>
      </c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22"/>
      <c r="U360" s="22"/>
    </row>
    <row r="361" ht="12.75" customHeight="1">
      <c r="A361" s="12">
        <f t="shared" si="1"/>
        <v>1</v>
      </c>
      <c r="B361" s="12" t="s">
        <v>415</v>
      </c>
      <c r="C361" s="147" t="s">
        <v>420</v>
      </c>
      <c r="D361" s="109">
        <f t="shared" si="215"/>
        <v>0.5444444444</v>
      </c>
      <c r="E361" s="17">
        <f t="shared" si="218"/>
        <v>3</v>
      </c>
      <c r="F361" s="18">
        <f t="shared" si="217"/>
        <v>1.633333333</v>
      </c>
      <c r="G361" s="11">
        <f>1/12</f>
        <v>0.08333333333</v>
      </c>
      <c r="H361" s="11">
        <v>1.0</v>
      </c>
      <c r="I361" s="11">
        <v>0.55</v>
      </c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22"/>
      <c r="U361" s="22"/>
    </row>
    <row r="362" ht="12.75" customHeight="1">
      <c r="A362" s="12">
        <f t="shared" si="1"/>
        <v>0</v>
      </c>
      <c r="B362" s="12" t="s">
        <v>434</v>
      </c>
      <c r="C362" s="8" t="s">
        <v>443</v>
      </c>
      <c r="D362" s="109">
        <f t="shared" si="215"/>
        <v>0.237037037</v>
      </c>
      <c r="E362" s="17">
        <f t="shared" si="218"/>
        <v>3</v>
      </c>
      <c r="F362" s="18">
        <f t="shared" si="217"/>
        <v>0.7111111111</v>
      </c>
      <c r="G362" s="11">
        <f>1/10</f>
        <v>0.1</v>
      </c>
      <c r="H362" s="11">
        <f>1/9</f>
        <v>0.1111111111</v>
      </c>
      <c r="I362" s="11">
        <f>4.5/9</f>
        <v>0.5</v>
      </c>
      <c r="J362" s="144"/>
      <c r="K362" s="150"/>
      <c r="L362" s="150"/>
      <c r="M362" s="150"/>
      <c r="N362" s="150"/>
      <c r="O362" s="150"/>
      <c r="P362" s="150"/>
      <c r="Q362" s="150"/>
      <c r="R362" s="144"/>
      <c r="S362" s="144"/>
      <c r="T362" s="22"/>
      <c r="U362" s="22"/>
    </row>
    <row r="363" ht="12.75" customHeight="1">
      <c r="A363" s="12">
        <f t="shared" si="1"/>
        <v>0</v>
      </c>
      <c r="B363" s="13" t="s">
        <v>451</v>
      </c>
      <c r="C363" s="65" t="s">
        <v>458</v>
      </c>
      <c r="D363" s="109">
        <f t="shared" si="215"/>
        <v>0.553030303</v>
      </c>
      <c r="E363" s="17">
        <f t="shared" si="218"/>
        <v>3</v>
      </c>
      <c r="F363" s="18">
        <f t="shared" si="217"/>
        <v>1.659090909</v>
      </c>
      <c r="G363" s="11">
        <f>9/12</f>
        <v>0.75</v>
      </c>
      <c r="H363" s="11">
        <f>9/11</f>
        <v>0.8181818182</v>
      </c>
      <c r="I363" s="11">
        <f>1/11</f>
        <v>0.09090909091</v>
      </c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22"/>
      <c r="U363" s="22"/>
    </row>
    <row r="364" ht="12.75" customHeight="1">
      <c r="A364" s="12">
        <f t="shared" si="1"/>
        <v>0</v>
      </c>
      <c r="B364" s="13" t="s">
        <v>556</v>
      </c>
      <c r="C364" s="79" t="s">
        <v>55</v>
      </c>
      <c r="D364" s="109">
        <f t="shared" si="215"/>
        <v>0.5355477855</v>
      </c>
      <c r="E364" s="17">
        <f t="shared" si="218"/>
        <v>3</v>
      </c>
      <c r="F364" s="18">
        <f t="shared" si="217"/>
        <v>1.606643357</v>
      </c>
      <c r="G364" s="11">
        <f>7/13</f>
        <v>0.5384615385</v>
      </c>
      <c r="H364" s="11">
        <f>3/12</f>
        <v>0.25</v>
      </c>
      <c r="I364" s="11">
        <f>9/11</f>
        <v>0.8181818182</v>
      </c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22"/>
      <c r="U364" s="22"/>
    </row>
    <row r="365" ht="12.75" customHeight="1">
      <c r="A365" s="12">
        <f t="shared" si="1"/>
        <v>0</v>
      </c>
      <c r="B365" s="13" t="s">
        <v>558</v>
      </c>
      <c r="C365" s="51" t="s">
        <v>566</v>
      </c>
      <c r="D365" s="109">
        <f t="shared" si="215"/>
        <v>0.4272727273</v>
      </c>
      <c r="E365" s="17">
        <f>COUNT(G365:Q365)</f>
        <v>3</v>
      </c>
      <c r="F365" s="11">
        <f t="shared" si="217"/>
        <v>1.281818182</v>
      </c>
      <c r="G365" s="11">
        <f>2/11</f>
        <v>0.1818181818</v>
      </c>
      <c r="H365" s="11">
        <f>6/10</f>
        <v>0.6</v>
      </c>
      <c r="I365" s="11">
        <f>4.5/9</f>
        <v>0.5</v>
      </c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22"/>
      <c r="U365" s="22"/>
    </row>
    <row r="366" ht="12.75" customHeight="1">
      <c r="A366" s="12">
        <f t="shared" si="1"/>
        <v>0</v>
      </c>
      <c r="B366" s="13" t="s">
        <v>577</v>
      </c>
      <c r="C366" s="47" t="s">
        <v>587</v>
      </c>
      <c r="D366" s="109">
        <f t="shared" si="215"/>
        <v>0.3947163947</v>
      </c>
      <c r="E366" s="17">
        <f t="shared" ref="E366:E368" si="219">COUNT(G366:S366)</f>
        <v>3</v>
      </c>
      <c r="F366" s="18">
        <f t="shared" si="217"/>
        <v>1.184149184</v>
      </c>
      <c r="G366" s="11">
        <f>2/13</f>
        <v>0.1538461538</v>
      </c>
      <c r="H366" s="11">
        <f>8/12</f>
        <v>0.6666666667</v>
      </c>
      <c r="I366" s="11">
        <f>4/11</f>
        <v>0.3636363636</v>
      </c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22"/>
      <c r="U366" s="22"/>
    </row>
    <row r="367" ht="12.75" customHeight="1">
      <c r="A367" s="12">
        <f t="shared" si="1"/>
        <v>0</v>
      </c>
      <c r="B367" s="13" t="s">
        <v>598</v>
      </c>
      <c r="C367" s="51" t="s">
        <v>566</v>
      </c>
      <c r="D367" s="109">
        <f t="shared" si="215"/>
        <v>0.405982906</v>
      </c>
      <c r="E367" s="17">
        <f t="shared" si="219"/>
        <v>3</v>
      </c>
      <c r="F367" s="18">
        <f t="shared" si="217"/>
        <v>1.217948718</v>
      </c>
      <c r="G367" s="11">
        <f>5/13</f>
        <v>0.3846153846</v>
      </c>
      <c r="H367" s="11">
        <f>4/12</f>
        <v>0.3333333333</v>
      </c>
      <c r="I367" s="11">
        <f>5.5/11</f>
        <v>0.5</v>
      </c>
      <c r="J367" s="22"/>
      <c r="K367" s="22"/>
      <c r="L367" s="22"/>
      <c r="M367" s="22"/>
      <c r="N367" s="22"/>
      <c r="O367" s="22"/>
      <c r="P367" s="22"/>
      <c r="Q367" s="144"/>
      <c r="R367" s="144"/>
      <c r="S367" s="144"/>
      <c r="T367" s="22"/>
      <c r="U367" s="22"/>
    </row>
    <row r="368" ht="12.75" customHeight="1">
      <c r="A368" s="12">
        <f t="shared" si="1"/>
        <v>1</v>
      </c>
      <c r="B368" s="12" t="s">
        <v>600</v>
      </c>
      <c r="C368" s="8" t="s">
        <v>608</v>
      </c>
      <c r="D368" s="109">
        <f t="shared" si="215"/>
        <v>0.8833333333</v>
      </c>
      <c r="E368" s="17">
        <f t="shared" si="219"/>
        <v>3</v>
      </c>
      <c r="F368" s="11">
        <f t="shared" si="217"/>
        <v>2.65</v>
      </c>
      <c r="G368" s="11">
        <f>9/12</f>
        <v>0.75</v>
      </c>
      <c r="H368" s="11">
        <v>1.0</v>
      </c>
      <c r="I368" s="11">
        <f>9/10</f>
        <v>0.9</v>
      </c>
      <c r="J368" s="22"/>
      <c r="K368" s="22"/>
      <c r="L368" s="22"/>
      <c r="M368" s="22"/>
      <c r="N368" s="22"/>
      <c r="O368" s="22"/>
      <c r="P368" s="22"/>
      <c r="Q368" s="22"/>
      <c r="R368" s="145"/>
      <c r="S368" s="145"/>
      <c r="T368" s="22"/>
      <c r="U368" s="22"/>
    </row>
    <row r="369" ht="12.75" customHeight="1">
      <c r="A369" s="12">
        <f t="shared" si="1"/>
        <v>0</v>
      </c>
      <c r="B369" s="12" t="s">
        <v>619</v>
      </c>
      <c r="C369" s="135" t="s">
        <v>634</v>
      </c>
      <c r="D369" s="109">
        <v>0.39</v>
      </c>
      <c r="E369" s="17">
        <v>3.0</v>
      </c>
      <c r="F369" s="11">
        <v>1.17</v>
      </c>
      <c r="G369" s="11">
        <v>0.23</v>
      </c>
      <c r="H369" s="11">
        <v>0.67</v>
      </c>
      <c r="I369" s="11">
        <v>0.27</v>
      </c>
      <c r="J369" s="150"/>
      <c r="K369" s="150"/>
      <c r="L369" s="150"/>
      <c r="M369" s="150"/>
      <c r="N369" s="150"/>
      <c r="O369" s="150"/>
      <c r="P369" s="150"/>
      <c r="Q369" s="144"/>
      <c r="R369" s="145"/>
      <c r="S369" s="145"/>
      <c r="T369" s="22"/>
      <c r="U369" s="22"/>
    </row>
    <row r="370" ht="12.75" customHeight="1">
      <c r="A370" s="12">
        <f t="shared" si="1"/>
        <v>1</v>
      </c>
      <c r="B370" s="12" t="s">
        <v>640</v>
      </c>
      <c r="C370" s="74" t="s">
        <v>648</v>
      </c>
      <c r="D370" s="109">
        <f>AVERAGE(G370:S370)</f>
        <v>0.8881118881</v>
      </c>
      <c r="E370" s="17">
        <f t="shared" ref="E370:E374" si="220">COUNT(G370:S370)</f>
        <v>3</v>
      </c>
      <c r="F370" s="11">
        <f t="shared" ref="F370:F374" si="221">PRODUCT(E370,D370)</f>
        <v>2.664335664</v>
      </c>
      <c r="G370" s="11">
        <f>11/13</f>
        <v>0.8461538462</v>
      </c>
      <c r="H370" s="11">
        <v>1.0</v>
      </c>
      <c r="I370" s="11">
        <f>9/11</f>
        <v>0.8181818182</v>
      </c>
      <c r="J370" s="144"/>
      <c r="K370" s="144"/>
      <c r="L370" s="144"/>
      <c r="M370" s="144"/>
      <c r="N370" s="144"/>
      <c r="O370" s="144"/>
      <c r="P370" s="144"/>
      <c r="Q370" s="144"/>
      <c r="R370" s="145"/>
      <c r="S370" s="145"/>
      <c r="T370" s="22"/>
      <c r="U370" s="22"/>
    </row>
    <row r="371" ht="12.75" customHeight="1">
      <c r="A371" s="12">
        <f t="shared" si="1"/>
        <v>2</v>
      </c>
      <c r="B371" s="13" t="s">
        <v>661</v>
      </c>
      <c r="C371" s="39" t="s">
        <v>663</v>
      </c>
      <c r="D371" s="109">
        <f t="shared" ref="D371:D374" si="222">AVERAGE(G371:U371)</f>
        <v>0.6466666667</v>
      </c>
      <c r="E371" s="17">
        <f t="shared" si="220"/>
        <v>3</v>
      </c>
      <c r="F371" s="11">
        <f t="shared" si="221"/>
        <v>1.94</v>
      </c>
      <c r="G371" s="11">
        <f>3/6</f>
        <v>0.5</v>
      </c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1">
        <v>1.0</v>
      </c>
      <c r="S371" s="11">
        <f>2/6</f>
        <v>0.3333333333</v>
      </c>
      <c r="T371" s="11">
        <f>2/5</f>
        <v>0.4</v>
      </c>
      <c r="U371" s="11">
        <v>1.0</v>
      </c>
      <c r="V371" s="13"/>
      <c r="W371" s="13"/>
      <c r="X371" s="13"/>
      <c r="Y371" s="13"/>
    </row>
    <row r="372" ht="12.75" customHeight="1">
      <c r="A372" s="12">
        <f t="shared" si="1"/>
        <v>0</v>
      </c>
      <c r="B372" s="13" t="s">
        <v>661</v>
      </c>
      <c r="C372" s="8" t="s">
        <v>672</v>
      </c>
      <c r="D372" s="109">
        <f t="shared" si="222"/>
        <v>0.4425019425</v>
      </c>
      <c r="E372" s="17">
        <f t="shared" si="220"/>
        <v>3</v>
      </c>
      <c r="F372" s="11">
        <f t="shared" si="221"/>
        <v>1.327505828</v>
      </c>
      <c r="G372" s="144"/>
      <c r="H372" s="11">
        <f>8/13</f>
        <v>0.6153846154</v>
      </c>
      <c r="I372" s="11">
        <f>2/12</f>
        <v>0.1666666667</v>
      </c>
      <c r="J372" s="144"/>
      <c r="K372" s="144"/>
      <c r="L372" s="144"/>
      <c r="M372" s="144"/>
      <c r="N372" s="144"/>
      <c r="O372" s="144"/>
      <c r="P372" s="144"/>
      <c r="Q372" s="144"/>
      <c r="R372" s="11">
        <f>6/11</f>
        <v>0.5454545455</v>
      </c>
      <c r="S372" s="150"/>
      <c r="T372" s="150"/>
      <c r="U372" s="150"/>
      <c r="V372" s="13"/>
      <c r="W372" s="13"/>
      <c r="X372" s="13"/>
      <c r="Y372" s="13"/>
    </row>
    <row r="373" ht="12.75" customHeight="1">
      <c r="A373" s="12">
        <f t="shared" si="1"/>
        <v>1</v>
      </c>
      <c r="B373" s="13" t="s">
        <v>676</v>
      </c>
      <c r="C373" s="37" t="s">
        <v>681</v>
      </c>
      <c r="D373" s="109">
        <f t="shared" si="222"/>
        <v>0.8564102564</v>
      </c>
      <c r="E373" s="17">
        <f t="shared" si="220"/>
        <v>3</v>
      </c>
      <c r="F373" s="11">
        <f t="shared" si="221"/>
        <v>2.569230769</v>
      </c>
      <c r="G373" s="11">
        <f>10/13</f>
        <v>0.7692307692</v>
      </c>
      <c r="H373" s="11">
        <v>1.0</v>
      </c>
      <c r="I373" s="11">
        <f>4/5</f>
        <v>0.8</v>
      </c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22"/>
      <c r="U373" s="22"/>
      <c r="V373" s="13"/>
      <c r="W373" s="13"/>
      <c r="X373" s="13"/>
      <c r="Y373" s="13"/>
    </row>
    <row r="374" ht="12.75" customHeight="1">
      <c r="A374" s="12">
        <f t="shared" si="1"/>
        <v>2</v>
      </c>
      <c r="B374" s="13" t="s">
        <v>676</v>
      </c>
      <c r="C374" s="37" t="s">
        <v>682</v>
      </c>
      <c r="D374" s="109">
        <f t="shared" si="222"/>
        <v>0.7222222222</v>
      </c>
      <c r="E374" s="17">
        <f t="shared" si="220"/>
        <v>3</v>
      </c>
      <c r="F374" s="11">
        <f t="shared" si="221"/>
        <v>2.166666667</v>
      </c>
      <c r="G374" s="11">
        <v>1.0</v>
      </c>
      <c r="H374" s="11">
        <v>1.0</v>
      </c>
      <c r="I374" s="11">
        <f>1/6</f>
        <v>0.1666666667</v>
      </c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22"/>
      <c r="U374" s="22"/>
      <c r="V374" s="13"/>
      <c r="W374" s="13"/>
      <c r="X374" s="13"/>
      <c r="Y374" s="13"/>
    </row>
    <row r="375" ht="12.75" customHeight="1">
      <c r="A375" s="12">
        <f t="shared" si="1"/>
        <v>0</v>
      </c>
      <c r="B375" s="12" t="s">
        <v>470</v>
      </c>
      <c r="C375" s="43" t="s">
        <v>479</v>
      </c>
      <c r="D375" s="109">
        <f>AVERAGE(G375:Q375)</f>
        <v>0.6148148148</v>
      </c>
      <c r="E375" s="17">
        <f>COUNT(G375:Q375)</f>
        <v>3</v>
      </c>
      <c r="F375" s="11">
        <f>D375*E375</f>
        <v>1.844444444</v>
      </c>
      <c r="G375" s="11">
        <v>0.9</v>
      </c>
      <c r="H375" s="11">
        <f>4.5/9</f>
        <v>0.5</v>
      </c>
      <c r="I375" s="11">
        <f>4/9</f>
        <v>0.4444444444</v>
      </c>
      <c r="J375" s="144"/>
      <c r="K375" s="144"/>
      <c r="L375" s="144"/>
      <c r="M375" s="144"/>
      <c r="N375" s="144"/>
      <c r="O375" s="144"/>
      <c r="P375" s="144"/>
      <c r="Q375" s="144"/>
      <c r="R375" s="145"/>
      <c r="S375" s="145"/>
      <c r="T375" s="22"/>
      <c r="U375" s="22"/>
    </row>
    <row r="376" ht="12.75" customHeight="1">
      <c r="A376" s="12">
        <f t="shared" si="1"/>
        <v>0</v>
      </c>
      <c r="B376" s="13" t="s">
        <v>697</v>
      </c>
      <c r="C376" s="39" t="s">
        <v>578</v>
      </c>
      <c r="D376" s="109">
        <f>AVERAGE(G376:U376)</f>
        <v>0.2807192807</v>
      </c>
      <c r="E376" s="17">
        <f t="shared" ref="E376:E381" si="223">COUNT(G376:S376)</f>
        <v>3</v>
      </c>
      <c r="F376" s="11">
        <f t="shared" ref="F376:F405" si="224">PRODUCT(E376,D376)</f>
        <v>0.8421578422</v>
      </c>
      <c r="G376" s="144"/>
      <c r="H376" s="11">
        <f>1/7</f>
        <v>0.1428571429</v>
      </c>
      <c r="I376" s="11">
        <f>6/11</f>
        <v>0.5454545455</v>
      </c>
      <c r="J376" s="144"/>
      <c r="K376" s="144"/>
      <c r="L376" s="144"/>
      <c r="M376" s="144"/>
      <c r="N376" s="144"/>
      <c r="O376" s="11">
        <f>2/13</f>
        <v>0.1538461538</v>
      </c>
      <c r="P376" s="144"/>
      <c r="Q376" s="144"/>
      <c r="R376" s="144"/>
      <c r="S376" s="22"/>
      <c r="T376" s="22"/>
      <c r="U376" s="22"/>
    </row>
    <row r="377" ht="12.75" customHeight="1">
      <c r="A377" s="12">
        <f t="shared" si="1"/>
        <v>0</v>
      </c>
      <c r="B377" s="12" t="s">
        <v>486</v>
      </c>
      <c r="C377" s="74" t="s">
        <v>493</v>
      </c>
      <c r="D377" s="109">
        <f t="shared" ref="D377:D386" si="225">AVERAGE(G377:S377)</f>
        <v>0.4880952381</v>
      </c>
      <c r="E377" s="17">
        <f t="shared" si="223"/>
        <v>3</v>
      </c>
      <c r="F377" s="18">
        <f t="shared" si="224"/>
        <v>1.464285714</v>
      </c>
      <c r="G377" s="145"/>
      <c r="H377" s="11">
        <f>6/8</f>
        <v>0.75</v>
      </c>
      <c r="I377" s="11">
        <f>4/7</f>
        <v>0.5714285714</v>
      </c>
      <c r="J377" s="11">
        <f>1/7</f>
        <v>0.1428571429</v>
      </c>
      <c r="K377" s="145"/>
      <c r="L377" s="145"/>
      <c r="M377" s="145"/>
      <c r="N377" s="145"/>
      <c r="O377" s="145"/>
      <c r="P377" s="145"/>
      <c r="Q377" s="145"/>
      <c r="R377" s="145"/>
      <c r="S377" s="145"/>
      <c r="T377" s="22"/>
      <c r="U377" s="22"/>
    </row>
    <row r="378" ht="12.75" customHeight="1">
      <c r="A378" s="12">
        <f t="shared" si="1"/>
        <v>1</v>
      </c>
      <c r="B378" s="12" t="s">
        <v>503</v>
      </c>
      <c r="C378" s="77" t="s">
        <v>512</v>
      </c>
      <c r="D378" s="109">
        <f t="shared" si="225"/>
        <v>0.6733333333</v>
      </c>
      <c r="E378" s="17">
        <f t="shared" si="223"/>
        <v>3</v>
      </c>
      <c r="F378" s="18">
        <f t="shared" si="224"/>
        <v>2.02</v>
      </c>
      <c r="G378" s="11">
        <f t="shared" ref="G378:G379" si="226">8/10</f>
        <v>0.8</v>
      </c>
      <c r="H378" s="11">
        <v>1.0</v>
      </c>
      <c r="I378" s="11">
        <v>0.22</v>
      </c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22"/>
      <c r="U378" s="22"/>
    </row>
    <row r="379" ht="12.75" customHeight="1">
      <c r="A379" s="12">
        <f t="shared" si="1"/>
        <v>0</v>
      </c>
      <c r="B379" s="12" t="s">
        <v>520</v>
      </c>
      <c r="C379" s="9" t="s">
        <v>526</v>
      </c>
      <c r="D379" s="109">
        <f t="shared" si="225"/>
        <v>0.562962963</v>
      </c>
      <c r="E379" s="17">
        <f t="shared" si="223"/>
        <v>3</v>
      </c>
      <c r="F379" s="18">
        <f t="shared" si="224"/>
        <v>1.688888889</v>
      </c>
      <c r="G379" s="11">
        <f t="shared" si="226"/>
        <v>0.8</v>
      </c>
      <c r="H379" s="11">
        <f>7/9</f>
        <v>0.7777777778</v>
      </c>
      <c r="I379" s="11">
        <f>1/9</f>
        <v>0.1111111111</v>
      </c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22"/>
      <c r="U379" s="22"/>
    </row>
    <row r="380" ht="12.75" customHeight="1">
      <c r="A380" s="12">
        <f t="shared" si="1"/>
        <v>1</v>
      </c>
      <c r="B380" s="12" t="s">
        <v>539</v>
      </c>
      <c r="C380" s="53" t="s">
        <v>868</v>
      </c>
      <c r="D380" s="109">
        <f t="shared" si="225"/>
        <v>0.4444444444</v>
      </c>
      <c r="E380" s="17">
        <f t="shared" si="223"/>
        <v>3</v>
      </c>
      <c r="F380" s="18">
        <f t="shared" si="224"/>
        <v>1.333333333</v>
      </c>
      <c r="G380" s="11">
        <v>1.0</v>
      </c>
      <c r="H380" s="11">
        <f>1/9</f>
        <v>0.1111111111</v>
      </c>
      <c r="I380" s="11">
        <f>2/9</f>
        <v>0.2222222222</v>
      </c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22"/>
      <c r="U380" s="22"/>
    </row>
    <row r="381" ht="12.75" customHeight="1">
      <c r="A381" s="12">
        <f t="shared" si="1"/>
        <v>0</v>
      </c>
      <c r="B381" s="12" t="s">
        <v>71</v>
      </c>
      <c r="C381" s="37" t="s">
        <v>80</v>
      </c>
      <c r="D381" s="109">
        <f t="shared" si="225"/>
        <v>0.33</v>
      </c>
      <c r="E381" s="17">
        <f t="shared" si="223"/>
        <v>2</v>
      </c>
      <c r="F381" s="18">
        <f t="shared" si="224"/>
        <v>0.66</v>
      </c>
      <c r="G381" s="11">
        <v>0.55</v>
      </c>
      <c r="H381" s="11">
        <v>0.11</v>
      </c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22"/>
      <c r="U381" s="22"/>
    </row>
    <row r="382" ht="12.75" customHeight="1">
      <c r="A382" s="12">
        <f t="shared" si="1"/>
        <v>0</v>
      </c>
      <c r="B382" s="13" t="s">
        <v>109</v>
      </c>
      <c r="C382" s="45" t="s">
        <v>118</v>
      </c>
      <c r="D382" s="109">
        <f t="shared" si="225"/>
        <v>0.7888888889</v>
      </c>
      <c r="E382" s="17">
        <f>COUNT(G382:R382)</f>
        <v>2</v>
      </c>
      <c r="F382" s="18">
        <f t="shared" si="224"/>
        <v>1.577777778</v>
      </c>
      <c r="G382" s="11">
        <f>8/10</f>
        <v>0.8</v>
      </c>
      <c r="H382" s="11">
        <f>7/9</f>
        <v>0.7777777778</v>
      </c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22"/>
      <c r="U382" s="22"/>
    </row>
    <row r="383" ht="12.75" customHeight="1">
      <c r="A383" s="12">
        <f t="shared" si="1"/>
        <v>0</v>
      </c>
      <c r="B383" s="12" t="s">
        <v>126</v>
      </c>
      <c r="C383" s="51" t="s">
        <v>134</v>
      </c>
      <c r="D383" s="109">
        <f t="shared" si="225"/>
        <v>0.7569444444</v>
      </c>
      <c r="E383" s="17">
        <f t="shared" ref="E383:E386" si="227">COUNT(G383:S383)</f>
        <v>2</v>
      </c>
      <c r="F383" s="18">
        <f t="shared" si="224"/>
        <v>1.513888889</v>
      </c>
      <c r="G383" s="11">
        <f>8/9</f>
        <v>0.8888888889</v>
      </c>
      <c r="H383" s="11">
        <f>5/8</f>
        <v>0.625</v>
      </c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22"/>
      <c r="U383" s="22"/>
    </row>
    <row r="384" ht="12.75" customHeight="1">
      <c r="A384" s="12">
        <f t="shared" si="1"/>
        <v>0</v>
      </c>
      <c r="B384" s="13" t="s">
        <v>147</v>
      </c>
      <c r="C384" s="149" t="s">
        <v>156</v>
      </c>
      <c r="D384" s="109">
        <f t="shared" si="225"/>
        <v>0.5</v>
      </c>
      <c r="E384" s="17">
        <f t="shared" si="227"/>
        <v>2</v>
      </c>
      <c r="F384" s="18">
        <f t="shared" si="224"/>
        <v>1</v>
      </c>
      <c r="G384" s="11">
        <f>7/9</f>
        <v>0.7777777778</v>
      </c>
      <c r="H384" s="11">
        <f>2/9</f>
        <v>0.2222222222</v>
      </c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22"/>
      <c r="U384" s="22"/>
    </row>
    <row r="385" ht="12.75" customHeight="1">
      <c r="A385" s="12">
        <f t="shared" si="1"/>
        <v>0</v>
      </c>
      <c r="B385" s="12" t="s">
        <v>167</v>
      </c>
      <c r="C385" s="59" t="s">
        <v>176</v>
      </c>
      <c r="D385" s="109">
        <f t="shared" si="225"/>
        <v>0.3805555556</v>
      </c>
      <c r="E385" s="17">
        <f t="shared" si="227"/>
        <v>2</v>
      </c>
      <c r="F385" s="18">
        <f t="shared" si="224"/>
        <v>0.7611111111</v>
      </c>
      <c r="G385" s="11">
        <v>0.65</v>
      </c>
      <c r="H385" s="11">
        <f>1/9</f>
        <v>0.1111111111</v>
      </c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22"/>
      <c r="U385" s="22"/>
    </row>
    <row r="386" ht="12.75" customHeight="1">
      <c r="A386" s="12">
        <f t="shared" si="1"/>
        <v>0</v>
      </c>
      <c r="B386" s="12" t="s">
        <v>184</v>
      </c>
      <c r="C386" s="47" t="s">
        <v>190</v>
      </c>
      <c r="D386" s="109">
        <f t="shared" si="225"/>
        <v>0.525</v>
      </c>
      <c r="E386" s="17">
        <f t="shared" si="227"/>
        <v>2</v>
      </c>
      <c r="F386" s="18">
        <f t="shared" si="224"/>
        <v>1.05</v>
      </c>
      <c r="G386" s="11">
        <f>4.5/10</f>
        <v>0.45</v>
      </c>
      <c r="H386" s="11">
        <f>6/10</f>
        <v>0.6</v>
      </c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22"/>
      <c r="U386" s="22"/>
    </row>
    <row r="387" ht="12.75" customHeight="1">
      <c r="A387" s="12">
        <f t="shared" si="1"/>
        <v>0</v>
      </c>
      <c r="B387" s="12" t="s">
        <v>200</v>
      </c>
      <c r="C387" s="8" t="s">
        <v>209</v>
      </c>
      <c r="D387" s="148">
        <f>AVERAGE(G387:P387)</f>
        <v>0.5555555556</v>
      </c>
      <c r="E387" s="17">
        <f>COUNT(G387:P387)</f>
        <v>2</v>
      </c>
      <c r="F387" s="11">
        <f t="shared" si="224"/>
        <v>1.111111111</v>
      </c>
      <c r="G387" s="11">
        <f>8/12</f>
        <v>0.6666666667</v>
      </c>
      <c r="H387" s="11">
        <f>4/9</f>
        <v>0.4444444444</v>
      </c>
      <c r="I387" s="145"/>
      <c r="J387" s="145"/>
      <c r="K387" s="145"/>
      <c r="L387" s="145"/>
      <c r="M387" s="145"/>
      <c r="N387" s="145"/>
      <c r="O387" s="145"/>
      <c r="P387" s="22"/>
      <c r="Q387" s="22"/>
      <c r="R387" s="22"/>
      <c r="S387" s="144"/>
      <c r="T387" s="22"/>
      <c r="U387" s="22"/>
    </row>
    <row r="388" ht="12.75" customHeight="1">
      <c r="A388" s="12">
        <f t="shared" si="1"/>
        <v>0</v>
      </c>
      <c r="B388" s="12" t="s">
        <v>219</v>
      </c>
      <c r="C388" s="55" t="s">
        <v>228</v>
      </c>
      <c r="D388" s="109">
        <f t="shared" ref="D388:D405" si="228">AVERAGE(G388:S388)</f>
        <v>0.5944444444</v>
      </c>
      <c r="E388" s="17">
        <f t="shared" ref="E388:E395" si="229">COUNT(G388:S388)</f>
        <v>2</v>
      </c>
      <c r="F388" s="18">
        <f t="shared" si="224"/>
        <v>1.188888889</v>
      </c>
      <c r="G388" s="11">
        <v>0.3</v>
      </c>
      <c r="H388" s="11">
        <f>8/9</f>
        <v>0.8888888889</v>
      </c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22"/>
      <c r="U388" s="22"/>
    </row>
    <row r="389" ht="12.75" customHeight="1">
      <c r="A389" s="12">
        <f t="shared" si="1"/>
        <v>0</v>
      </c>
      <c r="B389" s="12" t="s">
        <v>236</v>
      </c>
      <c r="C389" s="60" t="s">
        <v>247</v>
      </c>
      <c r="D389" s="109">
        <f t="shared" si="228"/>
        <v>0.6727272727</v>
      </c>
      <c r="E389" s="17">
        <f t="shared" si="229"/>
        <v>2</v>
      </c>
      <c r="F389" s="18">
        <f t="shared" si="224"/>
        <v>1.345454545</v>
      </c>
      <c r="G389" s="11">
        <f>4/5</f>
        <v>0.8</v>
      </c>
      <c r="H389" s="11">
        <f>6/11</f>
        <v>0.5454545455</v>
      </c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22"/>
      <c r="U389" s="22"/>
    </row>
    <row r="390" ht="12.75" customHeight="1">
      <c r="A390" s="12">
        <f t="shared" si="1"/>
        <v>2</v>
      </c>
      <c r="B390" s="12" t="s">
        <v>274</v>
      </c>
      <c r="C390" s="65" t="s">
        <v>276</v>
      </c>
      <c r="D390" s="109">
        <f t="shared" si="228"/>
        <v>1</v>
      </c>
      <c r="E390" s="17">
        <f t="shared" si="229"/>
        <v>2</v>
      </c>
      <c r="F390" s="18">
        <f t="shared" si="224"/>
        <v>2</v>
      </c>
      <c r="G390" s="11">
        <v>1.0</v>
      </c>
      <c r="H390" s="11">
        <v>1.0</v>
      </c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22"/>
      <c r="U390" s="22"/>
    </row>
    <row r="391" ht="12.75" customHeight="1">
      <c r="A391" s="12">
        <f t="shared" si="1"/>
        <v>0</v>
      </c>
      <c r="B391" s="13" t="s">
        <v>274</v>
      </c>
      <c r="C391" s="39" t="s">
        <v>220</v>
      </c>
      <c r="D391" s="109">
        <f t="shared" si="228"/>
        <v>0.7166666667</v>
      </c>
      <c r="E391" s="17">
        <f t="shared" si="229"/>
        <v>2</v>
      </c>
      <c r="F391" s="18">
        <f t="shared" si="224"/>
        <v>1.433333333</v>
      </c>
      <c r="G391" s="11">
        <f>5/6</f>
        <v>0.8333333333</v>
      </c>
      <c r="H391" s="144"/>
      <c r="I391" s="11">
        <v>0.6</v>
      </c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22"/>
      <c r="U391" s="22"/>
    </row>
    <row r="392" ht="12.75" customHeight="1">
      <c r="A392" s="12">
        <f t="shared" si="1"/>
        <v>2</v>
      </c>
      <c r="B392" s="12" t="s">
        <v>279</v>
      </c>
      <c r="C392" s="39" t="s">
        <v>292</v>
      </c>
      <c r="D392" s="109">
        <f t="shared" si="228"/>
        <v>1</v>
      </c>
      <c r="E392" s="17">
        <f t="shared" si="229"/>
        <v>2</v>
      </c>
      <c r="F392" s="18">
        <f t="shared" si="224"/>
        <v>2</v>
      </c>
      <c r="G392" s="11">
        <v>1.0</v>
      </c>
      <c r="H392" s="11">
        <v>1.0</v>
      </c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22"/>
      <c r="U392" s="22"/>
    </row>
    <row r="393" ht="12.75" customHeight="1">
      <c r="A393" s="12">
        <f t="shared" si="1"/>
        <v>0</v>
      </c>
      <c r="B393" s="12" t="s">
        <v>279</v>
      </c>
      <c r="C393" s="8" t="s">
        <v>291</v>
      </c>
      <c r="D393" s="109">
        <f t="shared" si="228"/>
        <v>0.5238095238</v>
      </c>
      <c r="E393" s="17">
        <f t="shared" si="229"/>
        <v>2</v>
      </c>
      <c r="F393" s="18">
        <f t="shared" si="224"/>
        <v>1.047619048</v>
      </c>
      <c r="G393" s="11">
        <f>5/7</f>
        <v>0.7142857143</v>
      </c>
      <c r="H393" s="145"/>
      <c r="I393" s="11">
        <f>2/6</f>
        <v>0.3333333333</v>
      </c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22"/>
      <c r="U393" s="22"/>
    </row>
    <row r="394" ht="12.75" customHeight="1">
      <c r="A394" s="12">
        <f t="shared" si="1"/>
        <v>0</v>
      </c>
      <c r="B394" s="12" t="s">
        <v>300</v>
      </c>
      <c r="C394" s="47" t="s">
        <v>305</v>
      </c>
      <c r="D394" s="109">
        <f t="shared" si="228"/>
        <v>0.9128787879</v>
      </c>
      <c r="E394" s="17">
        <f t="shared" si="229"/>
        <v>2</v>
      </c>
      <c r="F394" s="18">
        <f t="shared" si="224"/>
        <v>1.825757576</v>
      </c>
      <c r="G394" s="11">
        <f>11/12</f>
        <v>0.9166666667</v>
      </c>
      <c r="H394" s="11">
        <f>10/11</f>
        <v>0.9090909091</v>
      </c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4"/>
      <c r="T394" s="22"/>
      <c r="U394" s="22"/>
    </row>
    <row r="395" ht="12.75" customHeight="1">
      <c r="A395" s="12">
        <f t="shared" si="1"/>
        <v>0</v>
      </c>
      <c r="B395" s="12" t="s">
        <v>334</v>
      </c>
      <c r="C395" s="136" t="s">
        <v>344</v>
      </c>
      <c r="D395" s="109">
        <f t="shared" si="228"/>
        <v>0.3977272725</v>
      </c>
      <c r="E395" s="17">
        <f t="shared" si="229"/>
        <v>2</v>
      </c>
      <c r="F395" s="18">
        <f t="shared" si="224"/>
        <v>0.795454545</v>
      </c>
      <c r="G395" s="11">
        <v>0.25</v>
      </c>
      <c r="H395" s="11">
        <v>0.545454545</v>
      </c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22"/>
      <c r="U395" s="22"/>
    </row>
    <row r="396" ht="12.75" customHeight="1">
      <c r="A396" s="12">
        <f t="shared" si="1"/>
        <v>0</v>
      </c>
      <c r="B396" s="13" t="s">
        <v>353</v>
      </c>
      <c r="C396" s="50" t="s">
        <v>360</v>
      </c>
      <c r="D396" s="109">
        <f t="shared" si="228"/>
        <v>0.8785714286</v>
      </c>
      <c r="E396" s="17">
        <f>COUNT(G396:Q396)</f>
        <v>2</v>
      </c>
      <c r="F396" s="18">
        <f t="shared" si="224"/>
        <v>1.757142857</v>
      </c>
      <c r="G396" s="11">
        <f>6/7</f>
        <v>0.8571428571</v>
      </c>
      <c r="H396" s="11">
        <f>9/10</f>
        <v>0.9</v>
      </c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22"/>
      <c r="U396" s="22"/>
    </row>
    <row r="397" ht="12.75" customHeight="1">
      <c r="A397" s="12">
        <f t="shared" si="1"/>
        <v>0</v>
      </c>
      <c r="B397" s="12" t="s">
        <v>371</v>
      </c>
      <c r="C397" s="9" t="s">
        <v>378</v>
      </c>
      <c r="D397" s="109">
        <f t="shared" si="228"/>
        <v>0.6060606061</v>
      </c>
      <c r="E397" s="17">
        <f>COUNT(G397:S397)</f>
        <v>2</v>
      </c>
      <c r="F397" s="18">
        <f t="shared" si="224"/>
        <v>1.212121212</v>
      </c>
      <c r="G397" s="11">
        <f>8/12</f>
        <v>0.6666666667</v>
      </c>
      <c r="H397" s="11">
        <f>6/11</f>
        <v>0.5454545455</v>
      </c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22"/>
      <c r="U397" s="22"/>
    </row>
    <row r="398" ht="12.75" customHeight="1">
      <c r="A398" s="12">
        <f t="shared" si="1"/>
        <v>1</v>
      </c>
      <c r="B398" s="13" t="s">
        <v>383</v>
      </c>
      <c r="C398" s="50" t="s">
        <v>389</v>
      </c>
      <c r="D398" s="109">
        <f t="shared" si="228"/>
        <v>0.9</v>
      </c>
      <c r="E398" s="17">
        <f>COUNT(G398:O398)</f>
        <v>2</v>
      </c>
      <c r="F398" s="18">
        <f t="shared" si="224"/>
        <v>1.8</v>
      </c>
      <c r="G398" s="11">
        <v>1.0</v>
      </c>
      <c r="H398" s="11">
        <f>8/10</f>
        <v>0.8</v>
      </c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22"/>
      <c r="U398" s="22"/>
    </row>
    <row r="399" ht="12.75" customHeight="1">
      <c r="A399" s="12">
        <f t="shared" si="1"/>
        <v>0</v>
      </c>
      <c r="B399" s="12" t="s">
        <v>396</v>
      </c>
      <c r="C399" s="74" t="s">
        <v>410</v>
      </c>
      <c r="D399" s="109">
        <f t="shared" si="228"/>
        <v>0.6590909091</v>
      </c>
      <c r="E399" s="17">
        <f t="shared" ref="E399:E401" si="230">COUNT(G399:S399)</f>
        <v>2</v>
      </c>
      <c r="F399" s="18">
        <f t="shared" si="224"/>
        <v>1.318181818</v>
      </c>
      <c r="G399" s="11">
        <f>9/11</f>
        <v>0.8181818182</v>
      </c>
      <c r="H399" s="11">
        <v>0.5</v>
      </c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22"/>
      <c r="U399" s="22"/>
    </row>
    <row r="400" ht="12.75" customHeight="1">
      <c r="A400" s="12">
        <f t="shared" si="1"/>
        <v>0</v>
      </c>
      <c r="B400" s="13" t="s">
        <v>415</v>
      </c>
      <c r="C400" s="37" t="s">
        <v>427</v>
      </c>
      <c r="D400" s="109">
        <f t="shared" si="228"/>
        <v>0.8295454545</v>
      </c>
      <c r="E400" s="17">
        <f t="shared" si="230"/>
        <v>2</v>
      </c>
      <c r="F400" s="18">
        <f t="shared" si="224"/>
        <v>1.659090909</v>
      </c>
      <c r="G400" s="11">
        <f>9/12</f>
        <v>0.75</v>
      </c>
      <c r="H400" s="11">
        <f>10/11</f>
        <v>0.9090909091</v>
      </c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22"/>
      <c r="U400" s="22"/>
    </row>
    <row r="401" ht="12.75" customHeight="1">
      <c r="A401" s="12">
        <f t="shared" si="1"/>
        <v>0</v>
      </c>
      <c r="B401" s="12" t="s">
        <v>556</v>
      </c>
      <c r="C401" s="146" t="s">
        <v>527</v>
      </c>
      <c r="D401" s="109">
        <f t="shared" si="228"/>
        <v>0.6378205128</v>
      </c>
      <c r="E401" s="17">
        <f t="shared" si="230"/>
        <v>2</v>
      </c>
      <c r="F401" s="18">
        <f t="shared" si="224"/>
        <v>1.275641026</v>
      </c>
      <c r="G401" s="11">
        <f>9/13</f>
        <v>0.6923076923</v>
      </c>
      <c r="H401" s="11">
        <f>7/12</f>
        <v>0.5833333333</v>
      </c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22"/>
      <c r="U401" s="22"/>
    </row>
    <row r="402" ht="12.75" customHeight="1">
      <c r="A402" s="12">
        <f t="shared" si="1"/>
        <v>1</v>
      </c>
      <c r="B402" s="13" t="s">
        <v>558</v>
      </c>
      <c r="C402" s="8" t="s">
        <v>575</v>
      </c>
      <c r="D402" s="109">
        <f t="shared" si="228"/>
        <v>0.9</v>
      </c>
      <c r="E402" s="17">
        <f>COUNT(G402:Q402)</f>
        <v>2</v>
      </c>
      <c r="F402" s="11">
        <f t="shared" si="224"/>
        <v>1.8</v>
      </c>
      <c r="G402" s="11">
        <v>1.0</v>
      </c>
      <c r="H402" s="11">
        <f>8/10</f>
        <v>0.8</v>
      </c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22"/>
      <c r="U402" s="22"/>
    </row>
    <row r="403" ht="12.75" customHeight="1">
      <c r="A403" s="12">
        <f t="shared" si="1"/>
        <v>0</v>
      </c>
      <c r="B403" s="13" t="s">
        <v>577</v>
      </c>
      <c r="C403" s="9" t="s">
        <v>594</v>
      </c>
      <c r="D403" s="109">
        <f t="shared" si="228"/>
        <v>0.8044871795</v>
      </c>
      <c r="E403" s="17">
        <f t="shared" ref="E403:E405" si="231">COUNT(G403:S403)</f>
        <v>2</v>
      </c>
      <c r="F403" s="18">
        <f t="shared" si="224"/>
        <v>1.608974359</v>
      </c>
      <c r="G403" s="11">
        <f>9/13</f>
        <v>0.6923076923</v>
      </c>
      <c r="H403" s="11">
        <f t="shared" ref="H403:H404" si="232">11/12</f>
        <v>0.9166666667</v>
      </c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22"/>
      <c r="U403" s="22"/>
    </row>
    <row r="404" ht="12.75" customHeight="1">
      <c r="A404" s="12">
        <f t="shared" si="1"/>
        <v>0</v>
      </c>
      <c r="B404" s="13" t="s">
        <v>598</v>
      </c>
      <c r="C404" s="51" t="s">
        <v>128</v>
      </c>
      <c r="D404" s="109">
        <f t="shared" si="228"/>
        <v>0.7275641026</v>
      </c>
      <c r="E404" s="17">
        <f t="shared" si="231"/>
        <v>2</v>
      </c>
      <c r="F404" s="18">
        <f t="shared" si="224"/>
        <v>1.455128205</v>
      </c>
      <c r="G404" s="11">
        <f>7/13</f>
        <v>0.5384615385</v>
      </c>
      <c r="H404" s="11">
        <f t="shared" si="232"/>
        <v>0.9166666667</v>
      </c>
      <c r="I404" s="144"/>
      <c r="J404" s="22"/>
      <c r="K404" s="22"/>
      <c r="L404" s="22"/>
      <c r="M404" s="22"/>
      <c r="N404" s="22"/>
      <c r="O404" s="22"/>
      <c r="P404" s="22"/>
      <c r="Q404" s="144"/>
      <c r="R404" s="144"/>
      <c r="S404" s="144"/>
      <c r="T404" s="22"/>
      <c r="U404" s="22"/>
    </row>
    <row r="405" ht="12.75" customHeight="1">
      <c r="A405" s="12">
        <f t="shared" si="1"/>
        <v>1</v>
      </c>
      <c r="B405" s="12" t="s">
        <v>600</v>
      </c>
      <c r="C405" s="44" t="s">
        <v>607</v>
      </c>
      <c r="D405" s="109">
        <f t="shared" si="228"/>
        <v>0.9090909091</v>
      </c>
      <c r="E405" s="17">
        <f t="shared" si="231"/>
        <v>2</v>
      </c>
      <c r="F405" s="11">
        <f t="shared" si="224"/>
        <v>1.818181818</v>
      </c>
      <c r="G405" s="11">
        <v>1.0</v>
      </c>
      <c r="H405" s="11">
        <f>9/11</f>
        <v>0.8181818182</v>
      </c>
      <c r="I405" s="144"/>
      <c r="J405" s="22"/>
      <c r="K405" s="22"/>
      <c r="L405" s="22"/>
      <c r="M405" s="22"/>
      <c r="N405" s="22"/>
      <c r="O405" s="22"/>
      <c r="P405" s="22"/>
      <c r="Q405" s="22"/>
      <c r="R405" s="145"/>
      <c r="S405" s="145"/>
      <c r="T405" s="22"/>
      <c r="U405" s="22"/>
    </row>
    <row r="406" ht="12.75" customHeight="1">
      <c r="A406" s="12">
        <f t="shared" si="1"/>
        <v>0</v>
      </c>
      <c r="B406" s="12" t="s">
        <v>619</v>
      </c>
      <c r="C406" s="136" t="s">
        <v>629</v>
      </c>
      <c r="D406" s="109">
        <v>0.691</v>
      </c>
      <c r="E406" s="17">
        <v>2.0</v>
      </c>
      <c r="F406" s="11">
        <v>1.38</v>
      </c>
      <c r="G406" s="11">
        <v>0.92</v>
      </c>
      <c r="H406" s="11">
        <v>0.46</v>
      </c>
      <c r="I406" s="150"/>
      <c r="J406" s="150"/>
      <c r="K406" s="150"/>
      <c r="L406" s="150"/>
      <c r="M406" s="150"/>
      <c r="N406" s="150"/>
      <c r="O406" s="150"/>
      <c r="P406" s="150"/>
      <c r="Q406" s="144"/>
      <c r="R406" s="145"/>
      <c r="S406" s="145"/>
      <c r="T406" s="22"/>
      <c r="U406" s="22"/>
    </row>
    <row r="407" ht="12.75" customHeight="1">
      <c r="A407" s="12">
        <f t="shared" si="1"/>
        <v>0</v>
      </c>
      <c r="B407" s="12" t="s">
        <v>640</v>
      </c>
      <c r="C407" s="74" t="s">
        <v>647</v>
      </c>
      <c r="D407" s="109">
        <f>AVERAGE(G407:S407)</f>
        <v>0.5929487179</v>
      </c>
      <c r="E407" s="17">
        <f t="shared" ref="E407:E420" si="233">COUNT(G407:S407)</f>
        <v>2</v>
      </c>
      <c r="F407" s="11">
        <f t="shared" ref="F407:F420" si="234">PRODUCT(E407,D407)</f>
        <v>1.185897436</v>
      </c>
      <c r="G407" s="11">
        <f>10/13</f>
        <v>0.7692307692</v>
      </c>
      <c r="H407" s="11">
        <f>5/12</f>
        <v>0.4166666667</v>
      </c>
      <c r="I407" s="144"/>
      <c r="J407" s="144"/>
      <c r="K407" s="144"/>
      <c r="L407" s="144"/>
      <c r="M407" s="144"/>
      <c r="N407" s="144"/>
      <c r="O407" s="144"/>
      <c r="P407" s="144"/>
      <c r="Q407" s="144"/>
      <c r="R407" s="145"/>
      <c r="S407" s="145"/>
      <c r="T407" s="22"/>
      <c r="U407" s="22"/>
    </row>
    <row r="408" ht="12.75" customHeight="1">
      <c r="A408" s="12">
        <f t="shared" si="1"/>
        <v>0</v>
      </c>
      <c r="B408" s="13" t="s">
        <v>661</v>
      </c>
      <c r="C408" s="8" t="s">
        <v>454</v>
      </c>
      <c r="D408" s="109">
        <f t="shared" ref="D408:D418" si="235">AVERAGE(G408:U408)</f>
        <v>0.8548951049</v>
      </c>
      <c r="E408" s="17">
        <f t="shared" si="233"/>
        <v>2</v>
      </c>
      <c r="F408" s="11">
        <f t="shared" si="234"/>
        <v>1.70979021</v>
      </c>
      <c r="G408" s="144"/>
      <c r="H408" s="11">
        <f>11/13</f>
        <v>0.8461538462</v>
      </c>
      <c r="I408" s="144"/>
      <c r="J408" s="144"/>
      <c r="K408" s="144"/>
      <c r="L408" s="144"/>
      <c r="M408" s="144"/>
      <c r="N408" s="144"/>
      <c r="O408" s="144"/>
      <c r="P408" s="144"/>
      <c r="Q408" s="144"/>
      <c r="R408" s="11">
        <f>9.5/11</f>
        <v>0.8636363636</v>
      </c>
      <c r="S408" s="144"/>
      <c r="T408" s="144"/>
      <c r="U408" s="144"/>
      <c r="V408" s="13"/>
      <c r="W408" s="13"/>
      <c r="X408" s="13"/>
      <c r="Y408" s="13"/>
    </row>
    <row r="409" ht="12.75" customHeight="1">
      <c r="A409" s="12">
        <f t="shared" si="1"/>
        <v>0</v>
      </c>
      <c r="B409" s="13" t="s">
        <v>661</v>
      </c>
      <c r="C409" s="39" t="s">
        <v>675</v>
      </c>
      <c r="D409" s="109">
        <f t="shared" si="235"/>
        <v>0.3636363636</v>
      </c>
      <c r="E409" s="17">
        <f t="shared" si="233"/>
        <v>2</v>
      </c>
      <c r="F409" s="11">
        <f t="shared" si="234"/>
        <v>0.7272727273</v>
      </c>
      <c r="G409" s="11">
        <f t="shared" ref="G409:G410" si="236">3/6</f>
        <v>0.5</v>
      </c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1">
        <f>2.5/11</f>
        <v>0.2272727273</v>
      </c>
      <c r="S409" s="150"/>
      <c r="T409" s="150"/>
      <c r="U409" s="150"/>
      <c r="V409" s="13"/>
      <c r="W409" s="13"/>
      <c r="X409" s="13"/>
      <c r="Y409" s="13"/>
    </row>
    <row r="410" ht="12.75" customHeight="1">
      <c r="A410" s="12">
        <f t="shared" si="1"/>
        <v>0</v>
      </c>
      <c r="B410" s="13" t="s">
        <v>661</v>
      </c>
      <c r="C410" s="8" t="s">
        <v>565</v>
      </c>
      <c r="D410" s="109">
        <f t="shared" si="235"/>
        <v>0.2954545455</v>
      </c>
      <c r="E410" s="17">
        <f t="shared" si="233"/>
        <v>2</v>
      </c>
      <c r="F410" s="11">
        <f t="shared" si="234"/>
        <v>0.5909090909</v>
      </c>
      <c r="G410" s="11">
        <f t="shared" si="236"/>
        <v>0.5</v>
      </c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1">
        <f>1/11</f>
        <v>0.09090909091</v>
      </c>
      <c r="S410" s="144"/>
      <c r="T410" s="144"/>
      <c r="U410" s="144"/>
      <c r="V410" s="13"/>
      <c r="W410" s="13"/>
      <c r="X410" s="13"/>
      <c r="Y410" s="13"/>
    </row>
    <row r="411" ht="12.75" customHeight="1">
      <c r="A411" s="12">
        <f t="shared" si="1"/>
        <v>0</v>
      </c>
      <c r="B411" s="13" t="s">
        <v>676</v>
      </c>
      <c r="C411" s="74" t="s">
        <v>693</v>
      </c>
      <c r="D411" s="109">
        <f t="shared" si="235"/>
        <v>0.6615384615</v>
      </c>
      <c r="E411" s="17">
        <f t="shared" si="233"/>
        <v>2</v>
      </c>
      <c r="F411" s="11">
        <f t="shared" si="234"/>
        <v>1.323076923</v>
      </c>
      <c r="G411" s="11">
        <f>12/13</f>
        <v>0.9230769231</v>
      </c>
      <c r="H411" s="11">
        <f>2/5</f>
        <v>0.4</v>
      </c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22"/>
      <c r="U411" s="22"/>
      <c r="V411" s="13"/>
      <c r="W411" s="13"/>
      <c r="X411" s="13"/>
      <c r="Y411" s="13"/>
    </row>
    <row r="412" ht="12.75" customHeight="1">
      <c r="A412" s="12">
        <f t="shared" si="1"/>
        <v>0</v>
      </c>
      <c r="B412" s="13" t="s">
        <v>697</v>
      </c>
      <c r="C412" s="53" t="s">
        <v>621</v>
      </c>
      <c r="D412" s="109">
        <f t="shared" si="235"/>
        <v>0.6565934066</v>
      </c>
      <c r="E412" s="17">
        <f t="shared" si="233"/>
        <v>2</v>
      </c>
      <c r="F412" s="11">
        <f t="shared" si="234"/>
        <v>1.313186813</v>
      </c>
      <c r="G412" s="144"/>
      <c r="H412" s="11">
        <f>3/7</f>
        <v>0.4285714286</v>
      </c>
      <c r="I412" s="144"/>
      <c r="J412" s="144"/>
      <c r="K412" s="144"/>
      <c r="L412" s="144"/>
      <c r="M412" s="144"/>
      <c r="N412" s="144"/>
      <c r="O412" s="11">
        <f>11.5/13</f>
        <v>0.8846153846</v>
      </c>
      <c r="P412" s="144"/>
      <c r="Q412" s="144"/>
      <c r="R412" s="144"/>
      <c r="S412" s="22"/>
      <c r="T412" s="22"/>
      <c r="U412" s="22"/>
    </row>
    <row r="413" ht="12.75" customHeight="1">
      <c r="A413" s="12">
        <f t="shared" si="1"/>
        <v>0</v>
      </c>
      <c r="B413" s="13" t="s">
        <v>697</v>
      </c>
      <c r="C413" s="39" t="s">
        <v>276</v>
      </c>
      <c r="D413" s="109">
        <f t="shared" si="235"/>
        <v>0.5192307692</v>
      </c>
      <c r="E413" s="17">
        <f t="shared" si="233"/>
        <v>2</v>
      </c>
      <c r="F413" s="11">
        <f t="shared" si="234"/>
        <v>1.038461538</v>
      </c>
      <c r="G413" s="11">
        <f t="shared" ref="G413:G418" si="237">4/8</f>
        <v>0.5</v>
      </c>
      <c r="H413" s="144"/>
      <c r="I413" s="144"/>
      <c r="J413" s="144"/>
      <c r="K413" s="144"/>
      <c r="L413" s="144"/>
      <c r="M413" s="144"/>
      <c r="N413" s="144"/>
      <c r="O413" s="11">
        <f t="shared" ref="O413:O416" si="238">7/13</f>
        <v>0.5384615385</v>
      </c>
      <c r="P413" s="144"/>
      <c r="Q413" s="144"/>
      <c r="R413" s="144"/>
      <c r="S413" s="22"/>
      <c r="T413" s="22"/>
      <c r="U413" s="22"/>
    </row>
    <row r="414" ht="12.75" customHeight="1">
      <c r="A414" s="12">
        <f t="shared" si="1"/>
        <v>0</v>
      </c>
      <c r="B414" s="13" t="s">
        <v>697</v>
      </c>
      <c r="C414" s="39" t="s">
        <v>132</v>
      </c>
      <c r="D414" s="109">
        <f t="shared" si="235"/>
        <v>0.5192307692</v>
      </c>
      <c r="E414" s="17">
        <f t="shared" si="233"/>
        <v>2</v>
      </c>
      <c r="F414" s="11">
        <f t="shared" si="234"/>
        <v>1.038461538</v>
      </c>
      <c r="G414" s="11">
        <f t="shared" si="237"/>
        <v>0.5</v>
      </c>
      <c r="H414" s="144"/>
      <c r="I414" s="144"/>
      <c r="J414" s="144"/>
      <c r="K414" s="144"/>
      <c r="L414" s="144"/>
      <c r="M414" s="144"/>
      <c r="N414" s="144"/>
      <c r="O414" s="11">
        <f t="shared" si="238"/>
        <v>0.5384615385</v>
      </c>
      <c r="P414" s="144"/>
      <c r="Q414" s="144"/>
      <c r="R414" s="144"/>
      <c r="S414" s="22"/>
      <c r="T414" s="22"/>
      <c r="U414" s="22"/>
    </row>
    <row r="415" ht="12.75" customHeight="1">
      <c r="A415" s="12">
        <f t="shared" si="1"/>
        <v>0</v>
      </c>
      <c r="B415" s="13" t="s">
        <v>697</v>
      </c>
      <c r="C415" s="53" t="s">
        <v>127</v>
      </c>
      <c r="D415" s="109">
        <f t="shared" si="235"/>
        <v>0.5192307692</v>
      </c>
      <c r="E415" s="17">
        <f t="shared" si="233"/>
        <v>2</v>
      </c>
      <c r="F415" s="11">
        <f t="shared" si="234"/>
        <v>1.038461538</v>
      </c>
      <c r="G415" s="11">
        <f t="shared" si="237"/>
        <v>0.5</v>
      </c>
      <c r="H415" s="144"/>
      <c r="I415" s="144"/>
      <c r="J415" s="144"/>
      <c r="K415" s="144"/>
      <c r="L415" s="144"/>
      <c r="M415" s="144"/>
      <c r="N415" s="144"/>
      <c r="O415" s="11">
        <f t="shared" si="238"/>
        <v>0.5384615385</v>
      </c>
      <c r="P415" s="144"/>
      <c r="Q415" s="144"/>
      <c r="R415" s="144"/>
      <c r="S415" s="22"/>
      <c r="T415" s="22"/>
      <c r="U415" s="22"/>
    </row>
    <row r="416" ht="12.75" customHeight="1">
      <c r="A416" s="12">
        <f t="shared" si="1"/>
        <v>0</v>
      </c>
      <c r="B416" s="13" t="s">
        <v>697</v>
      </c>
      <c r="C416" s="153" t="s">
        <v>698</v>
      </c>
      <c r="D416" s="109">
        <f t="shared" si="235"/>
        <v>0.5192307692</v>
      </c>
      <c r="E416" s="17">
        <f t="shared" si="233"/>
        <v>2</v>
      </c>
      <c r="F416" s="11">
        <f t="shared" si="234"/>
        <v>1.038461538</v>
      </c>
      <c r="G416" s="11">
        <f t="shared" si="237"/>
        <v>0.5</v>
      </c>
      <c r="H416" s="144"/>
      <c r="I416" s="144"/>
      <c r="J416" s="144"/>
      <c r="K416" s="144"/>
      <c r="L416" s="144"/>
      <c r="M416" s="144"/>
      <c r="N416" s="144"/>
      <c r="O416" s="11">
        <f t="shared" si="238"/>
        <v>0.5384615385</v>
      </c>
      <c r="P416" s="144"/>
      <c r="Q416" s="144"/>
      <c r="R416" s="144"/>
      <c r="S416" s="22"/>
      <c r="T416" s="22"/>
      <c r="U416" s="22"/>
    </row>
    <row r="417" ht="12.75" customHeight="1">
      <c r="A417" s="12">
        <f t="shared" si="1"/>
        <v>0</v>
      </c>
      <c r="B417" s="13" t="s">
        <v>697</v>
      </c>
      <c r="C417" s="39" t="s">
        <v>93</v>
      </c>
      <c r="D417" s="109">
        <f t="shared" si="235"/>
        <v>0.3269230769</v>
      </c>
      <c r="E417" s="17">
        <f t="shared" si="233"/>
        <v>2</v>
      </c>
      <c r="F417" s="11">
        <f t="shared" si="234"/>
        <v>0.6538461538</v>
      </c>
      <c r="G417" s="11">
        <f t="shared" si="237"/>
        <v>0.5</v>
      </c>
      <c r="H417" s="144"/>
      <c r="I417" s="144"/>
      <c r="J417" s="144"/>
      <c r="K417" s="144"/>
      <c r="L417" s="144"/>
      <c r="M417" s="144"/>
      <c r="N417" s="144"/>
      <c r="O417" s="11">
        <f t="shared" ref="O417:O418" si="239">2/13</f>
        <v>0.1538461538</v>
      </c>
      <c r="P417" s="144"/>
      <c r="Q417" s="144"/>
      <c r="R417" s="144"/>
      <c r="S417" s="22"/>
      <c r="T417" s="22"/>
      <c r="U417" s="22"/>
    </row>
    <row r="418" ht="12.75" customHeight="1">
      <c r="A418" s="12">
        <f t="shared" si="1"/>
        <v>0</v>
      </c>
      <c r="B418" s="13" t="s">
        <v>697</v>
      </c>
      <c r="C418" s="39" t="s">
        <v>435</v>
      </c>
      <c r="D418" s="109">
        <f t="shared" si="235"/>
        <v>0.3269230769</v>
      </c>
      <c r="E418" s="17">
        <f t="shared" si="233"/>
        <v>2</v>
      </c>
      <c r="F418" s="11">
        <f t="shared" si="234"/>
        <v>0.6538461538</v>
      </c>
      <c r="G418" s="11">
        <f t="shared" si="237"/>
        <v>0.5</v>
      </c>
      <c r="H418" s="144"/>
      <c r="I418" s="144"/>
      <c r="J418" s="144"/>
      <c r="K418" s="144"/>
      <c r="L418" s="144"/>
      <c r="M418" s="144"/>
      <c r="N418" s="144"/>
      <c r="O418" s="11">
        <f t="shared" si="239"/>
        <v>0.1538461538</v>
      </c>
      <c r="P418" s="144"/>
      <c r="Q418" s="144"/>
      <c r="R418" s="144"/>
      <c r="S418" s="22"/>
      <c r="T418" s="22"/>
      <c r="U418" s="22"/>
    </row>
    <row r="419" ht="12.75" customHeight="1">
      <c r="A419" s="12">
        <f t="shared" si="1"/>
        <v>0</v>
      </c>
      <c r="B419" s="12" t="s">
        <v>534</v>
      </c>
      <c r="C419" s="49" t="s">
        <v>828</v>
      </c>
      <c r="D419" s="109">
        <f t="shared" ref="D419:D420" si="240">AVERAGE(G419:S419)</f>
        <v>0.7638888889</v>
      </c>
      <c r="E419" s="17">
        <f t="shared" si="233"/>
        <v>2</v>
      </c>
      <c r="F419" s="18">
        <f t="shared" si="234"/>
        <v>1.527777778</v>
      </c>
      <c r="G419" s="11">
        <f>7/9</f>
        <v>0.7777777778</v>
      </c>
      <c r="H419" s="11">
        <f>3/4</f>
        <v>0.75</v>
      </c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22"/>
      <c r="U419" s="22"/>
    </row>
    <row r="420" ht="12.75" customHeight="1">
      <c r="A420" s="12">
        <f t="shared" si="1"/>
        <v>1</v>
      </c>
      <c r="B420" s="12" t="s">
        <v>534</v>
      </c>
      <c r="C420" s="49" t="s">
        <v>473</v>
      </c>
      <c r="D420" s="109">
        <f t="shared" si="240"/>
        <v>0.7222222222</v>
      </c>
      <c r="E420" s="17">
        <f t="shared" si="233"/>
        <v>2</v>
      </c>
      <c r="F420" s="18">
        <f t="shared" si="234"/>
        <v>1.444444444</v>
      </c>
      <c r="G420" s="11">
        <f>4/9</f>
        <v>0.4444444444</v>
      </c>
      <c r="H420" s="11">
        <v>1.0</v>
      </c>
      <c r="I420" s="144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22"/>
      <c r="U420" s="22"/>
    </row>
    <row r="421" ht="12.75" customHeight="1">
      <c r="A421" s="12">
        <f t="shared" si="1"/>
        <v>0</v>
      </c>
      <c r="B421" s="12" t="s">
        <v>52</v>
      </c>
      <c r="C421" s="8" t="s">
        <v>64</v>
      </c>
      <c r="D421" s="109">
        <f>AVERAGE(G421:T421)</f>
        <v>0.5</v>
      </c>
      <c r="E421" s="12">
        <f>COUNT(G421:T421)</f>
        <v>1</v>
      </c>
      <c r="F421" s="11">
        <f>D421*E421</f>
        <v>0.5</v>
      </c>
      <c r="G421" s="11">
        <v>0.5</v>
      </c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22"/>
    </row>
    <row r="422" ht="12.75" customHeight="1">
      <c r="A422" s="12">
        <f t="shared" si="1"/>
        <v>0</v>
      </c>
      <c r="B422" s="12" t="s">
        <v>71</v>
      </c>
      <c r="C422" s="77" t="s">
        <v>77</v>
      </c>
      <c r="D422" s="109">
        <f t="shared" ref="D422:D447" si="241">AVERAGE(G422:S422)</f>
        <v>0.55</v>
      </c>
      <c r="E422" s="17">
        <f t="shared" ref="E422:E434" si="242">COUNT(G422:S422)</f>
        <v>1</v>
      </c>
      <c r="F422" s="18">
        <f t="shared" ref="F422:F460" si="243">PRODUCT(E422,D422)</f>
        <v>0.55</v>
      </c>
      <c r="G422" s="11">
        <v>0.55</v>
      </c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22"/>
      <c r="U422" s="22"/>
    </row>
    <row r="423" ht="12.75" customHeight="1">
      <c r="A423" s="12">
        <f t="shared" si="1"/>
        <v>0</v>
      </c>
      <c r="B423" s="12" t="s">
        <v>71</v>
      </c>
      <c r="C423" s="77" t="s">
        <v>81</v>
      </c>
      <c r="D423" s="109">
        <f t="shared" si="241"/>
        <v>0.55</v>
      </c>
      <c r="E423" s="17">
        <f t="shared" si="242"/>
        <v>1</v>
      </c>
      <c r="F423" s="18">
        <f t="shared" si="243"/>
        <v>0.55</v>
      </c>
      <c r="G423" s="11">
        <v>0.55</v>
      </c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22"/>
      <c r="U423" s="22"/>
    </row>
    <row r="424" ht="12.75" customHeight="1">
      <c r="A424" s="12">
        <f t="shared" si="1"/>
        <v>0</v>
      </c>
      <c r="B424" s="12" t="s">
        <v>71</v>
      </c>
      <c r="C424" s="77" t="s">
        <v>83</v>
      </c>
      <c r="D424" s="109">
        <f t="shared" si="241"/>
        <v>0.55</v>
      </c>
      <c r="E424" s="17">
        <f t="shared" si="242"/>
        <v>1</v>
      </c>
      <c r="F424" s="18">
        <f t="shared" si="243"/>
        <v>0.55</v>
      </c>
      <c r="G424" s="11">
        <v>0.55</v>
      </c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22"/>
      <c r="U424" s="22"/>
    </row>
    <row r="425" ht="12.75" customHeight="1">
      <c r="A425" s="12">
        <f t="shared" si="1"/>
        <v>0</v>
      </c>
      <c r="B425" s="12" t="s">
        <v>71</v>
      </c>
      <c r="C425" s="37" t="s">
        <v>89</v>
      </c>
      <c r="D425" s="109">
        <f t="shared" si="241"/>
        <v>0.55</v>
      </c>
      <c r="E425" s="17">
        <f t="shared" si="242"/>
        <v>1</v>
      </c>
      <c r="F425" s="18">
        <f t="shared" si="243"/>
        <v>0.55</v>
      </c>
      <c r="G425" s="11">
        <v>0.55</v>
      </c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22"/>
      <c r="U425" s="22"/>
    </row>
    <row r="426" ht="12.75" customHeight="1">
      <c r="A426" s="12">
        <f t="shared" si="1"/>
        <v>0</v>
      </c>
      <c r="B426" s="12" t="s">
        <v>71</v>
      </c>
      <c r="C426" s="77" t="s">
        <v>82</v>
      </c>
      <c r="D426" s="109">
        <f t="shared" si="241"/>
        <v>0.5</v>
      </c>
      <c r="E426" s="17">
        <f t="shared" si="242"/>
        <v>1</v>
      </c>
      <c r="F426" s="18">
        <f t="shared" si="243"/>
        <v>0.5</v>
      </c>
      <c r="G426" s="11">
        <v>0.5</v>
      </c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22"/>
      <c r="U426" s="22"/>
    </row>
    <row r="427" ht="12.75" customHeight="1">
      <c r="A427" s="12">
        <f t="shared" si="1"/>
        <v>0</v>
      </c>
      <c r="B427" s="12" t="s">
        <v>71</v>
      </c>
      <c r="C427" s="77" t="s">
        <v>85</v>
      </c>
      <c r="D427" s="109">
        <f t="shared" si="241"/>
        <v>0.5</v>
      </c>
      <c r="E427" s="17">
        <f t="shared" si="242"/>
        <v>1</v>
      </c>
      <c r="F427" s="18">
        <f t="shared" si="243"/>
        <v>0.5</v>
      </c>
      <c r="G427" s="11">
        <v>0.5</v>
      </c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22"/>
      <c r="U427" s="22"/>
    </row>
    <row r="428" ht="12.75" customHeight="1">
      <c r="A428" s="12">
        <f t="shared" si="1"/>
        <v>0</v>
      </c>
      <c r="B428" s="12" t="s">
        <v>71</v>
      </c>
      <c r="C428" s="77" t="s">
        <v>86</v>
      </c>
      <c r="D428" s="109">
        <f t="shared" si="241"/>
        <v>0.5</v>
      </c>
      <c r="E428" s="17">
        <f t="shared" si="242"/>
        <v>1</v>
      </c>
      <c r="F428" s="18">
        <f t="shared" si="243"/>
        <v>0.5</v>
      </c>
      <c r="G428" s="11">
        <v>0.5</v>
      </c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22"/>
      <c r="U428" s="22"/>
    </row>
    <row r="429" ht="12.75" customHeight="1">
      <c r="A429" s="12">
        <f t="shared" si="1"/>
        <v>0</v>
      </c>
      <c r="B429" s="12" t="s">
        <v>71</v>
      </c>
      <c r="C429" s="77" t="s">
        <v>87</v>
      </c>
      <c r="D429" s="109">
        <f t="shared" si="241"/>
        <v>0.5</v>
      </c>
      <c r="E429" s="17">
        <f t="shared" si="242"/>
        <v>1</v>
      </c>
      <c r="F429" s="18">
        <f t="shared" si="243"/>
        <v>0.5</v>
      </c>
      <c r="G429" s="11">
        <v>0.5</v>
      </c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22"/>
      <c r="U429" s="22"/>
    </row>
    <row r="430" ht="12.75" customHeight="1">
      <c r="A430" s="12">
        <f t="shared" si="1"/>
        <v>0</v>
      </c>
      <c r="B430" s="12" t="s">
        <v>71</v>
      </c>
      <c r="C430" s="77" t="s">
        <v>88</v>
      </c>
      <c r="D430" s="109">
        <f t="shared" si="241"/>
        <v>0.5</v>
      </c>
      <c r="E430" s="17">
        <f t="shared" si="242"/>
        <v>1</v>
      </c>
      <c r="F430" s="18">
        <f t="shared" si="243"/>
        <v>0.5</v>
      </c>
      <c r="G430" s="11">
        <v>0.5</v>
      </c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22"/>
      <c r="U430" s="22"/>
    </row>
    <row r="431" ht="12.75" customHeight="1">
      <c r="A431" s="12">
        <f t="shared" si="1"/>
        <v>0</v>
      </c>
      <c r="B431" s="12" t="s">
        <v>71</v>
      </c>
      <c r="C431" s="154" t="s">
        <v>90</v>
      </c>
      <c r="D431" s="109">
        <f t="shared" si="241"/>
        <v>0.5</v>
      </c>
      <c r="E431" s="17">
        <f t="shared" si="242"/>
        <v>1</v>
      </c>
      <c r="F431" s="18">
        <f t="shared" si="243"/>
        <v>0.5</v>
      </c>
      <c r="G431" s="11">
        <v>0.5</v>
      </c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22"/>
      <c r="U431" s="22"/>
    </row>
    <row r="432" ht="12.75" customHeight="1">
      <c r="A432" s="12">
        <f t="shared" si="1"/>
        <v>0</v>
      </c>
      <c r="B432" s="12" t="s">
        <v>71</v>
      </c>
      <c r="C432" s="154" t="s">
        <v>91</v>
      </c>
      <c r="D432" s="109">
        <f t="shared" si="241"/>
        <v>0.1</v>
      </c>
      <c r="E432" s="17">
        <f t="shared" si="242"/>
        <v>1</v>
      </c>
      <c r="F432" s="18">
        <f t="shared" si="243"/>
        <v>0.1</v>
      </c>
      <c r="G432" s="11">
        <v>0.1</v>
      </c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22"/>
      <c r="U432" s="22"/>
    </row>
    <row r="433" ht="12.75" customHeight="1">
      <c r="A433" s="12">
        <f t="shared" si="1"/>
        <v>0</v>
      </c>
      <c r="B433" s="12" t="s">
        <v>92</v>
      </c>
      <c r="C433" s="8" t="s">
        <v>103</v>
      </c>
      <c r="D433" s="109">
        <f t="shared" si="241"/>
        <v>0.57</v>
      </c>
      <c r="E433" s="17">
        <f t="shared" si="242"/>
        <v>1</v>
      </c>
      <c r="F433" s="18">
        <f t="shared" si="243"/>
        <v>0.57</v>
      </c>
      <c r="G433" s="11">
        <v>0.57</v>
      </c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45"/>
      <c r="T433" s="22"/>
      <c r="U433" s="22"/>
    </row>
    <row r="434" ht="12.75" customHeight="1">
      <c r="A434" s="12">
        <f t="shared" si="1"/>
        <v>0</v>
      </c>
      <c r="B434" s="12" t="s">
        <v>92</v>
      </c>
      <c r="C434" s="8" t="s">
        <v>100</v>
      </c>
      <c r="D434" s="109">
        <f t="shared" si="241"/>
        <v>0.5</v>
      </c>
      <c r="E434" s="17">
        <f t="shared" si="242"/>
        <v>1</v>
      </c>
      <c r="F434" s="18">
        <f t="shared" si="243"/>
        <v>0.5</v>
      </c>
      <c r="G434" s="150"/>
      <c r="H434" s="11">
        <v>0.5</v>
      </c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45"/>
      <c r="T434" s="22"/>
      <c r="U434" s="22"/>
    </row>
    <row r="435" ht="12.75" customHeight="1">
      <c r="A435" s="12">
        <f t="shared" si="1"/>
        <v>0</v>
      </c>
      <c r="B435" s="12" t="s">
        <v>109</v>
      </c>
      <c r="C435" s="45" t="s">
        <v>119</v>
      </c>
      <c r="D435" s="109">
        <f t="shared" si="241"/>
        <v>0.9</v>
      </c>
      <c r="E435" s="17">
        <f>COUNT(G435:R435)</f>
        <v>1</v>
      </c>
      <c r="F435" s="18">
        <f t="shared" si="243"/>
        <v>0.9</v>
      </c>
      <c r="G435" s="11">
        <f>9/10</f>
        <v>0.9</v>
      </c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22"/>
      <c r="U435" s="22"/>
      <c r="Z435" s="13"/>
    </row>
    <row r="436" ht="12.75" customHeight="1">
      <c r="A436" s="12">
        <f t="shared" si="1"/>
        <v>0</v>
      </c>
      <c r="B436" s="12" t="s">
        <v>126</v>
      </c>
      <c r="C436" s="8" t="s">
        <v>135</v>
      </c>
      <c r="D436" s="109">
        <f t="shared" si="241"/>
        <v>0.3333333333</v>
      </c>
      <c r="E436" s="17">
        <f t="shared" ref="E436:E447" si="244">COUNT(G436:S436)</f>
        <v>1</v>
      </c>
      <c r="F436" s="18">
        <f t="shared" si="243"/>
        <v>0.3333333333</v>
      </c>
      <c r="G436" s="11">
        <f>3/9</f>
        <v>0.3333333333</v>
      </c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22"/>
      <c r="U436" s="22"/>
      <c r="Z436" s="13"/>
    </row>
    <row r="437" ht="12.75" customHeight="1">
      <c r="A437" s="12">
        <f t="shared" si="1"/>
        <v>0</v>
      </c>
      <c r="B437" s="12" t="s">
        <v>167</v>
      </c>
      <c r="C437" s="8" t="s">
        <v>177</v>
      </c>
      <c r="D437" s="109">
        <f t="shared" si="241"/>
        <v>0.9</v>
      </c>
      <c r="E437" s="17">
        <f t="shared" si="244"/>
        <v>1</v>
      </c>
      <c r="F437" s="18">
        <f t="shared" si="243"/>
        <v>0.9</v>
      </c>
      <c r="G437" s="11">
        <v>0.9</v>
      </c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22"/>
      <c r="U437" s="22"/>
      <c r="Z437" s="13"/>
    </row>
    <row r="438" ht="12.75" customHeight="1">
      <c r="A438" s="12">
        <f t="shared" si="1"/>
        <v>1</v>
      </c>
      <c r="B438" s="12" t="s">
        <v>184</v>
      </c>
      <c r="C438" s="9" t="s">
        <v>869</v>
      </c>
      <c r="D438" s="109">
        <f t="shared" si="241"/>
        <v>1</v>
      </c>
      <c r="E438" s="17">
        <f t="shared" si="244"/>
        <v>1</v>
      </c>
      <c r="F438" s="18">
        <f t="shared" si="243"/>
        <v>1</v>
      </c>
      <c r="G438" s="11">
        <v>1.0</v>
      </c>
      <c r="H438" s="145"/>
      <c r="I438" s="145"/>
      <c r="J438" s="145"/>
      <c r="K438" s="145"/>
      <c r="L438" s="145"/>
      <c r="M438" s="145"/>
      <c r="N438" s="145"/>
      <c r="O438" s="145"/>
      <c r="P438" s="145"/>
      <c r="Q438" s="144"/>
      <c r="R438" s="144"/>
      <c r="S438" s="144"/>
      <c r="T438" s="22"/>
      <c r="U438" s="22"/>
      <c r="Z438" s="13"/>
    </row>
    <row r="439" ht="12.75" customHeight="1">
      <c r="A439" s="12">
        <f t="shared" si="1"/>
        <v>1</v>
      </c>
      <c r="B439" s="12" t="s">
        <v>184</v>
      </c>
      <c r="C439" s="47" t="s">
        <v>151</v>
      </c>
      <c r="D439" s="109">
        <f t="shared" si="241"/>
        <v>1</v>
      </c>
      <c r="E439" s="17">
        <f t="shared" si="244"/>
        <v>1</v>
      </c>
      <c r="F439" s="18">
        <f t="shared" si="243"/>
        <v>1</v>
      </c>
      <c r="G439" s="11">
        <v>1.0</v>
      </c>
      <c r="H439" s="145"/>
      <c r="I439" s="145"/>
      <c r="J439" s="145"/>
      <c r="K439" s="145"/>
      <c r="L439" s="145"/>
      <c r="M439" s="145"/>
      <c r="N439" s="145"/>
      <c r="O439" s="145"/>
      <c r="P439" s="145"/>
      <c r="Q439" s="144"/>
      <c r="R439" s="144"/>
      <c r="S439" s="144"/>
      <c r="T439" s="22"/>
      <c r="U439" s="22"/>
      <c r="Z439" s="13"/>
    </row>
    <row r="440" ht="12.75" customHeight="1">
      <c r="A440" s="12">
        <f t="shared" si="1"/>
        <v>0</v>
      </c>
      <c r="B440" s="12" t="s">
        <v>184</v>
      </c>
      <c r="C440" s="47" t="s">
        <v>199</v>
      </c>
      <c r="D440" s="109">
        <f t="shared" si="241"/>
        <v>0.9</v>
      </c>
      <c r="E440" s="17">
        <f t="shared" si="244"/>
        <v>1</v>
      </c>
      <c r="F440" s="18">
        <f t="shared" si="243"/>
        <v>0.9</v>
      </c>
      <c r="G440" s="11">
        <f>9/10</f>
        <v>0.9</v>
      </c>
      <c r="H440" s="145"/>
      <c r="I440" s="145"/>
      <c r="J440" s="145"/>
      <c r="K440" s="145"/>
      <c r="L440" s="145"/>
      <c r="M440" s="145"/>
      <c r="N440" s="145"/>
      <c r="O440" s="145"/>
      <c r="P440" s="145"/>
      <c r="Q440" s="144"/>
      <c r="R440" s="144"/>
      <c r="S440" s="144"/>
      <c r="T440" s="22"/>
      <c r="U440" s="22"/>
      <c r="Z440" s="13"/>
    </row>
    <row r="441" ht="12.75" customHeight="1">
      <c r="A441" s="12">
        <f t="shared" si="1"/>
        <v>0</v>
      </c>
      <c r="B441" s="12" t="s">
        <v>184</v>
      </c>
      <c r="C441" s="9" t="s">
        <v>192</v>
      </c>
      <c r="D441" s="109">
        <f t="shared" si="241"/>
        <v>0.5</v>
      </c>
      <c r="E441" s="17">
        <f t="shared" si="244"/>
        <v>1</v>
      </c>
      <c r="F441" s="18">
        <f t="shared" si="243"/>
        <v>0.5</v>
      </c>
      <c r="G441" s="11">
        <f t="shared" ref="G441:G445" si="245">5/10</f>
        <v>0.5</v>
      </c>
      <c r="H441" s="145"/>
      <c r="I441" s="145"/>
      <c r="J441" s="145"/>
      <c r="K441" s="145"/>
      <c r="L441" s="145"/>
      <c r="M441" s="145"/>
      <c r="N441" s="145"/>
      <c r="O441" s="145"/>
      <c r="P441" s="145"/>
      <c r="Q441" s="144"/>
      <c r="R441" s="144"/>
      <c r="S441" s="144"/>
      <c r="T441" s="22"/>
      <c r="U441" s="22"/>
      <c r="Z441" s="13"/>
    </row>
    <row r="442" ht="12.75" customHeight="1">
      <c r="A442" s="12">
        <f t="shared" si="1"/>
        <v>0</v>
      </c>
      <c r="B442" s="12" t="s">
        <v>184</v>
      </c>
      <c r="C442" s="9" t="s">
        <v>194</v>
      </c>
      <c r="D442" s="109">
        <f t="shared" si="241"/>
        <v>0.5</v>
      </c>
      <c r="E442" s="17">
        <f t="shared" si="244"/>
        <v>1</v>
      </c>
      <c r="F442" s="18">
        <f t="shared" si="243"/>
        <v>0.5</v>
      </c>
      <c r="G442" s="11">
        <f t="shared" si="245"/>
        <v>0.5</v>
      </c>
      <c r="H442" s="145"/>
      <c r="I442" s="145"/>
      <c r="J442" s="145"/>
      <c r="K442" s="145"/>
      <c r="L442" s="145"/>
      <c r="M442" s="145"/>
      <c r="N442" s="145"/>
      <c r="O442" s="145"/>
      <c r="P442" s="145"/>
      <c r="Q442" s="144"/>
      <c r="R442" s="144"/>
      <c r="S442" s="144"/>
      <c r="T442" s="22"/>
      <c r="U442" s="22"/>
      <c r="Z442" s="13"/>
    </row>
    <row r="443" ht="12.75" customHeight="1">
      <c r="A443" s="12">
        <f t="shared" si="1"/>
        <v>0</v>
      </c>
      <c r="B443" s="12" t="s">
        <v>184</v>
      </c>
      <c r="C443" s="9" t="s">
        <v>196</v>
      </c>
      <c r="D443" s="109">
        <f t="shared" si="241"/>
        <v>0.5</v>
      </c>
      <c r="E443" s="17">
        <f t="shared" si="244"/>
        <v>1</v>
      </c>
      <c r="F443" s="18">
        <f t="shared" si="243"/>
        <v>0.5</v>
      </c>
      <c r="G443" s="11">
        <f t="shared" si="245"/>
        <v>0.5</v>
      </c>
      <c r="H443" s="145"/>
      <c r="I443" s="145"/>
      <c r="J443" s="145"/>
      <c r="K443" s="145"/>
      <c r="L443" s="145"/>
      <c r="M443" s="145"/>
      <c r="N443" s="145"/>
      <c r="O443" s="145"/>
      <c r="P443" s="145"/>
      <c r="Q443" s="144"/>
      <c r="R443" s="144"/>
      <c r="S443" s="144"/>
      <c r="T443" s="22"/>
      <c r="U443" s="22"/>
      <c r="Z443" s="13"/>
    </row>
    <row r="444" ht="12.75" customHeight="1">
      <c r="A444" s="12">
        <f t="shared" si="1"/>
        <v>0</v>
      </c>
      <c r="B444" s="12" t="s">
        <v>184</v>
      </c>
      <c r="C444" s="9" t="s">
        <v>870</v>
      </c>
      <c r="D444" s="109">
        <f t="shared" si="241"/>
        <v>0.5</v>
      </c>
      <c r="E444" s="17">
        <f t="shared" si="244"/>
        <v>1</v>
      </c>
      <c r="F444" s="18">
        <f t="shared" si="243"/>
        <v>0.5</v>
      </c>
      <c r="G444" s="11">
        <f t="shared" si="245"/>
        <v>0.5</v>
      </c>
      <c r="H444" s="145"/>
      <c r="I444" s="145"/>
      <c r="J444" s="145"/>
      <c r="K444" s="145"/>
      <c r="L444" s="145"/>
      <c r="M444" s="145"/>
      <c r="N444" s="145"/>
      <c r="O444" s="145"/>
      <c r="P444" s="145"/>
      <c r="Q444" s="144"/>
      <c r="R444" s="144"/>
      <c r="S444" s="144"/>
      <c r="T444" s="22"/>
      <c r="U444" s="22"/>
      <c r="Z444" s="13"/>
    </row>
    <row r="445" ht="12.75" customHeight="1">
      <c r="A445" s="12">
        <f t="shared" si="1"/>
        <v>0</v>
      </c>
      <c r="B445" s="12" t="s">
        <v>184</v>
      </c>
      <c r="C445" s="9" t="s">
        <v>198</v>
      </c>
      <c r="D445" s="109">
        <f t="shared" si="241"/>
        <v>0.5</v>
      </c>
      <c r="E445" s="17">
        <f t="shared" si="244"/>
        <v>1</v>
      </c>
      <c r="F445" s="18">
        <f t="shared" si="243"/>
        <v>0.5</v>
      </c>
      <c r="G445" s="11">
        <f t="shared" si="245"/>
        <v>0.5</v>
      </c>
      <c r="H445" s="145"/>
      <c r="I445" s="145"/>
      <c r="J445" s="145"/>
      <c r="K445" s="145"/>
      <c r="L445" s="145"/>
      <c r="M445" s="145"/>
      <c r="N445" s="145"/>
      <c r="O445" s="145"/>
      <c r="P445" s="145"/>
      <c r="Q445" s="144"/>
      <c r="R445" s="144"/>
      <c r="S445" s="144"/>
      <c r="T445" s="22"/>
      <c r="U445" s="22"/>
      <c r="Z445" s="13"/>
    </row>
    <row r="446" ht="12.75" customHeight="1">
      <c r="A446" s="12">
        <f t="shared" si="1"/>
        <v>0</v>
      </c>
      <c r="B446" s="12" t="s">
        <v>184</v>
      </c>
      <c r="C446" s="47" t="s">
        <v>191</v>
      </c>
      <c r="D446" s="109">
        <f t="shared" si="241"/>
        <v>0.45</v>
      </c>
      <c r="E446" s="17">
        <f t="shared" si="244"/>
        <v>1</v>
      </c>
      <c r="F446" s="18">
        <f t="shared" si="243"/>
        <v>0.45</v>
      </c>
      <c r="G446" s="11">
        <f t="shared" ref="G446:G447" si="246">4.5/10</f>
        <v>0.45</v>
      </c>
      <c r="H446" s="145"/>
      <c r="I446" s="145"/>
      <c r="J446" s="145"/>
      <c r="K446" s="145"/>
      <c r="L446" s="145"/>
      <c r="M446" s="145"/>
      <c r="N446" s="145"/>
      <c r="O446" s="145"/>
      <c r="P446" s="145"/>
      <c r="Q446" s="144"/>
      <c r="R446" s="144"/>
      <c r="S446" s="144"/>
      <c r="T446" s="22"/>
      <c r="U446" s="22"/>
      <c r="Z446" s="13"/>
    </row>
    <row r="447" ht="12.75" customHeight="1">
      <c r="A447" s="12">
        <f t="shared" si="1"/>
        <v>0</v>
      </c>
      <c r="B447" s="12" t="s">
        <v>184</v>
      </c>
      <c r="C447" s="47" t="s">
        <v>195</v>
      </c>
      <c r="D447" s="109">
        <f t="shared" si="241"/>
        <v>0.45</v>
      </c>
      <c r="E447" s="17">
        <f t="shared" si="244"/>
        <v>1</v>
      </c>
      <c r="F447" s="18">
        <f t="shared" si="243"/>
        <v>0.45</v>
      </c>
      <c r="G447" s="11">
        <f t="shared" si="246"/>
        <v>0.45</v>
      </c>
      <c r="H447" s="145"/>
      <c r="I447" s="145"/>
      <c r="J447" s="145"/>
      <c r="K447" s="145"/>
      <c r="L447" s="145"/>
      <c r="M447" s="145"/>
      <c r="N447" s="145"/>
      <c r="O447" s="145"/>
      <c r="P447" s="145"/>
      <c r="Q447" s="144"/>
      <c r="R447" s="144"/>
      <c r="S447" s="144"/>
      <c r="T447" s="22"/>
      <c r="U447" s="22"/>
      <c r="Z447" s="13"/>
    </row>
    <row r="448" ht="12.75" customHeight="1">
      <c r="A448" s="12">
        <f t="shared" si="1"/>
        <v>1</v>
      </c>
      <c r="B448" s="8" t="s">
        <v>200</v>
      </c>
      <c r="C448" s="8" t="s">
        <v>210</v>
      </c>
      <c r="D448" s="148">
        <f t="shared" ref="D448:D450" si="247">AVERAGE(G448:P448)</f>
        <v>1</v>
      </c>
      <c r="E448" s="17">
        <f t="shared" ref="E448:E450" si="248">COUNT(G448:P448)</f>
        <v>1</v>
      </c>
      <c r="F448" s="11">
        <f t="shared" si="243"/>
        <v>1</v>
      </c>
      <c r="G448" s="11">
        <v>1.0</v>
      </c>
      <c r="H448" s="144"/>
      <c r="I448" s="144"/>
      <c r="J448" s="144"/>
      <c r="K448" s="144"/>
      <c r="L448" s="144"/>
      <c r="M448" s="144"/>
      <c r="N448" s="144"/>
      <c r="O448" s="144"/>
      <c r="P448" s="22"/>
      <c r="Q448" s="22"/>
      <c r="R448" s="22"/>
      <c r="S448" s="144"/>
      <c r="T448" s="22"/>
      <c r="U448" s="22"/>
      <c r="Z448" s="13"/>
    </row>
    <row r="449" ht="12.75" customHeight="1">
      <c r="A449" s="12">
        <f t="shared" si="1"/>
        <v>0</v>
      </c>
      <c r="B449" s="12" t="s">
        <v>200</v>
      </c>
      <c r="C449" s="8" t="s">
        <v>212</v>
      </c>
      <c r="D449" s="148">
        <f t="shared" si="247"/>
        <v>0.9166666667</v>
      </c>
      <c r="E449" s="17">
        <f t="shared" si="248"/>
        <v>1</v>
      </c>
      <c r="F449" s="11">
        <f t="shared" si="243"/>
        <v>0.9166666667</v>
      </c>
      <c r="G449" s="11">
        <f>11/12</f>
        <v>0.9166666667</v>
      </c>
      <c r="H449" s="144"/>
      <c r="I449" s="144"/>
      <c r="J449" s="144"/>
      <c r="K449" s="144"/>
      <c r="L449" s="144"/>
      <c r="M449" s="144"/>
      <c r="N449" s="144"/>
      <c r="O449" s="144"/>
      <c r="P449" s="22"/>
      <c r="Q449" s="22"/>
      <c r="R449" s="22"/>
      <c r="S449" s="144"/>
      <c r="T449" s="22"/>
      <c r="U449" s="22"/>
      <c r="Z449" s="13"/>
    </row>
    <row r="450" ht="12.75" customHeight="1">
      <c r="A450" s="12">
        <f t="shared" si="1"/>
        <v>0</v>
      </c>
      <c r="B450" s="12" t="s">
        <v>200</v>
      </c>
      <c r="C450" s="127" t="s">
        <v>211</v>
      </c>
      <c r="D450" s="148">
        <f t="shared" si="247"/>
        <v>0.2916666667</v>
      </c>
      <c r="E450" s="17">
        <f t="shared" si="248"/>
        <v>1</v>
      </c>
      <c r="F450" s="11">
        <f t="shared" si="243"/>
        <v>0.2916666667</v>
      </c>
      <c r="G450" s="11">
        <f>3.5/12</f>
        <v>0.2916666667</v>
      </c>
      <c r="H450" s="144"/>
      <c r="I450" s="144"/>
      <c r="J450" s="144"/>
      <c r="K450" s="144"/>
      <c r="L450" s="144"/>
      <c r="M450" s="144"/>
      <c r="N450" s="144"/>
      <c r="O450" s="144"/>
      <c r="P450" s="22"/>
      <c r="Q450" s="22"/>
      <c r="R450" s="22"/>
      <c r="S450" s="144"/>
      <c r="T450" s="22"/>
      <c r="U450" s="22"/>
      <c r="Z450" s="13"/>
    </row>
    <row r="451" ht="12.75" customHeight="1">
      <c r="A451" s="12">
        <f t="shared" si="1"/>
        <v>0</v>
      </c>
      <c r="B451" s="12" t="s">
        <v>219</v>
      </c>
      <c r="C451" s="65" t="s">
        <v>871</v>
      </c>
      <c r="D451" s="109">
        <f t="shared" ref="D451:D474" si="249">AVERAGE(G451:S451)</f>
        <v>0.2</v>
      </c>
      <c r="E451" s="17">
        <f t="shared" ref="E451:E462" si="250">COUNT(G451:S451)</f>
        <v>1</v>
      </c>
      <c r="F451" s="18">
        <f t="shared" si="243"/>
        <v>0.2</v>
      </c>
      <c r="G451" s="11">
        <v>0.2</v>
      </c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22"/>
      <c r="U451" s="22"/>
      <c r="Z451" s="13"/>
    </row>
    <row r="452" ht="12.75" customHeight="1">
      <c r="A452" s="12">
        <f t="shared" si="1"/>
        <v>0</v>
      </c>
      <c r="B452" s="12" t="s">
        <v>236</v>
      </c>
      <c r="C452" s="60" t="s">
        <v>248</v>
      </c>
      <c r="D452" s="109">
        <f t="shared" si="249"/>
        <v>0.2857142857</v>
      </c>
      <c r="E452" s="17">
        <f t="shared" si="250"/>
        <v>1</v>
      </c>
      <c r="F452" s="18">
        <f t="shared" si="243"/>
        <v>0.2857142857</v>
      </c>
      <c r="G452" s="11">
        <f>2/7</f>
        <v>0.2857142857</v>
      </c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22"/>
      <c r="U452" s="22"/>
      <c r="Z452" s="13"/>
    </row>
    <row r="453" ht="12.75" customHeight="1">
      <c r="A453" s="12">
        <f t="shared" si="1"/>
        <v>0</v>
      </c>
      <c r="B453" s="12" t="s">
        <v>257</v>
      </c>
      <c r="C453" s="62" t="s">
        <v>267</v>
      </c>
      <c r="D453" s="109">
        <f t="shared" si="249"/>
        <v>0.4</v>
      </c>
      <c r="E453" s="17">
        <f t="shared" si="250"/>
        <v>1</v>
      </c>
      <c r="F453" s="18">
        <f t="shared" si="243"/>
        <v>0.4</v>
      </c>
      <c r="G453" s="11">
        <v>0.4</v>
      </c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22"/>
      <c r="U453" s="22"/>
      <c r="Z453" s="13"/>
    </row>
    <row r="454" ht="12.75" customHeight="1">
      <c r="A454" s="12">
        <f t="shared" si="1"/>
        <v>0</v>
      </c>
      <c r="B454" s="13" t="s">
        <v>274</v>
      </c>
      <c r="C454" s="65" t="s">
        <v>227</v>
      </c>
      <c r="D454" s="109">
        <f t="shared" si="249"/>
        <v>0.8888888889</v>
      </c>
      <c r="E454" s="17">
        <f t="shared" si="250"/>
        <v>1</v>
      </c>
      <c r="F454" s="18">
        <f t="shared" si="243"/>
        <v>0.8888888889</v>
      </c>
      <c r="G454" s="11">
        <f>8/9</f>
        <v>0.8888888889</v>
      </c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22"/>
      <c r="U454" s="22"/>
      <c r="Z454" s="13"/>
    </row>
    <row r="455" ht="12.75" customHeight="1">
      <c r="A455" s="12">
        <f t="shared" si="1"/>
        <v>0</v>
      </c>
      <c r="B455" s="12" t="s">
        <v>274</v>
      </c>
      <c r="C455" s="65" t="s">
        <v>224</v>
      </c>
      <c r="D455" s="109">
        <f t="shared" si="249"/>
        <v>0.5</v>
      </c>
      <c r="E455" s="17">
        <f t="shared" si="250"/>
        <v>1</v>
      </c>
      <c r="F455" s="18">
        <f t="shared" si="243"/>
        <v>0.5</v>
      </c>
      <c r="G455" s="11">
        <f>4.5/9</f>
        <v>0.5</v>
      </c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22"/>
      <c r="U455" s="22"/>
      <c r="Z455" s="13"/>
    </row>
    <row r="456" ht="12.75" customHeight="1">
      <c r="A456" s="12">
        <f t="shared" si="1"/>
        <v>0</v>
      </c>
      <c r="B456" s="12" t="s">
        <v>274</v>
      </c>
      <c r="C456" s="39" t="s">
        <v>174</v>
      </c>
      <c r="D456" s="109">
        <f t="shared" si="249"/>
        <v>0.25</v>
      </c>
      <c r="E456" s="17">
        <f t="shared" si="250"/>
        <v>1</v>
      </c>
      <c r="F456" s="18">
        <f t="shared" si="243"/>
        <v>0.25</v>
      </c>
      <c r="G456" s="11">
        <f>1.5/6</f>
        <v>0.25</v>
      </c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22"/>
      <c r="U456" s="22"/>
      <c r="Z456" s="13"/>
    </row>
    <row r="457" ht="12.75" customHeight="1">
      <c r="A457" s="12">
        <f t="shared" si="1"/>
        <v>0</v>
      </c>
      <c r="B457" s="12" t="s">
        <v>274</v>
      </c>
      <c r="C457" s="65" t="s">
        <v>169</v>
      </c>
      <c r="D457" s="109">
        <f t="shared" si="249"/>
        <v>0.2222222222</v>
      </c>
      <c r="E457" s="17">
        <f t="shared" si="250"/>
        <v>1</v>
      </c>
      <c r="F457" s="18">
        <f t="shared" si="243"/>
        <v>0.2222222222</v>
      </c>
      <c r="G457" s="11">
        <f>2/9</f>
        <v>0.2222222222</v>
      </c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22"/>
      <c r="U457" s="22"/>
      <c r="Z457" s="13"/>
    </row>
    <row r="458" ht="12.75" customHeight="1">
      <c r="A458" s="12">
        <f t="shared" si="1"/>
        <v>0</v>
      </c>
      <c r="B458" s="12" t="s">
        <v>279</v>
      </c>
      <c r="C458" s="8" t="s">
        <v>294</v>
      </c>
      <c r="D458" s="109">
        <f t="shared" si="249"/>
        <v>0.75</v>
      </c>
      <c r="E458" s="17">
        <f t="shared" si="250"/>
        <v>1</v>
      </c>
      <c r="F458" s="18">
        <f t="shared" si="243"/>
        <v>0.75</v>
      </c>
      <c r="G458" s="11">
        <f>6/8</f>
        <v>0.75</v>
      </c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22"/>
      <c r="U458" s="22"/>
      <c r="Z458" s="13"/>
    </row>
    <row r="459" ht="12.75" customHeight="1">
      <c r="A459" s="12">
        <f t="shared" si="1"/>
        <v>0</v>
      </c>
      <c r="B459" s="12" t="s">
        <v>279</v>
      </c>
      <c r="C459" s="39" t="s">
        <v>293</v>
      </c>
      <c r="D459" s="109">
        <f t="shared" si="249"/>
        <v>0.2857142857</v>
      </c>
      <c r="E459" s="17">
        <f t="shared" si="250"/>
        <v>1</v>
      </c>
      <c r="F459" s="18">
        <f t="shared" si="243"/>
        <v>0.2857142857</v>
      </c>
      <c r="G459" s="11">
        <f>2/7</f>
        <v>0.2857142857</v>
      </c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22"/>
      <c r="U459" s="22"/>
      <c r="Z459" s="13"/>
    </row>
    <row r="460" ht="12.75" customHeight="1">
      <c r="A460" s="12">
        <f t="shared" si="1"/>
        <v>0</v>
      </c>
      <c r="B460" s="12" t="s">
        <v>300</v>
      </c>
      <c r="C460" s="37" t="s">
        <v>303</v>
      </c>
      <c r="D460" s="109">
        <f t="shared" si="249"/>
        <v>0.5</v>
      </c>
      <c r="E460" s="17">
        <f t="shared" si="250"/>
        <v>1</v>
      </c>
      <c r="F460" s="18">
        <f t="shared" si="243"/>
        <v>0.5</v>
      </c>
      <c r="G460" s="11">
        <f>6/12</f>
        <v>0.5</v>
      </c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4"/>
      <c r="T460" s="22"/>
      <c r="U460" s="22"/>
      <c r="Z460" s="13"/>
    </row>
    <row r="461" ht="12.75" customHeight="1">
      <c r="A461" s="12">
        <f t="shared" si="1"/>
        <v>0</v>
      </c>
      <c r="B461" s="12" t="s">
        <v>317</v>
      </c>
      <c r="C461" s="65" t="s">
        <v>327</v>
      </c>
      <c r="D461" s="109">
        <f t="shared" si="249"/>
        <v>0.625</v>
      </c>
      <c r="E461" s="17">
        <f t="shared" si="250"/>
        <v>1</v>
      </c>
      <c r="F461" s="12">
        <f>D461*E461</f>
        <v>0.625</v>
      </c>
      <c r="G461" s="11">
        <f>5/8</f>
        <v>0.625</v>
      </c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22"/>
      <c r="U461" s="22"/>
      <c r="Z461" s="13"/>
    </row>
    <row r="462" ht="12.75" customHeight="1">
      <c r="A462" s="12">
        <f t="shared" si="1"/>
        <v>0</v>
      </c>
      <c r="B462" s="12" t="s">
        <v>334</v>
      </c>
      <c r="C462" s="136" t="s">
        <v>345</v>
      </c>
      <c r="D462" s="109">
        <f t="shared" si="249"/>
        <v>0.666666667</v>
      </c>
      <c r="E462" s="17">
        <f t="shared" si="250"/>
        <v>1</v>
      </c>
      <c r="F462" s="18">
        <f t="shared" ref="F462:F474" si="251">PRODUCT(E462,D462)</f>
        <v>0.666666667</v>
      </c>
      <c r="G462" s="11">
        <v>0.666666667</v>
      </c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22"/>
      <c r="U462" s="22"/>
      <c r="Z462" s="13"/>
    </row>
    <row r="463" ht="12.75" customHeight="1">
      <c r="A463" s="12">
        <f t="shared" si="1"/>
        <v>0</v>
      </c>
      <c r="B463" s="12" t="s">
        <v>353</v>
      </c>
      <c r="C463" s="8" t="s">
        <v>367</v>
      </c>
      <c r="D463" s="109">
        <f t="shared" si="249"/>
        <v>0.5</v>
      </c>
      <c r="E463" s="17">
        <f>COUNT(G463:Q463)</f>
        <v>1</v>
      </c>
      <c r="F463" s="18">
        <f t="shared" si="251"/>
        <v>0.5</v>
      </c>
      <c r="G463" s="11">
        <f>2/4</f>
        <v>0.5</v>
      </c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22"/>
      <c r="U463" s="22"/>
      <c r="Z463" s="13"/>
    </row>
    <row r="464" ht="12.75" customHeight="1">
      <c r="A464" s="12">
        <f t="shared" si="1"/>
        <v>0</v>
      </c>
      <c r="B464" s="12" t="s">
        <v>371</v>
      </c>
      <c r="C464" s="47" t="s">
        <v>207</v>
      </c>
      <c r="D464" s="109">
        <f t="shared" si="249"/>
        <v>0.2916666667</v>
      </c>
      <c r="E464" s="17">
        <f>COUNT(G464:S464)</f>
        <v>1</v>
      </c>
      <c r="F464" s="18">
        <f t="shared" si="251"/>
        <v>0.2916666667</v>
      </c>
      <c r="G464" s="11">
        <f>3.5/12</f>
        <v>0.2916666667</v>
      </c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22"/>
      <c r="U464" s="22"/>
      <c r="Z464" s="13"/>
    </row>
    <row r="465" ht="12.75" customHeight="1">
      <c r="A465" s="12">
        <f t="shared" si="1"/>
        <v>0</v>
      </c>
      <c r="B465" s="12" t="s">
        <v>383</v>
      </c>
      <c r="C465" s="8" t="s">
        <v>110</v>
      </c>
      <c r="D465" s="109">
        <f t="shared" si="249"/>
        <v>0.9090909091</v>
      </c>
      <c r="E465" s="17">
        <f>COUNT(G465:O465)</f>
        <v>1</v>
      </c>
      <c r="F465" s="18">
        <f t="shared" si="251"/>
        <v>0.9090909091</v>
      </c>
      <c r="G465" s="11">
        <f>10/11</f>
        <v>0.9090909091</v>
      </c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22"/>
      <c r="U465" s="22"/>
      <c r="Z465" s="13"/>
    </row>
    <row r="466" ht="12.75" customHeight="1">
      <c r="A466" s="12">
        <f t="shared" si="1"/>
        <v>0</v>
      </c>
      <c r="B466" s="12" t="s">
        <v>396</v>
      </c>
      <c r="C466" s="37" t="s">
        <v>406</v>
      </c>
      <c r="D466" s="109">
        <f t="shared" si="249"/>
        <v>0.3636363636</v>
      </c>
      <c r="E466" s="17">
        <f t="shared" ref="E466:E470" si="252">COUNT(G466:S466)</f>
        <v>1</v>
      </c>
      <c r="F466" s="18">
        <f t="shared" si="251"/>
        <v>0.3636363636</v>
      </c>
      <c r="G466" s="11">
        <f>4/11</f>
        <v>0.3636363636</v>
      </c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22"/>
      <c r="U466" s="22"/>
    </row>
    <row r="467" ht="12.75" customHeight="1">
      <c r="A467" s="12">
        <f t="shared" si="1"/>
        <v>0</v>
      </c>
      <c r="B467" s="12" t="s">
        <v>415</v>
      </c>
      <c r="C467" s="147" t="s">
        <v>872</v>
      </c>
      <c r="D467" s="109">
        <f t="shared" si="249"/>
        <v>0.25</v>
      </c>
      <c r="E467" s="17">
        <f t="shared" si="252"/>
        <v>1</v>
      </c>
      <c r="F467" s="18">
        <f t="shared" si="251"/>
        <v>0.25</v>
      </c>
      <c r="G467" s="11">
        <f>3/12</f>
        <v>0.25</v>
      </c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22"/>
      <c r="U467" s="22"/>
    </row>
    <row r="468" ht="12.75" customHeight="1">
      <c r="A468" s="12">
        <f t="shared" si="1"/>
        <v>0</v>
      </c>
      <c r="B468" s="12" t="s">
        <v>434</v>
      </c>
      <c r="C468" s="8" t="s">
        <v>444</v>
      </c>
      <c r="D468" s="109">
        <f t="shared" si="249"/>
        <v>0.9</v>
      </c>
      <c r="E468" s="17">
        <f t="shared" si="252"/>
        <v>1</v>
      </c>
      <c r="F468" s="18">
        <f t="shared" si="251"/>
        <v>0.9</v>
      </c>
      <c r="G468" s="11">
        <f>9/10</f>
        <v>0.9</v>
      </c>
      <c r="H468" s="144"/>
      <c r="I468" s="150"/>
      <c r="J468" s="150"/>
      <c r="K468" s="150"/>
      <c r="L468" s="150"/>
      <c r="M468" s="150"/>
      <c r="N468" s="150"/>
      <c r="O468" s="150"/>
      <c r="P468" s="150"/>
      <c r="Q468" s="150"/>
      <c r="R468" s="144"/>
      <c r="S468" s="144"/>
      <c r="T468" s="22"/>
      <c r="U468" s="22"/>
    </row>
    <row r="469" ht="12.75" customHeight="1">
      <c r="A469" s="12">
        <f t="shared" si="1"/>
        <v>0</v>
      </c>
      <c r="B469" s="12" t="s">
        <v>451</v>
      </c>
      <c r="C469" s="77" t="s">
        <v>464</v>
      </c>
      <c r="D469" s="109">
        <f t="shared" si="249"/>
        <v>0.5</v>
      </c>
      <c r="E469" s="17">
        <f t="shared" si="252"/>
        <v>1</v>
      </c>
      <c r="F469" s="18">
        <f t="shared" si="251"/>
        <v>0.5</v>
      </c>
      <c r="G469" s="11">
        <f>6/12</f>
        <v>0.5</v>
      </c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22"/>
      <c r="U469" s="22"/>
    </row>
    <row r="470" ht="12.75" customHeight="1">
      <c r="A470" s="12">
        <f t="shared" si="1"/>
        <v>0</v>
      </c>
      <c r="B470" s="12" t="s">
        <v>556</v>
      </c>
      <c r="C470" s="146" t="s">
        <v>401</v>
      </c>
      <c r="D470" s="109">
        <f t="shared" si="249"/>
        <v>0.4615384615</v>
      </c>
      <c r="E470" s="17">
        <f t="shared" si="252"/>
        <v>1</v>
      </c>
      <c r="F470" s="18">
        <f t="shared" si="251"/>
        <v>0.4615384615</v>
      </c>
      <c r="G470" s="11">
        <f>6/13</f>
        <v>0.4615384615</v>
      </c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22"/>
      <c r="U470" s="22"/>
    </row>
    <row r="471" ht="12.75" customHeight="1">
      <c r="A471" s="12">
        <f t="shared" si="1"/>
        <v>0</v>
      </c>
      <c r="B471" s="13" t="s">
        <v>558</v>
      </c>
      <c r="C471" s="51" t="s">
        <v>873</v>
      </c>
      <c r="D471" s="109">
        <f t="shared" si="249"/>
        <v>0.4545454545</v>
      </c>
      <c r="E471" s="17">
        <f>COUNT(G471:Q471)</f>
        <v>1</v>
      </c>
      <c r="F471" s="11">
        <f t="shared" si="251"/>
        <v>0.4545454545</v>
      </c>
      <c r="G471" s="11">
        <f>5/11</f>
        <v>0.4545454545</v>
      </c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22"/>
      <c r="U471" s="22"/>
    </row>
    <row r="472" ht="12.75" customHeight="1">
      <c r="A472" s="12">
        <f t="shared" si="1"/>
        <v>0</v>
      </c>
      <c r="B472" s="13" t="s">
        <v>577</v>
      </c>
      <c r="C472" s="9" t="s">
        <v>589</v>
      </c>
      <c r="D472" s="109">
        <f t="shared" si="249"/>
        <v>0.6153846154</v>
      </c>
      <c r="E472" s="17">
        <f t="shared" ref="E472:E474" si="253">COUNT(G472:S472)</f>
        <v>1</v>
      </c>
      <c r="F472" s="18">
        <f t="shared" si="251"/>
        <v>0.6153846154</v>
      </c>
      <c r="G472" s="11">
        <f>8/13</f>
        <v>0.6153846154</v>
      </c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22"/>
      <c r="U472" s="22"/>
    </row>
    <row r="473" ht="12.75" customHeight="1">
      <c r="A473" s="12">
        <f t="shared" si="1"/>
        <v>0</v>
      </c>
      <c r="B473" s="13" t="s">
        <v>598</v>
      </c>
      <c r="C473" s="85" t="s">
        <v>458</v>
      </c>
      <c r="D473" s="109">
        <f t="shared" si="249"/>
        <v>0.07692307692</v>
      </c>
      <c r="E473" s="17">
        <f t="shared" si="253"/>
        <v>1</v>
      </c>
      <c r="F473" s="18">
        <f t="shared" si="251"/>
        <v>0.07692307692</v>
      </c>
      <c r="G473" s="11">
        <f>1/13</f>
        <v>0.07692307692</v>
      </c>
      <c r="H473" s="144"/>
      <c r="I473" s="22"/>
      <c r="J473" s="22"/>
      <c r="K473" s="22"/>
      <c r="L473" s="22"/>
      <c r="M473" s="22"/>
      <c r="N473" s="22"/>
      <c r="O473" s="22"/>
      <c r="P473" s="22"/>
      <c r="Q473" s="144"/>
      <c r="R473" s="144"/>
      <c r="S473" s="144"/>
      <c r="T473" s="22"/>
      <c r="U473" s="22"/>
    </row>
    <row r="474" ht="12.75" customHeight="1">
      <c r="A474" s="12">
        <f t="shared" si="1"/>
        <v>0</v>
      </c>
      <c r="B474" s="12" t="s">
        <v>600</v>
      </c>
      <c r="C474" s="8" t="s">
        <v>614</v>
      </c>
      <c r="D474" s="109">
        <f t="shared" si="249"/>
        <v>0.25</v>
      </c>
      <c r="E474" s="17">
        <f t="shared" si="253"/>
        <v>1</v>
      </c>
      <c r="F474" s="11">
        <f t="shared" si="251"/>
        <v>0.25</v>
      </c>
      <c r="G474" s="11">
        <f>3/12</f>
        <v>0.25</v>
      </c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5"/>
      <c r="S474" s="145"/>
      <c r="T474" s="22"/>
      <c r="U474" s="22"/>
    </row>
    <row r="475" ht="12.75" customHeight="1">
      <c r="A475" s="12">
        <f t="shared" si="1"/>
        <v>0</v>
      </c>
      <c r="B475" s="12" t="s">
        <v>619</v>
      </c>
      <c r="C475" s="135" t="s">
        <v>636</v>
      </c>
      <c r="D475" s="109">
        <v>0.615</v>
      </c>
      <c r="E475" s="17">
        <v>1.0</v>
      </c>
      <c r="F475" s="11">
        <v>0.62</v>
      </c>
      <c r="G475" s="11">
        <v>0.62</v>
      </c>
      <c r="H475" s="150"/>
      <c r="I475" s="150"/>
      <c r="J475" s="150"/>
      <c r="K475" s="150"/>
      <c r="L475" s="150"/>
      <c r="M475" s="150"/>
      <c r="N475" s="150"/>
      <c r="O475" s="150"/>
      <c r="P475" s="150"/>
      <c r="Q475" s="144"/>
      <c r="R475" s="145"/>
      <c r="S475" s="145"/>
      <c r="T475" s="22"/>
      <c r="U475" s="22"/>
    </row>
    <row r="476" ht="12.75" customHeight="1">
      <c r="A476" s="12">
        <f t="shared" si="1"/>
        <v>0</v>
      </c>
      <c r="B476" s="12" t="s">
        <v>640</v>
      </c>
      <c r="C476" s="9" t="s">
        <v>656</v>
      </c>
      <c r="D476" s="109">
        <f>AVERAGE(G476:S476)</f>
        <v>0.9230769231</v>
      </c>
      <c r="E476" s="17">
        <f t="shared" ref="E476:E479" si="254">COUNT(G476:S476)</f>
        <v>1</v>
      </c>
      <c r="F476" s="11">
        <f t="shared" ref="F476:F479" si="255">PRODUCT(E476,D476)</f>
        <v>0.9230769231</v>
      </c>
      <c r="G476" s="11">
        <f>12/13</f>
        <v>0.9230769231</v>
      </c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5"/>
      <c r="S476" s="145"/>
      <c r="T476" s="22"/>
      <c r="U476" s="22"/>
    </row>
    <row r="477" ht="12.75" customHeight="1">
      <c r="A477" s="12">
        <f t="shared" si="1"/>
        <v>0</v>
      </c>
      <c r="B477" s="13" t="s">
        <v>661</v>
      </c>
      <c r="C477" s="39" t="s">
        <v>673</v>
      </c>
      <c r="D477" s="109">
        <f t="shared" ref="D477:D479" si="256">AVERAGE(G477:U477)</f>
        <v>0.5</v>
      </c>
      <c r="E477" s="17">
        <f t="shared" si="254"/>
        <v>1</v>
      </c>
      <c r="F477" s="11">
        <f t="shared" si="255"/>
        <v>0.5</v>
      </c>
      <c r="G477" s="11">
        <f t="shared" ref="G477:G478" si="257">3/6</f>
        <v>0.5</v>
      </c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50"/>
      <c r="S477" s="150"/>
      <c r="T477" s="150"/>
      <c r="U477" s="150"/>
      <c r="V477" s="13"/>
      <c r="W477" s="13"/>
      <c r="X477" s="13"/>
      <c r="Y477" s="13"/>
    </row>
    <row r="478" ht="12.75" customHeight="1">
      <c r="A478" s="12">
        <f t="shared" si="1"/>
        <v>0</v>
      </c>
      <c r="B478" s="13" t="s">
        <v>661</v>
      </c>
      <c r="C478" s="39" t="s">
        <v>674</v>
      </c>
      <c r="D478" s="109">
        <f t="shared" si="256"/>
        <v>0.5</v>
      </c>
      <c r="E478" s="17">
        <f t="shared" si="254"/>
        <v>1</v>
      </c>
      <c r="F478" s="11">
        <f t="shared" si="255"/>
        <v>0.5</v>
      </c>
      <c r="G478" s="11">
        <f t="shared" si="257"/>
        <v>0.5</v>
      </c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50"/>
      <c r="S478" s="150"/>
      <c r="T478" s="150"/>
      <c r="U478" s="150"/>
      <c r="V478" s="13"/>
      <c r="W478" s="13"/>
      <c r="X478" s="13"/>
      <c r="Y478" s="13"/>
    </row>
    <row r="479" ht="12.75" customHeight="1">
      <c r="A479" s="12">
        <f t="shared" si="1"/>
        <v>0</v>
      </c>
      <c r="B479" s="13" t="s">
        <v>676</v>
      </c>
      <c r="C479" s="74" t="s">
        <v>690</v>
      </c>
      <c r="D479" s="109">
        <f t="shared" si="256"/>
        <v>0.1538461538</v>
      </c>
      <c r="E479" s="17">
        <f t="shared" si="254"/>
        <v>1</v>
      </c>
      <c r="F479" s="11">
        <f t="shared" si="255"/>
        <v>0.1538461538</v>
      </c>
      <c r="G479" s="11">
        <f>2/13</f>
        <v>0.1538461538</v>
      </c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22"/>
      <c r="U479" s="22"/>
    </row>
    <row r="480" ht="12.75" customHeight="1">
      <c r="A480" s="12">
        <f t="shared" si="1"/>
        <v>0</v>
      </c>
      <c r="B480" s="8" t="s">
        <v>470</v>
      </c>
      <c r="C480" s="8" t="s">
        <v>276</v>
      </c>
      <c r="D480" s="109">
        <f>AVERAGE(G480:Q480)</f>
        <v>0.7</v>
      </c>
      <c r="E480" s="17">
        <f>COUNT(G480:Q480)</f>
        <v>1</v>
      </c>
      <c r="F480" s="11">
        <f>D480*E480</f>
        <v>0.7</v>
      </c>
      <c r="G480" s="11">
        <v>0.7</v>
      </c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5"/>
      <c r="S480" s="145"/>
      <c r="T480" s="22"/>
      <c r="U480" s="22"/>
    </row>
    <row r="481" ht="12.75" customHeight="1">
      <c r="A481" s="12">
        <f t="shared" si="1"/>
        <v>0</v>
      </c>
      <c r="B481" s="12" t="s">
        <v>486</v>
      </c>
      <c r="C481" s="74" t="s">
        <v>494</v>
      </c>
      <c r="D481" s="109">
        <f t="shared" ref="D481:D484" si="258">AVERAGE(G481:S481)</f>
        <v>0.875</v>
      </c>
      <c r="E481" s="17">
        <f t="shared" ref="E481:E484" si="259">COUNT(G481:S481)</f>
        <v>1</v>
      </c>
      <c r="F481" s="18">
        <f t="shared" ref="F481:F484" si="260">PRODUCT(E481,D481)</f>
        <v>0.875</v>
      </c>
      <c r="G481" s="145"/>
      <c r="H481" s="11">
        <f>7/8</f>
        <v>0.875</v>
      </c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22"/>
      <c r="U481" s="22"/>
    </row>
    <row r="482" ht="12.75" customHeight="1">
      <c r="A482" s="12">
        <f t="shared" si="1"/>
        <v>0</v>
      </c>
      <c r="B482" s="12" t="s">
        <v>503</v>
      </c>
      <c r="C482" s="77" t="s">
        <v>513</v>
      </c>
      <c r="D482" s="109">
        <f t="shared" si="258"/>
        <v>0.3</v>
      </c>
      <c r="E482" s="17">
        <f t="shared" si="259"/>
        <v>1</v>
      </c>
      <c r="F482" s="18">
        <f t="shared" si="260"/>
        <v>0.3</v>
      </c>
      <c r="G482" s="11">
        <f>3/10</f>
        <v>0.3</v>
      </c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22"/>
      <c r="U482" s="22"/>
    </row>
    <row r="483" ht="12.75" customHeight="1">
      <c r="A483" s="12">
        <f t="shared" si="1"/>
        <v>0</v>
      </c>
      <c r="B483" s="12" t="s">
        <v>520</v>
      </c>
      <c r="C483" s="9" t="s">
        <v>527</v>
      </c>
      <c r="D483" s="109">
        <f t="shared" si="258"/>
        <v>0.2</v>
      </c>
      <c r="E483" s="17">
        <f t="shared" si="259"/>
        <v>1</v>
      </c>
      <c r="F483" s="18">
        <f t="shared" si="260"/>
        <v>0.2</v>
      </c>
      <c r="G483" s="11">
        <f>1/5</f>
        <v>0.2</v>
      </c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22"/>
      <c r="U483" s="22"/>
    </row>
    <row r="484" ht="12.75" customHeight="1">
      <c r="A484" s="12">
        <f t="shared" si="1"/>
        <v>0</v>
      </c>
      <c r="B484" s="13" t="s">
        <v>539</v>
      </c>
      <c r="C484" s="53" t="s">
        <v>547</v>
      </c>
      <c r="D484" s="109">
        <f t="shared" si="258"/>
        <v>0.85</v>
      </c>
      <c r="E484" s="17">
        <f t="shared" si="259"/>
        <v>1</v>
      </c>
      <c r="F484" s="18">
        <f t="shared" si="260"/>
        <v>0.85</v>
      </c>
      <c r="G484" s="11">
        <v>0.85</v>
      </c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22"/>
      <c r="U484" s="22"/>
      <c r="V484" s="13"/>
      <c r="W484" s="13"/>
      <c r="X484" s="13"/>
      <c r="Y484" s="13"/>
    </row>
    <row r="485" ht="12.75" customHeight="1">
      <c r="C485" s="37"/>
      <c r="D485" s="109"/>
      <c r="E485" s="17"/>
      <c r="F485" s="18"/>
      <c r="G485" s="11"/>
      <c r="H485" s="11"/>
      <c r="I485" s="11"/>
      <c r="J485" s="11"/>
      <c r="K485" s="145"/>
      <c r="L485" s="145"/>
      <c r="M485" s="145"/>
      <c r="N485" s="145"/>
      <c r="O485" s="145"/>
      <c r="P485" s="145"/>
      <c r="Q485" s="145"/>
      <c r="R485" s="145"/>
      <c r="S485" s="145"/>
      <c r="T485" s="22"/>
      <c r="U485" s="22"/>
    </row>
    <row r="486" ht="12.75" customHeight="1">
      <c r="A486" s="133"/>
      <c r="B486" s="133"/>
      <c r="C486" s="133"/>
      <c r="D486" s="155"/>
      <c r="E486" s="133"/>
      <c r="F486" s="133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3"/>
      <c r="U486" s="133"/>
      <c r="V486" s="133"/>
      <c r="W486" s="133"/>
      <c r="X486" s="133"/>
      <c r="Y486" s="133"/>
      <c r="Z486" s="133"/>
    </row>
    <row r="487" ht="12.75" customHeight="1">
      <c r="C487" s="12" t="s">
        <v>874</v>
      </c>
      <c r="D487" s="143">
        <f>AVERAGE(D2:D435)</f>
        <v>0.5707680187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 ht="12.75" customHeight="1">
      <c r="C488" s="12" t="s">
        <v>875</v>
      </c>
      <c r="D488" s="143">
        <f>MEDIAN(D2:D435)</f>
        <v>0.5626722484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 ht="12.75" customHeight="1">
      <c r="C489" s="12" t="s">
        <v>876</v>
      </c>
      <c r="D489" s="143">
        <f>STDEV(D2:D435)</f>
        <v>0.1501467356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 ht="12.75" customHeight="1">
      <c r="D490" s="143"/>
      <c r="G490" s="11"/>
      <c r="H490" s="11"/>
      <c r="I490" s="11"/>
      <c r="J490" s="11"/>
      <c r="K490" s="11" t="s">
        <v>877</v>
      </c>
      <c r="L490" s="11"/>
      <c r="M490" s="11"/>
      <c r="N490" s="11"/>
      <c r="O490" s="11"/>
      <c r="P490" s="11"/>
      <c r="Q490" s="11"/>
      <c r="R490" s="11"/>
      <c r="S490" s="11"/>
    </row>
    <row r="491" ht="12.75" customHeight="1">
      <c r="C491" s="12" t="s">
        <v>878</v>
      </c>
      <c r="D491" s="143">
        <f>D487+D489</f>
        <v>0.7209147543</v>
      </c>
      <c r="G491" s="11"/>
      <c r="H491" s="11"/>
      <c r="I491" s="11"/>
      <c r="J491" s="11"/>
      <c r="K491" s="11" t="s">
        <v>879</v>
      </c>
      <c r="L491" s="11"/>
      <c r="M491" s="11"/>
      <c r="N491" s="11"/>
      <c r="O491" s="11"/>
      <c r="P491" s="11"/>
      <c r="Q491" s="11"/>
      <c r="R491" s="11"/>
      <c r="S491" s="11"/>
    </row>
    <row r="492" ht="12.75" customHeight="1">
      <c r="C492" s="12" t="s">
        <v>880</v>
      </c>
      <c r="D492" s="143">
        <f>D487-D489</f>
        <v>0.420621283</v>
      </c>
      <c r="G492" s="11"/>
      <c r="H492" s="11"/>
      <c r="I492" s="11"/>
      <c r="J492" s="11"/>
      <c r="K492" s="11" t="s">
        <v>881</v>
      </c>
      <c r="L492" s="11"/>
      <c r="M492" s="11"/>
      <c r="N492" s="11"/>
      <c r="O492" s="11"/>
      <c r="P492" s="11"/>
      <c r="Q492" s="11"/>
      <c r="R492" s="11"/>
      <c r="S492" s="11"/>
    </row>
    <row r="493" ht="12.75" customHeight="1">
      <c r="D493" s="143"/>
      <c r="G493" s="11"/>
      <c r="H493" s="11" t="s">
        <v>882</v>
      </c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ht="12.75" customHeight="1">
      <c r="C494" s="12" t="s">
        <v>883</v>
      </c>
      <c r="D494" s="143">
        <f>D487+D489*2</f>
        <v>0.87106149</v>
      </c>
      <c r="G494" s="11"/>
      <c r="H494" s="11"/>
      <c r="I494" s="11"/>
      <c r="J494" s="11"/>
      <c r="K494" s="11" t="s">
        <v>884</v>
      </c>
      <c r="L494" s="11" t="s">
        <v>885</v>
      </c>
      <c r="M494" s="11"/>
      <c r="N494" s="11"/>
      <c r="O494" s="11"/>
      <c r="P494" s="11"/>
      <c r="Q494" s="11"/>
      <c r="R494" s="11"/>
      <c r="S494" s="11"/>
    </row>
    <row r="495" ht="12.75" customHeight="1">
      <c r="C495" s="12" t="s">
        <v>886</v>
      </c>
      <c r="D495" s="143">
        <f>D487-D489*2</f>
        <v>0.2704745474</v>
      </c>
      <c r="G495" s="11"/>
      <c r="H495" s="11"/>
      <c r="I495" s="11"/>
      <c r="J495" s="11"/>
      <c r="K495" s="11" t="s">
        <v>887</v>
      </c>
      <c r="L495" s="11"/>
      <c r="M495" s="11"/>
      <c r="N495" s="11"/>
      <c r="O495" s="11"/>
      <c r="P495" s="11"/>
      <c r="Q495" s="11"/>
      <c r="R495" s="11"/>
      <c r="S495" s="11"/>
    </row>
    <row r="496" ht="12.75" customHeight="1">
      <c r="D496" s="14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ht="12.75" customHeight="1">
      <c r="C497" s="12" t="s">
        <v>888</v>
      </c>
      <c r="D497" s="143">
        <f>D487+D489*1.5</f>
        <v>0.7959881222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ht="12.75" customHeight="1">
      <c r="C498" s="12" t="s">
        <v>889</v>
      </c>
      <c r="D498" s="143">
        <f>D487-D489*1.5</f>
        <v>0.3455479152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ht="12.75" customHeight="1">
      <c r="D499" s="14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ht="12.75" customHeight="1">
      <c r="D500" s="14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ht="12.75" customHeight="1">
      <c r="D501" s="14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ht="12.75" customHeight="1">
      <c r="D502" s="14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ht="12.75" customHeight="1">
      <c r="D503" s="14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ht="12.75" customHeight="1">
      <c r="D504" s="14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ht="12.75" customHeight="1">
      <c r="D505" s="14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ht="12.75" customHeight="1">
      <c r="D506" s="14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ht="12.75" customHeight="1">
      <c r="D507" s="14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ht="12.75" customHeight="1">
      <c r="D508" s="14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ht="12.75" customHeight="1">
      <c r="D509" s="14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ht="12.75" customHeight="1">
      <c r="D510" s="14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ht="12.75" customHeight="1">
      <c r="D511" s="14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ht="12.75" customHeight="1">
      <c r="D512" s="14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ht="12.75" customHeight="1">
      <c r="D513" s="14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ht="12.75" customHeight="1">
      <c r="D514" s="14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ht="12.75" customHeight="1">
      <c r="D515" s="14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ht="12.75" customHeight="1">
      <c r="D516" s="14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ht="12.75" customHeight="1">
      <c r="D517" s="14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ht="12.75" customHeight="1">
      <c r="D518" s="14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ht="12.75" customHeight="1">
      <c r="D519" s="14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ht="12.75" customHeight="1">
      <c r="D520" s="14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ht="12.75" customHeight="1">
      <c r="D521" s="14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ht="12.75" customHeight="1">
      <c r="D522" s="14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ht="12.75" customHeight="1">
      <c r="D523" s="14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ht="12.75" customHeight="1">
      <c r="D524" s="14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ht="12.75" customHeight="1">
      <c r="D525" s="14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ht="12.75" customHeight="1">
      <c r="D526" s="14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ht="12.75" customHeight="1">
      <c r="D527" s="14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ht="12.75" customHeight="1">
      <c r="D528" s="14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ht="12.75" customHeight="1">
      <c r="D529" s="14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ht="12.75" customHeight="1">
      <c r="D530" s="14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ht="12.75" customHeight="1">
      <c r="D531" s="14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ht="12.75" customHeight="1">
      <c r="D532" s="14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ht="12.75" customHeight="1">
      <c r="D533" s="14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ht="12.75" customHeight="1">
      <c r="D534" s="14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ht="12.75" customHeight="1">
      <c r="D535" s="14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ht="12.75" customHeight="1">
      <c r="D536" s="14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ht="12.75" customHeight="1">
      <c r="D537" s="14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ht="12.75" customHeight="1">
      <c r="D538" s="14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ht="12.75" customHeight="1">
      <c r="D539" s="14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ht="12.75" customHeight="1">
      <c r="D540" s="14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ht="12.75" customHeight="1">
      <c r="D541" s="14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ht="12.75" customHeight="1">
      <c r="D542" s="14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ht="12.75" customHeight="1">
      <c r="D543" s="14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ht="12.75" customHeight="1">
      <c r="D544" s="14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ht="12.75" customHeight="1">
      <c r="D545" s="14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ht="12.75" customHeight="1">
      <c r="D546" s="14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ht="12.75" customHeight="1">
      <c r="D547" s="14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ht="12.75" customHeight="1">
      <c r="D548" s="14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ht="12.75" customHeight="1">
      <c r="D549" s="14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 ht="12.75" customHeight="1">
      <c r="D550" s="14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 ht="12.75" customHeight="1">
      <c r="D551" s="14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 ht="12.75" customHeight="1">
      <c r="D552" s="14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 ht="12.75" customHeight="1">
      <c r="D553" s="14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 ht="12.75" customHeight="1">
      <c r="D554" s="14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 ht="12.75" customHeight="1">
      <c r="D555" s="14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 ht="12.75" customHeight="1">
      <c r="D556" s="14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 ht="12.75" customHeight="1">
      <c r="D557" s="14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 ht="12.75" customHeight="1">
      <c r="D558" s="14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 ht="12.75" customHeight="1">
      <c r="D559" s="14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 ht="12.75" customHeight="1">
      <c r="D560" s="14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 ht="12.75" customHeight="1">
      <c r="D561" s="14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 ht="12.75" customHeight="1">
      <c r="D562" s="14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 ht="12.75" customHeight="1">
      <c r="D563" s="14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 ht="12.75" customHeight="1">
      <c r="D564" s="14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 ht="12.75" customHeight="1">
      <c r="D565" s="14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 ht="12.75" customHeight="1">
      <c r="D566" s="14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 ht="12.75" customHeight="1">
      <c r="D567" s="14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 ht="12.75" customHeight="1">
      <c r="D568" s="14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 ht="12.75" customHeight="1">
      <c r="D569" s="14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 ht="12.75" customHeight="1">
      <c r="D570" s="14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 ht="12.75" customHeight="1">
      <c r="D571" s="14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 ht="12.75" customHeight="1">
      <c r="D572" s="14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 ht="12.75" customHeight="1">
      <c r="D573" s="14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 ht="12.75" customHeight="1">
      <c r="D574" s="14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 ht="12.75" customHeight="1">
      <c r="D575" s="14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 ht="12.75" customHeight="1">
      <c r="D576" s="14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 ht="12.75" customHeight="1">
      <c r="D577" s="14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 ht="12.75" customHeight="1">
      <c r="D578" s="14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 ht="12.75" customHeight="1">
      <c r="D579" s="14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 ht="12.75" customHeight="1">
      <c r="D580" s="14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 ht="12.75" customHeight="1">
      <c r="D581" s="14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 ht="12.75" customHeight="1">
      <c r="D582" s="14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 ht="12.75" customHeight="1">
      <c r="D583" s="14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 ht="12.75" customHeight="1">
      <c r="D584" s="14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 ht="12.75" customHeight="1">
      <c r="D585" s="14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 ht="12.75" customHeight="1">
      <c r="D586" s="14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 ht="12.75" customHeight="1">
      <c r="D587" s="14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 ht="12.75" customHeight="1">
      <c r="D588" s="14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 ht="12.75" customHeight="1">
      <c r="D589" s="14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 ht="12.75" customHeight="1">
      <c r="D590" s="14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 ht="12.75" customHeight="1">
      <c r="D591" s="14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 ht="12.75" customHeight="1">
      <c r="D592" s="14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 ht="12.75" customHeight="1">
      <c r="D593" s="14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 ht="12.75" customHeight="1">
      <c r="D594" s="14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 ht="12.75" customHeight="1">
      <c r="D595" s="14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 ht="12.75" customHeight="1">
      <c r="D596" s="14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 ht="12.75" customHeight="1">
      <c r="D597" s="14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 ht="12.75" customHeight="1">
      <c r="D598" s="14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 ht="12.75" customHeight="1">
      <c r="D599" s="14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 ht="12.75" customHeight="1">
      <c r="D600" s="14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 ht="12.75" customHeight="1">
      <c r="D601" s="14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 ht="12.75" customHeight="1">
      <c r="D602" s="14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 ht="12.75" customHeight="1">
      <c r="D603" s="14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 ht="12.75" customHeight="1">
      <c r="D604" s="14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 ht="12.75" customHeight="1">
      <c r="D605" s="14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 ht="12.75" customHeight="1">
      <c r="D606" s="14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 ht="12.75" customHeight="1">
      <c r="D607" s="14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 ht="12.75" customHeight="1">
      <c r="D608" s="14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 ht="12.75" customHeight="1">
      <c r="D609" s="14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 ht="12.75" customHeight="1">
      <c r="D610" s="14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 ht="12.75" customHeight="1">
      <c r="D611" s="14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 ht="12.75" customHeight="1">
      <c r="D612" s="14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 ht="12.75" customHeight="1">
      <c r="D613" s="14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 ht="12.75" customHeight="1">
      <c r="D614" s="14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 ht="12.75" customHeight="1">
      <c r="D615" s="14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 ht="12.75" customHeight="1">
      <c r="D616" s="14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 ht="12.75" customHeight="1">
      <c r="D617" s="14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 ht="12.75" customHeight="1">
      <c r="D618" s="14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 ht="12.75" customHeight="1">
      <c r="D619" s="14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 ht="12.75" customHeight="1">
      <c r="D620" s="14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 ht="12.75" customHeight="1">
      <c r="D621" s="14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 ht="12.75" customHeight="1">
      <c r="D622" s="14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 ht="12.75" customHeight="1">
      <c r="D623" s="14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 ht="12.75" customHeight="1">
      <c r="D624" s="14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 ht="12.75" customHeight="1">
      <c r="D625" s="14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 ht="12.75" customHeight="1">
      <c r="D626" s="14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 ht="12.75" customHeight="1">
      <c r="D627" s="14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 ht="12.75" customHeight="1">
      <c r="D628" s="14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 ht="12.75" customHeight="1">
      <c r="D629" s="14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 ht="12.75" customHeight="1">
      <c r="D630" s="14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 ht="12.75" customHeight="1">
      <c r="D631" s="14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 ht="12.75" customHeight="1">
      <c r="D632" s="14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 ht="12.75" customHeight="1">
      <c r="D633" s="14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 ht="12.75" customHeight="1">
      <c r="D634" s="14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 ht="12.75" customHeight="1">
      <c r="D635" s="14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 ht="12.75" customHeight="1">
      <c r="D636" s="14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 ht="12.75" customHeight="1">
      <c r="D637" s="14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 ht="12.75" customHeight="1">
      <c r="D638" s="14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 ht="12.75" customHeight="1">
      <c r="D639" s="14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 ht="12.75" customHeight="1">
      <c r="D640" s="14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 ht="12.75" customHeight="1">
      <c r="D641" s="14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 ht="12.75" customHeight="1">
      <c r="D642" s="14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 ht="12.75" customHeight="1">
      <c r="D643" s="14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 ht="12.75" customHeight="1">
      <c r="D644" s="14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 ht="12.75" customHeight="1">
      <c r="D645" s="14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 ht="12.75" customHeight="1">
      <c r="D646" s="14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 ht="12.75" customHeight="1">
      <c r="D647" s="14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 ht="12.75" customHeight="1">
      <c r="D648" s="14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 ht="12.75" customHeight="1">
      <c r="D649" s="14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 ht="12.75" customHeight="1">
      <c r="D650" s="14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 ht="12.75" customHeight="1">
      <c r="D651" s="14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 ht="12.75" customHeight="1">
      <c r="D652" s="14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 ht="12.75" customHeight="1">
      <c r="D653" s="14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 ht="12.75" customHeight="1">
      <c r="D654" s="14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 ht="12.75" customHeight="1">
      <c r="D655" s="14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 ht="12.75" customHeight="1">
      <c r="D656" s="14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 ht="12.75" customHeight="1">
      <c r="D657" s="14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 ht="12.75" customHeight="1">
      <c r="D658" s="14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 ht="12.75" customHeight="1">
      <c r="D659" s="14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 ht="12.75" customHeight="1">
      <c r="D660" s="14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 ht="12.75" customHeight="1">
      <c r="D661" s="14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 ht="12.75" customHeight="1">
      <c r="D662" s="14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 ht="12.75" customHeight="1">
      <c r="D663" s="14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 ht="12.75" customHeight="1">
      <c r="D664" s="14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 ht="12.75" customHeight="1">
      <c r="D665" s="14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 ht="12.75" customHeight="1">
      <c r="D666" s="14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 ht="12.75" customHeight="1">
      <c r="D667" s="14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 ht="12.75" customHeight="1">
      <c r="D668" s="14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 ht="12.75" customHeight="1">
      <c r="D669" s="14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 ht="12.75" customHeight="1">
      <c r="D670" s="14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 ht="12.75" customHeight="1">
      <c r="D671" s="14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 ht="12.75" customHeight="1">
      <c r="D672" s="14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 ht="12.75" customHeight="1">
      <c r="D673" s="14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 ht="12.75" customHeight="1">
      <c r="D674" s="14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 ht="12.75" customHeight="1">
      <c r="D675" s="14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 ht="12.75" customHeight="1">
      <c r="D676" s="14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 ht="12.75" customHeight="1">
      <c r="D677" s="14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 ht="12.75" customHeight="1">
      <c r="D678" s="14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 ht="12.75" customHeight="1">
      <c r="D679" s="14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 ht="12.75" customHeight="1">
      <c r="D680" s="14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 ht="12.75" customHeight="1">
      <c r="D681" s="14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 ht="12.75" customHeight="1">
      <c r="D682" s="14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 ht="12.75" customHeight="1">
      <c r="D683" s="14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 ht="12.75" customHeight="1">
      <c r="D684" s="14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 ht="12.75" customHeight="1">
      <c r="D685" s="14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 ht="12.75" customHeight="1">
      <c r="D686" s="14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 ht="12.75" customHeight="1">
      <c r="D687" s="14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 ht="12.75" customHeight="1">
      <c r="D688" s="14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 ht="12.75" customHeight="1">
      <c r="D689" s="14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 ht="12.75" customHeight="1">
      <c r="D690" s="14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 ht="12.75" customHeight="1">
      <c r="D691" s="14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 ht="12.75" customHeight="1">
      <c r="D692" s="14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 ht="12.75" customHeight="1">
      <c r="D693" s="14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 ht="12.75" customHeight="1">
      <c r="D694" s="14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 ht="12.75" customHeight="1">
      <c r="D695" s="14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 ht="12.75" customHeight="1">
      <c r="D696" s="14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 ht="12.75" customHeight="1">
      <c r="D697" s="14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 ht="12.75" customHeight="1">
      <c r="D698" s="14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 ht="12.75" customHeight="1">
      <c r="D699" s="14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 ht="12.75" customHeight="1">
      <c r="D700" s="14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 ht="12.75" customHeight="1">
      <c r="D701" s="14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 ht="12.75" customHeight="1">
      <c r="D702" s="14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 ht="12.75" customHeight="1">
      <c r="D703" s="14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 ht="12.75" customHeight="1">
      <c r="D704" s="14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 ht="12.75" customHeight="1">
      <c r="D705" s="14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 ht="12.75" customHeight="1">
      <c r="D706" s="14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 ht="12.75" customHeight="1">
      <c r="D707" s="14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 ht="12.75" customHeight="1">
      <c r="D708" s="14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 ht="12.75" customHeight="1">
      <c r="D709" s="14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 ht="12.75" customHeight="1">
      <c r="D710" s="14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 ht="12.75" customHeight="1">
      <c r="D711" s="14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 ht="12.75" customHeight="1">
      <c r="D712" s="14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 ht="12.75" customHeight="1">
      <c r="D713" s="14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 ht="12.75" customHeight="1">
      <c r="D714" s="14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 ht="12.75" customHeight="1">
      <c r="D715" s="14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 ht="12.75" customHeight="1">
      <c r="D716" s="14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 ht="12.75" customHeight="1">
      <c r="D717" s="14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 ht="12.75" customHeight="1">
      <c r="D718" s="14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 ht="12.75" customHeight="1">
      <c r="D719" s="14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 ht="12.75" customHeight="1">
      <c r="D720" s="14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 ht="12.75" customHeight="1">
      <c r="D721" s="14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 ht="12.75" customHeight="1">
      <c r="D722" s="14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 ht="12.75" customHeight="1">
      <c r="D723" s="14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 ht="12.75" customHeight="1">
      <c r="D724" s="14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 ht="12.75" customHeight="1">
      <c r="D725" s="14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 ht="12.75" customHeight="1">
      <c r="D726" s="14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 ht="12.75" customHeight="1">
      <c r="D727" s="14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 ht="12.75" customHeight="1">
      <c r="D728" s="14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 ht="12.75" customHeight="1">
      <c r="D729" s="14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 ht="12.75" customHeight="1">
      <c r="D730" s="14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 ht="12.75" customHeight="1">
      <c r="D731" s="14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 ht="12.75" customHeight="1">
      <c r="D732" s="14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 ht="12.75" customHeight="1">
      <c r="D733" s="14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ht="12.75" customHeight="1">
      <c r="D734" s="14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ht="12.75" customHeight="1">
      <c r="D735" s="14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 ht="12.75" customHeight="1">
      <c r="D736" s="14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 ht="12.75" customHeight="1">
      <c r="D737" s="14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 ht="12.75" customHeight="1">
      <c r="D738" s="14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 ht="12.75" customHeight="1">
      <c r="D739" s="14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 ht="12.75" customHeight="1">
      <c r="D740" s="14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 ht="12.75" customHeight="1">
      <c r="D741" s="14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 ht="12.75" customHeight="1">
      <c r="D742" s="14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 ht="12.75" customHeight="1">
      <c r="D743" s="14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 ht="12.75" customHeight="1">
      <c r="D744" s="14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 ht="12.75" customHeight="1">
      <c r="D745" s="14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 ht="12.75" customHeight="1">
      <c r="D746" s="14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 ht="12.75" customHeight="1">
      <c r="D747" s="14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 ht="12.75" customHeight="1">
      <c r="D748" s="14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 ht="12.75" customHeight="1">
      <c r="D749" s="14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 ht="12.75" customHeight="1">
      <c r="D750" s="14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 ht="12.75" customHeight="1">
      <c r="D751" s="14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 ht="12.75" customHeight="1">
      <c r="D752" s="14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 ht="12.75" customHeight="1">
      <c r="D753" s="14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 ht="12.75" customHeight="1">
      <c r="D754" s="14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 ht="12.75" customHeight="1">
      <c r="D755" s="14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 ht="12.75" customHeight="1">
      <c r="D756" s="14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 ht="12.75" customHeight="1">
      <c r="D757" s="14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 ht="12.75" customHeight="1">
      <c r="D758" s="14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 ht="12.75" customHeight="1">
      <c r="D759" s="14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 ht="12.75" customHeight="1">
      <c r="D760" s="14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 ht="12.75" customHeight="1">
      <c r="D761" s="14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 ht="12.75" customHeight="1">
      <c r="D762" s="14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 ht="12.75" customHeight="1">
      <c r="D763" s="14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 ht="12.75" customHeight="1">
      <c r="D764" s="14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 ht="12.75" customHeight="1">
      <c r="D765" s="14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 ht="12.75" customHeight="1">
      <c r="D766" s="14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 ht="12.75" customHeight="1">
      <c r="D767" s="14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 ht="12.75" customHeight="1">
      <c r="D768" s="14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 ht="12.75" customHeight="1">
      <c r="D769" s="14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 ht="12.75" customHeight="1">
      <c r="D770" s="14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 ht="12.75" customHeight="1">
      <c r="D771" s="14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 ht="12.75" customHeight="1">
      <c r="D772" s="14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 ht="12.75" customHeight="1">
      <c r="D773" s="14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 ht="12.75" customHeight="1">
      <c r="D774" s="14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 ht="12.75" customHeight="1">
      <c r="D775" s="14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 ht="12.75" customHeight="1">
      <c r="D776" s="14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 ht="12.75" customHeight="1">
      <c r="D777" s="14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 ht="12.75" customHeight="1">
      <c r="D778" s="14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 ht="12.75" customHeight="1">
      <c r="D779" s="14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 ht="12.75" customHeight="1">
      <c r="D780" s="14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 ht="12.75" customHeight="1">
      <c r="D781" s="14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 ht="12.75" customHeight="1">
      <c r="D782" s="14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 ht="12.75" customHeight="1">
      <c r="D783" s="14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 ht="12.75" customHeight="1">
      <c r="D784" s="14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 ht="12.75" customHeight="1">
      <c r="D785" s="14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 ht="12.75" customHeight="1">
      <c r="D786" s="14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 ht="12.75" customHeight="1">
      <c r="D787" s="14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 ht="12.75" customHeight="1">
      <c r="D788" s="14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 ht="12.75" customHeight="1">
      <c r="D789" s="14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 ht="12.75" customHeight="1">
      <c r="D790" s="14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 ht="12.75" customHeight="1">
      <c r="D791" s="14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 ht="12.75" customHeight="1">
      <c r="D792" s="14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 ht="12.75" customHeight="1">
      <c r="D793" s="14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 ht="12.75" customHeight="1">
      <c r="D794" s="14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 ht="12.75" customHeight="1">
      <c r="D795" s="14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 ht="12.75" customHeight="1">
      <c r="D796" s="14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 ht="12.75" customHeight="1">
      <c r="D797" s="14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 ht="12.75" customHeight="1">
      <c r="D798" s="14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 ht="12.75" customHeight="1">
      <c r="D799" s="14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 ht="12.75" customHeight="1">
      <c r="D800" s="14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 ht="12.75" customHeight="1">
      <c r="D801" s="14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 ht="12.75" customHeight="1">
      <c r="D802" s="14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 ht="12.75" customHeight="1">
      <c r="D803" s="14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 ht="12.75" customHeight="1">
      <c r="D804" s="14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 ht="12.75" customHeight="1">
      <c r="D805" s="14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 ht="12.75" customHeight="1">
      <c r="D806" s="14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 ht="12.75" customHeight="1">
      <c r="D807" s="14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 ht="12.75" customHeight="1">
      <c r="D808" s="14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 ht="12.75" customHeight="1">
      <c r="D809" s="14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 ht="12.75" customHeight="1">
      <c r="D810" s="14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 ht="12.75" customHeight="1">
      <c r="D811" s="14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 ht="12.75" customHeight="1">
      <c r="D812" s="14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 ht="12.75" customHeight="1">
      <c r="D813" s="14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 ht="12.75" customHeight="1">
      <c r="D814" s="14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 ht="12.75" customHeight="1">
      <c r="D815" s="14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 ht="12.75" customHeight="1">
      <c r="D816" s="14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 ht="12.75" customHeight="1">
      <c r="D817" s="14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 ht="12.75" customHeight="1">
      <c r="D818" s="14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 ht="12.75" customHeight="1">
      <c r="D819" s="14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 ht="12.75" customHeight="1">
      <c r="D820" s="14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 ht="12.75" customHeight="1">
      <c r="D821" s="14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 ht="12.75" customHeight="1">
      <c r="D822" s="14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 ht="12.75" customHeight="1">
      <c r="D823" s="14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 ht="12.75" customHeight="1">
      <c r="D824" s="14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 ht="12.75" customHeight="1">
      <c r="D825" s="14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 ht="12.75" customHeight="1">
      <c r="D826" s="14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 ht="12.75" customHeight="1">
      <c r="D827" s="14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 ht="12.75" customHeight="1">
      <c r="D828" s="14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 ht="12.75" customHeight="1">
      <c r="D829" s="14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 ht="12.75" customHeight="1">
      <c r="D830" s="14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 ht="12.75" customHeight="1">
      <c r="D831" s="14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 ht="12.75" customHeight="1">
      <c r="D832" s="14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 ht="12.75" customHeight="1">
      <c r="D833" s="14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 ht="12.75" customHeight="1">
      <c r="D834" s="14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 ht="12.75" customHeight="1">
      <c r="D835" s="14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 ht="12.75" customHeight="1">
      <c r="D836" s="14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 ht="12.75" customHeight="1">
      <c r="D837" s="14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 ht="12.75" customHeight="1">
      <c r="D838" s="14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 ht="12.75" customHeight="1">
      <c r="D839" s="14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 ht="12.75" customHeight="1">
      <c r="D840" s="14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 ht="12.75" customHeight="1">
      <c r="D841" s="14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 ht="12.75" customHeight="1">
      <c r="D842" s="14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 ht="12.75" customHeight="1">
      <c r="D843" s="14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 ht="12.75" customHeight="1">
      <c r="D844" s="14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 ht="12.75" customHeight="1">
      <c r="D845" s="14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 ht="12.75" customHeight="1">
      <c r="D846" s="14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 ht="12.75" customHeight="1">
      <c r="D847" s="14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 ht="12.75" customHeight="1">
      <c r="D848" s="14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 ht="12.75" customHeight="1">
      <c r="D849" s="14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 ht="12.75" customHeight="1">
      <c r="D850" s="14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 ht="12.75" customHeight="1">
      <c r="D851" s="14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 ht="12.75" customHeight="1">
      <c r="D852" s="14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 ht="12.75" customHeight="1">
      <c r="D853" s="14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 ht="12.75" customHeight="1">
      <c r="D854" s="14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 ht="12.75" customHeight="1">
      <c r="D855" s="14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 ht="12.75" customHeight="1">
      <c r="D856" s="14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 ht="12.75" customHeight="1">
      <c r="D857" s="14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 ht="12.75" customHeight="1">
      <c r="D858" s="14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 ht="12.75" customHeight="1">
      <c r="D859" s="14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 ht="12.75" customHeight="1">
      <c r="D860" s="14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 ht="12.75" customHeight="1">
      <c r="D861" s="14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 ht="12.75" customHeight="1">
      <c r="D862" s="14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 ht="12.75" customHeight="1">
      <c r="D863" s="14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 ht="12.75" customHeight="1">
      <c r="D864" s="14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 ht="12.75" customHeight="1">
      <c r="D865" s="14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 ht="12.75" customHeight="1">
      <c r="D866" s="14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 ht="12.75" customHeight="1">
      <c r="D867" s="14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 ht="12.75" customHeight="1">
      <c r="D868" s="14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 ht="12.75" customHeight="1">
      <c r="D869" s="14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 ht="12.75" customHeight="1">
      <c r="D870" s="14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 ht="12.75" customHeight="1">
      <c r="D871" s="14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 ht="12.75" customHeight="1">
      <c r="D872" s="14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 ht="12.75" customHeight="1">
      <c r="D873" s="14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 ht="12.75" customHeight="1">
      <c r="D874" s="14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 ht="12.75" customHeight="1">
      <c r="D875" s="14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 ht="12.75" customHeight="1">
      <c r="D876" s="14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 ht="12.75" customHeight="1">
      <c r="D877" s="14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 ht="12.75" customHeight="1">
      <c r="D878" s="14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 ht="12.75" customHeight="1">
      <c r="D879" s="14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 ht="12.75" customHeight="1">
      <c r="D880" s="14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 ht="12.75" customHeight="1">
      <c r="D881" s="14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 ht="12.75" customHeight="1">
      <c r="D882" s="14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 ht="12.75" customHeight="1">
      <c r="D883" s="14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 ht="12.75" customHeight="1">
      <c r="D884" s="14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 ht="12.75" customHeight="1">
      <c r="D885" s="14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 ht="12.75" customHeight="1">
      <c r="D886" s="14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 ht="12.75" customHeight="1">
      <c r="D887" s="14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 ht="12.75" customHeight="1">
      <c r="D888" s="14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 ht="12.75" customHeight="1">
      <c r="D889" s="14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 ht="12.75" customHeight="1">
      <c r="D890" s="14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 ht="12.75" customHeight="1">
      <c r="D891" s="14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 ht="12.75" customHeight="1">
      <c r="D892" s="14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 ht="12.75" customHeight="1">
      <c r="D893" s="14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 ht="12.75" customHeight="1">
      <c r="D894" s="14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 ht="12.75" customHeight="1">
      <c r="D895" s="14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 ht="12.75" customHeight="1">
      <c r="D896" s="14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 ht="12.75" customHeight="1">
      <c r="D897" s="14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 ht="12.75" customHeight="1">
      <c r="D898" s="14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 ht="12.75" customHeight="1">
      <c r="D899" s="14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 ht="12.75" customHeight="1">
      <c r="D900" s="14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 ht="12.75" customHeight="1">
      <c r="D901" s="14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 ht="12.75" customHeight="1">
      <c r="D902" s="14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 ht="12.75" customHeight="1">
      <c r="D903" s="14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 ht="12.75" customHeight="1">
      <c r="D904" s="14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 ht="12.75" customHeight="1">
      <c r="D905" s="14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 ht="12.75" customHeight="1">
      <c r="D906" s="14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 ht="12.75" customHeight="1">
      <c r="D907" s="14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 ht="12.75" customHeight="1">
      <c r="D908" s="14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 ht="12.75" customHeight="1">
      <c r="D909" s="14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 ht="12.75" customHeight="1">
      <c r="D910" s="14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 ht="12.75" customHeight="1">
      <c r="D911" s="14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 ht="12.75" customHeight="1">
      <c r="D912" s="14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 ht="12.75" customHeight="1">
      <c r="D913" s="14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 ht="12.75" customHeight="1">
      <c r="D914" s="14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 ht="12.75" customHeight="1">
      <c r="D915" s="14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 ht="12.75" customHeight="1">
      <c r="D916" s="14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 ht="12.75" customHeight="1">
      <c r="D917" s="14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 ht="12.75" customHeight="1">
      <c r="D918" s="14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 ht="12.75" customHeight="1">
      <c r="D919" s="14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 ht="12.75" customHeight="1">
      <c r="D920" s="14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 ht="12.75" customHeight="1">
      <c r="D921" s="14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 ht="12.75" customHeight="1">
      <c r="D922" s="14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 ht="12.75" customHeight="1">
      <c r="D923" s="14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 ht="12.75" customHeight="1">
      <c r="D924" s="14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 ht="12.75" customHeight="1">
      <c r="D925" s="14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 ht="12.75" customHeight="1">
      <c r="D926" s="14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 ht="12.75" customHeight="1">
      <c r="D927" s="14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 ht="12.75" customHeight="1">
      <c r="D928" s="14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 ht="12.75" customHeight="1">
      <c r="D929" s="14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 ht="12.75" customHeight="1">
      <c r="D930" s="14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 ht="12.75" customHeight="1">
      <c r="D931" s="14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 ht="12.75" customHeight="1">
      <c r="D932" s="14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 ht="12.75" customHeight="1">
      <c r="D933" s="14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 ht="12.75" customHeight="1">
      <c r="D934" s="14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 ht="12.75" customHeight="1">
      <c r="D935" s="14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 ht="12.75" customHeight="1">
      <c r="D936" s="14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 ht="12.75" customHeight="1">
      <c r="D937" s="14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 ht="12.75" customHeight="1">
      <c r="D938" s="14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 ht="12.75" customHeight="1">
      <c r="D939" s="14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 ht="12.75" customHeight="1">
      <c r="D940" s="14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 ht="12.75" customHeight="1">
      <c r="D941" s="14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 ht="12.75" customHeight="1">
      <c r="D942" s="14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 ht="12.75" customHeight="1">
      <c r="D943" s="14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 ht="12.75" customHeight="1">
      <c r="D944" s="14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 ht="12.75" customHeight="1">
      <c r="D945" s="14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 ht="12.75" customHeight="1">
      <c r="D946" s="14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 ht="12.75" customHeight="1">
      <c r="D947" s="14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 ht="12.75" customHeight="1">
      <c r="D948" s="14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 ht="12.75" customHeight="1">
      <c r="D949" s="14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 ht="12.75" customHeight="1">
      <c r="D950" s="14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 ht="12.75" customHeight="1">
      <c r="D951" s="14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 ht="12.75" customHeight="1">
      <c r="D952" s="14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 ht="12.75" customHeight="1">
      <c r="D953" s="14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 ht="12.75" customHeight="1">
      <c r="D954" s="14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 ht="12.75" customHeight="1">
      <c r="D955" s="14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 ht="12.75" customHeight="1">
      <c r="D956" s="14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 ht="12.75" customHeight="1">
      <c r="D957" s="14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 ht="12.75" customHeight="1">
      <c r="D958" s="14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 ht="12.75" customHeight="1">
      <c r="D959" s="14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 ht="12.75" customHeight="1">
      <c r="D960" s="14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 ht="12.75" customHeight="1">
      <c r="D961" s="14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 ht="12.75" customHeight="1">
      <c r="D962" s="14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 ht="12.75" customHeight="1">
      <c r="D963" s="14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 ht="12.75" customHeight="1">
      <c r="D964" s="14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 ht="12.75" customHeight="1">
      <c r="D965" s="14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 ht="12.75" customHeight="1">
      <c r="D966" s="14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 ht="12.75" customHeight="1">
      <c r="D967" s="14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 ht="12.75" customHeight="1">
      <c r="D968" s="14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 ht="12.75" customHeight="1">
      <c r="D969" s="14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 ht="12.75" customHeight="1">
      <c r="D970" s="14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 ht="12.75" customHeight="1">
      <c r="D971" s="14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 ht="12.75" customHeight="1">
      <c r="D972" s="14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 ht="12.75" customHeight="1">
      <c r="D973" s="14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 ht="12.75" customHeight="1">
      <c r="D974" s="14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 ht="12.75" customHeight="1">
      <c r="D975" s="14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 ht="12.75" customHeight="1">
      <c r="D976" s="14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 ht="12.75" customHeight="1">
      <c r="D977" s="14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 ht="12.75" customHeight="1">
      <c r="D978" s="14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 ht="12.75" customHeight="1">
      <c r="D979" s="14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 ht="12.75" customHeight="1">
      <c r="D980" s="14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 ht="12.75" customHeight="1">
      <c r="D981" s="14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 ht="12.75" customHeight="1">
      <c r="D982" s="14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 ht="12.75" customHeight="1">
      <c r="D983" s="14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 ht="12.75" customHeight="1">
      <c r="D984" s="14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 ht="12.75" customHeight="1">
      <c r="D985" s="14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 ht="12.75" customHeight="1">
      <c r="D986" s="14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 ht="12.75" customHeight="1">
      <c r="D987" s="14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 ht="12.75" customHeight="1">
      <c r="D988" s="14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 ht="12.75" customHeight="1">
      <c r="D989" s="14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 ht="12.75" customHeight="1">
      <c r="D990" s="14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 ht="12.75" customHeight="1">
      <c r="D991" s="14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 ht="12.75" customHeight="1">
      <c r="D992" s="14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 ht="12.75" customHeight="1">
      <c r="D993" s="14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 ht="12.75" customHeight="1">
      <c r="D994" s="14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 ht="12.75" customHeight="1">
      <c r="D995" s="14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 ht="12.75" customHeight="1">
      <c r="D996" s="14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 ht="12.75" customHeight="1">
      <c r="D997" s="14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 ht="12.75" customHeight="1">
      <c r="D998" s="14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 ht="12.75" customHeight="1">
      <c r="D999" s="14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 ht="12.75" customHeight="1">
      <c r="D1000" s="14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6.43"/>
    <col customWidth="1" min="2" max="2" width="13.14"/>
    <col customWidth="1" min="3" max="3" width="19.29"/>
    <col customWidth="1" min="4" max="5" width="8.29"/>
    <col customWidth="1" min="6" max="6" width="8.43"/>
    <col customWidth="1" min="7" max="33" width="6.0"/>
  </cols>
  <sheetData>
    <row r="1" ht="12.75" customHeight="1">
      <c r="A1" s="12" t="s">
        <v>832</v>
      </c>
      <c r="B1" s="12" t="s">
        <v>699</v>
      </c>
      <c r="C1" s="12" t="s">
        <v>826</v>
      </c>
      <c r="D1" s="109" t="s">
        <v>836</v>
      </c>
      <c r="E1" s="12" t="s">
        <v>837</v>
      </c>
      <c r="F1" s="156" t="s">
        <v>838</v>
      </c>
      <c r="G1" s="11" t="s">
        <v>839</v>
      </c>
      <c r="H1" s="11" t="s">
        <v>840</v>
      </c>
      <c r="I1" s="11" t="s">
        <v>841</v>
      </c>
      <c r="J1" s="11" t="s">
        <v>842</v>
      </c>
      <c r="K1" s="11" t="s">
        <v>843</v>
      </c>
      <c r="L1" s="11" t="s">
        <v>844</v>
      </c>
      <c r="M1" s="11" t="s">
        <v>845</v>
      </c>
      <c r="N1" s="11" t="s">
        <v>846</v>
      </c>
      <c r="O1" s="11" t="s">
        <v>847</v>
      </c>
      <c r="P1" s="11" t="s">
        <v>848</v>
      </c>
      <c r="Q1" s="11" t="s">
        <v>849</v>
      </c>
      <c r="R1" s="11" t="s">
        <v>850</v>
      </c>
      <c r="S1" s="11" t="s">
        <v>851</v>
      </c>
      <c r="T1" s="11" t="s">
        <v>852</v>
      </c>
      <c r="U1" s="11" t="s">
        <v>853</v>
      </c>
      <c r="V1" s="11" t="s">
        <v>890</v>
      </c>
      <c r="W1" s="11" t="s">
        <v>891</v>
      </c>
      <c r="X1" s="11" t="s">
        <v>892</v>
      </c>
      <c r="Y1" s="11" t="s">
        <v>893</v>
      </c>
      <c r="Z1" s="11" t="s">
        <v>894</v>
      </c>
      <c r="AA1" s="11" t="s">
        <v>895</v>
      </c>
      <c r="AB1" s="11" t="s">
        <v>896</v>
      </c>
      <c r="AC1" s="11" t="s">
        <v>897</v>
      </c>
      <c r="AD1" s="11" t="s">
        <v>898</v>
      </c>
      <c r="AE1" s="11" t="s">
        <v>899</v>
      </c>
      <c r="AF1" s="11" t="s">
        <v>900</v>
      </c>
      <c r="AG1" s="11" t="s">
        <v>901</v>
      </c>
    </row>
    <row r="2" ht="12.75" customHeight="1">
      <c r="A2" s="12">
        <f t="shared" ref="A2:A4" si="1">COUNTIF(G2:AK2,1)</f>
        <v>7</v>
      </c>
      <c r="B2" s="157" t="s">
        <v>732</v>
      </c>
      <c r="C2" s="50" t="s">
        <v>454</v>
      </c>
      <c r="D2" s="109">
        <f t="shared" ref="D2:D4" si="2">AVERAGE(G2:AS2)</f>
        <v>0.8452429515</v>
      </c>
      <c r="E2" s="17">
        <f t="shared" ref="E2:E53" si="3">COUNT(G2:AS2)</f>
        <v>14</v>
      </c>
      <c r="F2" s="156">
        <f t="shared" ref="F2:F67" si="4">PRODUCT(E2,D2)</f>
        <v>11.83340132</v>
      </c>
      <c r="G2" s="11">
        <v>1.0</v>
      </c>
      <c r="H2" s="11">
        <v>1.0</v>
      </c>
      <c r="I2" s="11">
        <v>1.0</v>
      </c>
      <c r="J2" s="158">
        <v>0.7</v>
      </c>
      <c r="K2" s="11">
        <v>1.0</v>
      </c>
      <c r="L2" s="11">
        <v>1.0</v>
      </c>
      <c r="M2" s="11">
        <v>1.0</v>
      </c>
      <c r="N2" s="11">
        <v>1.0</v>
      </c>
      <c r="O2" s="11">
        <f>2/9</f>
        <v>0.2222222222</v>
      </c>
      <c r="P2" s="11">
        <f>8/9</f>
        <v>0.8888888889</v>
      </c>
      <c r="Q2" s="11">
        <f>4.5/8</f>
        <v>0.5625</v>
      </c>
      <c r="R2" s="158">
        <f>3/4</f>
        <v>0.75</v>
      </c>
      <c r="S2" s="11">
        <f>11/13</f>
        <v>0.8461538462</v>
      </c>
      <c r="T2" s="11">
        <f>9.5/11</f>
        <v>0.8636363636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12">
        <f t="shared" si="1"/>
        <v>5</v>
      </c>
      <c r="B3" s="157" t="s">
        <v>775</v>
      </c>
      <c r="C3" s="8" t="s">
        <v>828</v>
      </c>
      <c r="D3" s="109">
        <f t="shared" si="2"/>
        <v>0.8358974359</v>
      </c>
      <c r="E3" s="17">
        <f t="shared" si="3"/>
        <v>13</v>
      </c>
      <c r="F3" s="156">
        <f t="shared" si="4"/>
        <v>10.86666667</v>
      </c>
      <c r="G3" s="11">
        <f>7/10</f>
        <v>0.7</v>
      </c>
      <c r="H3" s="11">
        <f>8/9</f>
        <v>0.8888888889</v>
      </c>
      <c r="I3" s="11">
        <f>6/9</f>
        <v>0.6666666667</v>
      </c>
      <c r="J3" s="158">
        <v>1.0</v>
      </c>
      <c r="K3" s="11">
        <v>1.0</v>
      </c>
      <c r="L3" s="11">
        <v>1.0</v>
      </c>
      <c r="M3" s="11">
        <f>4/6</f>
        <v>0.6666666667</v>
      </c>
      <c r="N3" s="11">
        <v>1.0</v>
      </c>
      <c r="O3" s="11">
        <v>1.0</v>
      </c>
      <c r="P3" s="11">
        <v>0.75</v>
      </c>
      <c r="Q3" s="11">
        <f>2/3</f>
        <v>0.6666666667</v>
      </c>
      <c r="R3" s="11">
        <f>7/9</f>
        <v>0.7777777778</v>
      </c>
      <c r="S3" s="11">
        <f>3/4</f>
        <v>0.75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12">
        <f t="shared" si="1"/>
        <v>9</v>
      </c>
      <c r="B4" s="157" t="s">
        <v>729</v>
      </c>
      <c r="C4" s="50" t="s">
        <v>128</v>
      </c>
      <c r="D4" s="109">
        <f t="shared" si="2"/>
        <v>0.7927482605</v>
      </c>
      <c r="E4" s="17">
        <f t="shared" si="3"/>
        <v>19</v>
      </c>
      <c r="F4" s="156">
        <f t="shared" si="4"/>
        <v>15.06221695</v>
      </c>
      <c r="G4" s="11">
        <v>1.0</v>
      </c>
      <c r="H4" s="11">
        <f>2.5/8</f>
        <v>0.3125</v>
      </c>
      <c r="I4" s="11">
        <f>5/7</f>
        <v>0.7142857143</v>
      </c>
      <c r="J4" s="11">
        <v>1.0</v>
      </c>
      <c r="K4" s="11">
        <v>1.0</v>
      </c>
      <c r="L4" s="11">
        <v>1.0</v>
      </c>
      <c r="M4" s="11">
        <v>1.0</v>
      </c>
      <c r="N4" s="11">
        <v>1.0</v>
      </c>
      <c r="O4" s="11">
        <f>9/10</f>
        <v>0.9</v>
      </c>
      <c r="P4" s="11">
        <f>6/9</f>
        <v>0.6666666667</v>
      </c>
      <c r="Q4" s="144">
        <v>0.45</v>
      </c>
      <c r="R4" s="144">
        <v>1.0</v>
      </c>
      <c r="S4" s="11">
        <v>1.0</v>
      </c>
      <c r="T4" s="11">
        <f>4/11</f>
        <v>0.3636363636</v>
      </c>
      <c r="U4" s="11">
        <v>1.0</v>
      </c>
      <c r="V4" s="11">
        <f>3/4</f>
        <v>0.75</v>
      </c>
      <c r="W4" s="158">
        <f>4.5/10</f>
        <v>0.45</v>
      </c>
      <c r="X4" s="11">
        <f>7/13</f>
        <v>0.5384615385</v>
      </c>
      <c r="Y4" s="11">
        <f>11/12</f>
        <v>0.9166666667</v>
      </c>
      <c r="Z4" s="11"/>
      <c r="AA4" s="11"/>
      <c r="AB4" s="158"/>
      <c r="AC4" s="11"/>
      <c r="AD4" s="11"/>
      <c r="AE4" s="11"/>
      <c r="AF4" s="11"/>
      <c r="AG4" s="11"/>
    </row>
    <row r="5" ht="12.75" customHeight="1">
      <c r="A5" s="12">
        <f>COUNTIF(H5:AK5,1)</f>
        <v>10</v>
      </c>
      <c r="B5" s="8" t="s">
        <v>731</v>
      </c>
      <c r="C5" s="8" t="s">
        <v>276</v>
      </c>
      <c r="D5" s="109">
        <f>AVERAGE(H5:AS5)</f>
        <v>0.7628562862</v>
      </c>
      <c r="E5" s="17">
        <f t="shared" si="3"/>
        <v>24</v>
      </c>
      <c r="F5" s="156">
        <f t="shared" si="4"/>
        <v>18.30855087</v>
      </c>
      <c r="G5" s="11">
        <v>0.7</v>
      </c>
      <c r="H5" s="159">
        <f>8/9</f>
        <v>0.8888888889</v>
      </c>
      <c r="I5" s="159">
        <v>1.0</v>
      </c>
      <c r="J5" s="159">
        <v>1.0</v>
      </c>
      <c r="K5" s="159">
        <f t="shared" ref="K5:L5" si="5">5/7</f>
        <v>0.7142857143</v>
      </c>
      <c r="L5" s="159">
        <f t="shared" si="5"/>
        <v>0.7142857143</v>
      </c>
      <c r="M5" s="159">
        <f>1/6</f>
        <v>0.1666666667</v>
      </c>
      <c r="N5" s="159">
        <v>1.0</v>
      </c>
      <c r="O5" s="159">
        <v>1.0</v>
      </c>
      <c r="P5" s="159">
        <v>0.5</v>
      </c>
      <c r="Q5" s="160">
        <v>1.0</v>
      </c>
      <c r="R5" s="161">
        <v>1.0</v>
      </c>
      <c r="S5" s="11">
        <f>7/12</f>
        <v>0.5833333333</v>
      </c>
      <c r="T5" s="11">
        <f>8/11</f>
        <v>0.7272727273</v>
      </c>
      <c r="U5" s="11">
        <f>3/10</f>
        <v>0.3</v>
      </c>
      <c r="V5" s="11">
        <v>1.0</v>
      </c>
      <c r="W5" s="11">
        <f>2.5/8</f>
        <v>0.3125</v>
      </c>
      <c r="X5" s="11">
        <v>1.0</v>
      </c>
      <c r="Y5" s="11">
        <v>1.0</v>
      </c>
      <c r="Z5" s="11">
        <f t="shared" ref="Z5:AA5" si="6">4/5</f>
        <v>0.8</v>
      </c>
      <c r="AA5" s="11">
        <f t="shared" si="6"/>
        <v>0.8</v>
      </c>
      <c r="AB5" s="11">
        <v>1.0</v>
      </c>
      <c r="AC5" s="11">
        <f>4/8</f>
        <v>0.5</v>
      </c>
      <c r="AD5" s="11">
        <f>7/13</f>
        <v>0.5384615385</v>
      </c>
      <c r="AE5" s="11"/>
      <c r="AF5" s="11"/>
      <c r="AG5" s="11"/>
    </row>
    <row r="6" ht="12.75" customHeight="1">
      <c r="A6" s="12">
        <f t="shared" ref="A6:A22" si="7">COUNTIF(G6:AK6,1)</f>
        <v>4</v>
      </c>
      <c r="B6" s="157" t="s">
        <v>738</v>
      </c>
      <c r="C6" s="50" t="s">
        <v>830</v>
      </c>
      <c r="D6" s="109">
        <f t="shared" ref="D6:D53" si="8">AVERAGE(G6:AS6)</f>
        <v>0.7550925926</v>
      </c>
      <c r="E6" s="17">
        <f t="shared" si="3"/>
        <v>12</v>
      </c>
      <c r="F6" s="156">
        <f t="shared" si="4"/>
        <v>9.061111111</v>
      </c>
      <c r="G6" s="11">
        <v>0.6</v>
      </c>
      <c r="H6" s="11">
        <f>7/9</f>
        <v>0.7777777778</v>
      </c>
      <c r="I6" s="11">
        <v>0.0</v>
      </c>
      <c r="J6" s="11">
        <f>5/7</f>
        <v>0.7142857143</v>
      </c>
      <c r="K6" s="11">
        <f>5.5/7</f>
        <v>0.7857142857</v>
      </c>
      <c r="L6" s="158">
        <f>4.5/6</f>
        <v>0.75</v>
      </c>
      <c r="M6" s="11">
        <v>1.0</v>
      </c>
      <c r="N6" s="11">
        <v>1.0</v>
      </c>
      <c r="O6" s="11">
        <v>1.0</v>
      </c>
      <c r="P6" s="11">
        <v>1.0</v>
      </c>
      <c r="Q6" s="11">
        <v>0.833333333</v>
      </c>
      <c r="R6" s="150"/>
      <c r="S6" s="11">
        <v>0.6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12">
        <f t="shared" si="7"/>
        <v>6</v>
      </c>
      <c r="B7" s="8" t="s">
        <v>760</v>
      </c>
      <c r="C7" s="43" t="s">
        <v>335</v>
      </c>
      <c r="D7" s="109">
        <f t="shared" si="8"/>
        <v>0.7396435663</v>
      </c>
      <c r="E7" s="17">
        <f t="shared" si="3"/>
        <v>18</v>
      </c>
      <c r="F7" s="156">
        <f t="shared" si="4"/>
        <v>13.31358419</v>
      </c>
      <c r="G7" s="159">
        <v>0.416666667</v>
      </c>
      <c r="H7" s="159">
        <v>0.909090909</v>
      </c>
      <c r="I7" s="159">
        <v>0.4</v>
      </c>
      <c r="J7" s="159">
        <v>0.777777778</v>
      </c>
      <c r="K7" s="159">
        <v>1.0</v>
      </c>
      <c r="L7" s="159">
        <v>1.0</v>
      </c>
      <c r="M7" s="159">
        <v>0.857142857</v>
      </c>
      <c r="N7" s="160">
        <v>1.0</v>
      </c>
      <c r="O7" s="159">
        <v>0.67</v>
      </c>
      <c r="P7" s="159">
        <v>0.833333333</v>
      </c>
      <c r="Q7" s="159">
        <v>1.0</v>
      </c>
      <c r="R7" s="160">
        <v>1.0</v>
      </c>
      <c r="S7" s="11">
        <f>4/5</f>
        <v>0.8</v>
      </c>
      <c r="T7" s="11">
        <v>1.0</v>
      </c>
      <c r="U7" s="11">
        <f>5/10</f>
        <v>0.5</v>
      </c>
      <c r="V7" s="11">
        <f>1/9</f>
        <v>0.1111111111</v>
      </c>
      <c r="W7" s="11">
        <f>2/4</f>
        <v>0.5</v>
      </c>
      <c r="X7" s="11">
        <f>7/13</f>
        <v>0.5384615385</v>
      </c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12">
        <f t="shared" si="7"/>
        <v>6</v>
      </c>
      <c r="B8" s="157" t="s">
        <v>771</v>
      </c>
      <c r="C8" s="43" t="s">
        <v>418</v>
      </c>
      <c r="D8" s="109">
        <f t="shared" si="8"/>
        <v>0.7249866453</v>
      </c>
      <c r="E8" s="17">
        <f t="shared" si="3"/>
        <v>24</v>
      </c>
      <c r="F8" s="156">
        <f t="shared" si="4"/>
        <v>17.39967949</v>
      </c>
      <c r="G8" s="11">
        <f>1</f>
        <v>1</v>
      </c>
      <c r="H8" s="11">
        <f>8.5/11</f>
        <v>0.7727272727</v>
      </c>
      <c r="I8" s="11">
        <v>0.8</v>
      </c>
      <c r="J8" s="11">
        <f>6/9</f>
        <v>0.6666666667</v>
      </c>
      <c r="K8" s="11">
        <v>1.0</v>
      </c>
      <c r="L8" s="11">
        <f>3/7</f>
        <v>0.4285714286</v>
      </c>
      <c r="M8" s="11">
        <f>6/7</f>
        <v>0.8571428571</v>
      </c>
      <c r="N8" s="11">
        <f>4/6</f>
        <v>0.6666666667</v>
      </c>
      <c r="O8" s="11">
        <v>1.0</v>
      </c>
      <c r="P8" s="11">
        <v>1.0</v>
      </c>
      <c r="Q8" s="11">
        <v>0.5</v>
      </c>
      <c r="R8" s="11">
        <f>PRODUCT(Q8,P8)</f>
        <v>0.5</v>
      </c>
      <c r="S8" s="158">
        <f>2/13</f>
        <v>0.1538461538</v>
      </c>
      <c r="T8" s="11">
        <f>11/12</f>
        <v>0.9166666667</v>
      </c>
      <c r="U8" s="11">
        <f>8/11</f>
        <v>0.7272727273</v>
      </c>
      <c r="V8" s="11">
        <f>1/2</f>
        <v>0.5</v>
      </c>
      <c r="W8" s="11">
        <f>4.5/9</f>
        <v>0.5</v>
      </c>
      <c r="X8" s="11">
        <f>6/9</f>
        <v>0.6666666667</v>
      </c>
      <c r="Y8" s="11">
        <f>4.5/8</f>
        <v>0.5625</v>
      </c>
      <c r="Z8" s="11">
        <v>1.0</v>
      </c>
      <c r="AA8" s="11">
        <v>1.0</v>
      </c>
      <c r="AB8" s="11">
        <f>5/7</f>
        <v>0.7142857143</v>
      </c>
      <c r="AC8" s="11">
        <f>4/6</f>
        <v>0.6666666667</v>
      </c>
      <c r="AD8" s="11">
        <v>0.8</v>
      </c>
      <c r="AE8" s="11"/>
      <c r="AF8" s="11"/>
      <c r="AG8" s="11"/>
    </row>
    <row r="9" ht="12.75" customHeight="1">
      <c r="A9" s="12">
        <f t="shared" si="7"/>
        <v>4</v>
      </c>
      <c r="B9" s="8" t="s">
        <v>799</v>
      </c>
      <c r="C9" s="147" t="s">
        <v>416</v>
      </c>
      <c r="D9" s="109">
        <f t="shared" si="8"/>
        <v>0.7210554203</v>
      </c>
      <c r="E9" s="17">
        <f t="shared" si="3"/>
        <v>16</v>
      </c>
      <c r="F9" s="156">
        <f t="shared" si="4"/>
        <v>11.53688672</v>
      </c>
      <c r="G9" s="159">
        <f>8/12</f>
        <v>0.6666666667</v>
      </c>
      <c r="H9" s="159">
        <f>5/11</f>
        <v>0.4545454545</v>
      </c>
      <c r="I9" s="159">
        <v>0.55</v>
      </c>
      <c r="J9" s="159">
        <f>8/9</f>
        <v>0.8888888889</v>
      </c>
      <c r="K9" s="159">
        <f>4.5/8</f>
        <v>0.5625</v>
      </c>
      <c r="L9" s="159">
        <v>1.0</v>
      </c>
      <c r="M9" s="159">
        <f>5/7</f>
        <v>0.7142857143</v>
      </c>
      <c r="N9" s="159">
        <v>1.0</v>
      </c>
      <c r="O9" s="159">
        <v>0.8</v>
      </c>
      <c r="P9" s="159">
        <v>0.5</v>
      </c>
      <c r="Q9" s="159">
        <v>0.75</v>
      </c>
      <c r="R9" s="11">
        <f>4/8</f>
        <v>0.5</v>
      </c>
      <c r="S9" s="11">
        <v>1.0</v>
      </c>
      <c r="T9" s="11">
        <f>4.5/6</f>
        <v>0.75</v>
      </c>
      <c r="U9" s="11">
        <f>2/5</f>
        <v>0.4</v>
      </c>
      <c r="V9" s="11">
        <v>1.0</v>
      </c>
      <c r="W9" s="11"/>
      <c r="X9" s="11"/>
      <c r="Y9" s="11"/>
      <c r="Z9" s="158"/>
      <c r="AA9" s="11"/>
      <c r="AB9" s="11"/>
      <c r="AC9" s="11"/>
      <c r="AD9" s="11"/>
      <c r="AE9" s="11"/>
      <c r="AF9" s="11"/>
      <c r="AG9" s="11"/>
    </row>
    <row r="10" ht="12.75" customHeight="1">
      <c r="A10" s="12">
        <f t="shared" si="7"/>
        <v>1</v>
      </c>
      <c r="B10" s="157" t="s">
        <v>753</v>
      </c>
      <c r="C10" s="51" t="s">
        <v>134</v>
      </c>
      <c r="D10" s="109">
        <f t="shared" si="8"/>
        <v>0.6976190476</v>
      </c>
      <c r="E10" s="17">
        <f t="shared" si="3"/>
        <v>7</v>
      </c>
      <c r="F10" s="156">
        <f t="shared" si="4"/>
        <v>4.883333333</v>
      </c>
      <c r="G10" s="11">
        <f>8/9</f>
        <v>0.8888888889</v>
      </c>
      <c r="H10" s="11">
        <f>5/8</f>
        <v>0.625</v>
      </c>
      <c r="I10" s="11">
        <v>1.0</v>
      </c>
      <c r="J10" s="11">
        <v>0.5</v>
      </c>
      <c r="K10" s="11">
        <v>0.8</v>
      </c>
      <c r="L10" s="11">
        <f>4/9</f>
        <v>0.4444444444</v>
      </c>
      <c r="M10" s="11">
        <f>5/8</f>
        <v>0.625</v>
      </c>
      <c r="N10" s="144"/>
      <c r="O10" s="144"/>
      <c r="P10" s="162"/>
      <c r="Q10" s="144"/>
      <c r="R10" s="162"/>
      <c r="S10" s="14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12">
        <f t="shared" si="7"/>
        <v>4</v>
      </c>
      <c r="B11" s="157" t="s">
        <v>742</v>
      </c>
      <c r="C11" s="51" t="s">
        <v>356</v>
      </c>
      <c r="D11" s="109">
        <f t="shared" si="8"/>
        <v>0.6872077922</v>
      </c>
      <c r="E11" s="17">
        <f t="shared" si="3"/>
        <v>15</v>
      </c>
      <c r="F11" s="156">
        <f t="shared" si="4"/>
        <v>10.30811688</v>
      </c>
      <c r="G11" s="11">
        <f>4/7</f>
        <v>0.5714285714</v>
      </c>
      <c r="H11" s="11">
        <v>0.6</v>
      </c>
      <c r="I11" s="11">
        <f>3.5/9</f>
        <v>0.3888888889</v>
      </c>
      <c r="J11" s="11">
        <f>5/8</f>
        <v>0.625</v>
      </c>
      <c r="K11" s="11">
        <f>2.5/7</f>
        <v>0.3571428571</v>
      </c>
      <c r="L11" s="11">
        <v>1.0</v>
      </c>
      <c r="M11" s="11">
        <v>1.0</v>
      </c>
      <c r="N11" s="11">
        <f>4/5</f>
        <v>0.8</v>
      </c>
      <c r="O11" s="11">
        <v>1.0</v>
      </c>
      <c r="P11" s="11">
        <v>1.0</v>
      </c>
      <c r="Q11" s="158">
        <f>1/4</f>
        <v>0.25</v>
      </c>
      <c r="R11" s="11">
        <f>11/12</f>
        <v>0.9166666667</v>
      </c>
      <c r="S11" s="11">
        <f>5/11</f>
        <v>0.4545454545</v>
      </c>
      <c r="T11" s="11">
        <f>9/10</f>
        <v>0.9</v>
      </c>
      <c r="U11" s="11">
        <f>4/9</f>
        <v>0.4444444444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12">
        <f t="shared" si="7"/>
        <v>5</v>
      </c>
      <c r="B12" s="8" t="s">
        <v>736</v>
      </c>
      <c r="C12" s="55" t="s">
        <v>227</v>
      </c>
      <c r="D12" s="109">
        <f t="shared" si="8"/>
        <v>0.6839156214</v>
      </c>
      <c r="E12" s="17">
        <f t="shared" si="3"/>
        <v>18</v>
      </c>
      <c r="F12" s="156">
        <f t="shared" si="4"/>
        <v>12.31048119</v>
      </c>
      <c r="G12" s="11">
        <v>1.0</v>
      </c>
      <c r="H12" s="11">
        <v>1.0</v>
      </c>
      <c r="I12" s="11">
        <f>6/8</f>
        <v>0.75</v>
      </c>
      <c r="J12" s="160">
        <v>0.888888889</v>
      </c>
      <c r="K12" s="159">
        <f>4.5/11</f>
        <v>0.4090909091</v>
      </c>
      <c r="L12" s="159">
        <v>0.6</v>
      </c>
      <c r="M12" s="159">
        <f>7/9</f>
        <v>0.7777777778</v>
      </c>
      <c r="N12" s="159">
        <f>7/8</f>
        <v>0.875</v>
      </c>
      <c r="O12" s="159">
        <v>0.0</v>
      </c>
      <c r="P12" s="159">
        <f>4/6</f>
        <v>0.6666666667</v>
      </c>
      <c r="Q12" s="159">
        <f>2/5</f>
        <v>0.4</v>
      </c>
      <c r="R12" s="159">
        <v>1.0</v>
      </c>
      <c r="S12" s="159">
        <v>1.0</v>
      </c>
      <c r="T12" s="11">
        <v>1.0</v>
      </c>
      <c r="U12" s="11">
        <f>2/7</f>
        <v>0.2857142857</v>
      </c>
      <c r="V12" s="11">
        <f>3/11</f>
        <v>0.2727272727</v>
      </c>
      <c r="W12" s="11">
        <f>5/10</f>
        <v>0.5</v>
      </c>
      <c r="X12" s="11">
        <f>11.5/13</f>
        <v>0.8846153846</v>
      </c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12">
        <f t="shared" si="7"/>
        <v>3</v>
      </c>
      <c r="B13" s="157" t="s">
        <v>762</v>
      </c>
      <c r="C13" s="8" t="s">
        <v>289</v>
      </c>
      <c r="D13" s="109">
        <f t="shared" si="8"/>
        <v>0.676521164</v>
      </c>
      <c r="E13" s="17">
        <f t="shared" si="3"/>
        <v>12</v>
      </c>
      <c r="F13" s="156">
        <f t="shared" si="4"/>
        <v>8.118253968</v>
      </c>
      <c r="G13" s="11">
        <f>3.5/12</f>
        <v>0.2916666667</v>
      </c>
      <c r="H13" s="11">
        <v>1.0</v>
      </c>
      <c r="I13" s="11">
        <f>7.5/10</f>
        <v>0.75</v>
      </c>
      <c r="J13" s="11">
        <f>1/9</f>
        <v>0.1111111111</v>
      </c>
      <c r="K13" s="11">
        <f>7/8</f>
        <v>0.875</v>
      </c>
      <c r="L13" s="158">
        <f>6/7</f>
        <v>0.8571428571</v>
      </c>
      <c r="M13" s="11">
        <v>1.0</v>
      </c>
      <c r="N13" s="11">
        <f>5/6</f>
        <v>0.8333333333</v>
      </c>
      <c r="O13" s="11">
        <f>3/6</f>
        <v>0.5</v>
      </c>
      <c r="P13" s="11">
        <v>1.0</v>
      </c>
      <c r="Q13" s="11">
        <f>4/10</f>
        <v>0.4</v>
      </c>
      <c r="R13" s="11">
        <f>3/6</f>
        <v>0.5</v>
      </c>
      <c r="S13" s="144"/>
      <c r="T13" s="11"/>
      <c r="U13" s="11"/>
      <c r="V13" s="158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12">
        <f t="shared" si="7"/>
        <v>6</v>
      </c>
      <c r="B14" s="157" t="s">
        <v>780</v>
      </c>
      <c r="C14" s="82" t="s">
        <v>400</v>
      </c>
      <c r="D14" s="109">
        <f t="shared" si="8"/>
        <v>0.6694955928</v>
      </c>
      <c r="E14" s="17">
        <f t="shared" si="3"/>
        <v>22</v>
      </c>
      <c r="F14" s="156">
        <f t="shared" si="4"/>
        <v>14.72890304</v>
      </c>
      <c r="G14" s="11">
        <f>1/11</f>
        <v>0.09090909091</v>
      </c>
      <c r="H14" s="11">
        <v>1.0</v>
      </c>
      <c r="I14" s="158">
        <f>4.5/9</f>
        <v>0.5</v>
      </c>
      <c r="J14" s="11">
        <f>7/8</f>
        <v>0.875</v>
      </c>
      <c r="K14" s="11">
        <f>4.5/7</f>
        <v>0.6428571429</v>
      </c>
      <c r="L14" s="11">
        <v>1.0</v>
      </c>
      <c r="M14" s="11">
        <v>0.8</v>
      </c>
      <c r="N14" s="11">
        <v>1.0</v>
      </c>
      <c r="O14" s="11">
        <v>0.75</v>
      </c>
      <c r="P14" s="11">
        <f>12/13</f>
        <v>0.9230769231</v>
      </c>
      <c r="Q14" s="11">
        <f>10/12</f>
        <v>0.8333333333</v>
      </c>
      <c r="R14" s="11">
        <f>1/11</f>
        <v>0.09090909091</v>
      </c>
      <c r="S14" s="11">
        <v>0.0</v>
      </c>
      <c r="T14" s="11">
        <f>8/9</f>
        <v>0.8888888889</v>
      </c>
      <c r="U14" s="11">
        <v>1.0</v>
      </c>
      <c r="V14" s="11">
        <f>4.5/8</f>
        <v>0.5625</v>
      </c>
      <c r="W14" s="11">
        <f>1/4</f>
        <v>0.25</v>
      </c>
      <c r="X14" s="11">
        <f>4/7</f>
        <v>0.5714285714</v>
      </c>
      <c r="Y14" s="11">
        <v>1.0</v>
      </c>
      <c r="Z14" s="11">
        <v>1.0</v>
      </c>
      <c r="AA14" s="11">
        <f>1/5</f>
        <v>0.2</v>
      </c>
      <c r="AB14" s="11">
        <f>3/4</f>
        <v>0.75</v>
      </c>
      <c r="AC14" s="11"/>
      <c r="AD14" s="11"/>
      <c r="AE14" s="11"/>
      <c r="AF14" s="11"/>
      <c r="AG14" s="11"/>
    </row>
    <row r="15" ht="12.75" customHeight="1">
      <c r="A15" s="12">
        <f t="shared" si="7"/>
        <v>4</v>
      </c>
      <c r="B15" s="157" t="s">
        <v>730</v>
      </c>
      <c r="C15" s="43" t="s">
        <v>277</v>
      </c>
      <c r="D15" s="109">
        <f t="shared" si="8"/>
        <v>0.6688805346</v>
      </c>
      <c r="E15" s="17">
        <f t="shared" si="3"/>
        <v>19</v>
      </c>
      <c r="F15" s="156">
        <f t="shared" si="4"/>
        <v>12.70873016</v>
      </c>
      <c r="G15" s="11">
        <f>9/10</f>
        <v>0.9</v>
      </c>
      <c r="H15" s="11">
        <v>1.0</v>
      </c>
      <c r="I15" s="11">
        <v>1.0</v>
      </c>
      <c r="J15" s="11">
        <f>3/8</f>
        <v>0.375</v>
      </c>
      <c r="K15" s="11">
        <v>0.5</v>
      </c>
      <c r="L15" s="150"/>
      <c r="M15" s="11">
        <v>0.4</v>
      </c>
      <c r="N15" s="11">
        <v>0.444444444</v>
      </c>
      <c r="O15" s="11">
        <v>0.875</v>
      </c>
      <c r="P15" s="158">
        <v>0.857142857</v>
      </c>
      <c r="Q15" s="11">
        <v>0.666666667</v>
      </c>
      <c r="R15" s="11">
        <v>0.833333333</v>
      </c>
      <c r="S15" s="11">
        <v>1.0</v>
      </c>
      <c r="T15" s="11">
        <f>1/4</f>
        <v>0.25</v>
      </c>
      <c r="U15" s="144"/>
      <c r="V15" s="11">
        <v>1.0</v>
      </c>
      <c r="W15" s="11">
        <f>6/7</f>
        <v>0.8571428571</v>
      </c>
      <c r="X15" s="11">
        <f>3/6</f>
        <v>0.5</v>
      </c>
      <c r="Y15" s="11">
        <f>1/5</f>
        <v>0.2</v>
      </c>
      <c r="Z15" s="11">
        <v>0.3</v>
      </c>
      <c r="AA15" s="11">
        <v>0.75</v>
      </c>
      <c r="AB15" s="11"/>
      <c r="AC15" s="11"/>
      <c r="AD15" s="11"/>
      <c r="AE15" s="11"/>
      <c r="AF15" s="11"/>
      <c r="AG15" s="11"/>
    </row>
    <row r="16" ht="12.75" customHeight="1">
      <c r="A16" s="12">
        <f t="shared" si="7"/>
        <v>3</v>
      </c>
      <c r="B16" s="8" t="s">
        <v>761</v>
      </c>
      <c r="C16" s="39" t="s">
        <v>318</v>
      </c>
      <c r="D16" s="109">
        <f t="shared" si="8"/>
        <v>0.6648296148</v>
      </c>
      <c r="E16" s="17">
        <f t="shared" si="3"/>
        <v>15</v>
      </c>
      <c r="F16" s="156">
        <f t="shared" si="4"/>
        <v>9.972444222</v>
      </c>
      <c r="G16" s="159">
        <f>3/4</f>
        <v>0.75</v>
      </c>
      <c r="H16" s="159">
        <f>10/11</f>
        <v>0.9090909091</v>
      </c>
      <c r="I16" s="159">
        <v>0.0</v>
      </c>
      <c r="J16" s="159">
        <v>1.0</v>
      </c>
      <c r="K16" s="159">
        <v>1.0</v>
      </c>
      <c r="L16" s="159">
        <f t="shared" ref="L16:L17" si="9">5/7</f>
        <v>0.7142857143</v>
      </c>
      <c r="M16" s="159">
        <f t="shared" ref="M16:M17" si="10">4/6</f>
        <v>0.6666666667</v>
      </c>
      <c r="N16" s="159">
        <f>1.5/5</f>
        <v>0.3</v>
      </c>
      <c r="O16" s="159">
        <f>3/5</f>
        <v>0.6</v>
      </c>
      <c r="P16" s="159">
        <v>1.0</v>
      </c>
      <c r="Q16" s="158">
        <f>3/5</f>
        <v>0.6</v>
      </c>
      <c r="R16" s="11">
        <f>8/11</f>
        <v>0.7272727273</v>
      </c>
      <c r="S16" s="11">
        <f>5/10</f>
        <v>0.5</v>
      </c>
      <c r="T16" s="11">
        <f>6/9</f>
        <v>0.6666666667</v>
      </c>
      <c r="U16" s="11">
        <f>7/13</f>
        <v>0.5384615385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12">
        <f t="shared" si="7"/>
        <v>3</v>
      </c>
      <c r="B17" s="157" t="s">
        <v>770</v>
      </c>
      <c r="C17" s="8" t="s">
        <v>238</v>
      </c>
      <c r="D17" s="109">
        <f t="shared" si="8"/>
        <v>0.6625050104</v>
      </c>
      <c r="E17" s="17">
        <f t="shared" si="3"/>
        <v>18</v>
      </c>
      <c r="F17" s="156">
        <f t="shared" si="4"/>
        <v>11.92509019</v>
      </c>
      <c r="G17" s="11">
        <f>6/7</f>
        <v>0.8571428571</v>
      </c>
      <c r="H17" s="11">
        <f>8/11</f>
        <v>0.7272727273</v>
      </c>
      <c r="I17" s="11">
        <f>3/10</f>
        <v>0.3</v>
      </c>
      <c r="J17" s="11">
        <f>2/9</f>
        <v>0.2222222222</v>
      </c>
      <c r="K17" s="11">
        <f>6/8</f>
        <v>0.75</v>
      </c>
      <c r="L17" s="11">
        <f t="shared" si="9"/>
        <v>0.7142857143</v>
      </c>
      <c r="M17" s="11">
        <f t="shared" si="10"/>
        <v>0.6666666667</v>
      </c>
      <c r="N17" s="11">
        <f>3/5</f>
        <v>0.6</v>
      </c>
      <c r="O17" s="158">
        <v>1.0</v>
      </c>
      <c r="P17" s="11">
        <f>7/9</f>
        <v>0.7777777778</v>
      </c>
      <c r="Q17" s="144"/>
      <c r="R17" s="11">
        <v>0.3</v>
      </c>
      <c r="S17" s="11">
        <f>8/9</f>
        <v>0.8888888889</v>
      </c>
      <c r="T17" s="11">
        <f>1.5/8</f>
        <v>0.1875</v>
      </c>
      <c r="U17" s="11">
        <v>1.0</v>
      </c>
      <c r="V17" s="11">
        <f>5/6</f>
        <v>0.8333333333</v>
      </c>
      <c r="W17" s="11">
        <f>3/6</f>
        <v>0.5</v>
      </c>
      <c r="X17" s="11">
        <f>3/5</f>
        <v>0.6</v>
      </c>
      <c r="Y17" s="11">
        <v>1.0</v>
      </c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12">
        <f t="shared" si="7"/>
        <v>2</v>
      </c>
      <c r="B18" s="157" t="s">
        <v>801</v>
      </c>
      <c r="C18" s="47" t="s">
        <v>580</v>
      </c>
      <c r="D18" s="109">
        <f t="shared" si="8"/>
        <v>0.6621001394</v>
      </c>
      <c r="E18" s="17">
        <f t="shared" si="3"/>
        <v>16</v>
      </c>
      <c r="F18" s="156">
        <f t="shared" si="4"/>
        <v>10.59360223</v>
      </c>
      <c r="G18" s="11">
        <f>10/13</f>
        <v>0.7692307692</v>
      </c>
      <c r="H18" s="11">
        <f>7/12</f>
        <v>0.5833333333</v>
      </c>
      <c r="I18" s="11">
        <v>1.0</v>
      </c>
      <c r="J18" s="11">
        <f>5/10</f>
        <v>0.5</v>
      </c>
      <c r="K18" s="11">
        <f>6.5/9</f>
        <v>0.7222222222</v>
      </c>
      <c r="L18" s="11">
        <f>1/9</f>
        <v>0.1111111111</v>
      </c>
      <c r="M18" s="11">
        <f>6.5/8</f>
        <v>0.8125</v>
      </c>
      <c r="N18" s="11">
        <f>4/7</f>
        <v>0.5714285714</v>
      </c>
      <c r="O18" s="11">
        <v>1.0</v>
      </c>
      <c r="P18" s="11">
        <v>0.4</v>
      </c>
      <c r="Q18" s="11">
        <v>0.25</v>
      </c>
      <c r="R18" s="11">
        <f>10/13</f>
        <v>0.7692307692</v>
      </c>
      <c r="S18" s="11">
        <f>9/12</f>
        <v>0.75</v>
      </c>
      <c r="T18" s="11">
        <f>10/11</f>
        <v>0.9090909091</v>
      </c>
      <c r="U18" s="11">
        <f>9/10</f>
        <v>0.9</v>
      </c>
      <c r="V18" s="11">
        <f>6/11</f>
        <v>0.5454545455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12">
        <f t="shared" si="7"/>
        <v>4</v>
      </c>
      <c r="B19" s="8" t="s">
        <v>797</v>
      </c>
      <c r="C19" s="9" t="s">
        <v>641</v>
      </c>
      <c r="D19" s="109">
        <f t="shared" si="8"/>
        <v>0.6579232171</v>
      </c>
      <c r="E19" s="17">
        <f t="shared" si="3"/>
        <v>19</v>
      </c>
      <c r="F19" s="156">
        <f t="shared" si="4"/>
        <v>12.50054113</v>
      </c>
      <c r="G19" s="159">
        <f>6/13</f>
        <v>0.4615384615</v>
      </c>
      <c r="H19" s="159">
        <f>10/12</f>
        <v>0.8333333333</v>
      </c>
      <c r="I19" s="159">
        <f>2.5/11</f>
        <v>0.2272727273</v>
      </c>
      <c r="J19" s="159">
        <v>0.0</v>
      </c>
      <c r="K19" s="159">
        <f>4/9</f>
        <v>0.4444444444</v>
      </c>
      <c r="L19" s="159">
        <f>5/8</f>
        <v>0.625</v>
      </c>
      <c r="M19" s="159">
        <f>6/7</f>
        <v>0.8571428571</v>
      </c>
      <c r="N19" s="159">
        <f>5/7</f>
        <v>0.7142857143</v>
      </c>
      <c r="O19" s="159">
        <v>1.0</v>
      </c>
      <c r="P19" s="159">
        <v>1.0</v>
      </c>
      <c r="Q19" s="159">
        <v>1.0</v>
      </c>
      <c r="R19" s="11">
        <f>6/7</f>
        <v>0.8571428571</v>
      </c>
      <c r="S19" s="11">
        <f>7/11</f>
        <v>0.6363636364</v>
      </c>
      <c r="T19" s="11">
        <f>5/10</f>
        <v>0.5</v>
      </c>
      <c r="U19" s="11">
        <f>5/9</f>
        <v>0.5555555556</v>
      </c>
      <c r="V19" s="11">
        <f>3/4</f>
        <v>0.75</v>
      </c>
      <c r="W19" s="11">
        <v>1.0</v>
      </c>
      <c r="X19" s="11">
        <f>3/6</f>
        <v>0.5</v>
      </c>
      <c r="Y19" s="11">
        <f>7/13</f>
        <v>0.5384615385</v>
      </c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12">
        <f t="shared" si="7"/>
        <v>3</v>
      </c>
      <c r="B20" s="157" t="s">
        <v>766</v>
      </c>
      <c r="C20" s="8" t="s">
        <v>61</v>
      </c>
      <c r="D20" s="109">
        <f t="shared" si="8"/>
        <v>0.6576343795</v>
      </c>
      <c r="E20" s="17">
        <f t="shared" si="3"/>
        <v>16</v>
      </c>
      <c r="F20" s="156">
        <f t="shared" si="4"/>
        <v>10.52215007</v>
      </c>
      <c r="G20" s="11">
        <v>0.8</v>
      </c>
      <c r="H20" s="11">
        <f>6/9</f>
        <v>0.6666666667</v>
      </c>
      <c r="I20" s="11">
        <v>1.0</v>
      </c>
      <c r="J20" s="11">
        <f>5/8</f>
        <v>0.625</v>
      </c>
      <c r="K20" s="11">
        <f>6/8</f>
        <v>0.75</v>
      </c>
      <c r="L20" s="11">
        <v>1.0</v>
      </c>
      <c r="M20" s="11">
        <f>1/7</f>
        <v>0.1428571429</v>
      </c>
      <c r="N20" s="11">
        <f>9/11</f>
        <v>0.8181818182</v>
      </c>
      <c r="O20" s="11">
        <f>9/10</f>
        <v>0.9</v>
      </c>
      <c r="P20" s="158">
        <f>4/9</f>
        <v>0.4444444444</v>
      </c>
      <c r="Q20" s="11">
        <f>3/8</f>
        <v>0.375</v>
      </c>
      <c r="R20" s="11">
        <v>0.0</v>
      </c>
      <c r="S20" s="11">
        <v>1.0</v>
      </c>
      <c r="T20" s="11">
        <f>4/5</f>
        <v>0.8</v>
      </c>
      <c r="U20" s="11">
        <f>3.5/5</f>
        <v>0.7</v>
      </c>
      <c r="V20" s="11">
        <v>0.5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12">
        <f t="shared" si="7"/>
        <v>5</v>
      </c>
      <c r="B21" s="157" t="s">
        <v>789</v>
      </c>
      <c r="C21" s="9" t="s">
        <v>55</v>
      </c>
      <c r="D21" s="109">
        <f t="shared" si="8"/>
        <v>0.6550028729</v>
      </c>
      <c r="E21" s="17">
        <f t="shared" si="3"/>
        <v>17</v>
      </c>
      <c r="F21" s="156">
        <f t="shared" si="4"/>
        <v>11.13504884</v>
      </c>
      <c r="G21" s="11">
        <f>1/10</f>
        <v>0.1</v>
      </c>
      <c r="H21" s="11">
        <f>8/9</f>
        <v>0.8888888889</v>
      </c>
      <c r="I21" s="11">
        <f>5/9</f>
        <v>0.5555555556</v>
      </c>
      <c r="J21" s="11">
        <f>7/8</f>
        <v>0.875</v>
      </c>
      <c r="K21" s="11">
        <f>2/8</f>
        <v>0.25</v>
      </c>
      <c r="L21" s="11">
        <f>2/7</f>
        <v>0.2857142857</v>
      </c>
      <c r="M21" s="11">
        <f>4/7</f>
        <v>0.5714285714</v>
      </c>
      <c r="N21" s="11">
        <f>1/6</f>
        <v>0.1666666667</v>
      </c>
      <c r="O21" s="11">
        <f>5/6</f>
        <v>0.8333333333</v>
      </c>
      <c r="P21" s="11">
        <v>1.0</v>
      </c>
      <c r="Q21" s="11">
        <v>1.0</v>
      </c>
      <c r="R21" s="11">
        <v>1.0</v>
      </c>
      <c r="S21" s="11">
        <v>1.0</v>
      </c>
      <c r="T21" s="11">
        <v>1.0</v>
      </c>
      <c r="U21" s="11">
        <f>7/13</f>
        <v>0.5384615385</v>
      </c>
      <c r="V21" s="11">
        <f>3/12</f>
        <v>0.25</v>
      </c>
      <c r="W21" s="11">
        <v>0.82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12">
        <f t="shared" si="7"/>
        <v>5</v>
      </c>
      <c r="B22" s="8" t="s">
        <v>740</v>
      </c>
      <c r="C22" s="37" t="s">
        <v>397</v>
      </c>
      <c r="D22" s="109">
        <f t="shared" si="8"/>
        <v>0.6445508658</v>
      </c>
      <c r="E22" s="17">
        <f t="shared" si="3"/>
        <v>20</v>
      </c>
      <c r="F22" s="156">
        <f t="shared" si="4"/>
        <v>12.89101732</v>
      </c>
      <c r="G22" s="159">
        <f>10/11</f>
        <v>0.9090909091</v>
      </c>
      <c r="H22" s="159">
        <v>0.4</v>
      </c>
      <c r="I22" s="159">
        <f>7.5/9</f>
        <v>0.8333333333</v>
      </c>
      <c r="J22" s="159">
        <f>3/8</f>
        <v>0.375</v>
      </c>
      <c r="K22" s="159">
        <f>4.5/7</f>
        <v>0.6428571429</v>
      </c>
      <c r="L22" s="159">
        <f>2.5/6</f>
        <v>0.4166666667</v>
      </c>
      <c r="M22" s="159">
        <v>1.0</v>
      </c>
      <c r="N22" s="159">
        <v>0.8</v>
      </c>
      <c r="O22" s="159">
        <v>0.5</v>
      </c>
      <c r="P22" s="159">
        <f>1/3</f>
        <v>0.3333333333</v>
      </c>
      <c r="Q22" s="11">
        <f>4/7</f>
        <v>0.5714285714</v>
      </c>
      <c r="R22" s="11">
        <f>5/11</f>
        <v>0.4545454545</v>
      </c>
      <c r="S22" s="11">
        <v>1.0</v>
      </c>
      <c r="T22" s="11">
        <v>1.0</v>
      </c>
      <c r="U22" s="11">
        <v>1.0</v>
      </c>
      <c r="V22" s="158">
        <f>4/7</f>
        <v>0.5714285714</v>
      </c>
      <c r="W22" s="11">
        <f>3/6</f>
        <v>0.5</v>
      </c>
      <c r="X22" s="11">
        <f>2/6</f>
        <v>0.3333333333</v>
      </c>
      <c r="Y22" s="11">
        <v>1.0</v>
      </c>
      <c r="Z22" s="11">
        <f>1/4</f>
        <v>0.25</v>
      </c>
      <c r="AA22" s="11"/>
      <c r="AB22" s="11"/>
      <c r="AC22" s="11"/>
      <c r="AD22" s="11"/>
      <c r="AE22" s="11"/>
      <c r="AF22" s="11"/>
      <c r="AG22" s="11"/>
    </row>
    <row r="23" ht="12.75" customHeight="1">
      <c r="A23" s="12">
        <v>4.0</v>
      </c>
      <c r="B23" s="157" t="s">
        <v>773</v>
      </c>
      <c r="C23" s="43" t="s">
        <v>473</v>
      </c>
      <c r="D23" s="109">
        <f t="shared" si="8"/>
        <v>0.6423840049</v>
      </c>
      <c r="E23" s="17">
        <f t="shared" si="3"/>
        <v>13</v>
      </c>
      <c r="F23" s="156">
        <f t="shared" si="4"/>
        <v>8.350992063</v>
      </c>
      <c r="G23" s="11">
        <v>1.0</v>
      </c>
      <c r="H23" s="11">
        <v>1.0</v>
      </c>
      <c r="I23" s="11">
        <f>3/9</f>
        <v>0.3333333333</v>
      </c>
      <c r="J23" s="11">
        <f>2.5/8</f>
        <v>0.3125</v>
      </c>
      <c r="K23" s="158">
        <f>5/7</f>
        <v>0.7142857143</v>
      </c>
      <c r="L23" s="11">
        <f>4/7</f>
        <v>0.5714285714</v>
      </c>
      <c r="M23" s="11">
        <f>4/6</f>
        <v>0.6666666667</v>
      </c>
      <c r="N23" s="11">
        <f>3/5</f>
        <v>0.6</v>
      </c>
      <c r="O23" s="11">
        <v>1.0</v>
      </c>
      <c r="P23" s="158">
        <f>1.5/4</f>
        <v>0.375</v>
      </c>
      <c r="Q23" s="11">
        <f>1/3</f>
        <v>0.3333333333</v>
      </c>
      <c r="R23" s="159">
        <f>4/9</f>
        <v>0.4444444444</v>
      </c>
      <c r="S23" s="159">
        <v>1.0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12">
        <f t="shared" ref="A24:A53" si="11">COUNTIF(G24:AK24,1)</f>
        <v>2</v>
      </c>
      <c r="B24" s="157" t="s">
        <v>774</v>
      </c>
      <c r="C24" s="60" t="s">
        <v>246</v>
      </c>
      <c r="D24" s="109">
        <f t="shared" si="8"/>
        <v>0.6417027417</v>
      </c>
      <c r="E24" s="17">
        <f t="shared" si="3"/>
        <v>7</v>
      </c>
      <c r="F24" s="156">
        <f t="shared" si="4"/>
        <v>4.491919192</v>
      </c>
      <c r="G24" s="11">
        <v>1.0</v>
      </c>
      <c r="H24" s="11">
        <v>1.0</v>
      </c>
      <c r="I24" s="11">
        <f>3/10</f>
        <v>0.3</v>
      </c>
      <c r="J24" s="11">
        <f>7/11</f>
        <v>0.6363636364</v>
      </c>
      <c r="K24" s="11">
        <f>2.5/10</f>
        <v>0.25</v>
      </c>
      <c r="L24" s="11">
        <f>5/9</f>
        <v>0.5555555556</v>
      </c>
      <c r="M24" s="11">
        <f>6/8</f>
        <v>0.75</v>
      </c>
      <c r="N24" s="151"/>
      <c r="O24" s="151"/>
      <c r="P24" s="151"/>
      <c r="Q24" s="163"/>
      <c r="R24" s="151"/>
      <c r="S24" s="15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12">
        <f t="shared" si="11"/>
        <v>4</v>
      </c>
      <c r="B25" s="157" t="s">
        <v>733</v>
      </c>
      <c r="C25" s="9" t="s">
        <v>306</v>
      </c>
      <c r="D25" s="109">
        <f t="shared" si="8"/>
        <v>0.63966829</v>
      </c>
      <c r="E25" s="17">
        <f t="shared" si="3"/>
        <v>20</v>
      </c>
      <c r="F25" s="156">
        <f t="shared" si="4"/>
        <v>12.7933658</v>
      </c>
      <c r="G25" s="11">
        <f>8/12</f>
        <v>0.6666666667</v>
      </c>
      <c r="H25" s="11">
        <f>10/11</f>
        <v>0.9090909091</v>
      </c>
      <c r="I25" s="11">
        <f>7.5/10</f>
        <v>0.75</v>
      </c>
      <c r="J25" s="11">
        <f>5/9</f>
        <v>0.5555555556</v>
      </c>
      <c r="K25" s="11">
        <v>1.0</v>
      </c>
      <c r="L25" s="11">
        <f>2/7</f>
        <v>0.2857142857</v>
      </c>
      <c r="M25" s="11">
        <f>4/12</f>
        <v>0.3333333333</v>
      </c>
      <c r="N25" s="11">
        <f>3/11</f>
        <v>0.2727272727</v>
      </c>
      <c r="O25" s="11">
        <v>1.0</v>
      </c>
      <c r="P25" s="11">
        <f>7/9</f>
        <v>0.7777777778</v>
      </c>
      <c r="Q25" s="158">
        <f>2.5/8</f>
        <v>0.3125</v>
      </c>
      <c r="R25" s="11">
        <f>3.5/7</f>
        <v>0.5</v>
      </c>
      <c r="S25" s="11">
        <f>4/6</f>
        <v>0.6666666667</v>
      </c>
      <c r="T25" s="145"/>
      <c r="U25" s="11">
        <f>3/5</f>
        <v>0.6</v>
      </c>
      <c r="V25" s="11">
        <v>1.0</v>
      </c>
      <c r="W25" s="11">
        <v>0.83</v>
      </c>
      <c r="X25" s="11">
        <v>0.5</v>
      </c>
      <c r="Y25" s="11">
        <v>1.0</v>
      </c>
      <c r="Z25" s="11">
        <f>3/9</f>
        <v>0.3333333333</v>
      </c>
      <c r="AA25" s="11">
        <f>4/8</f>
        <v>0.5</v>
      </c>
      <c r="AB25" s="11"/>
      <c r="AC25" s="11"/>
      <c r="AD25" s="11"/>
      <c r="AE25" s="11"/>
      <c r="AF25" s="11"/>
      <c r="AG25" s="11"/>
    </row>
    <row r="26" ht="12.75" customHeight="1">
      <c r="A26" s="12">
        <f t="shared" si="11"/>
        <v>3</v>
      </c>
      <c r="B26" s="157" t="s">
        <v>764</v>
      </c>
      <c r="C26" s="8" t="s">
        <v>576</v>
      </c>
      <c r="D26" s="109">
        <f t="shared" si="8"/>
        <v>0.6387011137</v>
      </c>
      <c r="E26" s="17">
        <f t="shared" si="3"/>
        <v>21</v>
      </c>
      <c r="F26" s="156">
        <f t="shared" si="4"/>
        <v>13.41272339</v>
      </c>
      <c r="G26" s="11">
        <f>10/11</f>
        <v>0.9090909091</v>
      </c>
      <c r="H26" s="11">
        <v>1.0</v>
      </c>
      <c r="I26" s="11">
        <f>4.5/9</f>
        <v>0.5</v>
      </c>
      <c r="J26" s="11">
        <v>1.0</v>
      </c>
      <c r="K26" s="158">
        <f>4/8</f>
        <v>0.5</v>
      </c>
      <c r="L26" s="11">
        <f>3.5/7</f>
        <v>0.5</v>
      </c>
      <c r="M26" s="11">
        <f>3/6</f>
        <v>0.5</v>
      </c>
      <c r="N26" s="11">
        <f>1/5</f>
        <v>0.2</v>
      </c>
      <c r="O26" s="11">
        <f>2.5/4</f>
        <v>0.625</v>
      </c>
      <c r="P26" s="11">
        <f>3/4</f>
        <v>0.75</v>
      </c>
      <c r="Q26" s="11">
        <f>1.5/3</f>
        <v>0.5</v>
      </c>
      <c r="R26" s="11">
        <f>12/13</f>
        <v>0.9230769231</v>
      </c>
      <c r="S26" s="11">
        <v>1.0</v>
      </c>
      <c r="T26" s="11">
        <f>5.5/11</f>
        <v>0.5</v>
      </c>
      <c r="U26" s="11">
        <f>4.5/10</f>
        <v>0.45</v>
      </c>
      <c r="V26" s="11">
        <f>8/9</f>
        <v>0.8888888889</v>
      </c>
      <c r="W26" s="11">
        <f>4/8</f>
        <v>0.5</v>
      </c>
      <c r="X26" s="11">
        <f>3.5/7</f>
        <v>0.5</v>
      </c>
      <c r="Y26" s="11">
        <f>2.5/6</f>
        <v>0.4166666667</v>
      </c>
      <c r="Z26" s="11">
        <v>0.5</v>
      </c>
      <c r="AA26" s="11">
        <f>3/4</f>
        <v>0.75</v>
      </c>
      <c r="AB26" s="11"/>
      <c r="AC26" s="11"/>
      <c r="AD26" s="11"/>
      <c r="AE26" s="158"/>
      <c r="AF26" s="11"/>
      <c r="AG26" s="11"/>
    </row>
    <row r="27" ht="12.75" customHeight="1">
      <c r="A27" s="12">
        <f t="shared" si="11"/>
        <v>5</v>
      </c>
      <c r="B27" s="157" t="s">
        <v>735</v>
      </c>
      <c r="C27" s="50" t="s">
        <v>170</v>
      </c>
      <c r="D27" s="109">
        <f t="shared" si="8"/>
        <v>0.6307374339</v>
      </c>
      <c r="E27" s="17">
        <f t="shared" si="3"/>
        <v>24</v>
      </c>
      <c r="F27" s="156">
        <f t="shared" si="4"/>
        <v>15.13769841</v>
      </c>
      <c r="G27" s="11">
        <v>0.25</v>
      </c>
      <c r="H27" s="11">
        <f>6/9</f>
        <v>0.6666666667</v>
      </c>
      <c r="I27" s="11">
        <f>6/8</f>
        <v>0.75</v>
      </c>
      <c r="J27" s="11">
        <f>1/7</f>
        <v>0.1428571429</v>
      </c>
      <c r="K27" s="11">
        <f>6/7</f>
        <v>0.8571428571</v>
      </c>
      <c r="L27" s="11">
        <f>3/6</f>
        <v>0.5</v>
      </c>
      <c r="M27" s="11">
        <f>4/6</f>
        <v>0.6666666667</v>
      </c>
      <c r="N27" s="11">
        <f>2.5/5</f>
        <v>0.5</v>
      </c>
      <c r="O27" s="11">
        <v>1.0</v>
      </c>
      <c r="P27" s="11">
        <v>1.0</v>
      </c>
      <c r="Q27" s="11">
        <v>1.0</v>
      </c>
      <c r="R27" s="11">
        <v>0.666666667</v>
      </c>
      <c r="S27" s="150">
        <f t="shared" ref="S27:S28" si="12">4.5/10</f>
        <v>0.45</v>
      </c>
      <c r="T27" s="11">
        <v>0.5</v>
      </c>
      <c r="U27" s="11">
        <v>0.444444444</v>
      </c>
      <c r="V27" s="11">
        <f>1/10</f>
        <v>0.1</v>
      </c>
      <c r="W27" s="11">
        <f>7/9</f>
        <v>0.7777777778</v>
      </c>
      <c r="X27" s="11">
        <f>5/8</f>
        <v>0.625</v>
      </c>
      <c r="Y27" s="11">
        <f>6/7</f>
        <v>0.8571428571</v>
      </c>
      <c r="Z27" s="11">
        <f>3.5/6</f>
        <v>0.5833333333</v>
      </c>
      <c r="AA27" s="11">
        <f>1.5/5</f>
        <v>0.3</v>
      </c>
      <c r="AB27" s="11">
        <f>2.5/5</f>
        <v>0.5</v>
      </c>
      <c r="AC27" s="11">
        <v>1.0</v>
      </c>
      <c r="AD27" s="11">
        <v>1.0</v>
      </c>
      <c r="AE27" s="11"/>
      <c r="AF27" s="11"/>
      <c r="AG27" s="11"/>
    </row>
    <row r="28" ht="12.75" customHeight="1">
      <c r="A28" s="12">
        <f t="shared" si="11"/>
        <v>3</v>
      </c>
      <c r="B28" s="157" t="s">
        <v>739</v>
      </c>
      <c r="C28" s="80" t="s">
        <v>190</v>
      </c>
      <c r="D28" s="109">
        <f t="shared" si="8"/>
        <v>0.6286019536</v>
      </c>
      <c r="E28" s="17">
        <f t="shared" si="3"/>
        <v>13</v>
      </c>
      <c r="F28" s="156">
        <f t="shared" si="4"/>
        <v>8.171825397</v>
      </c>
      <c r="G28" s="11">
        <v>0.7</v>
      </c>
      <c r="H28" s="11">
        <f>4/9</f>
        <v>0.4444444444</v>
      </c>
      <c r="I28" s="11">
        <f>6/9</f>
        <v>0.6666666667</v>
      </c>
      <c r="J28" s="11">
        <f>5/8</f>
        <v>0.625</v>
      </c>
      <c r="K28" s="11">
        <v>1.0</v>
      </c>
      <c r="L28" s="11">
        <f>2/7</f>
        <v>0.2857142857</v>
      </c>
      <c r="M28" s="158">
        <v>1.0</v>
      </c>
      <c r="N28" s="11">
        <v>0.5</v>
      </c>
      <c r="O28" s="11">
        <f>2/5</f>
        <v>0.4</v>
      </c>
      <c r="P28" s="11">
        <v>1.0</v>
      </c>
      <c r="Q28" s="11">
        <v>0.5</v>
      </c>
      <c r="R28" s="11">
        <f>6/10</f>
        <v>0.6</v>
      </c>
      <c r="S28" s="144">
        <f t="shared" si="12"/>
        <v>0.45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12">
        <f t="shared" si="11"/>
        <v>3</v>
      </c>
      <c r="B29" s="157" t="s">
        <v>780</v>
      </c>
      <c r="C29" s="82" t="s">
        <v>399</v>
      </c>
      <c r="D29" s="109">
        <f t="shared" si="8"/>
        <v>0.6271959765</v>
      </c>
      <c r="E29" s="17">
        <f t="shared" si="3"/>
        <v>19</v>
      </c>
      <c r="F29" s="156">
        <f t="shared" si="4"/>
        <v>11.91672355</v>
      </c>
      <c r="G29" s="11">
        <f>6/11</f>
        <v>0.5454545455</v>
      </c>
      <c r="H29" s="11">
        <f>9/10</f>
        <v>0.9</v>
      </c>
      <c r="I29" s="11">
        <v>1.0</v>
      </c>
      <c r="J29" s="11">
        <v>1.0</v>
      </c>
      <c r="K29" s="11">
        <v>1.0</v>
      </c>
      <c r="L29" s="11">
        <f t="shared" ref="L29:L30" si="13">5/6</f>
        <v>0.8333333333</v>
      </c>
      <c r="M29" s="11">
        <f>10/13</f>
        <v>0.7692307692</v>
      </c>
      <c r="N29" s="11">
        <f>9/12</f>
        <v>0.75</v>
      </c>
      <c r="O29" s="158">
        <f>7/11</f>
        <v>0.6363636364</v>
      </c>
      <c r="P29" s="11">
        <v>0.0</v>
      </c>
      <c r="Q29" s="11">
        <f>4.5/9</f>
        <v>0.5</v>
      </c>
      <c r="R29" s="11">
        <f>3.5/9</f>
        <v>0.3888888889</v>
      </c>
      <c r="S29" s="11">
        <f>4.5/8</f>
        <v>0.5625</v>
      </c>
      <c r="T29" s="11">
        <f>3/4</f>
        <v>0.75</v>
      </c>
      <c r="U29" s="11">
        <f>4/7</f>
        <v>0.5714285714</v>
      </c>
      <c r="V29" s="11">
        <f>1/7</f>
        <v>0.1428571429</v>
      </c>
      <c r="W29" s="11">
        <f>4/6</f>
        <v>0.6666666667</v>
      </c>
      <c r="X29" s="11">
        <f>2/5</f>
        <v>0.4</v>
      </c>
      <c r="Y29" s="11">
        <f>2/4</f>
        <v>0.5</v>
      </c>
      <c r="Z29" s="11"/>
      <c r="AA29" s="11"/>
      <c r="AB29" s="11"/>
      <c r="AC29" s="11"/>
      <c r="AD29" s="11"/>
      <c r="AE29" s="11"/>
      <c r="AF29" s="11"/>
      <c r="AG29" s="11"/>
    </row>
    <row r="30" ht="12.75" customHeight="1">
      <c r="A30" s="12">
        <f t="shared" si="11"/>
        <v>1</v>
      </c>
      <c r="B30" s="8" t="s">
        <v>756</v>
      </c>
      <c r="C30" s="61" t="s">
        <v>263</v>
      </c>
      <c r="D30" s="109">
        <f t="shared" si="8"/>
        <v>0.6192444252</v>
      </c>
      <c r="E30" s="17">
        <f t="shared" si="3"/>
        <v>19</v>
      </c>
      <c r="F30" s="156">
        <f t="shared" si="4"/>
        <v>11.76564408</v>
      </c>
      <c r="G30" s="11">
        <v>0.6</v>
      </c>
      <c r="H30" s="11">
        <f>8/9</f>
        <v>0.8888888889</v>
      </c>
      <c r="I30" s="11">
        <f>7/9</f>
        <v>0.7777777778</v>
      </c>
      <c r="J30" s="11">
        <f>5.5/8</f>
        <v>0.6875</v>
      </c>
      <c r="K30" s="11">
        <f>3/7</f>
        <v>0.4285714286</v>
      </c>
      <c r="L30" s="11">
        <f t="shared" si="13"/>
        <v>0.8333333333</v>
      </c>
      <c r="M30" s="11">
        <f>1/6</f>
        <v>0.1666666667</v>
      </c>
      <c r="N30" s="159">
        <f>4/9</f>
        <v>0.4444444444</v>
      </c>
      <c r="O30" s="159">
        <f>4/5</f>
        <v>0.8</v>
      </c>
      <c r="P30" s="160">
        <v>0.5</v>
      </c>
      <c r="Q30" s="159">
        <f>6/7</f>
        <v>0.8571428571</v>
      </c>
      <c r="R30" s="159">
        <f>1/7</f>
        <v>0.1428571429</v>
      </c>
      <c r="S30" s="159">
        <f>2/6</f>
        <v>0.3333333333</v>
      </c>
      <c r="T30" s="159">
        <f>4/5</f>
        <v>0.8</v>
      </c>
      <c r="U30" s="159">
        <v>0.8</v>
      </c>
      <c r="V30" s="159">
        <v>1.0</v>
      </c>
      <c r="W30" s="159">
        <f>2/3</f>
        <v>0.6666666667</v>
      </c>
      <c r="X30" s="11">
        <f>4/8</f>
        <v>0.5</v>
      </c>
      <c r="Y30" s="11">
        <f>7/13</f>
        <v>0.5384615385</v>
      </c>
      <c r="Z30" s="11"/>
      <c r="AA30" s="11"/>
      <c r="AB30" s="11"/>
      <c r="AC30" s="11"/>
      <c r="AD30" s="11"/>
      <c r="AE30" s="11"/>
      <c r="AF30" s="11"/>
      <c r="AG30" s="11"/>
    </row>
    <row r="31" ht="12.75" customHeight="1">
      <c r="A31" s="12">
        <f t="shared" si="11"/>
        <v>2</v>
      </c>
      <c r="B31" s="157" t="s">
        <v>772</v>
      </c>
      <c r="C31" s="50" t="s">
        <v>323</v>
      </c>
      <c r="D31" s="109">
        <f t="shared" si="8"/>
        <v>0.6148706452</v>
      </c>
      <c r="E31" s="17">
        <f t="shared" si="3"/>
        <v>14</v>
      </c>
      <c r="F31" s="156">
        <f t="shared" si="4"/>
        <v>8.608189033</v>
      </c>
      <c r="G31" s="11">
        <v>1.0</v>
      </c>
      <c r="H31" s="11">
        <f>8.5/11</f>
        <v>0.7727272727</v>
      </c>
      <c r="I31" s="11">
        <v>0.8</v>
      </c>
      <c r="J31" s="11">
        <f>7/9</f>
        <v>0.7777777778</v>
      </c>
      <c r="K31" s="11">
        <f>3.5/12</f>
        <v>0.2916666667</v>
      </c>
      <c r="L31" s="11">
        <f>4/11</f>
        <v>0.3636363636</v>
      </c>
      <c r="M31" s="11">
        <f>4/10</f>
        <v>0.4</v>
      </c>
      <c r="N31" s="11">
        <f>6/9</f>
        <v>0.6666666667</v>
      </c>
      <c r="O31" s="11">
        <f>4/8</f>
        <v>0.5</v>
      </c>
      <c r="P31" s="11">
        <f>2/7</f>
        <v>0.2857142857</v>
      </c>
      <c r="Q31" s="158">
        <v>0.5</v>
      </c>
      <c r="R31" s="11">
        <v>1.0</v>
      </c>
      <c r="S31" s="11">
        <v>0.5</v>
      </c>
      <c r="T31" s="11">
        <f t="shared" ref="T31:T32" si="14">3/4</f>
        <v>0.75</v>
      </c>
      <c r="U31" s="11"/>
      <c r="V31" s="11"/>
      <c r="W31" s="11"/>
      <c r="X31" s="11"/>
      <c r="Y31" s="11"/>
      <c r="Z31" s="158"/>
      <c r="AA31" s="11"/>
      <c r="AB31" s="11"/>
      <c r="AC31" s="11"/>
      <c r="AD31" s="158"/>
      <c r="AE31" s="11"/>
      <c r="AF31" s="11"/>
      <c r="AG31" s="11"/>
    </row>
    <row r="32" ht="12.75" customHeight="1">
      <c r="A32" s="12">
        <f t="shared" si="11"/>
        <v>3</v>
      </c>
      <c r="B32" s="157" t="s">
        <v>743</v>
      </c>
      <c r="C32" s="61" t="s">
        <v>265</v>
      </c>
      <c r="D32" s="109">
        <f t="shared" si="8"/>
        <v>0.6143009768</v>
      </c>
      <c r="E32" s="17">
        <f t="shared" si="3"/>
        <v>13</v>
      </c>
      <c r="F32" s="156">
        <f t="shared" si="4"/>
        <v>7.985912698</v>
      </c>
      <c r="G32" s="11">
        <v>0.5</v>
      </c>
      <c r="H32" s="11">
        <v>1.0</v>
      </c>
      <c r="I32" s="11">
        <f>6/9</f>
        <v>0.6666666667</v>
      </c>
      <c r="J32" s="11">
        <f>2.5/8</f>
        <v>0.3125</v>
      </c>
      <c r="K32" s="11">
        <f>2/9</f>
        <v>0.2222222222</v>
      </c>
      <c r="L32" s="162"/>
      <c r="M32" s="11">
        <v>0.7</v>
      </c>
      <c r="N32" s="11">
        <v>1.0</v>
      </c>
      <c r="O32" s="11">
        <f>5/8</f>
        <v>0.625</v>
      </c>
      <c r="P32" s="11">
        <f>1/7</f>
        <v>0.1428571429</v>
      </c>
      <c r="Q32" s="11">
        <v>1.0</v>
      </c>
      <c r="R32" s="11">
        <f>4/6</f>
        <v>0.6666666667</v>
      </c>
      <c r="S32" s="11">
        <f>2/5</f>
        <v>0.4</v>
      </c>
      <c r="T32" s="11">
        <f t="shared" si="14"/>
        <v>0.75</v>
      </c>
      <c r="U32" s="11"/>
      <c r="V32" s="11"/>
      <c r="W32" s="11"/>
      <c r="X32" s="11"/>
      <c r="Y32" s="11"/>
      <c r="Z32" s="158"/>
      <c r="AA32" s="11"/>
      <c r="AB32" s="11"/>
      <c r="AC32" s="11"/>
      <c r="AD32" s="11"/>
      <c r="AE32" s="11"/>
      <c r="AF32" s="11"/>
      <c r="AG32" s="11"/>
    </row>
    <row r="33" ht="12.75" customHeight="1">
      <c r="A33" s="12">
        <f t="shared" si="11"/>
        <v>2</v>
      </c>
      <c r="B33" s="8" t="s">
        <v>749</v>
      </c>
      <c r="C33" s="135" t="s">
        <v>621</v>
      </c>
      <c r="D33" s="109">
        <f t="shared" si="8"/>
        <v>0.6135989011</v>
      </c>
      <c r="E33" s="17">
        <f t="shared" si="3"/>
        <v>12</v>
      </c>
      <c r="F33" s="156">
        <f t="shared" si="4"/>
        <v>7.363186813</v>
      </c>
      <c r="G33" s="159">
        <v>0.77</v>
      </c>
      <c r="H33" s="159">
        <v>0.21</v>
      </c>
      <c r="I33" s="159">
        <v>0.09</v>
      </c>
      <c r="J33" s="159">
        <v>0.8</v>
      </c>
      <c r="K33" s="159">
        <v>0.44</v>
      </c>
      <c r="L33" s="159">
        <v>0.38</v>
      </c>
      <c r="M33" s="159">
        <v>0.86</v>
      </c>
      <c r="N33" s="159">
        <v>1.0</v>
      </c>
      <c r="O33" s="159">
        <v>1.0</v>
      </c>
      <c r="P33" s="159">
        <v>0.5</v>
      </c>
      <c r="Q33" s="11">
        <f>3/7</f>
        <v>0.4285714286</v>
      </c>
      <c r="R33" s="11">
        <f>11.5/13</f>
        <v>0.8846153846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ht="12.75" customHeight="1">
      <c r="A34" s="12">
        <f t="shared" si="11"/>
        <v>1</v>
      </c>
      <c r="B34" s="157" t="s">
        <v>776</v>
      </c>
      <c r="C34" s="51" t="s">
        <v>79</v>
      </c>
      <c r="D34" s="109">
        <f t="shared" si="8"/>
        <v>0.6085714286</v>
      </c>
      <c r="E34" s="17">
        <f t="shared" si="3"/>
        <v>14</v>
      </c>
      <c r="F34" s="156">
        <f t="shared" si="4"/>
        <v>8.52</v>
      </c>
      <c r="G34" s="11">
        <v>0.57</v>
      </c>
      <c r="H34" s="150"/>
      <c r="I34" s="11">
        <v>0.56</v>
      </c>
      <c r="J34" s="11">
        <v>0.72</v>
      </c>
      <c r="K34" s="11">
        <v>0.69</v>
      </c>
      <c r="L34" s="11">
        <v>0.14</v>
      </c>
      <c r="M34" s="11">
        <v>0.29</v>
      </c>
      <c r="N34" s="11">
        <v>0.83</v>
      </c>
      <c r="O34" s="11">
        <v>0.8</v>
      </c>
      <c r="P34" s="11">
        <v>1.0</v>
      </c>
      <c r="Q34" s="11">
        <v>0.63</v>
      </c>
      <c r="R34" s="11">
        <v>0.67</v>
      </c>
      <c r="S34" s="11">
        <v>0.78</v>
      </c>
      <c r="T34" s="11">
        <v>0.63</v>
      </c>
      <c r="U34" s="11">
        <v>0.21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ht="12.75" customHeight="1">
      <c r="A35" s="12">
        <f t="shared" si="11"/>
        <v>7</v>
      </c>
      <c r="B35" s="157" t="s">
        <v>743</v>
      </c>
      <c r="C35" s="61" t="s">
        <v>259</v>
      </c>
      <c r="D35" s="109">
        <f t="shared" si="8"/>
        <v>0.6080200502</v>
      </c>
      <c r="E35" s="17">
        <f t="shared" si="3"/>
        <v>19</v>
      </c>
      <c r="F35" s="156">
        <f t="shared" si="4"/>
        <v>11.55238095</v>
      </c>
      <c r="G35" s="11">
        <v>0.2</v>
      </c>
      <c r="H35" s="11">
        <f>3/9</f>
        <v>0.3333333333</v>
      </c>
      <c r="I35" s="158">
        <f>5/9</f>
        <v>0.5555555556</v>
      </c>
      <c r="J35" s="11">
        <f>7/8</f>
        <v>0.875</v>
      </c>
      <c r="K35" s="11">
        <v>1.0</v>
      </c>
      <c r="L35" s="11">
        <v>1.0</v>
      </c>
      <c r="M35" s="11">
        <v>1.0</v>
      </c>
      <c r="N35" s="11">
        <v>1.0</v>
      </c>
      <c r="O35" s="11">
        <v>1.0</v>
      </c>
      <c r="P35" s="11">
        <v>1.0</v>
      </c>
      <c r="Q35" s="11">
        <v>1.0</v>
      </c>
      <c r="R35" s="11">
        <v>0.25</v>
      </c>
      <c r="S35" s="164"/>
      <c r="T35" s="11">
        <v>0.1</v>
      </c>
      <c r="U35" s="11">
        <v>0.444444444</v>
      </c>
      <c r="V35" s="11">
        <v>0.375</v>
      </c>
      <c r="W35" s="11">
        <v>0.285714286</v>
      </c>
      <c r="X35" s="11">
        <v>0.166666667</v>
      </c>
      <c r="Y35" s="11">
        <v>0.166666667</v>
      </c>
      <c r="Z35" s="11">
        <v>0.8</v>
      </c>
      <c r="AA35" s="11"/>
      <c r="AB35" s="11"/>
      <c r="AC35" s="11"/>
      <c r="AD35" s="11"/>
      <c r="AE35" s="11"/>
      <c r="AF35" s="11"/>
      <c r="AG35" s="11"/>
    </row>
    <row r="36" ht="12.75" customHeight="1">
      <c r="A36" s="12">
        <f t="shared" si="11"/>
        <v>5</v>
      </c>
      <c r="B36" s="8" t="s">
        <v>734</v>
      </c>
      <c r="C36" s="51" t="s">
        <v>132</v>
      </c>
      <c r="D36" s="109">
        <f t="shared" si="8"/>
        <v>0.6064484127</v>
      </c>
      <c r="E36" s="17">
        <f t="shared" si="3"/>
        <v>26</v>
      </c>
      <c r="F36" s="156">
        <f t="shared" si="4"/>
        <v>15.76765873</v>
      </c>
      <c r="G36" s="165">
        <f>6/9</f>
        <v>0.6666666667</v>
      </c>
      <c r="H36" s="11">
        <f>7/8</f>
        <v>0.875</v>
      </c>
      <c r="I36" s="11">
        <v>1.0</v>
      </c>
      <c r="J36" s="11">
        <f>3/7</f>
        <v>0.4285714286</v>
      </c>
      <c r="K36" s="11">
        <f>5/6</f>
        <v>0.8333333333</v>
      </c>
      <c r="L36" s="159">
        <f>4/6</f>
        <v>0.6666666667</v>
      </c>
      <c r="M36" s="159">
        <f>4.5/9</f>
        <v>0.5</v>
      </c>
      <c r="N36" s="159">
        <f>4.5/10</f>
        <v>0.45</v>
      </c>
      <c r="O36" s="159">
        <v>0.9</v>
      </c>
      <c r="P36" s="159">
        <f>4/9</f>
        <v>0.4444444444</v>
      </c>
      <c r="Q36" s="159">
        <v>1.0</v>
      </c>
      <c r="R36" s="159">
        <f>5/7</f>
        <v>0.7142857143</v>
      </c>
      <c r="S36" s="159">
        <f>2.5/6</f>
        <v>0.4166666667</v>
      </c>
      <c r="T36" s="159">
        <v>1.0</v>
      </c>
      <c r="U36" s="159">
        <v>1.0</v>
      </c>
      <c r="V36" s="160">
        <f>2/4</f>
        <v>0.5</v>
      </c>
      <c r="W36" s="159">
        <f>2/10</f>
        <v>0.2</v>
      </c>
      <c r="X36" s="159">
        <v>1.0</v>
      </c>
      <c r="Y36" s="159">
        <f>2.5/8</f>
        <v>0.3125</v>
      </c>
      <c r="Z36" s="159">
        <f>1/7</f>
        <v>0.1428571429</v>
      </c>
      <c r="AA36" s="159">
        <f>3.5/6</f>
        <v>0.5833333333</v>
      </c>
      <c r="AB36" s="159">
        <f>1.5/5</f>
        <v>0.3</v>
      </c>
      <c r="AC36" s="159">
        <f>2.5/5</f>
        <v>0.5</v>
      </c>
      <c r="AD36" s="159">
        <f>2/4</f>
        <v>0.5</v>
      </c>
      <c r="AE36" s="159">
        <f>1/3</f>
        <v>0.3333333333</v>
      </c>
      <c r="AF36" s="11">
        <f>4/8</f>
        <v>0.5</v>
      </c>
      <c r="AG36" s="11"/>
    </row>
    <row r="37" ht="12.75" customHeight="1">
      <c r="A37" s="12">
        <f t="shared" si="11"/>
        <v>1</v>
      </c>
      <c r="B37" s="157" t="s">
        <v>737</v>
      </c>
      <c r="C37" s="50" t="s">
        <v>133</v>
      </c>
      <c r="D37" s="109">
        <f t="shared" si="8"/>
        <v>0.5878571429</v>
      </c>
      <c r="E37" s="17">
        <f t="shared" si="3"/>
        <v>10</v>
      </c>
      <c r="F37" s="156">
        <f t="shared" si="4"/>
        <v>5.878571429</v>
      </c>
      <c r="G37" s="11">
        <f>3/7</f>
        <v>0.4285714286</v>
      </c>
      <c r="H37" s="11">
        <v>1.0</v>
      </c>
      <c r="I37" s="11">
        <f>7/9</f>
        <v>0.7777777778</v>
      </c>
      <c r="J37" s="11">
        <f>5/8</f>
        <v>0.625</v>
      </c>
      <c r="K37" s="11">
        <f>5/7</f>
        <v>0.7142857143</v>
      </c>
      <c r="L37" s="11">
        <f>2/9</f>
        <v>0.2222222222</v>
      </c>
      <c r="M37" s="11">
        <f>3/8</f>
        <v>0.375</v>
      </c>
      <c r="N37" s="11">
        <f>6/7</f>
        <v>0.8571428571</v>
      </c>
      <c r="O37" s="11">
        <f>3/7</f>
        <v>0.4285714286</v>
      </c>
      <c r="P37" s="145">
        <f>4.5/10</f>
        <v>0.45</v>
      </c>
      <c r="Q37" s="145"/>
      <c r="R37" s="145"/>
      <c r="S37" s="145"/>
      <c r="T37" s="158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ht="12.75" customHeight="1">
      <c r="A38" s="12">
        <f t="shared" si="11"/>
        <v>6</v>
      </c>
      <c r="B38" s="8" t="s">
        <v>782</v>
      </c>
      <c r="C38" s="8" t="s">
        <v>574</v>
      </c>
      <c r="D38" s="109">
        <f t="shared" si="8"/>
        <v>0.5859874253</v>
      </c>
      <c r="E38" s="17">
        <f t="shared" si="3"/>
        <v>21</v>
      </c>
      <c r="F38" s="156">
        <f t="shared" si="4"/>
        <v>12.30573593</v>
      </c>
      <c r="G38" s="159">
        <f>4/11</f>
        <v>0.3636363636</v>
      </c>
      <c r="H38" s="159">
        <f>5/10</f>
        <v>0.5</v>
      </c>
      <c r="I38" s="159">
        <f>4.5/9</f>
        <v>0.5</v>
      </c>
      <c r="J38" s="159">
        <v>1.0</v>
      </c>
      <c r="K38" s="159">
        <f>5/8</f>
        <v>0.625</v>
      </c>
      <c r="L38" s="159">
        <v>1.0</v>
      </c>
      <c r="M38" s="159">
        <f t="shared" ref="M38:M39" si="15">3/6</f>
        <v>0.5</v>
      </c>
      <c r="N38" s="159">
        <f>2/5</f>
        <v>0.4</v>
      </c>
      <c r="O38" s="159">
        <f>1/4</f>
        <v>0.25</v>
      </c>
      <c r="P38" s="159">
        <v>1.0</v>
      </c>
      <c r="Q38" s="159">
        <v>1.0</v>
      </c>
      <c r="R38" s="11">
        <f>1/5</f>
        <v>0.2</v>
      </c>
      <c r="S38" s="11">
        <f>1/11</f>
        <v>0.09090909091</v>
      </c>
      <c r="T38" s="11">
        <f>5/10</f>
        <v>0.5</v>
      </c>
      <c r="U38" s="11">
        <f>3/9</f>
        <v>0.3333333333</v>
      </c>
      <c r="V38" s="11">
        <f>3/4</f>
        <v>0.75</v>
      </c>
      <c r="W38" s="11">
        <f>1/7</f>
        <v>0.1428571429</v>
      </c>
      <c r="X38" s="11">
        <v>1.0</v>
      </c>
      <c r="Y38" s="11">
        <v>1.0</v>
      </c>
      <c r="Z38" s="11">
        <f>2/5</f>
        <v>0.4</v>
      </c>
      <c r="AA38" s="11">
        <f>3/4</f>
        <v>0.75</v>
      </c>
      <c r="AB38" s="11"/>
      <c r="AC38" s="11"/>
      <c r="AD38" s="11"/>
      <c r="AE38" s="11"/>
      <c r="AF38" s="11"/>
      <c r="AG38" s="11"/>
    </row>
    <row r="39" ht="12.75" customHeight="1">
      <c r="A39" s="12">
        <f t="shared" si="11"/>
        <v>2</v>
      </c>
      <c r="B39" s="8" t="s">
        <v>786</v>
      </c>
      <c r="C39" s="8" t="s">
        <v>435</v>
      </c>
      <c r="D39" s="109">
        <f t="shared" si="8"/>
        <v>0.5774936602</v>
      </c>
      <c r="E39" s="17">
        <f t="shared" si="3"/>
        <v>13</v>
      </c>
      <c r="F39" s="156">
        <f t="shared" si="4"/>
        <v>7.507417582</v>
      </c>
      <c r="G39" s="159">
        <f>8/10</f>
        <v>0.8</v>
      </c>
      <c r="H39" s="159">
        <v>1.0</v>
      </c>
      <c r="I39" s="159">
        <v>1.0</v>
      </c>
      <c r="J39" s="159">
        <f>5/8</f>
        <v>0.625</v>
      </c>
      <c r="K39" s="159">
        <f>3/7</f>
        <v>0.4285714286</v>
      </c>
      <c r="L39" s="159">
        <f>2.5/6</f>
        <v>0.4166666667</v>
      </c>
      <c r="M39" s="159">
        <f t="shared" si="15"/>
        <v>0.5</v>
      </c>
      <c r="N39" s="160">
        <f>4/5</f>
        <v>0.8</v>
      </c>
      <c r="O39" s="159">
        <f>3.5/5</f>
        <v>0.7</v>
      </c>
      <c r="P39" s="159">
        <f>1/4</f>
        <v>0.25</v>
      </c>
      <c r="Q39" s="159">
        <f>1/3</f>
        <v>0.3333333333</v>
      </c>
      <c r="R39" s="11">
        <f t="shared" ref="R39:R40" si="16">4/8</f>
        <v>0.5</v>
      </c>
      <c r="S39" s="11">
        <f>2/13</f>
        <v>0.1538461538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ht="12.75" customHeight="1">
      <c r="A40" s="12">
        <f t="shared" si="11"/>
        <v>3</v>
      </c>
      <c r="B40" s="157" t="s">
        <v>759</v>
      </c>
      <c r="C40" s="136" t="s">
        <v>338</v>
      </c>
      <c r="D40" s="109">
        <f t="shared" si="8"/>
        <v>0.5688246649</v>
      </c>
      <c r="E40" s="17">
        <f t="shared" si="3"/>
        <v>16</v>
      </c>
      <c r="F40" s="156">
        <f t="shared" si="4"/>
        <v>9.101194639</v>
      </c>
      <c r="G40" s="11">
        <v>1.0</v>
      </c>
      <c r="H40" s="11">
        <v>0.818181818</v>
      </c>
      <c r="I40" s="11">
        <v>0.7</v>
      </c>
      <c r="J40" s="11">
        <v>1.0</v>
      </c>
      <c r="K40" s="158">
        <v>0.125</v>
      </c>
      <c r="L40" s="11">
        <v>0.3125</v>
      </c>
      <c r="M40" s="11">
        <f>2/13</f>
        <v>0.1538461538</v>
      </c>
      <c r="N40" s="11">
        <f>7/12</f>
        <v>0.5833333333</v>
      </c>
      <c r="O40" s="11">
        <v>1.0</v>
      </c>
      <c r="P40" s="11">
        <f>4.5/10</f>
        <v>0.45</v>
      </c>
      <c r="Q40" s="11">
        <f>6/9</f>
        <v>0.6666666667</v>
      </c>
      <c r="R40" s="11">
        <f t="shared" si="16"/>
        <v>0.5</v>
      </c>
      <c r="S40" s="11">
        <f>3.5/7</f>
        <v>0.5</v>
      </c>
      <c r="T40" s="11">
        <f>2.5/6</f>
        <v>0.4166666667</v>
      </c>
      <c r="U40" s="11">
        <v>0.5</v>
      </c>
      <c r="V40" s="11">
        <f>1.5/4</f>
        <v>0.375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ht="12.75" customHeight="1">
      <c r="A41" s="12">
        <f t="shared" si="11"/>
        <v>3</v>
      </c>
      <c r="B41" s="8" t="s">
        <v>752</v>
      </c>
      <c r="C41" s="43" t="s">
        <v>420</v>
      </c>
      <c r="D41" s="109">
        <f t="shared" si="8"/>
        <v>0.5627580753</v>
      </c>
      <c r="E41" s="17">
        <f t="shared" si="3"/>
        <v>23</v>
      </c>
      <c r="F41" s="156">
        <f t="shared" si="4"/>
        <v>12.94343573</v>
      </c>
      <c r="G41" s="11">
        <f>1/12</f>
        <v>0.08333333333</v>
      </c>
      <c r="H41" s="159">
        <v>1.0</v>
      </c>
      <c r="I41" s="159">
        <v>0.55</v>
      </c>
      <c r="J41" s="159">
        <f>11/13</f>
        <v>0.8461538462</v>
      </c>
      <c r="K41" s="159">
        <f>4/12</f>
        <v>0.3333333333</v>
      </c>
      <c r="L41" s="160">
        <f>4/11</f>
        <v>0.3636363636</v>
      </c>
      <c r="M41" s="159">
        <v>0.0</v>
      </c>
      <c r="N41" s="159">
        <f>4.5/9</f>
        <v>0.5</v>
      </c>
      <c r="O41" s="159">
        <f>1/9</f>
        <v>0.1111111111</v>
      </c>
      <c r="P41" s="159">
        <f>4.5/8</f>
        <v>0.5625</v>
      </c>
      <c r="Q41" s="159">
        <f>2/4</f>
        <v>0.5</v>
      </c>
      <c r="R41" s="159">
        <f t="shared" ref="R41:S41" si="17">6/7</f>
        <v>0.8571428571</v>
      </c>
      <c r="S41" s="159">
        <f t="shared" si="17"/>
        <v>0.8571428571</v>
      </c>
      <c r="T41" s="159">
        <f>4/6</f>
        <v>0.6666666667</v>
      </c>
      <c r="U41" s="159">
        <v>0.6</v>
      </c>
      <c r="V41" s="159">
        <v>1.0</v>
      </c>
      <c r="W41" s="11">
        <v>1.0</v>
      </c>
      <c r="X41" s="11">
        <f>4/11</f>
        <v>0.3636363636</v>
      </c>
      <c r="Y41" s="11">
        <f>5/10</f>
        <v>0.5</v>
      </c>
      <c r="Z41" s="11">
        <f>8/9</f>
        <v>0.8888888889</v>
      </c>
      <c r="AA41" s="11">
        <f>1/4</f>
        <v>0.25</v>
      </c>
      <c r="AB41" s="11">
        <f>4/7</f>
        <v>0.5714285714</v>
      </c>
      <c r="AC41" s="11">
        <f>7/13</f>
        <v>0.5384615385</v>
      </c>
      <c r="AD41" s="11"/>
      <c r="AE41" s="11"/>
      <c r="AF41" s="11"/>
      <c r="AG41" s="11"/>
    </row>
    <row r="42" ht="12.75" customHeight="1">
      <c r="A42" s="12">
        <f t="shared" si="11"/>
        <v>0</v>
      </c>
      <c r="B42" s="8" t="s">
        <v>745</v>
      </c>
      <c r="C42" s="49" t="s">
        <v>127</v>
      </c>
      <c r="D42" s="109">
        <f t="shared" si="8"/>
        <v>0.5620802808</v>
      </c>
      <c r="E42" s="17">
        <f t="shared" si="3"/>
        <v>10</v>
      </c>
      <c r="F42" s="156">
        <f t="shared" si="4"/>
        <v>5.620802808</v>
      </c>
      <c r="G42" s="159">
        <f>5/9</f>
        <v>0.5555555556</v>
      </c>
      <c r="H42" s="159">
        <f>2.5/8</f>
        <v>0.3125</v>
      </c>
      <c r="I42" s="159">
        <f>2.5/7</f>
        <v>0.3571428571</v>
      </c>
      <c r="J42" s="159">
        <f>6/7</f>
        <v>0.8571428571</v>
      </c>
      <c r="K42" s="159">
        <f>4/6</f>
        <v>0.6666666667</v>
      </c>
      <c r="L42" s="159">
        <f>5/6</f>
        <v>0.8333333333</v>
      </c>
      <c r="M42" s="159">
        <v>0.5</v>
      </c>
      <c r="N42" s="159">
        <f>2/4</f>
        <v>0.5</v>
      </c>
      <c r="O42" s="11">
        <f>4/8</f>
        <v>0.5</v>
      </c>
      <c r="P42" s="158">
        <f>7/13</f>
        <v>0.5384615385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ht="12.75" customHeight="1">
      <c r="A43" s="12">
        <f t="shared" si="11"/>
        <v>2</v>
      </c>
      <c r="B43" s="157" t="s">
        <v>744</v>
      </c>
      <c r="C43" s="55" t="s">
        <v>224</v>
      </c>
      <c r="D43" s="109">
        <f t="shared" si="8"/>
        <v>0.5590688632</v>
      </c>
      <c r="E43" s="17">
        <f t="shared" si="3"/>
        <v>18</v>
      </c>
      <c r="F43" s="156">
        <f t="shared" si="4"/>
        <v>10.06323954</v>
      </c>
      <c r="G43" s="11">
        <v>0.7</v>
      </c>
      <c r="H43" s="11">
        <f>5/9</f>
        <v>0.5555555556</v>
      </c>
      <c r="I43" s="11">
        <v>0.0</v>
      </c>
      <c r="J43" s="11">
        <f>2/7</f>
        <v>0.2857142857</v>
      </c>
      <c r="K43" s="11">
        <v>1.0</v>
      </c>
      <c r="L43" s="11">
        <f>2.5/6</f>
        <v>0.4166666667</v>
      </c>
      <c r="M43" s="11">
        <v>0.8</v>
      </c>
      <c r="N43" s="11">
        <v>0.8</v>
      </c>
      <c r="O43" s="11">
        <f>2/8</f>
        <v>0.25</v>
      </c>
      <c r="P43" s="11">
        <f>4/11</f>
        <v>0.3636363636</v>
      </c>
      <c r="Q43" s="11">
        <v>0.0</v>
      </c>
      <c r="R43" s="11">
        <f>6/9</f>
        <v>0.6666666667</v>
      </c>
      <c r="S43" s="11">
        <f>6/8</f>
        <v>0.75</v>
      </c>
      <c r="T43" s="11">
        <f>3.5/7</f>
        <v>0.5</v>
      </c>
      <c r="U43" s="11">
        <v>1.0</v>
      </c>
      <c r="V43" s="11">
        <f t="shared" ref="V43:W43" si="18">4/5</f>
        <v>0.8</v>
      </c>
      <c r="W43" s="11">
        <f t="shared" si="18"/>
        <v>0.8</v>
      </c>
      <c r="X43" s="11">
        <f>1.5/4</f>
        <v>0.375</v>
      </c>
      <c r="Y43" s="11"/>
      <c r="Z43" s="11"/>
      <c r="AA43" s="11"/>
      <c r="AB43" s="11"/>
      <c r="AC43" s="11"/>
      <c r="AD43" s="11"/>
      <c r="AE43" s="11"/>
      <c r="AF43" s="11"/>
      <c r="AG43" s="11"/>
    </row>
    <row r="44" ht="12.75" customHeight="1">
      <c r="A44" s="12">
        <f t="shared" si="11"/>
        <v>5</v>
      </c>
      <c r="B44" s="157" t="s">
        <v>747</v>
      </c>
      <c r="C44" s="47" t="s">
        <v>186</v>
      </c>
      <c r="D44" s="109">
        <f t="shared" si="8"/>
        <v>0.5572116252</v>
      </c>
      <c r="E44" s="17">
        <f t="shared" si="3"/>
        <v>16</v>
      </c>
      <c r="F44" s="156">
        <f t="shared" si="4"/>
        <v>8.915386003</v>
      </c>
      <c r="G44" s="158">
        <f>3.5/12</f>
        <v>0.2916666667</v>
      </c>
      <c r="H44" s="11">
        <f>3/11</f>
        <v>0.2727272727</v>
      </c>
      <c r="I44" s="11">
        <f>4/10</f>
        <v>0.4</v>
      </c>
      <c r="J44" s="11">
        <f>2/9</f>
        <v>0.2222222222</v>
      </c>
      <c r="K44" s="11">
        <f>1.5/8</f>
        <v>0.1875</v>
      </c>
      <c r="L44" s="11">
        <v>1.0</v>
      </c>
      <c r="M44" s="11">
        <v>0.5</v>
      </c>
      <c r="N44" s="11">
        <f>2/6</f>
        <v>0.3333333333</v>
      </c>
      <c r="O44" s="11">
        <v>0.7</v>
      </c>
      <c r="P44" s="11">
        <v>0.222222222</v>
      </c>
      <c r="Q44" s="11">
        <v>1.0</v>
      </c>
      <c r="R44" s="11">
        <v>0.285714286</v>
      </c>
      <c r="S44" s="11">
        <v>1.0</v>
      </c>
      <c r="T44" s="11">
        <v>1.0</v>
      </c>
      <c r="U44" s="11">
        <v>1.0</v>
      </c>
      <c r="V44" s="11">
        <f>5/10</f>
        <v>0.5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ht="12.75" customHeight="1">
      <c r="A45" s="12">
        <f t="shared" si="11"/>
        <v>2</v>
      </c>
      <c r="B45" s="157" t="s">
        <v>902</v>
      </c>
      <c r="C45" s="80" t="s">
        <v>903</v>
      </c>
      <c r="D45" s="109">
        <f t="shared" si="8"/>
        <v>0.5522875817</v>
      </c>
      <c r="E45" s="17">
        <f t="shared" si="3"/>
        <v>17</v>
      </c>
      <c r="F45" s="156">
        <f t="shared" si="4"/>
        <v>9.388888889</v>
      </c>
      <c r="G45" s="11">
        <f>5/10</f>
        <v>0.5</v>
      </c>
      <c r="H45" s="11">
        <f>3.5/9</f>
        <v>0.3888888889</v>
      </c>
      <c r="I45" s="11">
        <f>7.5/9</f>
        <v>0.8333333333</v>
      </c>
      <c r="J45" s="11">
        <f>2/8</f>
        <v>0.25</v>
      </c>
      <c r="K45" s="11">
        <f>3/7</f>
        <v>0.4285714286</v>
      </c>
      <c r="L45" s="158">
        <f>4.5/6</f>
        <v>0.75</v>
      </c>
      <c r="M45" s="11">
        <v>1.0</v>
      </c>
      <c r="N45" s="11">
        <f>1/5</f>
        <v>0.2</v>
      </c>
      <c r="O45" s="11">
        <f>3.5/5</f>
        <v>0.7</v>
      </c>
      <c r="P45" s="11">
        <f>2/5</f>
        <v>0.4</v>
      </c>
      <c r="Q45" s="11">
        <f>6/9</f>
        <v>0.6666666667</v>
      </c>
      <c r="R45" s="11">
        <f>2/4</f>
        <v>0.5</v>
      </c>
      <c r="S45" s="144"/>
      <c r="T45" s="11">
        <f>1/7</f>
        <v>0.1428571429</v>
      </c>
      <c r="U45" s="11">
        <f>3/7</f>
        <v>0.4285714286</v>
      </c>
      <c r="V45" s="11">
        <v>1.0</v>
      </c>
      <c r="W45" s="11">
        <f>3/5</f>
        <v>0.6</v>
      </c>
      <c r="X45" s="11">
        <v>0.6</v>
      </c>
      <c r="Y45" s="11"/>
      <c r="Z45" s="11"/>
      <c r="AA45" s="11"/>
      <c r="AB45" s="11"/>
      <c r="AC45" s="11"/>
      <c r="AD45" s="11"/>
      <c r="AE45" s="11"/>
      <c r="AF45" s="11"/>
      <c r="AG45" s="11"/>
    </row>
    <row r="46" ht="12.75" customHeight="1">
      <c r="A46" s="12">
        <f t="shared" si="11"/>
        <v>0</v>
      </c>
      <c r="B46" s="157" t="s">
        <v>765</v>
      </c>
      <c r="C46" s="77" t="s">
        <v>457</v>
      </c>
      <c r="D46" s="109">
        <f t="shared" si="8"/>
        <v>0.5521481481</v>
      </c>
      <c r="E46" s="17">
        <f t="shared" si="3"/>
        <v>15</v>
      </c>
      <c r="F46" s="156">
        <f t="shared" si="4"/>
        <v>8.282222222</v>
      </c>
      <c r="G46" s="11">
        <v>0.33</v>
      </c>
      <c r="H46" s="11">
        <v>0.73</v>
      </c>
      <c r="I46" s="158">
        <v>0.73</v>
      </c>
      <c r="J46" s="11">
        <v>0.6</v>
      </c>
      <c r="K46" s="11">
        <v>0.28</v>
      </c>
      <c r="L46" s="158">
        <v>0.33</v>
      </c>
      <c r="M46" s="11">
        <v>0.43</v>
      </c>
      <c r="N46" s="11">
        <v>0.83</v>
      </c>
      <c r="O46" s="11">
        <v>0.8</v>
      </c>
      <c r="P46" s="158">
        <v>0.7</v>
      </c>
      <c r="Q46" s="11">
        <v>0.85</v>
      </c>
      <c r="R46" s="11">
        <v>0.5</v>
      </c>
      <c r="S46" s="11">
        <v>0.5</v>
      </c>
      <c r="T46" s="11">
        <v>0.45</v>
      </c>
      <c r="U46" s="11">
        <f>2/9</f>
        <v>0.2222222222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2.75" customHeight="1">
      <c r="A47" s="12">
        <f t="shared" si="11"/>
        <v>2</v>
      </c>
      <c r="B47" s="157" t="s">
        <v>751</v>
      </c>
      <c r="C47" s="51" t="s">
        <v>565</v>
      </c>
      <c r="D47" s="109">
        <f t="shared" si="8"/>
        <v>0.5490004945</v>
      </c>
      <c r="E47" s="17">
        <f t="shared" si="3"/>
        <v>22</v>
      </c>
      <c r="F47" s="156">
        <f t="shared" si="4"/>
        <v>12.07801088</v>
      </c>
      <c r="G47" s="11">
        <f>8/11</f>
        <v>0.7272727273</v>
      </c>
      <c r="H47" s="11">
        <f>7/10</f>
        <v>0.7</v>
      </c>
      <c r="I47" s="11">
        <f>4.5/9</f>
        <v>0.5</v>
      </c>
      <c r="J47" s="11">
        <f>2/3</f>
        <v>0.6666666667</v>
      </c>
      <c r="K47" s="11">
        <f>7/8</f>
        <v>0.875</v>
      </c>
      <c r="L47" s="158">
        <f>3.5/7</f>
        <v>0.5</v>
      </c>
      <c r="M47" s="11">
        <f>3/6</f>
        <v>0.5</v>
      </c>
      <c r="N47" s="11">
        <f>4/5</f>
        <v>0.8</v>
      </c>
      <c r="O47" s="11">
        <v>1.0</v>
      </c>
      <c r="P47" s="11">
        <f>1.5/4</f>
        <v>0.375</v>
      </c>
      <c r="Q47" s="11">
        <f>1.5/3</f>
        <v>0.5</v>
      </c>
      <c r="R47" s="11">
        <f>8/13</f>
        <v>0.6153846154</v>
      </c>
      <c r="S47" s="11">
        <f>3/12</f>
        <v>0.25</v>
      </c>
      <c r="T47" s="11">
        <f>5.5/11</f>
        <v>0.5</v>
      </c>
      <c r="U47" s="11">
        <f>4.5/10</f>
        <v>0.45</v>
      </c>
      <c r="V47" s="11">
        <f>1/9</f>
        <v>0.1111111111</v>
      </c>
      <c r="W47" s="11">
        <v>1.0</v>
      </c>
      <c r="X47" s="11">
        <f>3.5/7</f>
        <v>0.5</v>
      </c>
      <c r="Y47" s="11">
        <f>2.5/6</f>
        <v>0.4166666667</v>
      </c>
      <c r="Z47" s="11">
        <v>0.5</v>
      </c>
      <c r="AA47" s="11">
        <v>0.5</v>
      </c>
      <c r="AB47" s="11">
        <f>1/11</f>
        <v>0.09090909091</v>
      </c>
      <c r="AC47" s="11"/>
      <c r="AD47" s="11"/>
      <c r="AE47" s="11"/>
      <c r="AF47" s="11"/>
      <c r="AG47" s="11"/>
    </row>
    <row r="48" ht="12.75" customHeight="1">
      <c r="A48" s="12">
        <f t="shared" si="11"/>
        <v>4</v>
      </c>
      <c r="B48" s="157" t="s">
        <v>772</v>
      </c>
      <c r="C48" s="47" t="s">
        <v>329</v>
      </c>
      <c r="D48" s="109">
        <f t="shared" si="8"/>
        <v>0.5479809253</v>
      </c>
      <c r="E48" s="17">
        <f t="shared" si="3"/>
        <v>16</v>
      </c>
      <c r="F48" s="156">
        <f t="shared" si="4"/>
        <v>8.767694805</v>
      </c>
      <c r="G48" s="11">
        <v>1.0</v>
      </c>
      <c r="H48" s="11">
        <f>8/11</f>
        <v>0.7272727273</v>
      </c>
      <c r="I48" s="158">
        <f>4/10</f>
        <v>0.4</v>
      </c>
      <c r="J48" s="11">
        <v>1.0</v>
      </c>
      <c r="K48" s="11">
        <f>3/8</f>
        <v>0.375</v>
      </c>
      <c r="L48" s="11">
        <f>5/7</f>
        <v>0.7142857143</v>
      </c>
      <c r="M48" s="11">
        <v>0.5</v>
      </c>
      <c r="N48" s="11">
        <f>1/6</f>
        <v>0.1666666667</v>
      </c>
      <c r="O48" s="11">
        <v>1.0</v>
      </c>
      <c r="P48" s="11">
        <v>1.0</v>
      </c>
      <c r="Q48" s="11">
        <f>1/8</f>
        <v>0.125</v>
      </c>
      <c r="R48" s="11">
        <f>4/11</f>
        <v>0.3636363636</v>
      </c>
      <c r="S48" s="11">
        <v>0.0</v>
      </c>
      <c r="T48" s="11">
        <f>3/9</f>
        <v>0.3333333333</v>
      </c>
      <c r="U48" s="11">
        <f>4.5/8</f>
        <v>0.5625</v>
      </c>
      <c r="V48" s="11">
        <f>3.5/7</f>
        <v>0.5</v>
      </c>
      <c r="W48" s="11"/>
      <c r="X48" s="11"/>
      <c r="Y48" s="158"/>
      <c r="Z48" s="11"/>
      <c r="AA48" s="11"/>
      <c r="AB48" s="11"/>
      <c r="AC48" s="11"/>
      <c r="AD48" s="11"/>
      <c r="AE48" s="11"/>
      <c r="AF48" s="11"/>
      <c r="AG48" s="11"/>
    </row>
    <row r="49" ht="12.75" customHeight="1">
      <c r="A49" s="12">
        <f t="shared" si="11"/>
        <v>3</v>
      </c>
      <c r="B49" s="8" t="s">
        <v>807</v>
      </c>
      <c r="C49" s="71" t="s">
        <v>355</v>
      </c>
      <c r="D49" s="109">
        <f t="shared" si="8"/>
        <v>0.5360940229</v>
      </c>
      <c r="E49" s="17">
        <f t="shared" si="3"/>
        <v>19</v>
      </c>
      <c r="F49" s="156">
        <f t="shared" si="4"/>
        <v>10.18578644</v>
      </c>
      <c r="G49" s="159">
        <v>1.0</v>
      </c>
      <c r="H49" s="159">
        <v>0.25</v>
      </c>
      <c r="I49" s="160">
        <f>3.5/9</f>
        <v>0.3888888889</v>
      </c>
      <c r="J49" s="161">
        <f>6/8</f>
        <v>0.75</v>
      </c>
      <c r="K49" s="159">
        <f>4/7</f>
        <v>0.5714285714</v>
      </c>
      <c r="L49" s="159">
        <f t="shared" ref="L49:M49" si="19">2/6</f>
        <v>0.3333333333</v>
      </c>
      <c r="M49" s="159">
        <f t="shared" si="19"/>
        <v>0.3333333333</v>
      </c>
      <c r="N49" s="159">
        <f>2.5/5</f>
        <v>0.5</v>
      </c>
      <c r="O49" s="159">
        <v>0.5</v>
      </c>
      <c r="P49" s="159">
        <f>3/4</f>
        <v>0.75</v>
      </c>
      <c r="Q49" s="159">
        <f t="shared" ref="Q49:Q50" si="20">2/4</f>
        <v>0.5</v>
      </c>
      <c r="R49" s="11">
        <v>1.0</v>
      </c>
      <c r="S49" s="11">
        <f>2/11</f>
        <v>0.1818181818</v>
      </c>
      <c r="T49" s="11">
        <f t="shared" ref="T49:T51" si="21">5/10</f>
        <v>0.5</v>
      </c>
      <c r="U49" s="11">
        <f>2/9</f>
        <v>0.2222222222</v>
      </c>
      <c r="V49" s="11">
        <v>1.0</v>
      </c>
      <c r="W49" s="11">
        <f t="shared" ref="W49:W51" si="22">4/7</f>
        <v>0.5714285714</v>
      </c>
      <c r="X49" s="11">
        <f t="shared" ref="X49:X51" si="23">3/6</f>
        <v>0.5</v>
      </c>
      <c r="Y49" s="11">
        <f t="shared" ref="Y49:Y50" si="24">2/6</f>
        <v>0.3333333333</v>
      </c>
      <c r="Z49" s="11"/>
      <c r="AA49" s="11"/>
      <c r="AB49" s="11"/>
      <c r="AC49" s="11"/>
      <c r="AD49" s="11"/>
      <c r="AE49" s="11"/>
      <c r="AF49" s="11"/>
      <c r="AG49" s="11"/>
    </row>
    <row r="50" ht="12.75" customHeight="1">
      <c r="A50" s="12">
        <f t="shared" si="11"/>
        <v>0</v>
      </c>
      <c r="B50" s="8" t="s">
        <v>754</v>
      </c>
      <c r="C50" s="51" t="s">
        <v>601</v>
      </c>
      <c r="D50" s="109">
        <f t="shared" si="8"/>
        <v>0.5275622294</v>
      </c>
      <c r="E50" s="17">
        <f t="shared" si="3"/>
        <v>20</v>
      </c>
      <c r="F50" s="156">
        <f t="shared" si="4"/>
        <v>10.55124459</v>
      </c>
      <c r="G50" s="159">
        <f>4/12</f>
        <v>0.3333333333</v>
      </c>
      <c r="H50" s="159">
        <f>8/11</f>
        <v>0.7272727273</v>
      </c>
      <c r="I50" s="159">
        <f>6/10</f>
        <v>0.6</v>
      </c>
      <c r="J50" s="159">
        <f>2/9</f>
        <v>0.2222222222</v>
      </c>
      <c r="K50" s="159">
        <v>0.0</v>
      </c>
      <c r="L50" s="159">
        <f>4.5/8</f>
        <v>0.5625</v>
      </c>
      <c r="M50" s="159">
        <f>6/7</f>
        <v>0.8571428571</v>
      </c>
      <c r="N50" s="159">
        <f>1/7</f>
        <v>0.1428571429</v>
      </c>
      <c r="O50" s="159">
        <f>3/6</f>
        <v>0.5</v>
      </c>
      <c r="P50" s="159">
        <f>2.5/5</f>
        <v>0.5</v>
      </c>
      <c r="Q50" s="159">
        <f t="shared" si="20"/>
        <v>0.5</v>
      </c>
      <c r="R50" s="11">
        <f>5/7</f>
        <v>0.7142857143</v>
      </c>
      <c r="S50" s="158">
        <f>10/11</f>
        <v>0.9090909091</v>
      </c>
      <c r="T50" s="11">
        <f t="shared" si="21"/>
        <v>0.5</v>
      </c>
      <c r="U50" s="11">
        <f>7/9</f>
        <v>0.7777777778</v>
      </c>
      <c r="V50" s="11">
        <f>2/4</f>
        <v>0.5</v>
      </c>
      <c r="W50" s="11">
        <f t="shared" si="22"/>
        <v>0.5714285714</v>
      </c>
      <c r="X50" s="11">
        <f t="shared" si="23"/>
        <v>0.5</v>
      </c>
      <c r="Y50" s="11">
        <f t="shared" si="24"/>
        <v>0.3333333333</v>
      </c>
      <c r="Z50" s="11">
        <f>4/5</f>
        <v>0.8</v>
      </c>
      <c r="AA50" s="11"/>
      <c r="AB50" s="11"/>
      <c r="AC50" s="11"/>
      <c r="AD50" s="11"/>
      <c r="AE50" s="11"/>
      <c r="AF50" s="11"/>
      <c r="AG50" s="11"/>
    </row>
    <row r="51" ht="12.75" customHeight="1">
      <c r="A51" s="12">
        <f t="shared" si="11"/>
        <v>0</v>
      </c>
      <c r="B51" s="8" t="s">
        <v>740</v>
      </c>
      <c r="C51" s="51" t="s">
        <v>406</v>
      </c>
      <c r="D51" s="109">
        <f t="shared" si="8"/>
        <v>0.5255412577</v>
      </c>
      <c r="E51" s="17">
        <f t="shared" si="3"/>
        <v>21</v>
      </c>
      <c r="F51" s="156">
        <f t="shared" si="4"/>
        <v>11.03636641</v>
      </c>
      <c r="G51" s="11">
        <f>4/11</f>
        <v>0.3636363636</v>
      </c>
      <c r="H51" s="159">
        <f>10/13</f>
        <v>0.7692307692</v>
      </c>
      <c r="I51" s="159">
        <f>8/12</f>
        <v>0.6666666667</v>
      </c>
      <c r="J51" s="159">
        <f>5.5/11</f>
        <v>0.5</v>
      </c>
      <c r="K51" s="166">
        <f>4.5/10</f>
        <v>0.45</v>
      </c>
      <c r="L51" s="159">
        <f>4/9</f>
        <v>0.4444444444</v>
      </c>
      <c r="M51" s="159">
        <f>4/8</f>
        <v>0.5</v>
      </c>
      <c r="N51" s="159">
        <f>3.5/7</f>
        <v>0.5</v>
      </c>
      <c r="O51" s="159">
        <f>5/6</f>
        <v>0.8333333333</v>
      </c>
      <c r="P51" s="159">
        <v>0.5</v>
      </c>
      <c r="Q51" s="160">
        <f>1.5/4</f>
        <v>0.375</v>
      </c>
      <c r="R51" s="11">
        <f>2/5</f>
        <v>0.4</v>
      </c>
      <c r="S51" s="11">
        <f>9/11</f>
        <v>0.8181818182</v>
      </c>
      <c r="T51" s="11">
        <f t="shared" si="21"/>
        <v>0.5</v>
      </c>
      <c r="U51" s="11">
        <f>4/9</f>
        <v>0.4444444444</v>
      </c>
      <c r="V51" s="11">
        <f>1/4</f>
        <v>0.25</v>
      </c>
      <c r="W51" s="11">
        <f t="shared" si="22"/>
        <v>0.5714285714</v>
      </c>
      <c r="X51" s="11">
        <f t="shared" si="23"/>
        <v>0.5</v>
      </c>
      <c r="Y51" s="11">
        <f>4.5/6</f>
        <v>0.75</v>
      </c>
      <c r="Z51" s="11">
        <f>2/5</f>
        <v>0.4</v>
      </c>
      <c r="AA51" s="11">
        <f>2/4</f>
        <v>0.5</v>
      </c>
      <c r="AB51" s="11"/>
      <c r="AC51" s="11"/>
      <c r="AD51" s="11"/>
      <c r="AE51" s="11"/>
      <c r="AF51" s="11"/>
      <c r="AG51" s="11"/>
    </row>
    <row r="52" ht="12.75" customHeight="1">
      <c r="A52" s="12">
        <f t="shared" si="11"/>
        <v>1</v>
      </c>
      <c r="B52" s="8" t="s">
        <v>784</v>
      </c>
      <c r="C52" s="9" t="s">
        <v>578</v>
      </c>
      <c r="D52" s="109">
        <f t="shared" si="8"/>
        <v>0.522626778</v>
      </c>
      <c r="E52" s="17">
        <f t="shared" si="3"/>
        <v>14</v>
      </c>
      <c r="F52" s="156">
        <f t="shared" si="4"/>
        <v>7.316774892</v>
      </c>
      <c r="G52" s="159">
        <f>11/13</f>
        <v>0.8461538462</v>
      </c>
      <c r="H52" s="159">
        <f>9/12</f>
        <v>0.75</v>
      </c>
      <c r="I52" s="159">
        <f>8/11</f>
        <v>0.7272727273</v>
      </c>
      <c r="J52" s="159">
        <f>5/10</f>
        <v>0.5</v>
      </c>
      <c r="K52" s="159">
        <f>3/9</f>
        <v>0.3333333333</v>
      </c>
      <c r="L52" s="159">
        <v>1.0</v>
      </c>
      <c r="M52" s="159">
        <f>3/8</f>
        <v>0.375</v>
      </c>
      <c r="N52" s="159">
        <f>1/7</f>
        <v>0.1428571429</v>
      </c>
      <c r="O52" s="159">
        <v>0.5</v>
      </c>
      <c r="P52" s="159">
        <v>0.8</v>
      </c>
      <c r="Q52" s="159">
        <v>0.5</v>
      </c>
      <c r="R52" s="11">
        <f>1/7</f>
        <v>0.1428571429</v>
      </c>
      <c r="S52" s="11">
        <f>6/11</f>
        <v>0.5454545455</v>
      </c>
      <c r="T52" s="11">
        <f>2/13</f>
        <v>0.1538461538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2.75" customHeight="1">
      <c r="A53" s="12">
        <f t="shared" si="11"/>
        <v>3</v>
      </c>
      <c r="B53" s="157" t="s">
        <v>781</v>
      </c>
      <c r="C53" s="79" t="s">
        <v>426</v>
      </c>
      <c r="D53" s="109">
        <f t="shared" si="8"/>
        <v>0.5180083075</v>
      </c>
      <c r="E53" s="17">
        <f t="shared" si="3"/>
        <v>19</v>
      </c>
      <c r="F53" s="156">
        <f t="shared" si="4"/>
        <v>9.842157842</v>
      </c>
      <c r="G53" s="11">
        <f>8/13</f>
        <v>0.6153846154</v>
      </c>
      <c r="H53" s="11">
        <f>1/12</f>
        <v>0.08333333333</v>
      </c>
      <c r="I53" s="11">
        <f>3/11</f>
        <v>0.2727272727</v>
      </c>
      <c r="J53" s="11">
        <v>0.0</v>
      </c>
      <c r="K53" s="11">
        <f>4.5/9</f>
        <v>0.5</v>
      </c>
      <c r="L53" s="11">
        <f>7/9</f>
        <v>0.7777777778</v>
      </c>
      <c r="M53" s="11">
        <v>1.0</v>
      </c>
      <c r="N53" s="11">
        <v>1.0</v>
      </c>
      <c r="O53" s="11">
        <f t="shared" ref="O53:P53" si="25">4/7</f>
        <v>0.5714285714</v>
      </c>
      <c r="P53" s="11">
        <f t="shared" si="25"/>
        <v>0.5714285714</v>
      </c>
      <c r="Q53" s="158">
        <f>4/6</f>
        <v>0.6666666667</v>
      </c>
      <c r="R53" s="11">
        <v>1.0</v>
      </c>
      <c r="S53" s="11">
        <f>1/4</f>
        <v>0.25</v>
      </c>
      <c r="T53" s="11">
        <f>7/13</f>
        <v>0.5384615385</v>
      </c>
      <c r="U53" s="11">
        <f>4/12</f>
        <v>0.3333333333</v>
      </c>
      <c r="V53" s="11">
        <f>8/11</f>
        <v>0.7272727273</v>
      </c>
      <c r="W53" s="11">
        <f>0/10</f>
        <v>0</v>
      </c>
      <c r="X53" s="11">
        <f>3.5/9</f>
        <v>0.3888888889</v>
      </c>
      <c r="Y53" s="11">
        <f>6/11</f>
        <v>0.5454545455</v>
      </c>
      <c r="Z53" s="11"/>
      <c r="AA53" s="11"/>
      <c r="AB53" s="11"/>
      <c r="AC53" s="11"/>
      <c r="AD53" s="11"/>
      <c r="AE53" s="11"/>
      <c r="AF53" s="11"/>
      <c r="AG53" s="11"/>
    </row>
    <row r="54" ht="12.75" customHeight="1">
      <c r="A54" s="12">
        <f>COUNTIF(G54:V54,1)</f>
        <v>2</v>
      </c>
      <c r="B54" s="8" t="s">
        <v>92</v>
      </c>
      <c r="C54" s="8" t="s">
        <v>93</v>
      </c>
      <c r="D54" s="109">
        <f>AVERAGE(G54:S54)</f>
        <v>0.5133727811</v>
      </c>
      <c r="E54" s="17">
        <f>COUNT(G54:S54)</f>
        <v>13</v>
      </c>
      <c r="F54" s="156">
        <f t="shared" si="4"/>
        <v>6.673846154</v>
      </c>
      <c r="G54" s="144">
        <v>0.17</v>
      </c>
      <c r="H54" s="144">
        <v>0.78</v>
      </c>
      <c r="I54" s="144">
        <v>0.33</v>
      </c>
      <c r="J54" s="144">
        <v>0.25</v>
      </c>
      <c r="K54" s="144">
        <v>0.57</v>
      </c>
      <c r="L54" s="144">
        <v>0.29</v>
      </c>
      <c r="M54" s="144">
        <v>1.0</v>
      </c>
      <c r="N54" s="144">
        <v>0.6</v>
      </c>
      <c r="O54" s="144">
        <v>0.4</v>
      </c>
      <c r="P54" s="144">
        <v>0.63</v>
      </c>
      <c r="Q54" s="144">
        <v>1.0</v>
      </c>
      <c r="R54" s="11">
        <f>4/8</f>
        <v>0.5</v>
      </c>
      <c r="S54" s="11">
        <f>2/13</f>
        <v>0.1538461538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2.75" customHeight="1">
      <c r="A55" s="12">
        <f t="shared" ref="A55:A67" si="26">COUNTIF(G55:AK55,1)</f>
        <v>0</v>
      </c>
      <c r="B55" s="157" t="s">
        <v>735</v>
      </c>
      <c r="C55" s="50" t="s">
        <v>174</v>
      </c>
      <c r="D55" s="109">
        <f t="shared" ref="D55:D67" si="27">AVERAGE(G55:AS55)</f>
        <v>0.4882756133</v>
      </c>
      <c r="E55" s="17">
        <f t="shared" ref="E55:E67" si="28">COUNT(G55:AS55)</f>
        <v>11</v>
      </c>
      <c r="F55" s="156">
        <f t="shared" si="4"/>
        <v>5.371031746</v>
      </c>
      <c r="G55" s="11">
        <f>4.5/10</f>
        <v>0.45</v>
      </c>
      <c r="H55" s="11">
        <f>8/10</f>
        <v>0.8</v>
      </c>
      <c r="I55" s="11">
        <f>5/9</f>
        <v>0.5555555556</v>
      </c>
      <c r="J55" s="11">
        <f>7/8</f>
        <v>0.875</v>
      </c>
      <c r="K55" s="11">
        <f t="shared" ref="K55:K56" si="29">3/7</f>
        <v>0.4285714286</v>
      </c>
      <c r="L55" s="11">
        <v>0.25</v>
      </c>
      <c r="M55" s="11">
        <f>3/9</f>
        <v>0.3333333333</v>
      </c>
      <c r="N55" s="11">
        <v>0.0</v>
      </c>
      <c r="O55" s="11">
        <f>5.5/7</f>
        <v>0.7857142857</v>
      </c>
      <c r="P55" s="11">
        <f>4.5/7</f>
        <v>0.6428571429</v>
      </c>
      <c r="Q55" s="11">
        <f>1.5/6</f>
        <v>0.25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2.75" customHeight="1">
      <c r="A56" s="12">
        <f t="shared" si="26"/>
        <v>0</v>
      </c>
      <c r="B56" s="157" t="s">
        <v>798</v>
      </c>
      <c r="C56" s="61" t="s">
        <v>258</v>
      </c>
      <c r="D56" s="109">
        <f t="shared" si="27"/>
        <v>0.484992785</v>
      </c>
      <c r="E56" s="17">
        <f t="shared" si="28"/>
        <v>16</v>
      </c>
      <c r="F56" s="156">
        <f t="shared" si="4"/>
        <v>7.75988456</v>
      </c>
      <c r="G56" s="11">
        <v>0.9</v>
      </c>
      <c r="H56" s="11">
        <f t="shared" ref="H56:H57" si="32">3/9</f>
        <v>0.3333333333</v>
      </c>
      <c r="I56" s="11">
        <f>8/9</f>
        <v>0.8888888889</v>
      </c>
      <c r="J56" s="11">
        <f>2/8</f>
        <v>0.25</v>
      </c>
      <c r="K56" s="11">
        <f t="shared" si="29"/>
        <v>0.4285714286</v>
      </c>
      <c r="L56" s="11">
        <f t="shared" ref="L56:M56" si="30">3/6</f>
        <v>0.5</v>
      </c>
      <c r="M56" s="11">
        <f t="shared" si="30"/>
        <v>0.5</v>
      </c>
      <c r="N56" s="11">
        <f>2.5/5</f>
        <v>0.5</v>
      </c>
      <c r="O56" s="11">
        <f t="shared" ref="O56:P56" si="31">2/4</f>
        <v>0.5</v>
      </c>
      <c r="P56" s="11">
        <f t="shared" si="31"/>
        <v>0.5</v>
      </c>
      <c r="Q56" s="11">
        <f>2/3</f>
        <v>0.6666666667</v>
      </c>
      <c r="R56" s="11">
        <f>4.5/11</f>
        <v>0.4090909091</v>
      </c>
      <c r="S56" s="11">
        <f>2.5/10</f>
        <v>0.25</v>
      </c>
      <c r="T56" s="11">
        <f>3/9</f>
        <v>0.3333333333</v>
      </c>
      <c r="U56" s="11">
        <f>1.5/5</f>
        <v>0.3</v>
      </c>
      <c r="V56" s="11">
        <v>0.5</v>
      </c>
      <c r="W56" s="144"/>
      <c r="X56" s="144"/>
      <c r="Y56" s="11"/>
      <c r="Z56" s="11"/>
      <c r="AA56" s="11"/>
      <c r="AB56" s="11"/>
      <c r="AC56" s="11"/>
      <c r="AD56" s="11"/>
      <c r="AE56" s="11"/>
      <c r="AF56" s="11"/>
      <c r="AG56" s="11"/>
    </row>
    <row r="57" ht="12.75" customHeight="1">
      <c r="A57" s="12">
        <f t="shared" si="26"/>
        <v>0</v>
      </c>
      <c r="B57" s="157" t="s">
        <v>750</v>
      </c>
      <c r="C57" s="62" t="s">
        <v>266</v>
      </c>
      <c r="D57" s="109">
        <f t="shared" si="27"/>
        <v>0.4831349206</v>
      </c>
      <c r="E57" s="17">
        <f t="shared" si="28"/>
        <v>8</v>
      </c>
      <c r="F57" s="156">
        <f t="shared" si="4"/>
        <v>3.865079365</v>
      </c>
      <c r="G57" s="11">
        <v>0.8</v>
      </c>
      <c r="H57" s="11">
        <f t="shared" si="32"/>
        <v>0.3333333333</v>
      </c>
      <c r="I57" s="11">
        <f>2/9</f>
        <v>0.2222222222</v>
      </c>
      <c r="J57" s="11">
        <v>0.666666667</v>
      </c>
      <c r="K57" s="11">
        <v>0.2</v>
      </c>
      <c r="L57" s="11">
        <v>0.5</v>
      </c>
      <c r="M57" s="11">
        <v>0.571428571</v>
      </c>
      <c r="N57" s="11">
        <v>0.571428571</v>
      </c>
      <c r="O57" s="144"/>
      <c r="P57" s="144"/>
      <c r="Q57" s="144"/>
      <c r="R57" s="144"/>
      <c r="S57" s="144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2.75" customHeight="1">
      <c r="A58" s="12">
        <f t="shared" si="26"/>
        <v>1</v>
      </c>
      <c r="B58" s="157" t="s">
        <v>758</v>
      </c>
      <c r="C58" s="51" t="s">
        <v>111</v>
      </c>
      <c r="D58" s="109">
        <f t="shared" si="27"/>
        <v>0.4783068783</v>
      </c>
      <c r="E58" s="17">
        <f t="shared" si="28"/>
        <v>12</v>
      </c>
      <c r="F58" s="156">
        <f t="shared" si="4"/>
        <v>5.73968254</v>
      </c>
      <c r="G58" s="11">
        <f>6/10</f>
        <v>0.6</v>
      </c>
      <c r="H58" s="11">
        <f>4/9</f>
        <v>0.4444444444</v>
      </c>
      <c r="I58" s="11">
        <v>0.0</v>
      </c>
      <c r="J58" s="11">
        <f>3/7</f>
        <v>0.4285714286</v>
      </c>
      <c r="K58" s="11">
        <f>1/3</f>
        <v>0.3333333333</v>
      </c>
      <c r="L58" s="11">
        <f>3/6</f>
        <v>0.5</v>
      </c>
      <c r="M58" s="11">
        <f>3/5</f>
        <v>0.6</v>
      </c>
      <c r="N58" s="11">
        <f>2.5/5</f>
        <v>0.5</v>
      </c>
      <c r="O58" s="11">
        <v>0.5</v>
      </c>
      <c r="P58" s="11">
        <f>2/4</f>
        <v>0.5</v>
      </c>
      <c r="Q58" s="11">
        <f>1/3</f>
        <v>0.3333333333</v>
      </c>
      <c r="R58" s="11">
        <v>1.0</v>
      </c>
      <c r="S58" s="145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2.75" customHeight="1">
      <c r="A59" s="12">
        <f t="shared" si="26"/>
        <v>0</v>
      </c>
      <c r="B59" s="157" t="s">
        <v>748</v>
      </c>
      <c r="C59" s="9" t="s">
        <v>585</v>
      </c>
      <c r="D59" s="109">
        <f t="shared" si="27"/>
        <v>0.478003108</v>
      </c>
      <c r="E59" s="17">
        <f t="shared" si="28"/>
        <v>10</v>
      </c>
      <c r="F59" s="156">
        <f t="shared" si="4"/>
        <v>4.78003108</v>
      </c>
      <c r="G59" s="11">
        <f>5/13</f>
        <v>0.3846153846</v>
      </c>
      <c r="H59" s="11">
        <f>0/12</f>
        <v>0</v>
      </c>
      <c r="I59" s="11">
        <f>10/11</f>
        <v>0.9090909091</v>
      </c>
      <c r="J59" s="11">
        <f>5/10</f>
        <v>0.5</v>
      </c>
      <c r="K59" s="11">
        <f>6.5/9</f>
        <v>0.7222222222</v>
      </c>
      <c r="L59" s="11">
        <f>6/9</f>
        <v>0.6666666667</v>
      </c>
      <c r="M59" s="11">
        <f>3/13</f>
        <v>0.2307692308</v>
      </c>
      <c r="N59" s="11">
        <f>5/12</f>
        <v>0.4166666667</v>
      </c>
      <c r="O59" s="11">
        <v>0.5</v>
      </c>
      <c r="P59" s="11">
        <v>0.45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2.75" customHeight="1">
      <c r="A60" s="12">
        <f t="shared" si="26"/>
        <v>1</v>
      </c>
      <c r="B60" s="157" t="s">
        <v>806</v>
      </c>
      <c r="C60" s="8" t="s">
        <v>364</v>
      </c>
      <c r="D60" s="109">
        <f t="shared" si="27"/>
        <v>0.4427556362</v>
      </c>
      <c r="E60" s="17">
        <f t="shared" si="28"/>
        <v>19</v>
      </c>
      <c r="F60" s="156">
        <f t="shared" si="4"/>
        <v>8.412357087</v>
      </c>
      <c r="G60" s="11">
        <f>3/4</f>
        <v>0.75</v>
      </c>
      <c r="H60" s="11">
        <v>0.25</v>
      </c>
      <c r="I60" s="11">
        <f>3.5/9</f>
        <v>0.3888888889</v>
      </c>
      <c r="J60" s="11">
        <f>2.5/8</f>
        <v>0.3125</v>
      </c>
      <c r="K60" s="11">
        <v>1.0</v>
      </c>
      <c r="L60" s="11">
        <f t="shared" ref="L60:M60" si="33">1/6</f>
        <v>0.1666666667</v>
      </c>
      <c r="M60" s="11">
        <f t="shared" si="33"/>
        <v>0.1666666667</v>
      </c>
      <c r="N60" s="11">
        <f>1/5</f>
        <v>0.2</v>
      </c>
      <c r="O60" s="11">
        <v>0.5</v>
      </c>
      <c r="P60" s="11">
        <f>5/13</f>
        <v>0.3846153846</v>
      </c>
      <c r="Q60" s="11">
        <f>5/12</f>
        <v>0.4166666667</v>
      </c>
      <c r="R60" s="11">
        <f>10/11</f>
        <v>0.9090909091</v>
      </c>
      <c r="S60" s="11">
        <v>0.0</v>
      </c>
      <c r="T60" s="11">
        <f>7/9</f>
        <v>0.7777777778</v>
      </c>
      <c r="U60" s="11">
        <f>5/9</f>
        <v>0.5555555556</v>
      </c>
      <c r="V60" s="11">
        <f>4.5/8</f>
        <v>0.5625</v>
      </c>
      <c r="W60" s="11">
        <f>2/4</f>
        <v>0.5</v>
      </c>
      <c r="X60" s="11">
        <f>1/7</f>
        <v>0.1428571429</v>
      </c>
      <c r="Y60" s="11">
        <f>3/7</f>
        <v>0.4285714286</v>
      </c>
      <c r="Z60" s="11"/>
      <c r="AA60" s="11"/>
      <c r="AB60" s="11"/>
      <c r="AC60" s="11"/>
      <c r="AD60" s="11"/>
      <c r="AE60" s="11"/>
      <c r="AF60" s="11"/>
      <c r="AG60" s="11"/>
    </row>
    <row r="61" ht="12.75" customHeight="1">
      <c r="A61" s="12">
        <f t="shared" si="26"/>
        <v>0</v>
      </c>
      <c r="B61" s="157" t="s">
        <v>757</v>
      </c>
      <c r="C61" s="8" t="s">
        <v>62</v>
      </c>
      <c r="D61" s="109">
        <f t="shared" si="27"/>
        <v>0.4233560091</v>
      </c>
      <c r="E61" s="17">
        <f t="shared" si="28"/>
        <v>14</v>
      </c>
      <c r="F61" s="156">
        <f t="shared" si="4"/>
        <v>5.926984127</v>
      </c>
      <c r="G61" s="11">
        <v>0.2</v>
      </c>
      <c r="H61" s="11">
        <f>4/9</f>
        <v>0.4444444444</v>
      </c>
      <c r="I61" s="11">
        <f>8/9</f>
        <v>0.8888888889</v>
      </c>
      <c r="J61" s="11">
        <f>6/8</f>
        <v>0.75</v>
      </c>
      <c r="K61" s="11">
        <f>4/8</f>
        <v>0.5</v>
      </c>
      <c r="L61" s="11">
        <f>2/9</f>
        <v>0.2222222222</v>
      </c>
      <c r="M61" s="11">
        <f>2/5</f>
        <v>0.4</v>
      </c>
      <c r="N61" s="144"/>
      <c r="O61" s="11">
        <f t="shared" ref="O61:P61" si="34">2/7</f>
        <v>0.2857142857</v>
      </c>
      <c r="P61" s="11">
        <f t="shared" si="34"/>
        <v>0.2857142857</v>
      </c>
      <c r="Q61" s="11">
        <f>4/6</f>
        <v>0.6666666667</v>
      </c>
      <c r="R61" s="11">
        <f>2/5</f>
        <v>0.4</v>
      </c>
      <c r="S61" s="11">
        <v>0.3</v>
      </c>
      <c r="T61" s="11">
        <v>0.25</v>
      </c>
      <c r="U61" s="11">
        <f>1/3</f>
        <v>0.3333333333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2.75" customHeight="1">
      <c r="A62" s="12">
        <f t="shared" si="26"/>
        <v>3</v>
      </c>
      <c r="B62" s="157" t="s">
        <v>787</v>
      </c>
      <c r="C62" s="50" t="s">
        <v>221</v>
      </c>
      <c r="D62" s="109">
        <f t="shared" si="27"/>
        <v>0.4206356144</v>
      </c>
      <c r="E62" s="17">
        <f t="shared" si="28"/>
        <v>16</v>
      </c>
      <c r="F62" s="156">
        <f t="shared" si="4"/>
        <v>6.73016983</v>
      </c>
      <c r="G62" s="11">
        <v>0.1</v>
      </c>
      <c r="H62" s="11">
        <f>1/9</f>
        <v>0.1111111111</v>
      </c>
      <c r="I62" s="11">
        <v>0.0</v>
      </c>
      <c r="J62" s="11">
        <v>1.0</v>
      </c>
      <c r="K62" s="11">
        <f>4/7</f>
        <v>0.5714285714</v>
      </c>
      <c r="L62" s="11">
        <v>1.0</v>
      </c>
      <c r="M62" s="11">
        <v>0.4</v>
      </c>
      <c r="N62" s="11">
        <v>0.4</v>
      </c>
      <c r="O62" s="11">
        <f>2/4</f>
        <v>0.5</v>
      </c>
      <c r="P62" s="11">
        <f>2/3</f>
        <v>0.6666666667</v>
      </c>
      <c r="Q62" s="11">
        <f>1/13</f>
        <v>0.07692307692</v>
      </c>
      <c r="R62" s="11">
        <f>6/12</f>
        <v>0.5</v>
      </c>
      <c r="S62" s="11">
        <f>2/11</f>
        <v>0.1818181818</v>
      </c>
      <c r="T62" s="11">
        <v>0.0</v>
      </c>
      <c r="U62" s="11">
        <v>1.0</v>
      </c>
      <c r="V62" s="11">
        <f>2/9</f>
        <v>0.2222222222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2.75" customHeight="1">
      <c r="A63" s="12">
        <f t="shared" si="26"/>
        <v>0</v>
      </c>
      <c r="B63" s="157" t="s">
        <v>764</v>
      </c>
      <c r="C63" s="51" t="s">
        <v>566</v>
      </c>
      <c r="D63" s="109">
        <f t="shared" si="27"/>
        <v>0.4166278166</v>
      </c>
      <c r="E63" s="17">
        <f t="shared" si="28"/>
        <v>6</v>
      </c>
      <c r="F63" s="156">
        <f t="shared" si="4"/>
        <v>2.4997669</v>
      </c>
      <c r="G63" s="11">
        <f>2/11</f>
        <v>0.1818181818</v>
      </c>
      <c r="H63" s="11">
        <f>6/10</f>
        <v>0.6</v>
      </c>
      <c r="I63" s="11">
        <f>4.5/9</f>
        <v>0.5</v>
      </c>
      <c r="J63" s="11">
        <f>5/13</f>
        <v>0.3846153846</v>
      </c>
      <c r="K63" s="11">
        <f>4/12</f>
        <v>0.3333333333</v>
      </c>
      <c r="L63" s="11">
        <v>0.5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2.75" customHeight="1">
      <c r="A64" s="12">
        <f t="shared" si="26"/>
        <v>1</v>
      </c>
      <c r="B64" s="157" t="s">
        <v>741</v>
      </c>
      <c r="C64" s="47" t="s">
        <v>113</v>
      </c>
      <c r="D64" s="109">
        <f t="shared" si="27"/>
        <v>0.4048336951</v>
      </c>
      <c r="E64" s="17">
        <f t="shared" si="28"/>
        <v>27</v>
      </c>
      <c r="F64" s="156">
        <f t="shared" si="4"/>
        <v>10.93050977</v>
      </c>
      <c r="G64" s="11">
        <f>1/10</f>
        <v>0.1</v>
      </c>
      <c r="H64" s="11">
        <f>2/9</f>
        <v>0.2222222222</v>
      </c>
      <c r="I64" s="11">
        <v>0.0</v>
      </c>
      <c r="J64" s="11">
        <v>1.0</v>
      </c>
      <c r="K64" s="145">
        <f>4.5/10</f>
        <v>0.45</v>
      </c>
      <c r="L64" s="11">
        <f>2/6</f>
        <v>0.3333333333</v>
      </c>
      <c r="M64" s="11">
        <f>2/5</f>
        <v>0.4</v>
      </c>
      <c r="N64" s="11">
        <f>2.5/5</f>
        <v>0.5</v>
      </c>
      <c r="O64" s="11">
        <v>0.5</v>
      </c>
      <c r="P64" s="11">
        <f>1/4</f>
        <v>0.25</v>
      </c>
      <c r="Q64" s="11">
        <f>4/10</f>
        <v>0.4</v>
      </c>
      <c r="R64" s="11">
        <f>1/9</f>
        <v>0.1111111111</v>
      </c>
      <c r="S64" s="11">
        <f>2.5/8</f>
        <v>0.3125</v>
      </c>
      <c r="T64" s="11">
        <f>4/7</f>
        <v>0.5714285714</v>
      </c>
      <c r="U64" s="11">
        <f>1.5/6</f>
        <v>0.25</v>
      </c>
      <c r="V64" s="11">
        <f>4/5</f>
        <v>0.8</v>
      </c>
      <c r="W64" s="11">
        <f>2.5/5</f>
        <v>0.5</v>
      </c>
      <c r="X64" s="11">
        <f>1/4</f>
        <v>0.25</v>
      </c>
      <c r="Y64" s="11">
        <f>2/3</f>
        <v>0.6666666667</v>
      </c>
      <c r="Z64" s="11">
        <f>4/13</f>
        <v>0.3076923077</v>
      </c>
      <c r="AA64" s="11">
        <f>1/12</f>
        <v>0.08333333333</v>
      </c>
      <c r="AB64" s="11">
        <f>5.5/11</f>
        <v>0.5</v>
      </c>
      <c r="AC64" s="11">
        <f>4.5/10</f>
        <v>0.45</v>
      </c>
      <c r="AD64" s="11">
        <f>5/9</f>
        <v>0.5555555556</v>
      </c>
      <c r="AE64" s="11">
        <f>4/8</f>
        <v>0.5</v>
      </c>
      <c r="AF64" s="11">
        <f>3.5/7</f>
        <v>0.5</v>
      </c>
      <c r="AG64" s="11">
        <f>2.5/6</f>
        <v>0.4166666667</v>
      </c>
    </row>
    <row r="65" ht="12.75" customHeight="1">
      <c r="A65" s="12">
        <f t="shared" si="26"/>
        <v>0</v>
      </c>
      <c r="B65" s="157" t="s">
        <v>904</v>
      </c>
      <c r="C65" s="43" t="s">
        <v>275</v>
      </c>
      <c r="D65" s="109">
        <f t="shared" si="27"/>
        <v>0.3922916667</v>
      </c>
      <c r="E65" s="17">
        <f t="shared" si="28"/>
        <v>20</v>
      </c>
      <c r="F65" s="15">
        <f t="shared" si="4"/>
        <v>7.845833333</v>
      </c>
      <c r="G65" s="11">
        <f>1/5</f>
        <v>0.2</v>
      </c>
      <c r="H65" s="11">
        <f>2/3</f>
        <v>0.6666666667</v>
      </c>
      <c r="I65" s="11">
        <f>6/9</f>
        <v>0.6666666667</v>
      </c>
      <c r="J65" s="11">
        <f>5/8</f>
        <v>0.625</v>
      </c>
      <c r="K65" s="11">
        <f>1/7</f>
        <v>0.1428571429</v>
      </c>
      <c r="L65" s="11">
        <f>6/7</f>
        <v>0.8571428571</v>
      </c>
      <c r="M65" s="11">
        <f>3/6</f>
        <v>0.5</v>
      </c>
      <c r="N65" s="11">
        <v>0.5</v>
      </c>
      <c r="O65" s="11">
        <f t="shared" ref="O65:P65" si="35">1.5/5</f>
        <v>0.3</v>
      </c>
      <c r="P65" s="11">
        <f t="shared" si="35"/>
        <v>0.3</v>
      </c>
      <c r="Q65" s="11">
        <f>1/3</f>
        <v>0.3333333333</v>
      </c>
      <c r="R65" s="11">
        <f>2/9</f>
        <v>0.2222222222</v>
      </c>
      <c r="S65" s="144"/>
      <c r="T65" s="11">
        <v>0.2</v>
      </c>
      <c r="U65" s="11">
        <f>4/9</f>
        <v>0.4444444444</v>
      </c>
      <c r="V65" s="11">
        <f>1.5/8</f>
        <v>0.1875</v>
      </c>
      <c r="W65" s="11">
        <f>3.5/7</f>
        <v>0.5</v>
      </c>
      <c r="X65" s="11">
        <f>2.5/6</f>
        <v>0.4166666667</v>
      </c>
      <c r="Y65" s="11">
        <f>2/6</f>
        <v>0.3333333333</v>
      </c>
      <c r="Z65" s="11">
        <f>1/5</f>
        <v>0.2</v>
      </c>
      <c r="AA65" s="11">
        <f>1/4</f>
        <v>0.25</v>
      </c>
      <c r="AB65" s="11"/>
      <c r="AC65" s="11"/>
      <c r="AD65" s="11"/>
      <c r="AE65" s="11"/>
      <c r="AF65" s="11"/>
      <c r="AG65" s="11"/>
    </row>
    <row r="66" ht="12.75" customHeight="1">
      <c r="A66" s="12">
        <f t="shared" si="26"/>
        <v>0</v>
      </c>
      <c r="B66" s="157" t="s">
        <v>769</v>
      </c>
      <c r="C66" s="9" t="s">
        <v>307</v>
      </c>
      <c r="D66" s="109">
        <f t="shared" si="27"/>
        <v>0.3516136641</v>
      </c>
      <c r="E66" s="17">
        <f t="shared" si="28"/>
        <v>13</v>
      </c>
      <c r="F66" s="156">
        <f t="shared" si="4"/>
        <v>4.570977633</v>
      </c>
      <c r="G66" s="11">
        <f>8/12</f>
        <v>0.6666666667</v>
      </c>
      <c r="H66" s="11">
        <f>1/11</f>
        <v>0.09090909091</v>
      </c>
      <c r="I66" s="11">
        <v>0.0</v>
      </c>
      <c r="J66" s="11">
        <f>8/12</f>
        <v>0.6666666667</v>
      </c>
      <c r="K66" s="11">
        <f>3/11</f>
        <v>0.2727272727</v>
      </c>
      <c r="L66" s="11">
        <v>0.0</v>
      </c>
      <c r="M66" s="11">
        <f>2/9</f>
        <v>0.2222222222</v>
      </c>
      <c r="N66" s="11">
        <f>5.5/8</f>
        <v>0.6875</v>
      </c>
      <c r="O66" s="11">
        <f>1.5/7</f>
        <v>0.2142857143</v>
      </c>
      <c r="P66" s="11">
        <f>1.5/6</f>
        <v>0.25</v>
      </c>
      <c r="Q66" s="11">
        <f>3/5</f>
        <v>0.6</v>
      </c>
      <c r="R66" s="11">
        <f>2/5</f>
        <v>0.4</v>
      </c>
      <c r="S66" s="11">
        <f>2/4</f>
        <v>0.5</v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2.75" customHeight="1">
      <c r="A67" s="12">
        <f t="shared" si="26"/>
        <v>1</v>
      </c>
      <c r="B67" s="157" t="s">
        <v>810</v>
      </c>
      <c r="C67" s="50" t="s">
        <v>391</v>
      </c>
      <c r="D67" s="109">
        <f t="shared" si="27"/>
        <v>0.3418317793</v>
      </c>
      <c r="E67" s="17">
        <f t="shared" si="28"/>
        <v>12</v>
      </c>
      <c r="F67" s="156">
        <f t="shared" si="4"/>
        <v>4.101981352</v>
      </c>
      <c r="G67" s="11">
        <v>0.73</v>
      </c>
      <c r="H67" s="11">
        <v>0.25</v>
      </c>
      <c r="I67" s="11">
        <v>0.22</v>
      </c>
      <c r="J67" s="11">
        <v>0.5</v>
      </c>
      <c r="K67" s="11">
        <v>0.0</v>
      </c>
      <c r="L67" s="11">
        <v>0.25</v>
      </c>
      <c r="M67" s="11">
        <v>1.0</v>
      </c>
      <c r="N67" s="11">
        <v>0.3</v>
      </c>
      <c r="O67" s="11">
        <f>3/13</f>
        <v>0.2307692308</v>
      </c>
      <c r="P67" s="11">
        <f>2/12</f>
        <v>0.1666666667</v>
      </c>
      <c r="Q67" s="11">
        <f>5/11</f>
        <v>0.4545454545</v>
      </c>
      <c r="R67" s="11">
        <v>0.0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2.75" customHeight="1">
      <c r="D68" s="109"/>
      <c r="F68" s="156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2.75" customHeight="1">
      <c r="C69" s="12" t="s">
        <v>905</v>
      </c>
      <c r="D69" s="109">
        <f>AVERAGE(D2:D43)</f>
        <v>0.65723394</v>
      </c>
      <c r="F69" s="156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2.75" customHeight="1">
      <c r="C70" s="12" t="s">
        <v>906</v>
      </c>
      <c r="D70" s="109">
        <f>MEDIAN(D2:D43)</f>
        <v>0.6434674353</v>
      </c>
      <c r="F70" s="156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2.75" customHeight="1">
      <c r="C71" s="12" t="s">
        <v>907</v>
      </c>
      <c r="D71" s="109">
        <f>STDEV(D2:D43)</f>
        <v>0.06906463252</v>
      </c>
      <c r="F71" s="156"/>
      <c r="G71" s="11"/>
      <c r="H71" s="11"/>
      <c r="I71" s="11"/>
      <c r="J71" s="11"/>
      <c r="K71" s="11" t="s">
        <v>836</v>
      </c>
      <c r="L71" s="11" t="s">
        <v>3</v>
      </c>
      <c r="M71" s="11" t="s">
        <v>908</v>
      </c>
      <c r="N71" s="11"/>
      <c r="O71" s="11"/>
      <c r="P71" s="11" t="s">
        <v>836</v>
      </c>
      <c r="Q71" s="11" t="s">
        <v>3</v>
      </c>
      <c r="R71" s="11" t="s">
        <v>908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2.75" customHeight="1">
      <c r="D72" s="109"/>
      <c r="F72" s="156"/>
      <c r="G72" s="11"/>
      <c r="H72" s="11"/>
      <c r="I72" s="11"/>
      <c r="J72" s="11" t="s">
        <v>909</v>
      </c>
      <c r="K72" s="11">
        <v>0.6872077922077923</v>
      </c>
      <c r="L72" s="11">
        <v>15.0</v>
      </c>
      <c r="M72" s="11">
        <f t="shared" ref="M72:M81" si="36">K72*L72</f>
        <v>10.30811688</v>
      </c>
      <c r="N72" s="11"/>
      <c r="O72" s="11" t="s">
        <v>910</v>
      </c>
      <c r="P72" s="11">
        <v>0.6164</v>
      </c>
      <c r="Q72" s="11">
        <v>14.0</v>
      </c>
      <c r="R72" s="11">
        <f t="shared" ref="R72:R80" si="37">P72*Q72</f>
        <v>8.6296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2.75" customHeight="1">
      <c r="C73" s="12" t="s">
        <v>878</v>
      </c>
      <c r="D73" s="109">
        <f>D69+D71</f>
        <v>0.7262985725</v>
      </c>
      <c r="F73" s="156"/>
      <c r="G73" s="11"/>
      <c r="H73" s="11"/>
      <c r="I73" s="11"/>
      <c r="J73" s="11" t="s">
        <v>911</v>
      </c>
      <c r="K73" s="11">
        <v>0.659</v>
      </c>
      <c r="L73" s="11">
        <v>6.0</v>
      </c>
      <c r="M73" s="11">
        <f t="shared" si="36"/>
        <v>3.954</v>
      </c>
      <c r="N73" s="11"/>
      <c r="O73" s="11" t="s">
        <v>912</v>
      </c>
      <c r="P73" s="11">
        <v>0.3982</v>
      </c>
      <c r="Q73" s="11">
        <v>18.0</v>
      </c>
      <c r="R73" s="11">
        <f t="shared" si="37"/>
        <v>7.1676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2.75" customHeight="1">
      <c r="C74" s="12" t="s">
        <v>880</v>
      </c>
      <c r="D74" s="109">
        <f>D69-D71</f>
        <v>0.5881693074</v>
      </c>
      <c r="F74" s="156"/>
      <c r="G74" s="11"/>
      <c r="H74" s="11"/>
      <c r="I74" s="11"/>
      <c r="J74" s="11" t="s">
        <v>913</v>
      </c>
      <c r="K74" s="11">
        <v>0.621</v>
      </c>
      <c r="L74" s="11">
        <v>10.0</v>
      </c>
      <c r="M74" s="11">
        <f t="shared" si="36"/>
        <v>6.21</v>
      </c>
      <c r="N74" s="11"/>
      <c r="O74" s="11" t="s">
        <v>914</v>
      </c>
      <c r="P74" s="11">
        <v>0.427</v>
      </c>
      <c r="Q74" s="11">
        <v>3.0</v>
      </c>
      <c r="R74" s="11">
        <f t="shared" si="37"/>
        <v>1.281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2.75" customHeight="1">
      <c r="D75" s="109"/>
      <c r="F75" s="156"/>
      <c r="G75" s="11"/>
      <c r="H75" s="11"/>
      <c r="I75" s="11"/>
      <c r="J75" s="11" t="s">
        <v>915</v>
      </c>
      <c r="K75" s="11"/>
      <c r="L75" s="11">
        <v>0.0</v>
      </c>
      <c r="M75" s="11">
        <f t="shared" si="36"/>
        <v>0</v>
      </c>
      <c r="N75" s="11"/>
      <c r="O75" s="11" t="s">
        <v>916</v>
      </c>
      <c r="P75" s="11">
        <v>0.364</v>
      </c>
      <c r="Q75" s="11">
        <v>1.0</v>
      </c>
      <c r="R75" s="11">
        <f t="shared" si="37"/>
        <v>0.364</v>
      </c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2.75" customHeight="1">
      <c r="D76" s="109"/>
      <c r="F76" s="156"/>
      <c r="G76" s="11"/>
      <c r="H76" s="11"/>
      <c r="I76" s="11"/>
      <c r="J76" s="11" t="s">
        <v>917</v>
      </c>
      <c r="K76" s="11">
        <v>0.4</v>
      </c>
      <c r="L76" s="11">
        <v>1.0</v>
      </c>
      <c r="M76" s="11">
        <f t="shared" si="36"/>
        <v>0.4</v>
      </c>
      <c r="N76" s="11"/>
      <c r="O76" s="11" t="s">
        <v>918</v>
      </c>
      <c r="P76" s="11">
        <v>0.576</v>
      </c>
      <c r="Q76" s="11">
        <v>10.0</v>
      </c>
      <c r="R76" s="11">
        <f t="shared" si="37"/>
        <v>5.76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2.75" customHeight="1">
      <c r="D77" s="109"/>
      <c r="F77" s="156"/>
      <c r="G77" s="11"/>
      <c r="H77" s="11"/>
      <c r="I77" s="11"/>
      <c r="J77" s="11" t="s">
        <v>919</v>
      </c>
      <c r="K77" s="11">
        <v>0.649</v>
      </c>
      <c r="L77" s="11">
        <v>11.0</v>
      </c>
      <c r="M77" s="11">
        <f t="shared" si="36"/>
        <v>7.139</v>
      </c>
      <c r="N77" s="11"/>
      <c r="O77" s="11" t="s">
        <v>920</v>
      </c>
      <c r="P77" s="11"/>
      <c r="Q77" s="11">
        <v>0.0</v>
      </c>
      <c r="R77" s="11">
        <f t="shared" si="37"/>
        <v>0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2.75" customHeight="1">
      <c r="D78" s="109"/>
      <c r="F78" s="156"/>
      <c r="G78" s="11"/>
      <c r="H78" s="11"/>
      <c r="I78" s="11"/>
      <c r="J78" s="11" t="s">
        <v>921</v>
      </c>
      <c r="K78" s="11">
        <v>0.387</v>
      </c>
      <c r="L78" s="11">
        <v>12.0</v>
      </c>
      <c r="M78" s="11">
        <f t="shared" si="36"/>
        <v>4.644</v>
      </c>
      <c r="N78" s="11"/>
      <c r="O78" s="11" t="s">
        <v>922</v>
      </c>
      <c r="P78" s="11">
        <v>0.7551</v>
      </c>
      <c r="Q78" s="11">
        <v>12.0</v>
      </c>
      <c r="R78" s="11">
        <f t="shared" si="37"/>
        <v>9.0612</v>
      </c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2.75" customHeight="1">
      <c r="D79" s="109"/>
      <c r="F79" s="156"/>
      <c r="G79" s="11"/>
      <c r="H79" s="11"/>
      <c r="I79" s="11"/>
      <c r="J79" s="11" t="s">
        <v>923</v>
      </c>
      <c r="K79" s="11">
        <v>0.553</v>
      </c>
      <c r="L79" s="11">
        <v>3.0</v>
      </c>
      <c r="M79" s="11">
        <f t="shared" si="36"/>
        <v>1.659</v>
      </c>
      <c r="N79" s="11"/>
      <c r="O79" s="11" t="s">
        <v>924</v>
      </c>
      <c r="P79" s="11">
        <v>0.8223</v>
      </c>
      <c r="Q79" s="11">
        <v>16.0</v>
      </c>
      <c r="R79" s="11">
        <f t="shared" si="37"/>
        <v>13.1568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2.75" customHeight="1">
      <c r="D80" s="109"/>
      <c r="F80" s="156"/>
      <c r="G80" s="11"/>
      <c r="H80" s="11"/>
      <c r="I80" s="11"/>
      <c r="J80" s="11" t="s">
        <v>925</v>
      </c>
      <c r="K80" s="11">
        <v>0.3923</v>
      </c>
      <c r="L80" s="11">
        <v>18.0</v>
      </c>
      <c r="M80" s="11">
        <f t="shared" si="36"/>
        <v>7.0614</v>
      </c>
      <c r="N80" s="11"/>
      <c r="O80" s="11" t="s">
        <v>926</v>
      </c>
      <c r="P80" s="11">
        <v>0.635</v>
      </c>
      <c r="Q80" s="11">
        <v>11.0</v>
      </c>
      <c r="R80" s="11">
        <f t="shared" si="37"/>
        <v>6.985</v>
      </c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2.75" customHeight="1">
      <c r="D81" s="109"/>
      <c r="F81" s="156"/>
      <c r="G81" s="11"/>
      <c r="H81" s="11"/>
      <c r="I81" s="11"/>
      <c r="J81" s="11" t="s">
        <v>927</v>
      </c>
      <c r="K81" s="11"/>
      <c r="L81" s="11"/>
      <c r="M81" s="11">
        <f t="shared" si="36"/>
        <v>0</v>
      </c>
      <c r="N81" s="11"/>
      <c r="O81" s="11" t="s">
        <v>928</v>
      </c>
      <c r="P81" s="11">
        <v>0.5304325304325305</v>
      </c>
      <c r="Q81" s="11">
        <v>6.0</v>
      </c>
      <c r="R81" s="11">
        <v>3.1825951825951826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2.75" customHeight="1">
      <c r="D82" s="109"/>
      <c r="F82" s="156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2.75" customHeight="1">
      <c r="D83" s="109"/>
      <c r="F83" s="156"/>
      <c r="G83" s="11"/>
      <c r="H83" s="11"/>
      <c r="I83" s="11"/>
      <c r="J83" s="11" t="s">
        <v>929</v>
      </c>
      <c r="K83" s="11">
        <f t="shared" ref="K83:M83" si="38">SUM(K72:K81)</f>
        <v>4.348507792</v>
      </c>
      <c r="L83" s="11">
        <f t="shared" si="38"/>
        <v>76</v>
      </c>
      <c r="M83" s="11">
        <f t="shared" si="38"/>
        <v>41.37551688</v>
      </c>
      <c r="N83" s="11"/>
      <c r="O83" s="11" t="s">
        <v>929</v>
      </c>
      <c r="P83" s="11">
        <f t="shared" ref="P83:R83" si="39">SUM(P72:P81)</f>
        <v>5.12443253</v>
      </c>
      <c r="Q83" s="11">
        <f t="shared" si="39"/>
        <v>91</v>
      </c>
      <c r="R83" s="11">
        <f t="shared" si="39"/>
        <v>55.58779518</v>
      </c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2.75" customHeight="1">
      <c r="D84" s="109"/>
      <c r="F84" s="156"/>
      <c r="G84" s="11"/>
      <c r="H84" s="11"/>
      <c r="I84" s="11"/>
      <c r="J84" s="11" t="s">
        <v>905</v>
      </c>
      <c r="K84" s="11">
        <f t="shared" ref="K84:L84" si="40">AVERAGE(K72:K81)</f>
        <v>0.543563474</v>
      </c>
      <c r="L84" s="11">
        <f t="shared" si="40"/>
        <v>8.444444444</v>
      </c>
      <c r="M84" s="11"/>
      <c r="N84" s="11"/>
      <c r="O84" s="11" t="s">
        <v>905</v>
      </c>
      <c r="P84" s="11">
        <f t="shared" ref="P84:Q84" si="41">AVERAGE(P72:P81)</f>
        <v>0.5693813923</v>
      </c>
      <c r="Q84" s="11">
        <f t="shared" si="41"/>
        <v>9.1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2.75" customHeight="1">
      <c r="D85" s="109"/>
      <c r="F85" s="156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2.75" customHeight="1">
      <c r="D86" s="109"/>
      <c r="F86" s="156"/>
      <c r="G86" s="11"/>
      <c r="H86" s="11"/>
      <c r="I86" s="11"/>
      <c r="J86" s="11" t="s">
        <v>930</v>
      </c>
      <c r="K86" s="11"/>
      <c r="L86" s="11"/>
      <c r="M86" s="11"/>
      <c r="N86" s="11"/>
      <c r="O86" s="11" t="s">
        <v>931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2.75" customHeight="1">
      <c r="D87" s="109"/>
      <c r="F87" s="156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2.75" customHeight="1">
      <c r="D88" s="109"/>
      <c r="F88" s="156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2.75" customHeight="1">
      <c r="C89" s="12" t="s">
        <v>932</v>
      </c>
      <c r="D89" s="109"/>
      <c r="F89" s="156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2.75" customHeight="1">
      <c r="D90" s="109"/>
      <c r="F90" s="156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2.75" customHeight="1">
      <c r="B91" s="14" t="s">
        <v>810</v>
      </c>
      <c r="C91" s="50" t="s">
        <v>389</v>
      </c>
      <c r="D91" s="109">
        <f t="shared" ref="D91:D106" si="42">AVERAGE(G91:AS91)</f>
        <v>0.9</v>
      </c>
      <c r="E91" s="17">
        <f t="shared" ref="E91:E106" si="43">COUNT(G91:AS91)</f>
        <v>2</v>
      </c>
      <c r="F91" s="156">
        <f t="shared" ref="F91:F101" si="44">PRODUCT(E91,D91)</f>
        <v>1.8</v>
      </c>
      <c r="G91" s="11">
        <v>1.0</v>
      </c>
      <c r="H91" s="11">
        <f>8/10</f>
        <v>0.8</v>
      </c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2.75" customHeight="1">
      <c r="B92" s="14" t="s">
        <v>796</v>
      </c>
      <c r="C92" s="9" t="s">
        <v>112</v>
      </c>
      <c r="D92" s="109">
        <f t="shared" si="42"/>
        <v>0.810515873</v>
      </c>
      <c r="E92" s="17">
        <f t="shared" si="43"/>
        <v>12</v>
      </c>
      <c r="F92" s="15">
        <f t="shared" si="44"/>
        <v>9.726190476</v>
      </c>
      <c r="G92" s="11">
        <v>1.0</v>
      </c>
      <c r="H92" s="11">
        <v>1.0</v>
      </c>
      <c r="I92" s="11">
        <v>1.0</v>
      </c>
      <c r="J92" s="11">
        <f>1/7</f>
        <v>0.1428571429</v>
      </c>
      <c r="K92" s="11">
        <v>1.0</v>
      </c>
      <c r="L92" s="11">
        <v>1.0</v>
      </c>
      <c r="M92" s="11">
        <v>1.0</v>
      </c>
      <c r="N92" s="11">
        <v>1.0</v>
      </c>
      <c r="O92" s="11">
        <v>0.5</v>
      </c>
      <c r="P92" s="11">
        <f>3/4</f>
        <v>0.75</v>
      </c>
      <c r="Q92" s="11">
        <v>1.0</v>
      </c>
      <c r="R92" s="158">
        <f>1/3</f>
        <v>0.3333333333</v>
      </c>
      <c r="S92" s="145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2.75" customHeight="1">
      <c r="B93" s="14" t="s">
        <v>739</v>
      </c>
      <c r="C93" s="80" t="s">
        <v>191</v>
      </c>
      <c r="D93" s="109">
        <f t="shared" si="42"/>
        <v>0.7202821869</v>
      </c>
      <c r="E93" s="17">
        <f t="shared" si="43"/>
        <v>9</v>
      </c>
      <c r="F93" s="15">
        <f t="shared" si="44"/>
        <v>6.482539683</v>
      </c>
      <c r="G93" s="11">
        <v>0.85</v>
      </c>
      <c r="H93" s="11">
        <f>7/9</f>
        <v>0.7777777778</v>
      </c>
      <c r="I93" s="158">
        <v>1.0</v>
      </c>
      <c r="J93" s="11">
        <f>4/8</f>
        <v>0.5</v>
      </c>
      <c r="K93" s="11">
        <f>4/7</f>
        <v>0.5714285714</v>
      </c>
      <c r="L93" s="11">
        <v>1.0</v>
      </c>
      <c r="M93" s="11">
        <f>5/6</f>
        <v>0.8333333333</v>
      </c>
      <c r="N93" s="11">
        <v>0.5</v>
      </c>
      <c r="O93" s="144">
        <f>4.5/10</f>
        <v>0.45</v>
      </c>
      <c r="P93" s="144"/>
      <c r="Q93" s="144"/>
      <c r="R93" s="144"/>
      <c r="S93" s="144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2.75" customHeight="1">
      <c r="B94" s="14" t="s">
        <v>763</v>
      </c>
      <c r="C94" s="82" t="s">
        <v>110</v>
      </c>
      <c r="D94" s="109">
        <f t="shared" si="42"/>
        <v>0.7167463324</v>
      </c>
      <c r="E94" s="17">
        <f t="shared" si="43"/>
        <v>12</v>
      </c>
      <c r="F94" s="15">
        <f t="shared" si="44"/>
        <v>8.600955988</v>
      </c>
      <c r="G94" s="11">
        <f>10/11</f>
        <v>0.9090909091</v>
      </c>
      <c r="H94" s="11">
        <f>2/10</f>
        <v>0.2</v>
      </c>
      <c r="I94" s="11">
        <f>2/9</f>
        <v>0.2222222222</v>
      </c>
      <c r="J94" s="11">
        <f>6.5/8</f>
        <v>0.8125</v>
      </c>
      <c r="K94" s="11">
        <f>6/7</f>
        <v>0.8571428571</v>
      </c>
      <c r="L94" s="145"/>
      <c r="M94" s="11">
        <f>4/6</f>
        <v>0.6666666667</v>
      </c>
      <c r="N94" s="11">
        <f t="shared" ref="N94:O94" si="45">4/5</f>
        <v>0.8</v>
      </c>
      <c r="O94" s="11">
        <f t="shared" si="45"/>
        <v>0.8</v>
      </c>
      <c r="P94" s="11">
        <v>1.0</v>
      </c>
      <c r="Q94" s="158">
        <v>1.0</v>
      </c>
      <c r="R94" s="11">
        <f t="shared" ref="R94:S94" si="46">2/3</f>
        <v>0.6666666667</v>
      </c>
      <c r="S94" s="11">
        <f t="shared" si="46"/>
        <v>0.6666666667</v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2.75" customHeight="1">
      <c r="B95" s="14" t="s">
        <v>802</v>
      </c>
      <c r="C95" s="43" t="s">
        <v>199</v>
      </c>
      <c r="D95" s="109">
        <f t="shared" si="42"/>
        <v>0.6611772487</v>
      </c>
      <c r="E95" s="17">
        <f t="shared" si="43"/>
        <v>12</v>
      </c>
      <c r="F95" s="156">
        <f t="shared" si="44"/>
        <v>7.934126984</v>
      </c>
      <c r="G95" s="11">
        <f>7/10</f>
        <v>0.7</v>
      </c>
      <c r="H95" s="11">
        <f>2/3</f>
        <v>0.6666666667</v>
      </c>
      <c r="I95" s="11">
        <f>5/9</f>
        <v>0.5555555556</v>
      </c>
      <c r="J95" s="11">
        <f>6/8</f>
        <v>0.75</v>
      </c>
      <c r="K95" s="11">
        <v>1.0</v>
      </c>
      <c r="L95" s="11">
        <f>3/7</f>
        <v>0.4285714286</v>
      </c>
      <c r="M95" s="11">
        <f>1/6</f>
        <v>0.1666666667</v>
      </c>
      <c r="N95" s="11">
        <v>0.5</v>
      </c>
      <c r="O95" s="11">
        <f t="shared" ref="O95:P95" si="47">4/5</f>
        <v>0.8</v>
      </c>
      <c r="P95" s="11">
        <f t="shared" si="47"/>
        <v>0.8</v>
      </c>
      <c r="Q95" s="11">
        <f>2/3</f>
        <v>0.6666666667</v>
      </c>
      <c r="R95" s="145">
        <f>9/10</f>
        <v>0.9</v>
      </c>
      <c r="S95" s="145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2.75" customHeight="1">
      <c r="B96" s="14" t="s">
        <v>779</v>
      </c>
      <c r="C96" s="8" t="s">
        <v>354</v>
      </c>
      <c r="D96" s="109">
        <f t="shared" si="42"/>
        <v>0.6507575758</v>
      </c>
      <c r="E96" s="17">
        <f t="shared" si="43"/>
        <v>11</v>
      </c>
      <c r="F96" s="156">
        <f t="shared" si="44"/>
        <v>7.158333333</v>
      </c>
      <c r="G96" s="11">
        <f>1/7</f>
        <v>0.1428571429</v>
      </c>
      <c r="H96" s="11">
        <v>0.7</v>
      </c>
      <c r="I96" s="11">
        <v>1.0</v>
      </c>
      <c r="J96" s="11">
        <f>7/8</f>
        <v>0.875</v>
      </c>
      <c r="K96" s="11">
        <f>2.5/7</f>
        <v>0.3571428571</v>
      </c>
      <c r="L96" s="11">
        <f>4.5/6</f>
        <v>0.75</v>
      </c>
      <c r="M96" s="11">
        <f>3.5/6</f>
        <v>0.5833333333</v>
      </c>
      <c r="N96" s="11">
        <v>1.0</v>
      </c>
      <c r="O96" s="11">
        <f>2.5/5</f>
        <v>0.5</v>
      </c>
      <c r="P96" s="11">
        <f>1/4</f>
        <v>0.25</v>
      </c>
      <c r="Q96" s="11">
        <v>1.0</v>
      </c>
      <c r="R96" s="145"/>
      <c r="S96" s="145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2.75" customHeight="1">
      <c r="B97" s="14" t="s">
        <v>780</v>
      </c>
      <c r="C97" s="9" t="s">
        <v>398</v>
      </c>
      <c r="D97" s="109">
        <f t="shared" si="42"/>
        <v>0.6296031746</v>
      </c>
      <c r="E97" s="17">
        <f t="shared" si="43"/>
        <v>10</v>
      </c>
      <c r="F97" s="156">
        <f t="shared" si="44"/>
        <v>6.296031746</v>
      </c>
      <c r="G97" s="11">
        <v>1.0</v>
      </c>
      <c r="H97" s="11">
        <v>0.6</v>
      </c>
      <c r="I97" s="11">
        <f>2/9</f>
        <v>0.2222222222</v>
      </c>
      <c r="J97" s="11">
        <f>6/8</f>
        <v>0.75</v>
      </c>
      <c r="K97" s="11">
        <f>6/7</f>
        <v>0.8571428571</v>
      </c>
      <c r="L97" s="11">
        <f>2.5/6</f>
        <v>0.4166666667</v>
      </c>
      <c r="M97" s="11">
        <v>0.6</v>
      </c>
      <c r="N97" s="11">
        <v>0.6</v>
      </c>
      <c r="O97" s="11">
        <v>0.25</v>
      </c>
      <c r="P97" s="11">
        <v>1.0</v>
      </c>
      <c r="Q97" s="162"/>
      <c r="R97" s="144"/>
      <c r="S97" s="144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2.75" customHeight="1">
      <c r="B98" s="14" t="s">
        <v>788</v>
      </c>
      <c r="C98" s="43" t="s">
        <v>349</v>
      </c>
      <c r="D98" s="109">
        <f t="shared" si="42"/>
        <v>0.6261503928</v>
      </c>
      <c r="E98" s="17">
        <f t="shared" si="43"/>
        <v>9</v>
      </c>
      <c r="F98" s="156">
        <f t="shared" si="44"/>
        <v>5.635353535</v>
      </c>
      <c r="G98" s="11">
        <f>1/11</f>
        <v>0.09090909091</v>
      </c>
      <c r="H98" s="11">
        <v>1.0</v>
      </c>
      <c r="I98" s="11">
        <f>1/9</f>
        <v>0.1111111111</v>
      </c>
      <c r="J98" s="11">
        <v>1.0</v>
      </c>
      <c r="K98" s="11">
        <v>1.0</v>
      </c>
      <c r="L98" s="11">
        <f>5/6</f>
        <v>0.8333333333</v>
      </c>
      <c r="M98" s="11">
        <f>2/5</f>
        <v>0.4</v>
      </c>
      <c r="N98" s="11">
        <f>3.5/5</f>
        <v>0.7</v>
      </c>
      <c r="O98" s="11">
        <v>0.5</v>
      </c>
      <c r="P98" s="144"/>
      <c r="Q98" s="144"/>
      <c r="R98" s="144"/>
      <c r="S98" s="144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2.75" customHeight="1">
      <c r="B99" s="14" t="s">
        <v>809</v>
      </c>
      <c r="C99" s="8" t="s">
        <v>172</v>
      </c>
      <c r="D99" s="109">
        <f t="shared" si="42"/>
        <v>0.6053791887</v>
      </c>
      <c r="E99" s="17">
        <f t="shared" si="43"/>
        <v>9</v>
      </c>
      <c r="F99" s="156">
        <f t="shared" si="44"/>
        <v>5.448412698</v>
      </c>
      <c r="G99" s="11">
        <v>0.25</v>
      </c>
      <c r="H99" s="11">
        <f t="shared" ref="H99:H100" si="48">5/9</f>
        <v>0.5555555556</v>
      </c>
      <c r="I99" s="11">
        <v>1.0</v>
      </c>
      <c r="J99" s="11">
        <v>1.0</v>
      </c>
      <c r="K99" s="11">
        <f>1/7</f>
        <v>0.1428571429</v>
      </c>
      <c r="L99" s="11">
        <f>3/6</f>
        <v>0.5</v>
      </c>
      <c r="M99" s="11">
        <v>1.0</v>
      </c>
      <c r="N99" s="11">
        <f>1/5</f>
        <v>0.2</v>
      </c>
      <c r="O99" s="11">
        <f>4/5</f>
        <v>0.8</v>
      </c>
      <c r="P99" s="145"/>
      <c r="Q99" s="145"/>
      <c r="R99" s="145"/>
      <c r="S99" s="145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2.75" customHeight="1">
      <c r="B100" s="14" t="s">
        <v>757</v>
      </c>
      <c r="C100" s="9" t="s">
        <v>53</v>
      </c>
      <c r="D100" s="109">
        <f t="shared" si="42"/>
        <v>0.544993895</v>
      </c>
      <c r="E100" s="17">
        <f t="shared" si="43"/>
        <v>13</v>
      </c>
      <c r="F100" s="156">
        <f t="shared" si="44"/>
        <v>7.084920635</v>
      </c>
      <c r="G100" s="11">
        <v>0.7</v>
      </c>
      <c r="H100" s="11">
        <f t="shared" si="48"/>
        <v>0.5555555556</v>
      </c>
      <c r="I100" s="11">
        <f t="shared" ref="I100:I101" si="49">2/9</f>
        <v>0.2222222222</v>
      </c>
      <c r="J100" s="11">
        <f t="shared" ref="J100:J101" si="50">3/8</f>
        <v>0.375</v>
      </c>
      <c r="K100" s="11">
        <f>5/8</f>
        <v>0.625</v>
      </c>
      <c r="L100" s="11">
        <f>6/7</f>
        <v>0.8571428571</v>
      </c>
      <c r="M100" s="11">
        <v>1.0</v>
      </c>
      <c r="N100" s="11">
        <f>5/6</f>
        <v>0.8333333333</v>
      </c>
      <c r="O100" s="11">
        <f>2/6</f>
        <v>0.3333333333</v>
      </c>
      <c r="P100" s="11">
        <f>2/5</f>
        <v>0.4</v>
      </c>
      <c r="Q100" s="11">
        <f>3/5</f>
        <v>0.6</v>
      </c>
      <c r="R100" s="11">
        <f>1/4</f>
        <v>0.25</v>
      </c>
      <c r="S100" s="158">
        <f>1/3</f>
        <v>0.3333333333</v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2.75" customHeight="1">
      <c r="B101" s="14" t="s">
        <v>757</v>
      </c>
      <c r="C101" s="9" t="s">
        <v>58</v>
      </c>
      <c r="D101" s="109">
        <f t="shared" si="42"/>
        <v>0.5154761905</v>
      </c>
      <c r="E101" s="17">
        <f t="shared" si="43"/>
        <v>12</v>
      </c>
      <c r="F101" s="156">
        <f t="shared" si="44"/>
        <v>6.185714286</v>
      </c>
      <c r="G101" s="11">
        <v>0.4</v>
      </c>
      <c r="H101" s="11">
        <f>7/9</f>
        <v>0.7777777778</v>
      </c>
      <c r="I101" s="11">
        <f t="shared" si="49"/>
        <v>0.2222222222</v>
      </c>
      <c r="J101" s="11">
        <f t="shared" si="50"/>
        <v>0.375</v>
      </c>
      <c r="K101" s="11">
        <f>3/8</f>
        <v>0.375</v>
      </c>
      <c r="L101" s="11">
        <f>5/7</f>
        <v>0.7142857143</v>
      </c>
      <c r="M101" s="11">
        <f>4/7</f>
        <v>0.5714285714</v>
      </c>
      <c r="N101" s="11">
        <f>2/6</f>
        <v>0.3333333333</v>
      </c>
      <c r="O101" s="11">
        <f>4/6</f>
        <v>0.6666666667</v>
      </c>
      <c r="P101" s="11">
        <f>3/5</f>
        <v>0.6</v>
      </c>
      <c r="Q101" s="11">
        <f>2/5</f>
        <v>0.4</v>
      </c>
      <c r="R101" s="11">
        <f>3/4</f>
        <v>0.75</v>
      </c>
      <c r="S101" s="144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2.75" customHeight="1">
      <c r="B102" s="12" t="s">
        <v>772</v>
      </c>
      <c r="C102" s="51" t="s">
        <v>320</v>
      </c>
      <c r="D102" s="109">
        <f t="shared" si="42"/>
        <v>0.5140805375</v>
      </c>
      <c r="E102" s="17">
        <f t="shared" si="43"/>
        <v>8</v>
      </c>
      <c r="F102" s="156">
        <f>D102*E102</f>
        <v>4.1126443</v>
      </c>
      <c r="G102" s="11">
        <f>6/8</f>
        <v>0.75</v>
      </c>
      <c r="H102" s="11">
        <f>4/11</f>
        <v>0.3636363636</v>
      </c>
      <c r="I102" s="11">
        <v>0.0</v>
      </c>
      <c r="J102" s="11">
        <f>8/9</f>
        <v>0.8888888889</v>
      </c>
      <c r="K102" s="11">
        <f>4.5/8</f>
        <v>0.5625</v>
      </c>
      <c r="L102" s="11">
        <f>1.5/7</f>
        <v>0.2142857143</v>
      </c>
      <c r="M102" s="11">
        <f>2/6</f>
        <v>0.3333333333</v>
      </c>
      <c r="N102" s="11">
        <v>1.0</v>
      </c>
      <c r="O102" s="144"/>
      <c r="P102" s="144"/>
      <c r="Q102" s="144"/>
      <c r="R102" s="144"/>
      <c r="S102" s="144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2.75" customHeight="1">
      <c r="B103" s="14" t="s">
        <v>794</v>
      </c>
      <c r="C103" s="9" t="s">
        <v>527</v>
      </c>
      <c r="D103" s="109">
        <f t="shared" si="42"/>
        <v>0.4918803419</v>
      </c>
      <c r="E103" s="17">
        <f t="shared" si="43"/>
        <v>3</v>
      </c>
      <c r="F103" s="156">
        <f t="shared" ref="F103:F112" si="51">PRODUCT(E103,D103)</f>
        <v>1.475641026</v>
      </c>
      <c r="G103" s="11">
        <f>1/5</f>
        <v>0.2</v>
      </c>
      <c r="H103" s="11">
        <f>9/13</f>
        <v>0.6923076923</v>
      </c>
      <c r="I103" s="11">
        <f>7/12</f>
        <v>0.5833333333</v>
      </c>
      <c r="J103" s="162"/>
      <c r="K103" s="144"/>
      <c r="L103" s="144"/>
      <c r="M103" s="144"/>
      <c r="N103" s="144"/>
      <c r="O103" s="144"/>
      <c r="P103" s="144"/>
      <c r="Q103" s="144"/>
      <c r="R103" s="162"/>
      <c r="S103" s="144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2.75" customHeight="1">
      <c r="B104" s="12" t="s">
        <v>791</v>
      </c>
      <c r="C104" s="50" t="s">
        <v>169</v>
      </c>
      <c r="D104" s="109">
        <f t="shared" si="42"/>
        <v>0.4890692641</v>
      </c>
      <c r="E104" s="17">
        <f t="shared" si="43"/>
        <v>11</v>
      </c>
      <c r="F104" s="156">
        <f t="shared" si="51"/>
        <v>5.379761905</v>
      </c>
      <c r="G104" s="11">
        <v>0.25</v>
      </c>
      <c r="H104" s="11">
        <v>1.0</v>
      </c>
      <c r="I104" s="11">
        <v>0.0</v>
      </c>
      <c r="J104" s="11">
        <f>3/7</f>
        <v>0.4285714286</v>
      </c>
      <c r="K104" s="11">
        <f>4.5/7</f>
        <v>0.6428571429</v>
      </c>
      <c r="L104" s="11">
        <f>3/6</f>
        <v>0.5</v>
      </c>
      <c r="M104" s="11">
        <f>2/6</f>
        <v>0.3333333333</v>
      </c>
      <c r="N104" s="11">
        <f>2.5/5</f>
        <v>0.5</v>
      </c>
      <c r="O104" s="11">
        <f>3/5</f>
        <v>0.6</v>
      </c>
      <c r="P104" s="11">
        <f>2.5/4</f>
        <v>0.625</v>
      </c>
      <c r="Q104" s="158">
        <f>2/4</f>
        <v>0.5</v>
      </c>
      <c r="R104" s="144"/>
      <c r="S104" s="144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2.75" customHeight="1">
      <c r="B105" s="14" t="s">
        <v>757</v>
      </c>
      <c r="C105" s="9" t="s">
        <v>57</v>
      </c>
      <c r="D105" s="109">
        <f t="shared" si="42"/>
        <v>0.4829059829</v>
      </c>
      <c r="E105" s="17">
        <f t="shared" si="43"/>
        <v>13</v>
      </c>
      <c r="F105" s="156">
        <f t="shared" si="51"/>
        <v>6.277777778</v>
      </c>
      <c r="G105" s="11">
        <v>0.6</v>
      </c>
      <c r="H105" s="11">
        <f>3/9</f>
        <v>0.3333333333</v>
      </c>
      <c r="I105" s="11">
        <f>4/9</f>
        <v>0.4444444444</v>
      </c>
      <c r="J105" s="11">
        <f>4/8</f>
        <v>0.5</v>
      </c>
      <c r="K105" s="11">
        <v>1.0</v>
      </c>
      <c r="L105" s="11">
        <f>3/7</f>
        <v>0.4285714286</v>
      </c>
      <c r="M105" s="11">
        <f>4/7</f>
        <v>0.5714285714</v>
      </c>
      <c r="N105" s="11">
        <f>4/6</f>
        <v>0.6666666667</v>
      </c>
      <c r="O105" s="11">
        <f>1/6</f>
        <v>0.1666666667</v>
      </c>
      <c r="P105" s="158">
        <f t="shared" ref="P105:Q105" si="52">1/5</f>
        <v>0.2</v>
      </c>
      <c r="Q105" s="11">
        <f t="shared" si="52"/>
        <v>0.2</v>
      </c>
      <c r="R105" s="11">
        <f>2/4</f>
        <v>0.5</v>
      </c>
      <c r="S105" s="11">
        <f>2/3</f>
        <v>0.6666666667</v>
      </c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2.75" customHeight="1">
      <c r="B106" s="14" t="s">
        <v>811</v>
      </c>
      <c r="C106" s="8" t="s">
        <v>461</v>
      </c>
      <c r="D106" s="109">
        <f t="shared" si="42"/>
        <v>0.4586700337</v>
      </c>
      <c r="E106" s="17">
        <f t="shared" si="43"/>
        <v>6</v>
      </c>
      <c r="F106" s="156">
        <f t="shared" si="51"/>
        <v>2.752020202</v>
      </c>
      <c r="G106" s="11">
        <f>5/12</f>
        <v>0.4166666667</v>
      </c>
      <c r="H106" s="11">
        <f>2/11</f>
        <v>0.1818181818</v>
      </c>
      <c r="I106" s="11">
        <f>10/11</f>
        <v>0.9090909091</v>
      </c>
      <c r="J106" s="11">
        <v>0.3</v>
      </c>
      <c r="K106" s="11">
        <f>2.5/9</f>
        <v>0.2777777778</v>
      </c>
      <c r="L106" s="11">
        <f>2/3</f>
        <v>0.6666666667</v>
      </c>
      <c r="M106" s="144"/>
      <c r="N106" s="144"/>
      <c r="O106" s="144"/>
      <c r="P106" s="144"/>
      <c r="Q106" s="144"/>
      <c r="R106" s="144"/>
      <c r="S106" s="144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2.75" customHeight="1">
      <c r="B107" s="12" t="s">
        <v>755</v>
      </c>
      <c r="C107" s="8" t="s">
        <v>207</v>
      </c>
      <c r="D107" s="109">
        <f>AVERAGE(G107:P107)</f>
        <v>0.439484127</v>
      </c>
      <c r="E107" s="17">
        <f>COUNT(G107:P107)</f>
        <v>5</v>
      </c>
      <c r="F107" s="156">
        <f t="shared" si="51"/>
        <v>2.197420635</v>
      </c>
      <c r="G107" s="11">
        <f>3.5/12</f>
        <v>0.2916666667</v>
      </c>
      <c r="H107" s="11">
        <f>4/9</f>
        <v>0.4444444444</v>
      </c>
      <c r="I107" s="11">
        <f>6.5/8</f>
        <v>0.8125</v>
      </c>
      <c r="J107" s="144"/>
      <c r="K107" s="158">
        <f>2.5/7</f>
        <v>0.3571428571</v>
      </c>
      <c r="L107" s="11">
        <f>3.5/12</f>
        <v>0.2916666667</v>
      </c>
      <c r="M107" s="144"/>
      <c r="N107" s="144"/>
      <c r="O107" s="144"/>
      <c r="P107" s="144"/>
      <c r="Q107" s="144"/>
      <c r="R107" s="144"/>
      <c r="S107" s="144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2.75" customHeight="1">
      <c r="B108" s="13" t="s">
        <v>765</v>
      </c>
      <c r="C108" s="65" t="s">
        <v>458</v>
      </c>
      <c r="D108" s="109">
        <f>AVERAGE(G108:S108)</f>
        <v>0.4340034965</v>
      </c>
      <c r="E108" s="17">
        <f>COUNT(G108:S108)</f>
        <v>4</v>
      </c>
      <c r="F108" s="167">
        <f t="shared" si="51"/>
        <v>1.736013986</v>
      </c>
      <c r="G108" s="11">
        <f>9/12</f>
        <v>0.75</v>
      </c>
      <c r="H108" s="11">
        <f>9/11</f>
        <v>0.8181818182</v>
      </c>
      <c r="I108" s="11">
        <f>1/11</f>
        <v>0.09090909091</v>
      </c>
      <c r="J108" s="144">
        <f>1/13</f>
        <v>0.07692307692</v>
      </c>
      <c r="K108" s="144"/>
      <c r="L108" s="144"/>
      <c r="M108" s="144"/>
      <c r="N108" s="144"/>
      <c r="O108" s="144"/>
      <c r="P108" s="162"/>
      <c r="Q108" s="144"/>
      <c r="R108" s="144"/>
      <c r="S108" s="144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2.75" customHeight="1">
      <c r="B109" s="14" t="s">
        <v>780</v>
      </c>
      <c r="C109" s="82" t="s">
        <v>401</v>
      </c>
      <c r="D109" s="109">
        <f t="shared" ref="D109:D111" si="53">AVERAGE(G109:AS109)</f>
        <v>0.4309977901</v>
      </c>
      <c r="E109" s="17">
        <f t="shared" ref="E109:E111" si="54">COUNT(G109:AS109)</f>
        <v>11</v>
      </c>
      <c r="F109" s="156">
        <f t="shared" si="51"/>
        <v>4.740975691</v>
      </c>
      <c r="G109" s="11">
        <f>2/11</f>
        <v>0.1818181818</v>
      </c>
      <c r="H109" s="11">
        <v>0.1</v>
      </c>
      <c r="I109" s="11">
        <v>0.5</v>
      </c>
      <c r="J109" s="11">
        <f>4/8</f>
        <v>0.5</v>
      </c>
      <c r="K109" s="11">
        <f>1.5/7</f>
        <v>0.2142857143</v>
      </c>
      <c r="L109" s="11">
        <f>2.5/6</f>
        <v>0.4166666667</v>
      </c>
      <c r="M109" s="11">
        <v>0.3</v>
      </c>
      <c r="N109" s="158">
        <v>0.4</v>
      </c>
      <c r="O109" s="11">
        <v>1.0</v>
      </c>
      <c r="P109" s="11">
        <f>2/3</f>
        <v>0.6666666667</v>
      </c>
      <c r="Q109" s="158">
        <f>6/13</f>
        <v>0.4615384615</v>
      </c>
      <c r="R109" s="144"/>
      <c r="S109" s="144"/>
      <c r="T109" s="11"/>
      <c r="U109" s="11"/>
      <c r="V109" s="158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2.75" customHeight="1">
      <c r="B110" s="14" t="s">
        <v>785</v>
      </c>
      <c r="C110" s="43" t="s">
        <v>267</v>
      </c>
      <c r="D110" s="109">
        <f t="shared" si="53"/>
        <v>0.4</v>
      </c>
      <c r="E110" s="17">
        <f t="shared" si="54"/>
        <v>1</v>
      </c>
      <c r="F110" s="15">
        <f t="shared" si="51"/>
        <v>0.4</v>
      </c>
      <c r="G110" s="158">
        <v>0.4</v>
      </c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2.75" customHeight="1">
      <c r="B111" s="14" t="s">
        <v>793</v>
      </c>
      <c r="C111" s="60" t="s">
        <v>243</v>
      </c>
      <c r="D111" s="109">
        <f t="shared" si="53"/>
        <v>0.3922438672</v>
      </c>
      <c r="E111" s="17">
        <f t="shared" si="54"/>
        <v>6</v>
      </c>
      <c r="F111" s="15">
        <f t="shared" si="51"/>
        <v>2.353463203</v>
      </c>
      <c r="G111" s="11">
        <f>3/5</f>
        <v>0.6</v>
      </c>
      <c r="H111" s="11">
        <f>2.5/11</f>
        <v>0.2272727273</v>
      </c>
      <c r="I111" s="11">
        <f>8/10</f>
        <v>0.8</v>
      </c>
      <c r="J111" s="11">
        <f>3/9</f>
        <v>0.3333333333</v>
      </c>
      <c r="K111" s="11">
        <f>2/8</f>
        <v>0.25</v>
      </c>
      <c r="L111" s="11">
        <f>1/7</f>
        <v>0.1428571429</v>
      </c>
      <c r="M111" s="144"/>
      <c r="N111" s="144"/>
      <c r="O111" s="144"/>
      <c r="P111" s="144"/>
      <c r="Q111" s="144"/>
      <c r="R111" s="144"/>
      <c r="S111" s="144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2.75" customHeight="1">
      <c r="B112" s="14" t="s">
        <v>800</v>
      </c>
      <c r="C112" s="9" t="s">
        <v>151</v>
      </c>
      <c r="D112" s="148">
        <f>AVERAGE(G112:P112)</f>
        <v>0.8419642857</v>
      </c>
      <c r="E112" s="17">
        <f>COUNT(G112:P112)</f>
        <v>10</v>
      </c>
      <c r="F112" s="15">
        <f t="shared" si="51"/>
        <v>8.419642857</v>
      </c>
      <c r="G112" s="11">
        <f>6/9</f>
        <v>0.6666666667</v>
      </c>
      <c r="H112" s="11">
        <v>1.0</v>
      </c>
      <c r="I112" s="11">
        <f>6.5/8</f>
        <v>0.8125</v>
      </c>
      <c r="J112" s="11">
        <f>5.5/7</f>
        <v>0.7857142857</v>
      </c>
      <c r="K112" s="11">
        <f>4/7</f>
        <v>0.5714285714</v>
      </c>
      <c r="L112" s="11">
        <v>1.0</v>
      </c>
      <c r="M112" s="11">
        <f>5/6</f>
        <v>0.8333333333</v>
      </c>
      <c r="N112" s="11">
        <v>1.0</v>
      </c>
      <c r="O112" s="158">
        <f>3/4</f>
        <v>0.75</v>
      </c>
      <c r="P112" s="11">
        <v>1.0</v>
      </c>
      <c r="Q112" s="144"/>
      <c r="R112" s="144"/>
      <c r="S112" s="144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2.75" customHeight="1">
      <c r="D113" s="109"/>
      <c r="F113" s="156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2.75" customHeight="1">
      <c r="D114" s="109"/>
      <c r="F114" s="156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2.75" customHeight="1">
      <c r="D115" s="109"/>
      <c r="F115" s="156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2.75" customHeight="1">
      <c r="D116" s="109"/>
      <c r="F116" s="156"/>
      <c r="G116" s="11"/>
      <c r="H116" s="11"/>
      <c r="I116" s="11"/>
      <c r="J116" s="11"/>
      <c r="K116" s="11"/>
      <c r="L116" s="11"/>
      <c r="M116" s="11">
        <v>9.0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2.75" customHeight="1">
      <c r="D117" s="109"/>
      <c r="F117" s="156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2.75" customHeight="1">
      <c r="D118" s="109"/>
      <c r="F118" s="156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2.75" customHeight="1">
      <c r="D119" s="109"/>
      <c r="F119" s="156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2.75" customHeight="1">
      <c r="D120" s="109"/>
      <c r="F120" s="156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2.75" customHeight="1">
      <c r="D121" s="109"/>
      <c r="F121" s="156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2.75" customHeight="1">
      <c r="D122" s="109"/>
      <c r="F122" s="156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2.75" customHeight="1">
      <c r="D123" s="109"/>
      <c r="F123" s="156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2.75" customHeight="1">
      <c r="D124" s="109"/>
      <c r="F124" s="156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D125" s="109"/>
      <c r="F125" s="156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D126" s="109"/>
      <c r="F126" s="156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D127" s="109"/>
      <c r="F127" s="156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D128" s="109"/>
      <c r="F128" s="156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D129" s="109"/>
      <c r="F129" s="156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D130" s="109"/>
      <c r="F130" s="156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D131" s="109"/>
      <c r="F131" s="156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D132" s="109"/>
      <c r="F132" s="156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D133" s="109"/>
      <c r="F133" s="156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D134" s="109"/>
      <c r="F134" s="156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D135" s="109"/>
      <c r="F135" s="156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D136" s="109"/>
      <c r="F136" s="156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D137" s="109"/>
      <c r="F137" s="156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D138" s="109"/>
      <c r="F138" s="156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D139" s="109"/>
      <c r="F139" s="156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D140" s="109"/>
      <c r="F140" s="156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D141" s="109"/>
      <c r="F141" s="156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D142" s="109"/>
      <c r="F142" s="156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D143" s="109"/>
      <c r="F143" s="156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D144" s="109"/>
      <c r="F144" s="156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D145" s="109"/>
      <c r="F145" s="156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D146" s="109"/>
      <c r="F146" s="156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D147" s="109"/>
      <c r="F147" s="156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D148" s="109"/>
      <c r="F148" s="156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D149" s="109"/>
      <c r="F149" s="156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D150" s="109"/>
      <c r="F150" s="156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D151" s="109"/>
      <c r="F151" s="156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D152" s="109"/>
      <c r="F152" s="156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D153" s="109"/>
      <c r="F153" s="156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D154" s="109"/>
      <c r="F154" s="156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D155" s="109"/>
      <c r="F155" s="156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D156" s="109"/>
      <c r="F156" s="156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D157" s="109"/>
      <c r="F157" s="156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D158" s="109"/>
      <c r="F158" s="156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D159" s="109"/>
      <c r="F159" s="156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D160" s="109"/>
      <c r="F160" s="156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D161" s="109"/>
      <c r="F161" s="156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D162" s="109"/>
      <c r="F162" s="156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D163" s="109"/>
      <c r="F163" s="156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D164" s="109"/>
      <c r="F164" s="156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D165" s="109"/>
      <c r="F165" s="156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D166" s="109"/>
      <c r="F166" s="156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D167" s="109"/>
      <c r="F167" s="156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D168" s="109"/>
      <c r="F168" s="156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D169" s="109"/>
      <c r="F169" s="156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D170" s="109"/>
      <c r="F170" s="156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D171" s="109"/>
      <c r="F171" s="156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D172" s="109"/>
      <c r="F172" s="156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D173" s="109"/>
      <c r="F173" s="156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D174" s="109"/>
      <c r="F174" s="156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D175" s="109"/>
      <c r="F175" s="156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D176" s="109"/>
      <c r="F176" s="156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D177" s="109"/>
      <c r="F177" s="156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D178" s="109"/>
      <c r="F178" s="156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D179" s="109"/>
      <c r="F179" s="156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D180" s="109"/>
      <c r="F180" s="156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D181" s="109"/>
      <c r="F181" s="156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D182" s="109"/>
      <c r="F182" s="156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D183" s="109"/>
      <c r="F183" s="156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D184" s="109"/>
      <c r="F184" s="156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D185" s="109"/>
      <c r="F185" s="156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D186" s="109"/>
      <c r="F186" s="156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D187" s="109"/>
      <c r="F187" s="156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D188" s="109"/>
      <c r="F188" s="156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D189" s="109"/>
      <c r="F189" s="156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D190" s="109"/>
      <c r="F190" s="156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D191" s="109"/>
      <c r="F191" s="156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D192" s="109"/>
      <c r="F192" s="156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D193" s="109"/>
      <c r="F193" s="156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D194" s="109"/>
      <c r="F194" s="156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D195" s="109"/>
      <c r="F195" s="156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D196" s="109"/>
      <c r="F196" s="156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D197" s="109"/>
      <c r="F197" s="156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D198" s="109"/>
      <c r="F198" s="156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D199" s="109"/>
      <c r="F199" s="156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D200" s="109"/>
      <c r="F200" s="156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D201" s="109"/>
      <c r="F201" s="156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D202" s="109"/>
      <c r="F202" s="156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D203" s="109"/>
      <c r="F203" s="156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D204" s="109"/>
      <c r="F204" s="156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D205" s="109"/>
      <c r="F205" s="156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D206" s="109"/>
      <c r="F206" s="156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D207" s="109"/>
      <c r="F207" s="156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D208" s="109"/>
      <c r="F208" s="156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D209" s="109"/>
      <c r="F209" s="156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D210" s="109"/>
      <c r="F210" s="156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D211" s="109"/>
      <c r="F211" s="156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D212" s="109"/>
      <c r="F212" s="156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D213" s="109"/>
      <c r="F213" s="156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D214" s="109"/>
      <c r="F214" s="156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D215" s="109"/>
      <c r="F215" s="156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D216" s="109"/>
      <c r="F216" s="156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D217" s="109"/>
      <c r="F217" s="156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D218" s="109"/>
      <c r="F218" s="156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D219" s="109"/>
      <c r="F219" s="156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D220" s="109"/>
      <c r="F220" s="156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D221" s="109"/>
      <c r="F221" s="156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D222" s="109"/>
      <c r="F222" s="156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D223" s="109"/>
      <c r="F223" s="156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D224" s="109"/>
      <c r="F224" s="156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D225" s="109"/>
      <c r="F225" s="156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D226" s="109"/>
      <c r="F226" s="156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D227" s="109"/>
      <c r="F227" s="156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D228" s="109"/>
      <c r="F228" s="156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D229" s="109"/>
      <c r="F229" s="156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D230" s="109"/>
      <c r="F230" s="156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D231" s="109"/>
      <c r="F231" s="156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D232" s="109"/>
      <c r="F232" s="156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D233" s="109"/>
      <c r="F233" s="156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D234" s="109"/>
      <c r="F234" s="156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D235" s="109"/>
      <c r="F235" s="156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D236" s="109"/>
      <c r="F236" s="156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D237" s="109"/>
      <c r="F237" s="156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D238" s="109"/>
      <c r="F238" s="156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D239" s="109"/>
      <c r="F239" s="156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D240" s="109"/>
      <c r="F240" s="156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D241" s="109"/>
      <c r="F241" s="156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D242" s="109"/>
      <c r="F242" s="156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D243" s="109"/>
      <c r="F243" s="156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D244" s="109"/>
      <c r="F244" s="156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D245" s="109"/>
      <c r="F245" s="156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D246" s="109"/>
      <c r="F246" s="156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D247" s="109"/>
      <c r="F247" s="156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D248" s="109"/>
      <c r="F248" s="156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D249" s="109"/>
      <c r="F249" s="156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D250" s="109"/>
      <c r="F250" s="156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D251" s="109"/>
      <c r="F251" s="156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D252" s="109"/>
      <c r="F252" s="156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D253" s="109"/>
      <c r="F253" s="156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D254" s="109"/>
      <c r="F254" s="156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D255" s="109"/>
      <c r="F255" s="156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D256" s="109"/>
      <c r="F256" s="156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D257" s="109"/>
      <c r="F257" s="156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D258" s="109"/>
      <c r="F258" s="156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D259" s="109"/>
      <c r="F259" s="156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D260" s="109"/>
      <c r="F260" s="156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D261" s="109"/>
      <c r="F261" s="156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D262" s="109"/>
      <c r="F262" s="156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D263" s="109"/>
      <c r="F263" s="156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D264" s="109"/>
      <c r="F264" s="156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D265" s="109"/>
      <c r="F265" s="156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D266" s="109"/>
      <c r="F266" s="156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D267" s="109"/>
      <c r="F267" s="156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D268" s="109"/>
      <c r="F268" s="156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D269" s="109"/>
      <c r="F269" s="156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D270" s="109"/>
      <c r="F270" s="156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D271" s="109"/>
      <c r="F271" s="156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D272" s="109"/>
      <c r="F272" s="156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D273" s="109"/>
      <c r="F273" s="156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D274" s="109"/>
      <c r="F274" s="156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D275" s="109"/>
      <c r="F275" s="156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D276" s="109"/>
      <c r="F276" s="156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D277" s="109"/>
      <c r="F277" s="156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D278" s="109"/>
      <c r="F278" s="156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D279" s="109"/>
      <c r="F279" s="156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D280" s="109"/>
      <c r="F280" s="156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D281" s="109"/>
      <c r="F281" s="156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D282" s="109"/>
      <c r="F282" s="156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D283" s="109"/>
      <c r="F283" s="156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D284" s="109"/>
      <c r="F284" s="156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D285" s="109"/>
      <c r="F285" s="156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D286" s="109"/>
      <c r="F286" s="156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D287" s="109"/>
      <c r="F287" s="156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D288" s="109"/>
      <c r="F288" s="156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D289" s="109"/>
      <c r="F289" s="156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D290" s="109"/>
      <c r="F290" s="156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D291" s="109"/>
      <c r="F291" s="156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D292" s="109"/>
      <c r="F292" s="156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D293" s="109"/>
      <c r="F293" s="156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D294" s="109"/>
      <c r="F294" s="156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D295" s="109"/>
      <c r="F295" s="156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D296" s="109"/>
      <c r="F296" s="156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D297" s="109"/>
      <c r="F297" s="156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D298" s="109"/>
      <c r="F298" s="156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D299" s="109"/>
      <c r="F299" s="156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D300" s="109"/>
      <c r="F300" s="156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D301" s="109"/>
      <c r="F301" s="156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D302" s="109"/>
      <c r="F302" s="156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D303" s="109"/>
      <c r="F303" s="156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D304" s="109"/>
      <c r="F304" s="156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D305" s="109"/>
      <c r="F305" s="156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D306" s="109"/>
      <c r="F306" s="156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D307" s="109"/>
      <c r="F307" s="156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D308" s="109"/>
      <c r="F308" s="156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D309" s="109"/>
      <c r="F309" s="156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D310" s="109"/>
      <c r="F310" s="156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D311" s="109"/>
      <c r="F311" s="156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D312" s="109"/>
      <c r="F312" s="156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D313" s="109"/>
      <c r="F313" s="156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D314" s="109"/>
      <c r="F314" s="156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D315" s="109"/>
      <c r="F315" s="156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D316" s="109"/>
      <c r="F316" s="156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D317" s="109"/>
      <c r="F317" s="156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D318" s="109"/>
      <c r="F318" s="156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D319" s="109"/>
      <c r="F319" s="156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D320" s="109"/>
      <c r="F320" s="156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D321" s="109"/>
      <c r="F321" s="156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D322" s="109"/>
      <c r="F322" s="156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D323" s="109"/>
      <c r="F323" s="156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D324" s="109"/>
      <c r="F324" s="156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D325" s="109"/>
      <c r="F325" s="156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D326" s="109"/>
      <c r="F326" s="156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D327" s="109"/>
      <c r="F327" s="156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D328" s="109"/>
      <c r="F328" s="156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D329" s="109"/>
      <c r="F329" s="156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D330" s="109"/>
      <c r="F330" s="156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D331" s="109"/>
      <c r="F331" s="156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D332" s="109"/>
      <c r="F332" s="156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D333" s="109"/>
      <c r="F333" s="156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D334" s="109"/>
      <c r="F334" s="156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D335" s="109"/>
      <c r="F335" s="156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D336" s="109"/>
      <c r="F336" s="156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D337" s="109"/>
      <c r="F337" s="156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D338" s="109"/>
      <c r="F338" s="156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D339" s="109"/>
      <c r="F339" s="156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D340" s="109"/>
      <c r="F340" s="156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D341" s="109"/>
      <c r="F341" s="156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D342" s="109"/>
      <c r="F342" s="156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D343" s="109"/>
      <c r="F343" s="156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D344" s="109"/>
      <c r="F344" s="156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D345" s="109"/>
      <c r="F345" s="156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D346" s="109"/>
      <c r="F346" s="156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D347" s="109"/>
      <c r="F347" s="156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D348" s="109"/>
      <c r="F348" s="156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D349" s="109"/>
      <c r="F349" s="156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D350" s="109"/>
      <c r="F350" s="156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D351" s="109"/>
      <c r="F351" s="156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D352" s="109"/>
      <c r="F352" s="156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D353" s="109"/>
      <c r="F353" s="156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D354" s="109"/>
      <c r="F354" s="156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D355" s="109"/>
      <c r="F355" s="156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D356" s="109"/>
      <c r="F356" s="156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D357" s="109"/>
      <c r="F357" s="156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D358" s="109"/>
      <c r="F358" s="156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D359" s="109"/>
      <c r="F359" s="156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D360" s="109"/>
      <c r="F360" s="156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D361" s="109"/>
      <c r="F361" s="156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D362" s="109"/>
      <c r="F362" s="156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D363" s="109"/>
      <c r="F363" s="156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D364" s="109"/>
      <c r="F364" s="156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D365" s="109"/>
      <c r="F365" s="156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D366" s="109"/>
      <c r="F366" s="156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D367" s="109"/>
      <c r="F367" s="156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D368" s="109"/>
      <c r="F368" s="156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D369" s="109"/>
      <c r="F369" s="156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D370" s="109"/>
      <c r="F370" s="156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D371" s="109"/>
      <c r="F371" s="156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D372" s="109"/>
      <c r="F372" s="156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D373" s="109"/>
      <c r="F373" s="156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D374" s="109"/>
      <c r="F374" s="156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D375" s="109"/>
      <c r="F375" s="156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D376" s="109"/>
      <c r="F376" s="156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D377" s="109"/>
      <c r="F377" s="156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D378" s="109"/>
      <c r="F378" s="156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D379" s="109"/>
      <c r="F379" s="156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D380" s="109"/>
      <c r="F380" s="156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D381" s="109"/>
      <c r="F381" s="156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D382" s="109"/>
      <c r="F382" s="156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D383" s="109"/>
      <c r="F383" s="156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D384" s="109"/>
      <c r="F384" s="156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D385" s="109"/>
      <c r="F385" s="156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D386" s="109"/>
      <c r="F386" s="156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D387" s="109"/>
      <c r="F387" s="156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D388" s="109"/>
      <c r="F388" s="156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D389" s="109"/>
      <c r="F389" s="156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D390" s="109"/>
      <c r="F390" s="156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D391" s="109"/>
      <c r="F391" s="156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D392" s="109"/>
      <c r="F392" s="156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D393" s="109"/>
      <c r="F393" s="156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D394" s="109"/>
      <c r="F394" s="156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D395" s="109"/>
      <c r="F395" s="156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D396" s="109"/>
      <c r="F396" s="156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D397" s="109"/>
      <c r="F397" s="156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D398" s="109"/>
      <c r="F398" s="156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D399" s="109"/>
      <c r="F399" s="156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D400" s="109"/>
      <c r="F400" s="156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D401" s="109"/>
      <c r="F401" s="156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D402" s="109"/>
      <c r="F402" s="156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D403" s="109"/>
      <c r="F403" s="156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D404" s="109"/>
      <c r="F404" s="156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D405" s="109"/>
      <c r="F405" s="156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D406" s="109"/>
      <c r="F406" s="156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D407" s="109"/>
      <c r="F407" s="156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D408" s="109"/>
      <c r="F408" s="156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D409" s="109"/>
      <c r="F409" s="156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D410" s="109"/>
      <c r="F410" s="156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D411" s="109"/>
      <c r="F411" s="156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D412" s="109"/>
      <c r="F412" s="156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D413" s="109"/>
      <c r="F413" s="156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D414" s="109"/>
      <c r="F414" s="156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D415" s="109"/>
      <c r="F415" s="156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D416" s="109"/>
      <c r="F416" s="156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D417" s="109"/>
      <c r="F417" s="156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D418" s="109"/>
      <c r="F418" s="156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D419" s="109"/>
      <c r="F419" s="156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D420" s="109"/>
      <c r="F420" s="156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D421" s="109"/>
      <c r="F421" s="156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D422" s="109"/>
      <c r="F422" s="156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D423" s="109"/>
      <c r="F423" s="156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D424" s="109"/>
      <c r="F424" s="156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D425" s="109"/>
      <c r="F425" s="156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D426" s="109"/>
      <c r="F426" s="156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D427" s="109"/>
      <c r="F427" s="156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D428" s="109"/>
      <c r="F428" s="156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D429" s="109"/>
      <c r="F429" s="156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D430" s="109"/>
      <c r="F430" s="156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D431" s="109"/>
      <c r="F431" s="156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D432" s="109"/>
      <c r="F432" s="156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D433" s="109"/>
      <c r="F433" s="156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D434" s="109"/>
      <c r="F434" s="156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D435" s="109"/>
      <c r="F435" s="156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D436" s="109"/>
      <c r="F436" s="156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D437" s="109"/>
      <c r="F437" s="156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D438" s="109"/>
      <c r="F438" s="156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D439" s="109"/>
      <c r="F439" s="156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D440" s="109"/>
      <c r="F440" s="156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D441" s="109"/>
      <c r="F441" s="156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D442" s="109"/>
      <c r="F442" s="156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D443" s="109"/>
      <c r="F443" s="156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D444" s="109"/>
      <c r="F444" s="156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D445" s="109"/>
      <c r="F445" s="156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D446" s="109"/>
      <c r="F446" s="156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D447" s="109"/>
      <c r="F447" s="156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D448" s="109"/>
      <c r="F448" s="156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D449" s="109"/>
      <c r="F449" s="156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D450" s="109"/>
      <c r="F450" s="156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D451" s="109"/>
      <c r="F451" s="156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D452" s="109"/>
      <c r="F452" s="156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D453" s="109"/>
      <c r="F453" s="156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D454" s="109"/>
      <c r="F454" s="156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D455" s="109"/>
      <c r="F455" s="156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D456" s="109"/>
      <c r="F456" s="156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D457" s="109"/>
      <c r="F457" s="156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D458" s="109"/>
      <c r="F458" s="156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D459" s="109"/>
      <c r="F459" s="156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D460" s="109"/>
      <c r="F460" s="156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D461" s="109"/>
      <c r="F461" s="156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D462" s="109"/>
      <c r="F462" s="156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D463" s="109"/>
      <c r="F463" s="156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D464" s="109"/>
      <c r="F464" s="156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D465" s="109"/>
      <c r="F465" s="156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D466" s="109"/>
      <c r="F466" s="156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D467" s="109"/>
      <c r="F467" s="156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D468" s="109"/>
      <c r="F468" s="156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D469" s="109"/>
      <c r="F469" s="156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D470" s="109"/>
      <c r="F470" s="156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D471" s="109"/>
      <c r="F471" s="156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D472" s="109"/>
      <c r="F472" s="156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D473" s="109"/>
      <c r="F473" s="156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D474" s="109"/>
      <c r="F474" s="156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D475" s="109"/>
      <c r="F475" s="156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D476" s="109"/>
      <c r="F476" s="156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D477" s="109"/>
      <c r="F477" s="156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D478" s="109"/>
      <c r="F478" s="156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D479" s="109"/>
      <c r="F479" s="156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D480" s="109"/>
      <c r="F480" s="156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D481" s="109"/>
      <c r="F481" s="156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D482" s="109"/>
      <c r="F482" s="156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D483" s="109"/>
      <c r="F483" s="156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D484" s="109"/>
      <c r="F484" s="156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D485" s="109"/>
      <c r="F485" s="156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D486" s="109"/>
      <c r="F486" s="156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D487" s="109"/>
      <c r="F487" s="156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D488" s="109"/>
      <c r="F488" s="156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D489" s="109"/>
      <c r="F489" s="156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D490" s="109"/>
      <c r="F490" s="156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D491" s="109"/>
      <c r="F491" s="156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D492" s="109"/>
      <c r="F492" s="156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D493" s="109"/>
      <c r="F493" s="156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D494" s="109"/>
      <c r="F494" s="156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D495" s="109"/>
      <c r="F495" s="156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D496" s="109"/>
      <c r="F496" s="156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D497" s="109"/>
      <c r="F497" s="156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D498" s="109"/>
      <c r="F498" s="156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D499" s="109"/>
      <c r="F499" s="156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D500" s="109"/>
      <c r="F500" s="156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D501" s="109"/>
      <c r="F501" s="156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D502" s="109"/>
      <c r="F502" s="156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D503" s="109"/>
      <c r="F503" s="156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D504" s="109"/>
      <c r="F504" s="156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D505" s="109"/>
      <c r="F505" s="156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D506" s="109"/>
      <c r="F506" s="156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D507" s="109"/>
      <c r="F507" s="156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D508" s="109"/>
      <c r="F508" s="156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D509" s="109"/>
      <c r="F509" s="156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D510" s="109"/>
      <c r="F510" s="156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D511" s="109"/>
      <c r="F511" s="156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D512" s="109"/>
      <c r="F512" s="156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D513" s="109"/>
      <c r="F513" s="156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D514" s="109"/>
      <c r="F514" s="156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D515" s="109"/>
      <c r="F515" s="156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D516" s="109"/>
      <c r="F516" s="156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D517" s="109"/>
      <c r="F517" s="156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D518" s="109"/>
      <c r="F518" s="156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D519" s="109"/>
      <c r="F519" s="156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D520" s="109"/>
      <c r="F520" s="156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D521" s="109"/>
      <c r="F521" s="156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D522" s="109"/>
      <c r="F522" s="156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D523" s="109"/>
      <c r="F523" s="156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D524" s="109"/>
      <c r="F524" s="156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D525" s="109"/>
      <c r="F525" s="156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D526" s="109"/>
      <c r="F526" s="156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D527" s="109"/>
      <c r="F527" s="156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D528" s="109"/>
      <c r="F528" s="156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D529" s="109"/>
      <c r="F529" s="156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D530" s="109"/>
      <c r="F530" s="156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D531" s="109"/>
      <c r="F531" s="156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D532" s="109"/>
      <c r="F532" s="156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D533" s="109"/>
      <c r="F533" s="156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D534" s="109"/>
      <c r="F534" s="156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D535" s="109"/>
      <c r="F535" s="156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D536" s="109"/>
      <c r="F536" s="156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D537" s="109"/>
      <c r="F537" s="156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D538" s="109"/>
      <c r="F538" s="156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D539" s="109"/>
      <c r="F539" s="156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D540" s="109"/>
      <c r="F540" s="156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D541" s="109"/>
      <c r="F541" s="156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D542" s="109"/>
      <c r="F542" s="156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D543" s="109"/>
      <c r="F543" s="156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D544" s="109"/>
      <c r="F544" s="156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D545" s="109"/>
      <c r="F545" s="156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D546" s="109"/>
      <c r="F546" s="156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D547" s="109"/>
      <c r="F547" s="156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D548" s="109"/>
      <c r="F548" s="156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D549" s="109"/>
      <c r="F549" s="156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D550" s="109"/>
      <c r="F550" s="156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D551" s="109"/>
      <c r="F551" s="156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D552" s="109"/>
      <c r="F552" s="156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D553" s="109"/>
      <c r="F553" s="156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D554" s="109"/>
      <c r="F554" s="156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D555" s="109"/>
      <c r="F555" s="156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D556" s="109"/>
      <c r="F556" s="156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D557" s="109"/>
      <c r="F557" s="156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D558" s="109"/>
      <c r="F558" s="156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D559" s="109"/>
      <c r="F559" s="156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D560" s="109"/>
      <c r="F560" s="156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D561" s="109"/>
      <c r="F561" s="156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D562" s="109"/>
      <c r="F562" s="156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D563" s="109"/>
      <c r="F563" s="156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D564" s="109"/>
      <c r="F564" s="156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D565" s="109"/>
      <c r="F565" s="156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D566" s="109"/>
      <c r="F566" s="156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D567" s="109"/>
      <c r="F567" s="156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D568" s="109"/>
      <c r="F568" s="156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D569" s="109"/>
      <c r="F569" s="156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D570" s="109"/>
      <c r="F570" s="156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D571" s="109"/>
      <c r="F571" s="156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D572" s="109"/>
      <c r="F572" s="156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D573" s="109"/>
      <c r="F573" s="156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D574" s="109"/>
      <c r="F574" s="156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D575" s="109"/>
      <c r="F575" s="156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D576" s="109"/>
      <c r="F576" s="156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D577" s="109"/>
      <c r="F577" s="156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D578" s="109"/>
      <c r="F578" s="156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D579" s="109"/>
      <c r="F579" s="156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D580" s="109"/>
      <c r="F580" s="156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D581" s="109"/>
      <c r="F581" s="156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D582" s="109"/>
      <c r="F582" s="156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D583" s="109"/>
      <c r="F583" s="156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D584" s="109"/>
      <c r="F584" s="156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D585" s="109"/>
      <c r="F585" s="156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D586" s="109"/>
      <c r="F586" s="156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D587" s="109"/>
      <c r="F587" s="156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D588" s="109"/>
      <c r="F588" s="156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D589" s="109"/>
      <c r="F589" s="156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D590" s="109"/>
      <c r="F590" s="156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D591" s="109"/>
      <c r="F591" s="156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D592" s="109"/>
      <c r="F592" s="156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D593" s="109"/>
      <c r="F593" s="156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D594" s="109"/>
      <c r="F594" s="156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D595" s="109"/>
      <c r="F595" s="156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D596" s="109"/>
      <c r="F596" s="156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D597" s="109"/>
      <c r="F597" s="156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D598" s="109"/>
      <c r="F598" s="156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D599" s="109"/>
      <c r="F599" s="156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D600" s="109"/>
      <c r="F600" s="156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D601" s="109"/>
      <c r="F601" s="156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D602" s="109"/>
      <c r="F602" s="156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D603" s="109"/>
      <c r="F603" s="156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D604" s="109"/>
      <c r="F604" s="156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D605" s="109"/>
      <c r="F605" s="156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D606" s="109"/>
      <c r="F606" s="156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D607" s="109"/>
      <c r="F607" s="156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D608" s="109"/>
      <c r="F608" s="156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D609" s="109"/>
      <c r="F609" s="156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D610" s="109"/>
      <c r="F610" s="156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D611" s="109"/>
      <c r="F611" s="156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D612" s="109"/>
      <c r="F612" s="156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D613" s="109"/>
      <c r="F613" s="156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D614" s="109"/>
      <c r="F614" s="156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D615" s="109"/>
      <c r="F615" s="156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D616" s="109"/>
      <c r="F616" s="156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D617" s="109"/>
      <c r="F617" s="156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D618" s="109"/>
      <c r="F618" s="156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D619" s="109"/>
      <c r="F619" s="156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D620" s="109"/>
      <c r="F620" s="156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D621" s="109"/>
      <c r="F621" s="156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D622" s="109"/>
      <c r="F622" s="156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D623" s="109"/>
      <c r="F623" s="156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D624" s="109"/>
      <c r="F624" s="156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D625" s="109"/>
      <c r="F625" s="156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D626" s="109"/>
      <c r="F626" s="156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D627" s="109"/>
      <c r="F627" s="156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D628" s="109"/>
      <c r="F628" s="156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D629" s="109"/>
      <c r="F629" s="156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D630" s="109"/>
      <c r="F630" s="156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D631" s="109"/>
      <c r="F631" s="156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D632" s="109"/>
      <c r="F632" s="156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D633" s="109"/>
      <c r="F633" s="156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D634" s="109"/>
      <c r="F634" s="156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D635" s="109"/>
      <c r="F635" s="156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D636" s="109"/>
      <c r="F636" s="156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D637" s="109"/>
      <c r="F637" s="156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D638" s="109"/>
      <c r="F638" s="156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D639" s="109"/>
      <c r="F639" s="156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D640" s="109"/>
      <c r="F640" s="156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D641" s="109"/>
      <c r="F641" s="156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D642" s="109"/>
      <c r="F642" s="156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D643" s="109"/>
      <c r="F643" s="156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D644" s="109"/>
      <c r="F644" s="156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D645" s="109"/>
      <c r="F645" s="156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D646" s="109"/>
      <c r="F646" s="156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D647" s="109"/>
      <c r="F647" s="156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D648" s="109"/>
      <c r="F648" s="156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D649" s="109"/>
      <c r="F649" s="156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D650" s="109"/>
      <c r="F650" s="156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D651" s="109"/>
      <c r="F651" s="156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D652" s="109"/>
      <c r="F652" s="156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D653" s="109"/>
      <c r="F653" s="156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D654" s="109"/>
      <c r="F654" s="156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D655" s="109"/>
      <c r="F655" s="156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D656" s="109"/>
      <c r="F656" s="156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D657" s="109"/>
      <c r="F657" s="156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D658" s="109"/>
      <c r="F658" s="156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D659" s="109"/>
      <c r="F659" s="156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D660" s="109"/>
      <c r="F660" s="156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D661" s="109"/>
      <c r="F661" s="156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D662" s="109"/>
      <c r="F662" s="156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D663" s="109"/>
      <c r="F663" s="156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D664" s="109"/>
      <c r="F664" s="156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D665" s="109"/>
      <c r="F665" s="156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D666" s="109"/>
      <c r="F666" s="156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D667" s="109"/>
      <c r="F667" s="156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D668" s="109"/>
      <c r="F668" s="156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D669" s="109"/>
      <c r="F669" s="156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D670" s="109"/>
      <c r="F670" s="156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D671" s="109"/>
      <c r="F671" s="156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D672" s="109"/>
      <c r="F672" s="156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D673" s="109"/>
      <c r="F673" s="156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D674" s="109"/>
      <c r="F674" s="156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D675" s="109"/>
      <c r="F675" s="156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D676" s="109"/>
      <c r="F676" s="156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D677" s="109"/>
      <c r="F677" s="156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D678" s="109"/>
      <c r="F678" s="156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D679" s="109"/>
      <c r="F679" s="156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D680" s="109"/>
      <c r="F680" s="156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D681" s="109"/>
      <c r="F681" s="156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D682" s="109"/>
      <c r="F682" s="156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D683" s="109"/>
      <c r="F683" s="156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D684" s="109"/>
      <c r="F684" s="156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D685" s="109"/>
      <c r="F685" s="156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D686" s="109"/>
      <c r="F686" s="156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D687" s="109"/>
      <c r="F687" s="156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D688" s="109"/>
      <c r="F688" s="156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D689" s="109"/>
      <c r="F689" s="156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D690" s="109"/>
      <c r="F690" s="156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D691" s="109"/>
      <c r="F691" s="156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D692" s="109"/>
      <c r="F692" s="156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D693" s="109"/>
      <c r="F693" s="156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D694" s="109"/>
      <c r="F694" s="156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D695" s="109"/>
      <c r="F695" s="156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D696" s="109"/>
      <c r="F696" s="156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D697" s="109"/>
      <c r="F697" s="156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D698" s="109"/>
      <c r="F698" s="156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D699" s="109"/>
      <c r="F699" s="156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D700" s="109"/>
      <c r="F700" s="156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D701" s="109"/>
      <c r="F701" s="156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D702" s="109"/>
      <c r="F702" s="156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D703" s="109"/>
      <c r="F703" s="156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D704" s="109"/>
      <c r="F704" s="156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D705" s="109"/>
      <c r="F705" s="156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D706" s="109"/>
      <c r="F706" s="156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D707" s="109"/>
      <c r="F707" s="156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D708" s="109"/>
      <c r="F708" s="156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D709" s="109"/>
      <c r="F709" s="156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D710" s="109"/>
      <c r="F710" s="156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D711" s="109"/>
      <c r="F711" s="156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D712" s="109"/>
      <c r="F712" s="156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D713" s="109"/>
      <c r="F713" s="156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D714" s="109"/>
      <c r="F714" s="156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D715" s="109"/>
      <c r="F715" s="156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D716" s="109"/>
      <c r="F716" s="156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D717" s="109"/>
      <c r="F717" s="156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D718" s="109"/>
      <c r="F718" s="156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D719" s="109"/>
      <c r="F719" s="156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D720" s="109"/>
      <c r="F720" s="156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D721" s="109"/>
      <c r="F721" s="156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D722" s="109"/>
      <c r="F722" s="156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D723" s="109"/>
      <c r="F723" s="156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D724" s="109"/>
      <c r="F724" s="156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D725" s="109"/>
      <c r="F725" s="156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D726" s="109"/>
      <c r="F726" s="156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D727" s="109"/>
      <c r="F727" s="156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D728" s="109"/>
      <c r="F728" s="156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D729" s="109"/>
      <c r="F729" s="156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D730" s="109"/>
      <c r="F730" s="156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D731" s="109"/>
      <c r="F731" s="156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D732" s="109"/>
      <c r="F732" s="156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D733" s="109"/>
      <c r="F733" s="156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D734" s="109"/>
      <c r="F734" s="156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D735" s="109"/>
      <c r="F735" s="156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D736" s="109"/>
      <c r="F736" s="156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D737" s="109"/>
      <c r="F737" s="156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D738" s="109"/>
      <c r="F738" s="156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D739" s="109"/>
      <c r="F739" s="156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D740" s="109"/>
      <c r="F740" s="156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D741" s="109"/>
      <c r="F741" s="156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D742" s="109"/>
      <c r="F742" s="156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D743" s="109"/>
      <c r="F743" s="156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D744" s="109"/>
      <c r="F744" s="156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D745" s="109"/>
      <c r="F745" s="156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D746" s="109"/>
      <c r="F746" s="156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D747" s="109"/>
      <c r="F747" s="156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D748" s="109"/>
      <c r="F748" s="156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D749" s="109"/>
      <c r="F749" s="156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D750" s="109"/>
      <c r="F750" s="156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D751" s="109"/>
      <c r="F751" s="156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D752" s="109"/>
      <c r="F752" s="156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D753" s="109"/>
      <c r="F753" s="156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D754" s="109"/>
      <c r="F754" s="156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D755" s="109"/>
      <c r="F755" s="156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D756" s="109"/>
      <c r="F756" s="156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D757" s="109"/>
      <c r="F757" s="156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D758" s="109"/>
      <c r="F758" s="156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D759" s="109"/>
      <c r="F759" s="156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D760" s="109"/>
      <c r="F760" s="156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D761" s="109"/>
      <c r="F761" s="156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D762" s="109"/>
      <c r="F762" s="156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D763" s="109"/>
      <c r="F763" s="156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D764" s="109"/>
      <c r="F764" s="156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D765" s="109"/>
      <c r="F765" s="156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D766" s="109"/>
      <c r="F766" s="156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D767" s="109"/>
      <c r="F767" s="156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D768" s="109"/>
      <c r="F768" s="156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D769" s="109"/>
      <c r="F769" s="156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D770" s="109"/>
      <c r="F770" s="156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D771" s="109"/>
      <c r="F771" s="156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D772" s="109"/>
      <c r="F772" s="156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D773" s="109"/>
      <c r="F773" s="156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D774" s="109"/>
      <c r="F774" s="156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D775" s="109"/>
      <c r="F775" s="156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D776" s="109"/>
      <c r="F776" s="156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D777" s="109"/>
      <c r="F777" s="156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D778" s="109"/>
      <c r="F778" s="156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D779" s="109"/>
      <c r="F779" s="156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D780" s="109"/>
      <c r="F780" s="156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D781" s="109"/>
      <c r="F781" s="156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D782" s="109"/>
      <c r="F782" s="156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D783" s="109"/>
      <c r="F783" s="156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D784" s="109"/>
      <c r="F784" s="156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D785" s="109"/>
      <c r="F785" s="156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D786" s="109"/>
      <c r="F786" s="156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D787" s="109"/>
      <c r="F787" s="156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D788" s="109"/>
      <c r="F788" s="156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D789" s="109"/>
      <c r="F789" s="156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D790" s="109"/>
      <c r="F790" s="156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D791" s="109"/>
      <c r="F791" s="156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D792" s="109"/>
      <c r="F792" s="156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D793" s="109"/>
      <c r="F793" s="156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D794" s="109"/>
      <c r="F794" s="156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D795" s="109"/>
      <c r="F795" s="156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D796" s="109"/>
      <c r="F796" s="156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D797" s="109"/>
      <c r="F797" s="156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D798" s="109"/>
      <c r="F798" s="156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D799" s="109"/>
      <c r="F799" s="156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D800" s="109"/>
      <c r="F800" s="156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D801" s="109"/>
      <c r="F801" s="156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D802" s="109"/>
      <c r="F802" s="156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D803" s="109"/>
      <c r="F803" s="156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D804" s="109"/>
      <c r="F804" s="156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D805" s="109"/>
      <c r="F805" s="156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D806" s="109"/>
      <c r="F806" s="156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D807" s="109"/>
      <c r="F807" s="156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D808" s="109"/>
      <c r="F808" s="156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D809" s="109"/>
      <c r="F809" s="156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D810" s="109"/>
      <c r="F810" s="156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D811" s="109"/>
      <c r="F811" s="156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D812" s="109"/>
      <c r="F812" s="156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D813" s="109"/>
      <c r="F813" s="156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D814" s="109"/>
      <c r="F814" s="156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D815" s="109"/>
      <c r="F815" s="156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D816" s="109"/>
      <c r="F816" s="156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D817" s="109"/>
      <c r="F817" s="156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D818" s="109"/>
      <c r="F818" s="156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D819" s="109"/>
      <c r="F819" s="156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D820" s="109"/>
      <c r="F820" s="156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D821" s="109"/>
      <c r="F821" s="156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D822" s="109"/>
      <c r="F822" s="156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D823" s="109"/>
      <c r="F823" s="156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D824" s="109"/>
      <c r="F824" s="156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D825" s="109"/>
      <c r="F825" s="156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D826" s="109"/>
      <c r="F826" s="156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D827" s="109"/>
      <c r="F827" s="156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D828" s="109"/>
      <c r="F828" s="156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D829" s="109"/>
      <c r="F829" s="156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D830" s="109"/>
      <c r="F830" s="156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D831" s="109"/>
      <c r="F831" s="156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D832" s="109"/>
      <c r="F832" s="156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D833" s="109"/>
      <c r="F833" s="156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D834" s="109"/>
      <c r="F834" s="156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D835" s="109"/>
      <c r="F835" s="156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D836" s="109"/>
      <c r="F836" s="156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D837" s="109"/>
      <c r="F837" s="156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D838" s="109"/>
      <c r="F838" s="156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D839" s="109"/>
      <c r="F839" s="156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D840" s="109"/>
      <c r="F840" s="156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D841" s="109"/>
      <c r="F841" s="156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D842" s="109"/>
      <c r="F842" s="156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D843" s="109"/>
      <c r="F843" s="156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D844" s="109"/>
      <c r="F844" s="156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D845" s="109"/>
      <c r="F845" s="156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D846" s="109"/>
      <c r="F846" s="156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D847" s="109"/>
      <c r="F847" s="156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D848" s="109"/>
      <c r="F848" s="156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D849" s="109"/>
      <c r="F849" s="156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D850" s="109"/>
      <c r="F850" s="156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D851" s="109"/>
      <c r="F851" s="156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D852" s="109"/>
      <c r="F852" s="156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D853" s="109"/>
      <c r="F853" s="156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D854" s="109"/>
      <c r="F854" s="156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D855" s="109"/>
      <c r="F855" s="156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D856" s="109"/>
      <c r="F856" s="156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D857" s="109"/>
      <c r="F857" s="156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D858" s="109"/>
      <c r="F858" s="156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D859" s="109"/>
      <c r="F859" s="156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D860" s="109"/>
      <c r="F860" s="156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D861" s="109"/>
      <c r="F861" s="156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D862" s="109"/>
      <c r="F862" s="156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D863" s="109"/>
      <c r="F863" s="156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D864" s="109"/>
      <c r="F864" s="156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D865" s="109"/>
      <c r="F865" s="156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D866" s="109"/>
      <c r="F866" s="156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D867" s="109"/>
      <c r="F867" s="156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D868" s="109"/>
      <c r="F868" s="156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D869" s="109"/>
      <c r="F869" s="156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D870" s="109"/>
      <c r="F870" s="156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D871" s="109"/>
      <c r="F871" s="156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D872" s="109"/>
      <c r="F872" s="156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D873" s="109"/>
      <c r="F873" s="156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D874" s="109"/>
      <c r="F874" s="156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D875" s="109"/>
      <c r="F875" s="156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D876" s="109"/>
      <c r="F876" s="156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D877" s="109"/>
      <c r="F877" s="156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D878" s="109"/>
      <c r="F878" s="156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D879" s="109"/>
      <c r="F879" s="156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D880" s="109"/>
      <c r="F880" s="156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D881" s="109"/>
      <c r="F881" s="156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D882" s="109"/>
      <c r="F882" s="156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D883" s="109"/>
      <c r="F883" s="156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D884" s="109"/>
      <c r="F884" s="156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D885" s="109"/>
      <c r="F885" s="156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D886" s="109"/>
      <c r="F886" s="156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D887" s="109"/>
      <c r="F887" s="156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D888" s="109"/>
      <c r="F888" s="156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D889" s="109"/>
      <c r="F889" s="156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D890" s="109"/>
      <c r="F890" s="156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D891" s="109"/>
      <c r="F891" s="156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D892" s="109"/>
      <c r="F892" s="156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D893" s="109"/>
      <c r="F893" s="156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D894" s="109"/>
      <c r="F894" s="156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D895" s="109"/>
      <c r="F895" s="156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D896" s="109"/>
      <c r="F896" s="156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D897" s="109"/>
      <c r="F897" s="156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D898" s="109"/>
      <c r="F898" s="156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D899" s="109"/>
      <c r="F899" s="156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D900" s="109"/>
      <c r="F900" s="156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D901" s="109"/>
      <c r="F901" s="156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D902" s="109"/>
      <c r="F902" s="156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D903" s="109"/>
      <c r="F903" s="156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D904" s="109"/>
      <c r="F904" s="156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D905" s="109"/>
      <c r="F905" s="156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D906" s="109"/>
      <c r="F906" s="156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D907" s="109"/>
      <c r="F907" s="156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D908" s="109"/>
      <c r="F908" s="156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D909" s="109"/>
      <c r="F909" s="156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D910" s="109"/>
      <c r="F910" s="156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D911" s="109"/>
      <c r="F911" s="156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D912" s="109"/>
      <c r="F912" s="156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D913" s="109"/>
      <c r="F913" s="156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D914" s="109"/>
      <c r="F914" s="156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D915" s="109"/>
      <c r="F915" s="156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D916" s="109"/>
      <c r="F916" s="156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D917" s="109"/>
      <c r="F917" s="156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D918" s="109"/>
      <c r="F918" s="156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D919" s="109"/>
      <c r="F919" s="156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D920" s="109"/>
      <c r="F920" s="156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D921" s="109"/>
      <c r="F921" s="156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D922" s="109"/>
      <c r="F922" s="156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D923" s="109"/>
      <c r="F923" s="156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D924" s="109"/>
      <c r="F924" s="156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D925" s="109"/>
      <c r="F925" s="156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D926" s="109"/>
      <c r="F926" s="156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D927" s="109"/>
      <c r="F927" s="156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D928" s="109"/>
      <c r="F928" s="156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D929" s="109"/>
      <c r="F929" s="156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D930" s="109"/>
      <c r="F930" s="156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D931" s="109"/>
      <c r="F931" s="156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D932" s="109"/>
      <c r="F932" s="156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D933" s="109"/>
      <c r="F933" s="156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D934" s="109"/>
      <c r="F934" s="156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D935" s="109"/>
      <c r="F935" s="156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D936" s="109"/>
      <c r="F936" s="156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D937" s="109"/>
      <c r="F937" s="156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D938" s="109"/>
      <c r="F938" s="156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D939" s="109"/>
      <c r="F939" s="156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D940" s="109"/>
      <c r="F940" s="156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D941" s="109"/>
      <c r="F941" s="156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D942" s="109"/>
      <c r="F942" s="156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D943" s="109"/>
      <c r="F943" s="156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D944" s="109"/>
      <c r="F944" s="156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D945" s="109"/>
      <c r="F945" s="156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D946" s="109"/>
      <c r="F946" s="156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D947" s="109"/>
      <c r="F947" s="156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D948" s="109"/>
      <c r="F948" s="156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D949" s="109"/>
      <c r="F949" s="156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D950" s="109"/>
      <c r="F950" s="156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D951" s="109"/>
      <c r="F951" s="156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D952" s="109"/>
      <c r="F952" s="156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D953" s="109"/>
      <c r="F953" s="156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D954" s="109"/>
      <c r="F954" s="156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D955" s="109"/>
      <c r="F955" s="156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D956" s="109"/>
      <c r="F956" s="156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D957" s="109"/>
      <c r="F957" s="156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D958" s="109"/>
      <c r="F958" s="156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D959" s="109"/>
      <c r="F959" s="156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D960" s="109"/>
      <c r="F960" s="156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D961" s="109"/>
      <c r="F961" s="156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D962" s="109"/>
      <c r="F962" s="156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D963" s="109"/>
      <c r="F963" s="156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D964" s="109"/>
      <c r="F964" s="156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D965" s="109"/>
      <c r="F965" s="156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D966" s="109"/>
      <c r="F966" s="156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D967" s="109"/>
      <c r="F967" s="156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D968" s="109"/>
      <c r="F968" s="156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D969" s="109"/>
      <c r="F969" s="156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D970" s="109"/>
      <c r="F970" s="156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D971" s="109"/>
      <c r="F971" s="156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D972" s="109"/>
      <c r="F972" s="156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D973" s="109"/>
      <c r="F973" s="156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D974" s="109"/>
      <c r="F974" s="156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D975" s="109"/>
      <c r="F975" s="156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D976" s="109"/>
      <c r="F976" s="156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D977" s="109"/>
      <c r="F977" s="156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D978" s="109"/>
      <c r="F978" s="156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D979" s="109"/>
      <c r="F979" s="156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D980" s="109"/>
      <c r="F980" s="156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D981" s="109"/>
      <c r="F981" s="156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D982" s="109"/>
      <c r="F982" s="156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D983" s="109"/>
      <c r="F983" s="156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D984" s="109"/>
      <c r="F984" s="156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D985" s="109"/>
      <c r="F985" s="156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D986" s="109"/>
      <c r="F986" s="156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D987" s="109"/>
      <c r="F987" s="156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D988" s="109"/>
      <c r="F988" s="156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D989" s="109"/>
      <c r="F989" s="156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D990" s="109"/>
      <c r="F990" s="156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D991" s="109"/>
      <c r="F991" s="156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D992" s="109"/>
      <c r="F992" s="156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D993" s="109"/>
      <c r="F993" s="156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D994" s="109"/>
      <c r="F994" s="156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D995" s="109"/>
      <c r="F995" s="156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D996" s="109"/>
      <c r="F996" s="156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D997" s="109"/>
      <c r="F997" s="156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D998" s="109"/>
      <c r="F998" s="156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D999" s="109"/>
      <c r="F999" s="156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D1000" s="109"/>
      <c r="F1000" s="156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0.71"/>
    <col customWidth="1" min="2" max="2" width="21.14"/>
    <col customWidth="1" min="3" max="3" width="8.71"/>
    <col customWidth="1" min="4" max="4" width="7.43"/>
    <col customWidth="1" min="5" max="5" width="10.71"/>
    <col customWidth="1" min="6" max="18" width="8.29"/>
    <col customWidth="1" min="19" max="26" width="10.71"/>
  </cols>
  <sheetData>
    <row r="1" ht="12.75" customHeight="1">
      <c r="A1" s="6" t="s">
        <v>825</v>
      </c>
      <c r="B1" s="6" t="s">
        <v>933</v>
      </c>
      <c r="C1" s="168" t="s">
        <v>934</v>
      </c>
      <c r="D1" s="6" t="s">
        <v>935</v>
      </c>
      <c r="E1" s="6" t="s">
        <v>936</v>
      </c>
      <c r="F1" s="6" t="s">
        <v>937</v>
      </c>
      <c r="G1" s="6" t="s">
        <v>938</v>
      </c>
      <c r="H1" s="6" t="s">
        <v>939</v>
      </c>
      <c r="I1" s="6" t="s">
        <v>940</v>
      </c>
      <c r="J1" s="6" t="s">
        <v>941</v>
      </c>
      <c r="K1" s="6" t="s">
        <v>942</v>
      </c>
      <c r="L1" s="6" t="s">
        <v>943</v>
      </c>
      <c r="M1" s="6" t="s">
        <v>944</v>
      </c>
      <c r="N1" s="6" t="s">
        <v>945</v>
      </c>
      <c r="O1" s="6" t="s">
        <v>946</v>
      </c>
      <c r="P1" s="6" t="s">
        <v>947</v>
      </c>
      <c r="Q1" s="6" t="s">
        <v>948</v>
      </c>
      <c r="R1" s="6" t="s">
        <v>949</v>
      </c>
      <c r="S1" s="6"/>
      <c r="T1" s="6"/>
      <c r="U1" s="6"/>
      <c r="V1" s="6"/>
      <c r="W1" s="6"/>
      <c r="X1" s="6"/>
      <c r="Y1" s="6"/>
      <c r="Z1" s="6"/>
    </row>
    <row r="2" ht="12.75" customHeight="1">
      <c r="A2" s="12" t="s">
        <v>317</v>
      </c>
      <c r="B2" s="50" t="s">
        <v>128</v>
      </c>
      <c r="C2" s="18">
        <f t="shared" ref="C2:C4" si="1">AVERAGE(F2:Q2)</f>
        <v>1</v>
      </c>
      <c r="D2" s="12">
        <f t="shared" ref="D2:D4" si="2">COUNT(F2:Q2)</f>
        <v>7</v>
      </c>
      <c r="E2" s="11">
        <f t="shared" ref="E2:E3" si="3">C2*D2</f>
        <v>7</v>
      </c>
      <c r="F2" s="11">
        <v>1.0</v>
      </c>
      <c r="G2" s="145"/>
      <c r="H2" s="145"/>
      <c r="I2" s="145"/>
      <c r="J2" s="145"/>
      <c r="K2" s="145"/>
      <c r="L2" s="11">
        <v>1.0</v>
      </c>
      <c r="M2" s="11">
        <v>1.0</v>
      </c>
      <c r="N2" s="11">
        <v>1.0</v>
      </c>
      <c r="O2" s="11">
        <v>1.0</v>
      </c>
      <c r="P2" s="11">
        <v>1.0</v>
      </c>
      <c r="Q2" s="11">
        <v>1.0</v>
      </c>
    </row>
    <row r="3" ht="12.75" customHeight="1">
      <c r="A3" s="12" t="s">
        <v>317</v>
      </c>
      <c r="B3" s="39" t="s">
        <v>325</v>
      </c>
      <c r="C3" s="18">
        <f t="shared" si="1"/>
        <v>0.9166666667</v>
      </c>
      <c r="D3" s="12">
        <f t="shared" si="2"/>
        <v>6</v>
      </c>
      <c r="E3" s="11">
        <f t="shared" si="3"/>
        <v>5.5</v>
      </c>
      <c r="F3" s="104"/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0.5</v>
      </c>
      <c r="M3" s="145"/>
      <c r="N3" s="145"/>
      <c r="O3" s="145"/>
      <c r="P3" s="145"/>
      <c r="Q3" s="145"/>
    </row>
    <row r="4" ht="12.75" customHeight="1">
      <c r="A4" s="12" t="s">
        <v>383</v>
      </c>
      <c r="B4" s="8" t="s">
        <v>246</v>
      </c>
      <c r="C4" s="18">
        <f t="shared" si="1"/>
        <v>0.9047619048</v>
      </c>
      <c r="D4" s="12">
        <f t="shared" si="2"/>
        <v>7</v>
      </c>
      <c r="E4" s="11">
        <f>D4*C4</f>
        <v>6.333333333</v>
      </c>
      <c r="F4" s="145"/>
      <c r="G4" s="145"/>
      <c r="H4" s="145"/>
      <c r="I4" s="145"/>
      <c r="J4" s="11">
        <v>1.0</v>
      </c>
      <c r="K4" s="11">
        <f>2/3</f>
        <v>0.6666666667</v>
      </c>
      <c r="L4" s="11">
        <v>1.0</v>
      </c>
      <c r="M4" s="145"/>
      <c r="N4" s="11">
        <v>1.0</v>
      </c>
      <c r="O4" s="11">
        <v>1.0</v>
      </c>
      <c r="P4" s="11">
        <v>1.0</v>
      </c>
      <c r="Q4" s="11">
        <f>2/3</f>
        <v>0.6666666667</v>
      </c>
    </row>
    <row r="5" ht="12.75" customHeight="1">
      <c r="A5" s="12" t="s">
        <v>300</v>
      </c>
      <c r="B5" s="47" t="s">
        <v>305</v>
      </c>
      <c r="C5" s="18">
        <f t="shared" ref="C5:C6" si="4">AVERAGE(F5:P5)</f>
        <v>0.8833333333</v>
      </c>
      <c r="D5" s="17">
        <f t="shared" ref="D5:D6" si="5">COUNT(F5:P5)</f>
        <v>5</v>
      </c>
      <c r="E5" s="11">
        <f t="shared" ref="E5:E6" si="6">PRODUCT(D5,C5)</f>
        <v>4.416666667</v>
      </c>
      <c r="F5" s="145"/>
      <c r="G5" s="145"/>
      <c r="H5" s="145"/>
      <c r="I5" s="145"/>
      <c r="J5" s="145"/>
      <c r="K5" s="145"/>
      <c r="L5" s="11">
        <v>1.0</v>
      </c>
      <c r="M5" s="11">
        <f>2/3</f>
        <v>0.6666666667</v>
      </c>
      <c r="N5" s="11">
        <v>1.0</v>
      </c>
      <c r="O5" s="11">
        <v>1.0</v>
      </c>
      <c r="P5" s="11">
        <f>3/4</f>
        <v>0.75</v>
      </c>
      <c r="Q5" s="104"/>
    </row>
    <row r="6" ht="12.75" customHeight="1">
      <c r="A6" s="12" t="s">
        <v>300</v>
      </c>
      <c r="B6" s="37" t="s">
        <v>303</v>
      </c>
      <c r="C6" s="18">
        <f t="shared" si="4"/>
        <v>0.8787878788</v>
      </c>
      <c r="D6" s="17">
        <f t="shared" si="5"/>
        <v>11</v>
      </c>
      <c r="E6" s="11">
        <f t="shared" si="6"/>
        <v>9.666666667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f>2/3</f>
        <v>0.6666666667</v>
      </c>
      <c r="M6" s="11">
        <v>1.0</v>
      </c>
      <c r="N6" s="11">
        <f t="shared" ref="N6:O6" si="7">3/4</f>
        <v>0.75</v>
      </c>
      <c r="O6" s="11">
        <f t="shared" si="7"/>
        <v>0.75</v>
      </c>
      <c r="P6" s="11">
        <f>2/4</f>
        <v>0.5</v>
      </c>
      <c r="Q6" s="104"/>
    </row>
    <row r="7" ht="12.75" customHeight="1">
      <c r="A7" s="12" t="s">
        <v>383</v>
      </c>
      <c r="B7" s="50" t="s">
        <v>386</v>
      </c>
      <c r="C7" s="18">
        <f t="shared" ref="C7:C8" si="8">AVERAGE(F7:Q7)</f>
        <v>0.8</v>
      </c>
      <c r="D7" s="12">
        <f t="shared" ref="D7:D8" si="9">COUNT(F7:Q7)</f>
        <v>5</v>
      </c>
      <c r="E7" s="11">
        <f t="shared" ref="E7:E8" si="10">D7*C7</f>
        <v>4</v>
      </c>
      <c r="F7" s="145"/>
      <c r="G7" s="145"/>
      <c r="H7" s="11">
        <v>1.0</v>
      </c>
      <c r="I7" s="11">
        <v>1.0</v>
      </c>
      <c r="J7" s="11">
        <f>2/3</f>
        <v>0.6666666667</v>
      </c>
      <c r="K7" s="11">
        <v>1.0</v>
      </c>
      <c r="L7" s="11">
        <f>1/3</f>
        <v>0.3333333333</v>
      </c>
      <c r="M7" s="145"/>
      <c r="N7" s="145"/>
      <c r="O7" s="145"/>
      <c r="P7" s="145"/>
      <c r="Q7" s="104"/>
    </row>
    <row r="8" ht="12.75" customHeight="1">
      <c r="A8" s="12" t="s">
        <v>383</v>
      </c>
      <c r="B8" s="8" t="s">
        <v>393</v>
      </c>
      <c r="C8" s="18">
        <f t="shared" si="8"/>
        <v>0.75</v>
      </c>
      <c r="D8" s="12">
        <f t="shared" si="9"/>
        <v>4</v>
      </c>
      <c r="E8" s="11">
        <f t="shared" si="10"/>
        <v>3</v>
      </c>
      <c r="F8" s="11">
        <v>1.0</v>
      </c>
      <c r="G8" s="11">
        <v>1.0</v>
      </c>
      <c r="H8" s="11">
        <f>2/3</f>
        <v>0.6666666667</v>
      </c>
      <c r="I8" s="11">
        <f>1/3</f>
        <v>0.3333333333</v>
      </c>
      <c r="J8" s="145"/>
      <c r="K8" s="145"/>
      <c r="L8" s="145"/>
      <c r="M8" s="104"/>
      <c r="N8" s="104"/>
      <c r="O8" s="104"/>
      <c r="P8" s="104"/>
      <c r="Q8" s="145"/>
    </row>
    <row r="9" ht="12.75" customHeight="1">
      <c r="A9" s="12" t="s">
        <v>300</v>
      </c>
      <c r="B9" s="37" t="s">
        <v>306</v>
      </c>
      <c r="C9" s="18">
        <f>AVERAGE(F9:P9)</f>
        <v>0.75</v>
      </c>
      <c r="D9" s="17">
        <f>COUNT(F9:P9)</f>
        <v>2</v>
      </c>
      <c r="E9" s="11">
        <f>PRODUCT(D9,C9)</f>
        <v>1.5</v>
      </c>
      <c r="F9" s="145"/>
      <c r="G9" s="145"/>
      <c r="H9" s="145"/>
      <c r="I9" s="145"/>
      <c r="J9" s="145"/>
      <c r="K9" s="145"/>
      <c r="L9" s="145"/>
      <c r="M9" s="145"/>
      <c r="N9" s="145"/>
      <c r="O9" s="11">
        <f>2/4</f>
        <v>0.5</v>
      </c>
      <c r="P9" s="11">
        <v>1.0</v>
      </c>
      <c r="Q9" s="104"/>
    </row>
    <row r="10" ht="12.75" customHeight="1">
      <c r="A10" s="12" t="s">
        <v>383</v>
      </c>
      <c r="B10" s="8" t="s">
        <v>258</v>
      </c>
      <c r="C10" s="18">
        <f t="shared" ref="C10:C13" si="12">AVERAGE(F10:Q10)</f>
        <v>0.7333333333</v>
      </c>
      <c r="D10" s="12">
        <f t="shared" ref="D10:D13" si="13">COUNT(F10:Q10)</f>
        <v>5</v>
      </c>
      <c r="E10" s="11">
        <f t="shared" ref="E10:E13" si="14">D10*C10</f>
        <v>3.666666667</v>
      </c>
      <c r="F10" s="145"/>
      <c r="G10" s="145"/>
      <c r="H10" s="145"/>
      <c r="I10" s="145"/>
      <c r="J10" s="145"/>
      <c r="K10" s="104"/>
      <c r="L10" s="145"/>
      <c r="M10" s="11">
        <f t="shared" ref="M10:P10" si="11">2/3</f>
        <v>0.6666666667</v>
      </c>
      <c r="N10" s="11">
        <f t="shared" si="11"/>
        <v>0.6666666667</v>
      </c>
      <c r="O10" s="11">
        <f t="shared" si="11"/>
        <v>0.6666666667</v>
      </c>
      <c r="P10" s="11">
        <f t="shared" si="11"/>
        <v>0.6666666667</v>
      </c>
      <c r="Q10" s="11">
        <v>1.0</v>
      </c>
    </row>
    <row r="11" ht="12.75" customHeight="1">
      <c r="A11" s="12" t="s">
        <v>383</v>
      </c>
      <c r="B11" s="50" t="s">
        <v>389</v>
      </c>
      <c r="C11" s="18">
        <f t="shared" si="12"/>
        <v>0.6666666667</v>
      </c>
      <c r="D11" s="12">
        <f t="shared" si="13"/>
        <v>2</v>
      </c>
      <c r="E11" s="11">
        <f t="shared" si="14"/>
        <v>1.333333333</v>
      </c>
      <c r="F11" s="145"/>
      <c r="G11" s="145"/>
      <c r="H11" s="145"/>
      <c r="I11" s="145"/>
      <c r="J11" s="104"/>
      <c r="K11" s="104"/>
      <c r="L11" s="145"/>
      <c r="M11" s="11">
        <v>1.0</v>
      </c>
      <c r="N11" s="11">
        <f>1/3</f>
        <v>0.3333333333</v>
      </c>
      <c r="O11" s="145"/>
      <c r="P11" s="145"/>
      <c r="Q11" s="104"/>
    </row>
    <row r="12" ht="12.75" customHeight="1">
      <c r="A12" s="12" t="s">
        <v>383</v>
      </c>
      <c r="B12" s="50" t="s">
        <v>395</v>
      </c>
      <c r="C12" s="18">
        <f t="shared" si="12"/>
        <v>0.5555555556</v>
      </c>
      <c r="D12" s="12">
        <f t="shared" si="13"/>
        <v>3</v>
      </c>
      <c r="E12" s="11">
        <f t="shared" si="14"/>
        <v>1.666666667</v>
      </c>
      <c r="F12" s="11">
        <f t="shared" ref="F12:G12" si="15">2/3</f>
        <v>0.6666666667</v>
      </c>
      <c r="G12" s="11">
        <f t="shared" si="15"/>
        <v>0.6666666667</v>
      </c>
      <c r="H12" s="11">
        <f>1/3</f>
        <v>0.3333333333</v>
      </c>
      <c r="I12" s="145"/>
      <c r="J12" s="104"/>
      <c r="K12" s="104"/>
      <c r="L12" s="104"/>
      <c r="M12" s="104"/>
      <c r="N12" s="104"/>
      <c r="O12" s="104"/>
      <c r="P12" s="104"/>
      <c r="Q12" s="104"/>
    </row>
    <row r="13" ht="12.75" customHeight="1">
      <c r="A13" s="12" t="s">
        <v>383</v>
      </c>
      <c r="B13" s="50" t="s">
        <v>388</v>
      </c>
      <c r="C13" s="18">
        <f t="shared" si="12"/>
        <v>0.5</v>
      </c>
      <c r="D13" s="12">
        <f t="shared" si="13"/>
        <v>2</v>
      </c>
      <c r="E13" s="11">
        <f t="shared" si="14"/>
        <v>1</v>
      </c>
      <c r="F13" s="145"/>
      <c r="G13" s="145"/>
      <c r="H13" s="145"/>
      <c r="I13" s="11">
        <f>2/3</f>
        <v>0.6666666667</v>
      </c>
      <c r="J13" s="11">
        <f>1/3</f>
        <v>0.3333333333</v>
      </c>
      <c r="K13" s="104"/>
      <c r="L13" s="145"/>
      <c r="M13" s="145"/>
      <c r="N13" s="145"/>
      <c r="O13" s="145"/>
      <c r="P13" s="145"/>
      <c r="Q13" s="145"/>
    </row>
    <row r="14" ht="12.75" customHeight="1">
      <c r="A14" s="12" t="s">
        <v>300</v>
      </c>
      <c r="B14" s="47" t="s">
        <v>311</v>
      </c>
      <c r="C14" s="18">
        <f>AVERAGE(F14:P14)</f>
        <v>0.375</v>
      </c>
      <c r="D14" s="17">
        <f>COUNT(F14:P14)</f>
        <v>2</v>
      </c>
      <c r="E14" s="11">
        <f t="shared" ref="E14:E19" si="16">PRODUCT(D14,C14)</f>
        <v>0.75</v>
      </c>
      <c r="F14" s="145"/>
      <c r="G14" s="145"/>
      <c r="H14" s="145"/>
      <c r="I14" s="145"/>
      <c r="J14" s="145"/>
      <c r="K14" s="145"/>
      <c r="L14" s="145"/>
      <c r="M14" s="145"/>
      <c r="N14" s="11">
        <f>2/4</f>
        <v>0.5</v>
      </c>
      <c r="O14" s="11">
        <f>1/4</f>
        <v>0.25</v>
      </c>
      <c r="P14" s="104"/>
      <c r="Q14" s="104"/>
    </row>
    <row r="15" ht="12.75" customHeight="1">
      <c r="A15" s="12" t="s">
        <v>415</v>
      </c>
      <c r="B15" s="37" t="s">
        <v>422</v>
      </c>
      <c r="C15" s="18">
        <f t="shared" ref="C15:C19" si="17">AVERAGE(F15:J15)</f>
        <v>1</v>
      </c>
      <c r="D15" s="12">
        <f t="shared" ref="D15:D19" si="18">COUNT(F15:J15)</f>
        <v>1</v>
      </c>
      <c r="E15" s="11">
        <f t="shared" si="16"/>
        <v>1</v>
      </c>
      <c r="F15" s="145"/>
      <c r="G15" s="145"/>
      <c r="H15" s="11">
        <v>1.0</v>
      </c>
      <c r="I15" s="145"/>
      <c r="J15" s="145"/>
      <c r="K15" s="104"/>
      <c r="L15" s="104"/>
      <c r="M15" s="104"/>
      <c r="N15" s="104"/>
      <c r="O15" s="104"/>
      <c r="P15" s="104"/>
      <c r="Q15" s="104"/>
    </row>
    <row r="16" ht="12.75" customHeight="1">
      <c r="A16" s="12" t="s">
        <v>415</v>
      </c>
      <c r="B16" s="147" t="s">
        <v>420</v>
      </c>
      <c r="C16" s="18">
        <f t="shared" si="17"/>
        <v>1</v>
      </c>
      <c r="D16" s="12">
        <f t="shared" si="18"/>
        <v>1</v>
      </c>
      <c r="E16" s="11">
        <f t="shared" si="16"/>
        <v>1</v>
      </c>
      <c r="F16" s="11">
        <v>1.0</v>
      </c>
      <c r="G16" s="145"/>
      <c r="H16" s="145"/>
      <c r="I16" s="145"/>
      <c r="J16" s="145"/>
      <c r="K16" s="104"/>
      <c r="L16" s="104"/>
      <c r="M16" s="104"/>
      <c r="N16" s="104"/>
      <c r="O16" s="104"/>
      <c r="P16" s="104"/>
      <c r="Q16" s="104"/>
    </row>
    <row r="17" ht="12.75" customHeight="1">
      <c r="A17" s="12" t="s">
        <v>415</v>
      </c>
      <c r="B17" s="147" t="s">
        <v>419</v>
      </c>
      <c r="C17" s="18">
        <f t="shared" si="17"/>
        <v>1</v>
      </c>
      <c r="D17" s="12">
        <f t="shared" si="18"/>
        <v>1</v>
      </c>
      <c r="E17" s="11">
        <f t="shared" si="16"/>
        <v>1</v>
      </c>
      <c r="F17" s="145"/>
      <c r="G17" s="145"/>
      <c r="H17" s="145"/>
      <c r="I17" s="11">
        <v>1.0</v>
      </c>
      <c r="J17" s="145"/>
      <c r="K17" s="104"/>
      <c r="L17" s="104"/>
      <c r="M17" s="104"/>
      <c r="N17" s="104"/>
      <c r="O17" s="104"/>
      <c r="P17" s="104"/>
      <c r="Q17" s="104"/>
    </row>
    <row r="18" ht="12.75" customHeight="1">
      <c r="A18" s="12" t="s">
        <v>415</v>
      </c>
      <c r="B18" s="147" t="s">
        <v>872</v>
      </c>
      <c r="C18" s="18">
        <f t="shared" si="17"/>
        <v>1</v>
      </c>
      <c r="D18" s="12">
        <f t="shared" si="18"/>
        <v>1</v>
      </c>
      <c r="E18" s="11">
        <f t="shared" si="16"/>
        <v>1</v>
      </c>
      <c r="F18" s="145"/>
      <c r="G18" s="11">
        <v>1.0</v>
      </c>
      <c r="H18" s="145"/>
      <c r="I18" s="145"/>
      <c r="J18" s="145"/>
      <c r="K18" s="104"/>
      <c r="L18" s="104"/>
      <c r="M18" s="104"/>
      <c r="N18" s="104"/>
      <c r="O18" s="104"/>
      <c r="P18" s="104"/>
      <c r="Q18" s="104"/>
    </row>
    <row r="19" ht="12.75" customHeight="1">
      <c r="A19" s="12" t="s">
        <v>415</v>
      </c>
      <c r="B19" s="147" t="s">
        <v>423</v>
      </c>
      <c r="C19" s="18">
        <f t="shared" si="17"/>
        <v>1</v>
      </c>
      <c r="D19" s="12">
        <f t="shared" si="18"/>
        <v>1</v>
      </c>
      <c r="E19" s="11">
        <f t="shared" si="16"/>
        <v>1</v>
      </c>
      <c r="F19" s="145"/>
      <c r="G19" s="145"/>
      <c r="H19" s="145"/>
      <c r="I19" s="145"/>
      <c r="J19" s="11">
        <v>1.0</v>
      </c>
      <c r="K19" s="104"/>
      <c r="L19" s="104"/>
      <c r="M19" s="104"/>
      <c r="N19" s="104"/>
      <c r="O19" s="104"/>
      <c r="P19" s="104"/>
      <c r="Q19" s="104"/>
    </row>
    <row r="20" ht="12.75" customHeight="1">
      <c r="A20" s="12" t="s">
        <v>383</v>
      </c>
      <c r="B20" s="50" t="s">
        <v>392</v>
      </c>
      <c r="C20" s="18">
        <f t="shared" ref="C20:C22" si="19">AVERAGE(F20:Q20)</f>
        <v>0.6666666667</v>
      </c>
      <c r="D20" s="12">
        <f t="shared" ref="D20:D22" si="20">COUNT(F20:Q20)</f>
        <v>1</v>
      </c>
      <c r="E20" s="11">
        <f>D20*C20</f>
        <v>0.6666666667</v>
      </c>
      <c r="F20" s="145"/>
      <c r="G20" s="145"/>
      <c r="H20" s="145"/>
      <c r="I20" s="145"/>
      <c r="J20" s="104"/>
      <c r="K20" s="104"/>
      <c r="L20" s="11">
        <f>2/3</f>
        <v>0.6666666667</v>
      </c>
      <c r="M20" s="104"/>
      <c r="N20" s="104"/>
      <c r="O20" s="104"/>
      <c r="P20" s="104"/>
      <c r="Q20" s="104"/>
    </row>
    <row r="21" ht="12.75" customHeight="1">
      <c r="A21" s="12" t="s">
        <v>317</v>
      </c>
      <c r="B21" s="50" t="s">
        <v>322</v>
      </c>
      <c r="C21" s="18">
        <f t="shared" si="19"/>
        <v>0.6666666667</v>
      </c>
      <c r="D21" s="12">
        <f t="shared" si="20"/>
        <v>1</v>
      </c>
      <c r="E21" s="11">
        <f t="shared" ref="E21:E22" si="21">C21*D21</f>
        <v>0.6666666667</v>
      </c>
      <c r="F21" s="104"/>
      <c r="G21" s="145"/>
      <c r="H21" s="145"/>
      <c r="I21" s="145"/>
      <c r="J21" s="145"/>
      <c r="K21" s="145"/>
      <c r="L21" s="145"/>
      <c r="M21" s="145"/>
      <c r="N21" s="11">
        <f>2/3</f>
        <v>0.6666666667</v>
      </c>
      <c r="O21" s="145"/>
      <c r="P21" s="145"/>
      <c r="Q21" s="145"/>
    </row>
    <row r="22" ht="12.75" customHeight="1">
      <c r="A22" s="12" t="s">
        <v>317</v>
      </c>
      <c r="B22" s="50" t="s">
        <v>327</v>
      </c>
      <c r="C22" s="18">
        <f t="shared" si="19"/>
        <v>0.6666666667</v>
      </c>
      <c r="D22" s="12">
        <f t="shared" si="20"/>
        <v>1</v>
      </c>
      <c r="E22" s="11">
        <f t="shared" si="21"/>
        <v>0.6666666667</v>
      </c>
      <c r="F22" s="104"/>
      <c r="G22" s="145"/>
      <c r="H22" s="145"/>
      <c r="I22" s="145"/>
      <c r="J22" s="145"/>
      <c r="K22" s="145"/>
      <c r="L22" s="145"/>
      <c r="M22" s="11">
        <f>2/3</f>
        <v>0.6666666667</v>
      </c>
      <c r="N22" s="145"/>
      <c r="O22" s="145"/>
      <c r="P22" s="145"/>
      <c r="Q22" s="145"/>
    </row>
    <row r="23" ht="12.75" customHeight="1">
      <c r="A23" s="12" t="s">
        <v>300</v>
      </c>
      <c r="B23" s="47" t="s">
        <v>308</v>
      </c>
      <c r="C23" s="18">
        <f t="shared" ref="C23:C28" si="22">AVERAGE(F23:P23)</f>
        <v>0.5</v>
      </c>
      <c r="D23" s="17">
        <f t="shared" ref="D23:D28" si="23">COUNT(F23:P23)</f>
        <v>1</v>
      </c>
      <c r="E23" s="11">
        <f t="shared" ref="E23:E33" si="24">PRODUCT(D23,C23)</f>
        <v>0.5</v>
      </c>
      <c r="F23" s="145"/>
      <c r="G23" s="145"/>
      <c r="H23" s="145"/>
      <c r="I23" s="145"/>
      <c r="J23" s="145"/>
      <c r="K23" s="11">
        <v>0.5</v>
      </c>
      <c r="L23" s="145"/>
      <c r="M23" s="145"/>
      <c r="N23" s="145"/>
      <c r="O23" s="145"/>
      <c r="P23" s="104"/>
      <c r="Q23" s="104"/>
    </row>
    <row r="24" ht="12.75" customHeight="1">
      <c r="A24" s="12" t="s">
        <v>300</v>
      </c>
      <c r="B24" s="47" t="s">
        <v>313</v>
      </c>
      <c r="C24" s="18">
        <f t="shared" si="22"/>
        <v>0.5</v>
      </c>
      <c r="D24" s="17">
        <f t="shared" si="23"/>
        <v>1</v>
      </c>
      <c r="E24" s="11">
        <f t="shared" si="24"/>
        <v>0.5</v>
      </c>
      <c r="F24" s="145"/>
      <c r="G24" s="145"/>
      <c r="H24" s="145"/>
      <c r="I24" s="145"/>
      <c r="J24" s="11">
        <v>0.5</v>
      </c>
      <c r="K24" s="145"/>
      <c r="L24" s="145"/>
      <c r="M24" s="145"/>
      <c r="N24" s="145"/>
      <c r="O24" s="145"/>
      <c r="P24" s="104"/>
      <c r="Q24" s="104"/>
    </row>
    <row r="25" ht="12.75" customHeight="1">
      <c r="A25" s="12" t="s">
        <v>300</v>
      </c>
      <c r="B25" s="47" t="s">
        <v>314</v>
      </c>
      <c r="C25" s="18">
        <f t="shared" si="22"/>
        <v>0.5</v>
      </c>
      <c r="D25" s="17">
        <f t="shared" si="23"/>
        <v>1</v>
      </c>
      <c r="E25" s="11">
        <f t="shared" si="24"/>
        <v>0.5</v>
      </c>
      <c r="F25" s="145"/>
      <c r="G25" s="145"/>
      <c r="H25" s="145"/>
      <c r="I25" s="11">
        <v>0.5</v>
      </c>
      <c r="J25" s="145"/>
      <c r="K25" s="145"/>
      <c r="L25" s="145"/>
      <c r="M25" s="145"/>
      <c r="N25" s="145"/>
      <c r="O25" s="145"/>
      <c r="P25" s="104"/>
      <c r="Q25" s="104"/>
    </row>
    <row r="26" ht="12.75" customHeight="1">
      <c r="A26" s="12" t="s">
        <v>300</v>
      </c>
      <c r="B26" s="47" t="s">
        <v>238</v>
      </c>
      <c r="C26" s="18">
        <f t="shared" si="22"/>
        <v>0.5</v>
      </c>
      <c r="D26" s="17">
        <f t="shared" si="23"/>
        <v>1</v>
      </c>
      <c r="E26" s="11">
        <f t="shared" si="24"/>
        <v>0.5</v>
      </c>
      <c r="F26" s="145"/>
      <c r="G26" s="11">
        <v>0.5</v>
      </c>
      <c r="H26" s="145"/>
      <c r="I26" s="145"/>
      <c r="J26" s="145"/>
      <c r="K26" s="145"/>
      <c r="L26" s="145"/>
      <c r="M26" s="145"/>
      <c r="N26" s="145"/>
      <c r="O26" s="145"/>
      <c r="P26" s="104"/>
      <c r="Q26" s="104"/>
    </row>
    <row r="27" ht="12.75" customHeight="1">
      <c r="A27" s="12" t="s">
        <v>300</v>
      </c>
      <c r="B27" s="37" t="s">
        <v>315</v>
      </c>
      <c r="C27" s="18">
        <f t="shared" si="22"/>
        <v>0.5</v>
      </c>
      <c r="D27" s="17">
        <f t="shared" si="23"/>
        <v>1</v>
      </c>
      <c r="E27" s="11">
        <f t="shared" si="24"/>
        <v>0.5</v>
      </c>
      <c r="F27" s="145"/>
      <c r="G27" s="145"/>
      <c r="H27" s="11">
        <v>0.5</v>
      </c>
      <c r="I27" s="145"/>
      <c r="J27" s="145"/>
      <c r="K27" s="145"/>
      <c r="L27" s="145"/>
      <c r="M27" s="145"/>
      <c r="N27" s="145"/>
      <c r="O27" s="145"/>
      <c r="P27" s="104"/>
      <c r="Q27" s="104"/>
    </row>
    <row r="28" ht="12.75" customHeight="1">
      <c r="A28" s="12" t="s">
        <v>300</v>
      </c>
      <c r="B28" s="37" t="s">
        <v>316</v>
      </c>
      <c r="C28" s="18">
        <f t="shared" si="22"/>
        <v>0.5</v>
      </c>
      <c r="D28" s="17">
        <f t="shared" si="23"/>
        <v>1</v>
      </c>
      <c r="E28" s="11">
        <f t="shared" si="24"/>
        <v>0.5</v>
      </c>
      <c r="F28" s="11">
        <v>0.5</v>
      </c>
      <c r="G28" s="145"/>
      <c r="H28" s="145"/>
      <c r="I28" s="145"/>
      <c r="J28" s="145"/>
      <c r="K28" s="145"/>
      <c r="L28" s="145"/>
      <c r="M28" s="145"/>
      <c r="N28" s="145"/>
      <c r="O28" s="145"/>
      <c r="P28" s="104"/>
      <c r="Q28" s="104"/>
    </row>
    <row r="29" ht="12.75" customHeight="1">
      <c r="A29" s="12" t="s">
        <v>415</v>
      </c>
      <c r="B29" s="37" t="s">
        <v>425</v>
      </c>
      <c r="C29" s="18">
        <f t="shared" ref="C29:C33" si="25">AVERAGE(F29:J29)</f>
        <v>0.5</v>
      </c>
      <c r="D29" s="12">
        <f t="shared" ref="D29:D33" si="26">COUNT(F29:J29)</f>
        <v>1</v>
      </c>
      <c r="E29" s="11">
        <f t="shared" si="24"/>
        <v>0.5</v>
      </c>
      <c r="F29" s="145"/>
      <c r="G29" s="145"/>
      <c r="H29" s="145"/>
      <c r="I29" s="145"/>
      <c r="J29" s="11">
        <v>0.5</v>
      </c>
      <c r="K29" s="104"/>
      <c r="L29" s="104"/>
      <c r="M29" s="104"/>
      <c r="N29" s="104"/>
      <c r="O29" s="104"/>
      <c r="P29" s="104"/>
      <c r="Q29" s="104"/>
    </row>
    <row r="30" ht="12.75" customHeight="1">
      <c r="A30" s="12" t="s">
        <v>415</v>
      </c>
      <c r="B30" s="37" t="s">
        <v>417</v>
      </c>
      <c r="C30" s="18">
        <f t="shared" si="25"/>
        <v>0.5</v>
      </c>
      <c r="D30" s="12">
        <f t="shared" si="26"/>
        <v>1</v>
      </c>
      <c r="E30" s="11">
        <f t="shared" si="24"/>
        <v>0.5</v>
      </c>
      <c r="F30" s="145"/>
      <c r="G30" s="145"/>
      <c r="H30" s="145"/>
      <c r="I30" s="11">
        <v>0.5</v>
      </c>
      <c r="J30" s="145"/>
      <c r="K30" s="104"/>
      <c r="L30" s="104"/>
      <c r="M30" s="104"/>
      <c r="N30" s="104"/>
      <c r="O30" s="104"/>
      <c r="P30" s="104"/>
      <c r="Q30" s="104"/>
    </row>
    <row r="31" ht="12.75" customHeight="1">
      <c r="A31" s="12" t="s">
        <v>415</v>
      </c>
      <c r="B31" s="37" t="s">
        <v>429</v>
      </c>
      <c r="C31" s="18">
        <f t="shared" si="25"/>
        <v>0.5</v>
      </c>
      <c r="D31" s="12">
        <f t="shared" si="26"/>
        <v>1</v>
      </c>
      <c r="E31" s="11">
        <f t="shared" si="24"/>
        <v>0.5</v>
      </c>
      <c r="F31" s="145"/>
      <c r="G31" s="11">
        <v>0.5</v>
      </c>
      <c r="H31" s="145"/>
      <c r="I31" s="145"/>
      <c r="J31" s="145"/>
      <c r="K31" s="104"/>
      <c r="L31" s="104"/>
      <c r="M31" s="104"/>
      <c r="N31" s="104"/>
      <c r="O31" s="104"/>
      <c r="P31" s="104"/>
      <c r="Q31" s="104"/>
    </row>
    <row r="32" ht="12.75" customHeight="1">
      <c r="A32" s="12" t="s">
        <v>415</v>
      </c>
      <c r="B32" s="37" t="s">
        <v>433</v>
      </c>
      <c r="C32" s="18">
        <f t="shared" si="25"/>
        <v>0.5</v>
      </c>
      <c r="D32" s="12">
        <f t="shared" si="26"/>
        <v>1</v>
      </c>
      <c r="E32" s="11">
        <f t="shared" si="24"/>
        <v>0.5</v>
      </c>
      <c r="F32" s="11">
        <v>0.5</v>
      </c>
      <c r="G32" s="145"/>
      <c r="H32" s="145"/>
      <c r="I32" s="145"/>
      <c r="J32" s="145"/>
      <c r="K32" s="104"/>
      <c r="L32" s="104"/>
      <c r="M32" s="104"/>
      <c r="N32" s="104"/>
      <c r="O32" s="104"/>
      <c r="P32" s="104"/>
      <c r="Q32" s="104"/>
    </row>
    <row r="33" ht="12.75" customHeight="1">
      <c r="A33" s="12" t="s">
        <v>415</v>
      </c>
      <c r="B33" s="147" t="s">
        <v>418</v>
      </c>
      <c r="C33" s="18">
        <f t="shared" si="25"/>
        <v>0.5</v>
      </c>
      <c r="D33" s="12">
        <f t="shared" si="26"/>
        <v>1</v>
      </c>
      <c r="E33" s="11">
        <f t="shared" si="24"/>
        <v>0.5</v>
      </c>
      <c r="F33" s="145"/>
      <c r="G33" s="145"/>
      <c r="H33" s="11">
        <v>0.5</v>
      </c>
      <c r="I33" s="145"/>
      <c r="J33" s="145"/>
      <c r="K33" s="104"/>
      <c r="L33" s="104"/>
      <c r="M33" s="104"/>
      <c r="N33" s="104"/>
      <c r="O33" s="104"/>
      <c r="P33" s="104"/>
      <c r="Q33" s="104"/>
    </row>
    <row r="34" ht="12.75" customHeight="1">
      <c r="A34" s="12" t="s">
        <v>317</v>
      </c>
      <c r="B34" s="39" t="s">
        <v>320</v>
      </c>
      <c r="C34" s="18">
        <f t="shared" ref="C34:C42" si="27">AVERAGE(F34:Q34)</f>
        <v>0.5</v>
      </c>
      <c r="D34" s="12">
        <f t="shared" ref="D34:D42" si="28">COUNT(F34:Q34)</f>
        <v>1</v>
      </c>
      <c r="E34" s="11">
        <f t="shared" ref="E34:E42" si="29">C34*D34</f>
        <v>0.5</v>
      </c>
      <c r="F34" s="104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1">
        <v>0.5</v>
      </c>
    </row>
    <row r="35" ht="12.75" customHeight="1">
      <c r="A35" s="12" t="s">
        <v>317</v>
      </c>
      <c r="B35" s="50" t="s">
        <v>321</v>
      </c>
      <c r="C35" s="18">
        <f t="shared" si="27"/>
        <v>0.5</v>
      </c>
      <c r="D35" s="12">
        <f t="shared" si="28"/>
        <v>1</v>
      </c>
      <c r="E35" s="11">
        <f t="shared" si="29"/>
        <v>0.5</v>
      </c>
      <c r="F35" s="104"/>
      <c r="G35" s="145"/>
      <c r="H35" s="145"/>
      <c r="I35" s="145"/>
      <c r="J35" s="11">
        <v>0.5</v>
      </c>
      <c r="K35" s="145"/>
      <c r="L35" s="145"/>
      <c r="M35" s="145"/>
      <c r="N35" s="145"/>
      <c r="O35" s="145"/>
      <c r="P35" s="145"/>
      <c r="Q35" s="145"/>
    </row>
    <row r="36" ht="12.75" customHeight="1">
      <c r="A36" s="12" t="s">
        <v>317</v>
      </c>
      <c r="B36" s="39" t="s">
        <v>324</v>
      </c>
      <c r="C36" s="18">
        <f t="shared" si="27"/>
        <v>0.5</v>
      </c>
      <c r="D36" s="12">
        <f t="shared" si="28"/>
        <v>1</v>
      </c>
      <c r="E36" s="11">
        <f t="shared" si="29"/>
        <v>0.5</v>
      </c>
      <c r="F36" s="104"/>
      <c r="G36" s="145"/>
      <c r="H36" s="145"/>
      <c r="I36" s="145"/>
      <c r="J36" s="145"/>
      <c r="K36" s="11">
        <v>0.5</v>
      </c>
      <c r="L36" s="145"/>
      <c r="M36" s="145"/>
      <c r="N36" s="145"/>
      <c r="O36" s="145"/>
      <c r="P36" s="145"/>
      <c r="Q36" s="145"/>
    </row>
    <row r="37" ht="12.75" customHeight="1">
      <c r="A37" s="12" t="s">
        <v>317</v>
      </c>
      <c r="B37" s="50" t="s">
        <v>329</v>
      </c>
      <c r="C37" s="18">
        <f t="shared" si="27"/>
        <v>0.5</v>
      </c>
      <c r="D37" s="12">
        <f t="shared" si="28"/>
        <v>1</v>
      </c>
      <c r="E37" s="11">
        <f t="shared" si="29"/>
        <v>0.5</v>
      </c>
      <c r="F37" s="104"/>
      <c r="G37" s="145"/>
      <c r="H37" s="145"/>
      <c r="I37" s="145"/>
      <c r="J37" s="145"/>
      <c r="K37" s="145"/>
      <c r="L37" s="145"/>
      <c r="M37" s="145"/>
      <c r="N37" s="145"/>
      <c r="O37" s="11">
        <v>0.5</v>
      </c>
      <c r="P37" s="145"/>
      <c r="Q37" s="145"/>
    </row>
    <row r="38" ht="12.75" customHeight="1">
      <c r="A38" s="12" t="s">
        <v>317</v>
      </c>
      <c r="B38" s="39" t="s">
        <v>330</v>
      </c>
      <c r="C38" s="18">
        <f t="shared" si="27"/>
        <v>0.5</v>
      </c>
      <c r="D38" s="12">
        <f t="shared" si="28"/>
        <v>1</v>
      </c>
      <c r="E38" s="11">
        <f t="shared" si="29"/>
        <v>0.5</v>
      </c>
      <c r="F38" s="104"/>
      <c r="G38" s="145"/>
      <c r="H38" s="145"/>
      <c r="I38" s="145"/>
      <c r="J38" s="145"/>
      <c r="K38" s="145"/>
      <c r="L38" s="145"/>
      <c r="M38" s="145"/>
      <c r="N38" s="145"/>
      <c r="O38" s="145"/>
      <c r="P38" s="11">
        <v>0.5</v>
      </c>
      <c r="Q38" s="145"/>
    </row>
    <row r="39" ht="12.75" customHeight="1">
      <c r="A39" s="12" t="s">
        <v>317</v>
      </c>
      <c r="B39" s="50" t="s">
        <v>331</v>
      </c>
      <c r="C39" s="18">
        <f t="shared" si="27"/>
        <v>0.5</v>
      </c>
      <c r="D39" s="12">
        <f t="shared" si="28"/>
        <v>1</v>
      </c>
      <c r="E39" s="11">
        <f t="shared" si="29"/>
        <v>0.5</v>
      </c>
      <c r="F39" s="104"/>
      <c r="G39" s="145"/>
      <c r="H39" s="11">
        <v>0.5</v>
      </c>
      <c r="I39" s="145"/>
      <c r="J39" s="145"/>
      <c r="K39" s="145"/>
      <c r="L39" s="145"/>
      <c r="M39" s="145"/>
      <c r="N39" s="145"/>
      <c r="O39" s="145"/>
      <c r="P39" s="145"/>
      <c r="Q39" s="145"/>
    </row>
    <row r="40" ht="12.75" customHeight="1">
      <c r="A40" s="12" t="s">
        <v>317</v>
      </c>
      <c r="B40" s="39" t="s">
        <v>332</v>
      </c>
      <c r="C40" s="18">
        <f t="shared" si="27"/>
        <v>0.5</v>
      </c>
      <c r="D40" s="12">
        <f t="shared" si="28"/>
        <v>1</v>
      </c>
      <c r="E40" s="11">
        <f t="shared" si="29"/>
        <v>0.5</v>
      </c>
      <c r="F40" s="104"/>
      <c r="G40" s="145"/>
      <c r="H40" s="145"/>
      <c r="I40" s="11">
        <v>0.5</v>
      </c>
      <c r="J40" s="145"/>
      <c r="K40" s="145"/>
      <c r="L40" s="145"/>
      <c r="M40" s="145"/>
      <c r="N40" s="145"/>
      <c r="O40" s="145"/>
      <c r="P40" s="145"/>
      <c r="Q40" s="145"/>
    </row>
    <row r="41" ht="12.75" customHeight="1">
      <c r="A41" s="12" t="s">
        <v>317</v>
      </c>
      <c r="B41" s="50" t="s">
        <v>333</v>
      </c>
      <c r="C41" s="18">
        <f t="shared" si="27"/>
        <v>0.5</v>
      </c>
      <c r="D41" s="12">
        <f t="shared" si="28"/>
        <v>1</v>
      </c>
      <c r="E41" s="11">
        <f t="shared" si="29"/>
        <v>0.5</v>
      </c>
      <c r="F41" s="104"/>
      <c r="G41" s="11">
        <v>0.5</v>
      </c>
      <c r="H41" s="145"/>
      <c r="I41" s="145"/>
      <c r="J41" s="145"/>
      <c r="K41" s="145"/>
      <c r="L41" s="145"/>
      <c r="M41" s="145"/>
      <c r="N41" s="145"/>
      <c r="O41" s="145"/>
      <c r="P41" s="145"/>
      <c r="Q41" s="145"/>
    </row>
    <row r="42" ht="12.75" customHeight="1">
      <c r="A42" s="12" t="s">
        <v>317</v>
      </c>
      <c r="B42" s="39" t="s">
        <v>224</v>
      </c>
      <c r="C42" s="18">
        <f t="shared" si="27"/>
        <v>0.5</v>
      </c>
      <c r="D42" s="12">
        <f t="shared" si="28"/>
        <v>1</v>
      </c>
      <c r="E42" s="11">
        <f t="shared" si="29"/>
        <v>0.5</v>
      </c>
      <c r="F42" s="11">
        <v>0.5</v>
      </c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ht="12.75" customHeight="1">
      <c r="A43" s="12" t="s">
        <v>300</v>
      </c>
      <c r="B43" s="47" t="s">
        <v>309</v>
      </c>
      <c r="C43" s="18">
        <f t="shared" ref="C43:C44" si="30">AVERAGE(F43:P43)</f>
        <v>0.3333333333</v>
      </c>
      <c r="D43" s="17">
        <f t="shared" ref="D43:D44" si="31">COUNT(F43:P43)</f>
        <v>1</v>
      </c>
      <c r="E43" s="11">
        <f t="shared" ref="E43:E44" si="32">PRODUCT(D43,C43)</f>
        <v>0.3333333333</v>
      </c>
      <c r="F43" s="145"/>
      <c r="G43" s="145"/>
      <c r="H43" s="145"/>
      <c r="I43" s="145"/>
      <c r="J43" s="145"/>
      <c r="K43" s="145"/>
      <c r="L43" s="145"/>
      <c r="M43" s="11">
        <f>1/3</f>
        <v>0.3333333333</v>
      </c>
      <c r="N43" s="145"/>
      <c r="O43" s="145"/>
      <c r="P43" s="104"/>
      <c r="Q43" s="104"/>
    </row>
    <row r="44" ht="12.75" customHeight="1">
      <c r="A44" s="12" t="s">
        <v>300</v>
      </c>
      <c r="B44" s="47" t="s">
        <v>312</v>
      </c>
      <c r="C44" s="18">
        <f t="shared" si="30"/>
        <v>0.3333333333</v>
      </c>
      <c r="D44" s="17">
        <f t="shared" si="31"/>
        <v>1</v>
      </c>
      <c r="E44" s="11">
        <f t="shared" si="32"/>
        <v>0.3333333333</v>
      </c>
      <c r="F44" s="145"/>
      <c r="G44" s="145"/>
      <c r="H44" s="145"/>
      <c r="I44" s="145"/>
      <c r="J44" s="145"/>
      <c r="K44" s="145"/>
      <c r="L44" s="11">
        <f>1/3</f>
        <v>0.3333333333</v>
      </c>
      <c r="M44" s="145"/>
      <c r="N44" s="145"/>
      <c r="O44" s="145"/>
      <c r="P44" s="104"/>
      <c r="Q44" s="104"/>
    </row>
    <row r="45" ht="12.75" customHeight="1">
      <c r="A45" s="12" t="s">
        <v>383</v>
      </c>
      <c r="B45" s="8" t="s">
        <v>277</v>
      </c>
      <c r="C45" s="18">
        <f t="shared" ref="C45:C53" si="33">AVERAGE(F45:Q45)</f>
        <v>0.3333333333</v>
      </c>
      <c r="D45" s="12">
        <f t="shared" ref="D45:D53" si="34">COUNT(F45:Q45)</f>
        <v>1</v>
      </c>
      <c r="E45" s="11">
        <f t="shared" ref="E45:E50" si="35">D45*C45</f>
        <v>0.3333333333</v>
      </c>
      <c r="F45" s="11">
        <f>1/3</f>
        <v>0.3333333333</v>
      </c>
      <c r="G45" s="145"/>
      <c r="H45" s="145"/>
      <c r="I45" s="145"/>
      <c r="J45" s="145"/>
      <c r="K45" s="145"/>
      <c r="L45" s="145"/>
      <c r="M45" s="104"/>
      <c r="N45" s="104"/>
      <c r="O45" s="104"/>
      <c r="P45" s="104"/>
      <c r="Q45" s="145"/>
    </row>
    <row r="46" ht="12.75" customHeight="1">
      <c r="A46" s="12" t="s">
        <v>383</v>
      </c>
      <c r="B46" s="44" t="s">
        <v>341</v>
      </c>
      <c r="C46" s="18">
        <f t="shared" si="33"/>
        <v>0.3333333333</v>
      </c>
      <c r="D46" s="12">
        <f t="shared" si="34"/>
        <v>1</v>
      </c>
      <c r="E46" s="11">
        <f t="shared" si="35"/>
        <v>0.3333333333</v>
      </c>
      <c r="F46" s="145"/>
      <c r="G46" s="145"/>
      <c r="H46" s="145"/>
      <c r="I46" s="145"/>
      <c r="J46" s="145"/>
      <c r="K46" s="11">
        <f>1/3</f>
        <v>0.3333333333</v>
      </c>
      <c r="L46" s="145"/>
      <c r="M46" s="104"/>
      <c r="N46" s="104"/>
      <c r="O46" s="104"/>
      <c r="P46" s="104"/>
      <c r="Q46" s="145"/>
    </row>
    <row r="47" ht="12.75" customHeight="1">
      <c r="A47" s="12" t="s">
        <v>383</v>
      </c>
      <c r="B47" s="50" t="s">
        <v>385</v>
      </c>
      <c r="C47" s="18">
        <f t="shared" si="33"/>
        <v>0.3333333333</v>
      </c>
      <c r="D47" s="12">
        <f t="shared" si="34"/>
        <v>1</v>
      </c>
      <c r="E47" s="11">
        <f t="shared" si="35"/>
        <v>0.3333333333</v>
      </c>
      <c r="F47" s="145"/>
      <c r="G47" s="145"/>
      <c r="H47" s="145"/>
      <c r="I47" s="145"/>
      <c r="J47" s="145"/>
      <c r="K47" s="104"/>
      <c r="L47" s="145"/>
      <c r="M47" s="145"/>
      <c r="N47" s="145"/>
      <c r="O47" s="11">
        <f>1/3</f>
        <v>0.3333333333</v>
      </c>
      <c r="P47" s="145"/>
      <c r="Q47" s="145"/>
    </row>
    <row r="48" ht="12.75" customHeight="1">
      <c r="A48" s="12" t="s">
        <v>383</v>
      </c>
      <c r="B48" s="50" t="s">
        <v>390</v>
      </c>
      <c r="C48" s="18">
        <f t="shared" si="33"/>
        <v>0.3333333333</v>
      </c>
      <c r="D48" s="12">
        <f t="shared" si="34"/>
        <v>1</v>
      </c>
      <c r="E48" s="11">
        <f t="shared" si="35"/>
        <v>0.3333333333</v>
      </c>
      <c r="F48" s="145"/>
      <c r="G48" s="145"/>
      <c r="H48" s="145"/>
      <c r="I48" s="145"/>
      <c r="J48" s="145"/>
      <c r="K48" s="104"/>
      <c r="L48" s="145"/>
      <c r="M48" s="145"/>
      <c r="N48" s="145"/>
      <c r="O48" s="145"/>
      <c r="P48" s="145"/>
      <c r="Q48" s="11">
        <f>1/3</f>
        <v>0.3333333333</v>
      </c>
    </row>
    <row r="49" ht="12.75" customHeight="1">
      <c r="A49" s="12" t="s">
        <v>383</v>
      </c>
      <c r="B49" s="50" t="s">
        <v>387</v>
      </c>
      <c r="C49" s="18">
        <f t="shared" si="33"/>
        <v>0.3333333333</v>
      </c>
      <c r="D49" s="12">
        <f t="shared" si="34"/>
        <v>1</v>
      </c>
      <c r="E49" s="11">
        <f t="shared" si="35"/>
        <v>0.3333333333</v>
      </c>
      <c r="F49" s="145"/>
      <c r="G49" s="145"/>
      <c r="H49" s="145"/>
      <c r="I49" s="145"/>
      <c r="J49" s="104"/>
      <c r="K49" s="104"/>
      <c r="L49" s="145"/>
      <c r="M49" s="104"/>
      <c r="N49" s="145"/>
      <c r="O49" s="145"/>
      <c r="P49" s="11">
        <f>1/3</f>
        <v>0.3333333333</v>
      </c>
      <c r="Q49" s="104"/>
    </row>
    <row r="50" ht="12.75" customHeight="1">
      <c r="A50" s="12" t="s">
        <v>383</v>
      </c>
      <c r="B50" s="50" t="s">
        <v>394</v>
      </c>
      <c r="C50" s="18">
        <f t="shared" si="33"/>
        <v>0.3333333333</v>
      </c>
      <c r="D50" s="12">
        <f t="shared" si="34"/>
        <v>1</v>
      </c>
      <c r="E50" s="11">
        <f t="shared" si="35"/>
        <v>0.3333333333</v>
      </c>
      <c r="F50" s="145"/>
      <c r="G50" s="11">
        <f>1/3</f>
        <v>0.3333333333</v>
      </c>
      <c r="H50" s="145"/>
      <c r="I50" s="104"/>
      <c r="J50" s="104"/>
      <c r="K50" s="104"/>
      <c r="L50" s="104"/>
      <c r="M50" s="104"/>
      <c r="N50" s="104"/>
      <c r="O50" s="104"/>
      <c r="P50" s="104"/>
      <c r="Q50" s="104"/>
    </row>
    <row r="51" ht="12.75" customHeight="1">
      <c r="A51" s="12" t="s">
        <v>317</v>
      </c>
      <c r="B51" s="50" t="s">
        <v>323</v>
      </c>
      <c r="C51" s="18">
        <f t="shared" si="33"/>
        <v>0.3333333333</v>
      </c>
      <c r="D51" s="12">
        <f t="shared" si="34"/>
        <v>1</v>
      </c>
      <c r="E51" s="11">
        <f t="shared" ref="E51:E52" si="36">C51*D51</f>
        <v>0.3333333333</v>
      </c>
      <c r="F51" s="104"/>
      <c r="G51" s="145"/>
      <c r="H51" s="145"/>
      <c r="I51" s="145"/>
      <c r="J51" s="145"/>
      <c r="K51" s="145"/>
      <c r="L51" s="145"/>
      <c r="M51" s="145"/>
      <c r="N51" s="11">
        <f>1/3</f>
        <v>0.3333333333</v>
      </c>
      <c r="O51" s="145"/>
      <c r="P51" s="145"/>
      <c r="Q51" s="145"/>
    </row>
    <row r="52" ht="12.75" customHeight="1">
      <c r="A52" s="12" t="s">
        <v>317</v>
      </c>
      <c r="B52" s="50" t="s">
        <v>326</v>
      </c>
      <c r="C52" s="18">
        <f t="shared" si="33"/>
        <v>0.3333333333</v>
      </c>
      <c r="D52" s="12">
        <f t="shared" si="34"/>
        <v>1</v>
      </c>
      <c r="E52" s="11">
        <f t="shared" si="36"/>
        <v>0.3333333333</v>
      </c>
      <c r="F52" s="104"/>
      <c r="G52" s="145"/>
      <c r="H52" s="145"/>
      <c r="I52" s="145"/>
      <c r="J52" s="145"/>
      <c r="K52" s="145"/>
      <c r="L52" s="145"/>
      <c r="M52" s="11">
        <f>1/3</f>
        <v>0.3333333333</v>
      </c>
      <c r="N52" s="145"/>
      <c r="O52" s="145"/>
      <c r="P52" s="145"/>
      <c r="Q52" s="145"/>
    </row>
    <row r="53" ht="12.75" customHeight="1">
      <c r="A53" s="12" t="s">
        <v>383</v>
      </c>
      <c r="B53" s="8" t="s">
        <v>110</v>
      </c>
      <c r="C53" s="18">
        <f t="shared" si="33"/>
        <v>0.33</v>
      </c>
      <c r="D53" s="12">
        <f t="shared" si="34"/>
        <v>1</v>
      </c>
      <c r="E53" s="11">
        <f>D53*C53</f>
        <v>0.33</v>
      </c>
      <c r="F53" s="145"/>
      <c r="G53" s="145"/>
      <c r="H53" s="145"/>
      <c r="I53" s="145"/>
      <c r="J53" s="145"/>
      <c r="K53" s="145"/>
      <c r="L53" s="145"/>
      <c r="M53" s="12">
        <v>0.33</v>
      </c>
      <c r="N53" s="104"/>
      <c r="O53" s="104"/>
      <c r="P53" s="104"/>
      <c r="Q53" s="145"/>
    </row>
    <row r="54" ht="12.75" customHeight="1">
      <c r="A54" s="12" t="s">
        <v>300</v>
      </c>
      <c r="B54" s="37" t="s">
        <v>304</v>
      </c>
      <c r="C54" s="18">
        <f t="shared" ref="C54:C55" si="37">AVERAGE(F54:P54)</f>
        <v>0.25</v>
      </c>
      <c r="D54" s="17">
        <f t="shared" ref="D54:D55" si="38">COUNT(F54:P54)</f>
        <v>1</v>
      </c>
      <c r="E54" s="11">
        <f t="shared" ref="E54:E55" si="39">PRODUCT(D54,C54)</f>
        <v>0.25</v>
      </c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1">
        <f>1/4</f>
        <v>0.25</v>
      </c>
      <c r="Q54" s="104"/>
    </row>
    <row r="55" ht="12.75" customHeight="1">
      <c r="A55" s="12" t="s">
        <v>300</v>
      </c>
      <c r="B55" s="47" t="s">
        <v>310</v>
      </c>
      <c r="C55" s="18">
        <f t="shared" si="37"/>
        <v>0.25</v>
      </c>
      <c r="D55" s="17">
        <f t="shared" si="38"/>
        <v>1</v>
      </c>
      <c r="E55" s="11">
        <f t="shared" si="39"/>
        <v>0.25</v>
      </c>
      <c r="F55" s="145"/>
      <c r="G55" s="145"/>
      <c r="H55" s="145"/>
      <c r="I55" s="145"/>
      <c r="J55" s="145"/>
      <c r="K55" s="145"/>
      <c r="L55" s="145"/>
      <c r="M55" s="145"/>
      <c r="N55" s="11">
        <f>1/4</f>
        <v>0.25</v>
      </c>
      <c r="O55" s="145"/>
      <c r="P55" s="104"/>
      <c r="Q55" s="104"/>
    </row>
    <row r="56" ht="12.75" customHeight="1">
      <c r="C56" s="18"/>
    </row>
    <row r="57" ht="12.75" customHeight="1">
      <c r="C57" s="18"/>
    </row>
    <row r="58" ht="12.75" customHeight="1">
      <c r="C58" s="18"/>
    </row>
    <row r="59" ht="12.75" customHeight="1">
      <c r="C59" s="18"/>
    </row>
    <row r="60" ht="12.75" customHeight="1">
      <c r="C60" s="18"/>
    </row>
    <row r="61" ht="12.75" customHeight="1">
      <c r="C61" s="18"/>
    </row>
    <row r="62" ht="12.75" customHeight="1">
      <c r="C62" s="18"/>
    </row>
    <row r="63" ht="12.75" customHeight="1">
      <c r="C63" s="18"/>
    </row>
    <row r="64" ht="12.75" customHeight="1">
      <c r="C64" s="18"/>
    </row>
    <row r="65" ht="12.75" customHeight="1">
      <c r="C65" s="18"/>
    </row>
    <row r="66" ht="12.75" customHeight="1">
      <c r="C66" s="18"/>
    </row>
    <row r="67" ht="12.75" customHeight="1">
      <c r="C67" s="18"/>
    </row>
    <row r="68" ht="12.75" customHeight="1">
      <c r="C68" s="18"/>
    </row>
    <row r="69" ht="12.75" customHeight="1">
      <c r="C69" s="18"/>
    </row>
    <row r="70" ht="12.75" customHeight="1">
      <c r="C70" s="18"/>
    </row>
    <row r="71" ht="12.75" customHeight="1">
      <c r="C71" s="18"/>
    </row>
    <row r="72" ht="12.75" customHeight="1">
      <c r="C72" s="18"/>
    </row>
    <row r="73" ht="12.75" customHeight="1">
      <c r="C73" s="18"/>
    </row>
    <row r="74" ht="12.75" customHeight="1">
      <c r="C74" s="18"/>
    </row>
    <row r="75" ht="12.75" customHeight="1">
      <c r="C75" s="18"/>
    </row>
    <row r="76" ht="12.75" customHeight="1">
      <c r="C76" s="18"/>
    </row>
    <row r="77" ht="12.75" customHeight="1">
      <c r="C77" s="18"/>
    </row>
    <row r="78" ht="12.75" customHeight="1">
      <c r="C78" s="18"/>
    </row>
    <row r="79" ht="12.75" customHeight="1">
      <c r="C79" s="18"/>
    </row>
    <row r="80" ht="12.75" customHeight="1">
      <c r="C80" s="18"/>
    </row>
    <row r="81" ht="12.75" customHeight="1">
      <c r="C81" s="18"/>
    </row>
    <row r="82" ht="12.75" customHeight="1">
      <c r="C82" s="18"/>
    </row>
    <row r="83" ht="12.75" customHeight="1">
      <c r="C83" s="18"/>
    </row>
    <row r="84" ht="12.75" customHeight="1">
      <c r="C84" s="18"/>
    </row>
    <row r="85" ht="12.75" customHeight="1">
      <c r="C85" s="18"/>
    </row>
    <row r="86" ht="12.75" customHeight="1">
      <c r="C86" s="18"/>
    </row>
    <row r="87" ht="12.75" customHeight="1">
      <c r="C87" s="18"/>
    </row>
    <row r="88" ht="12.75" customHeight="1">
      <c r="C88" s="18"/>
    </row>
    <row r="89" ht="12.75" customHeight="1">
      <c r="C89" s="18"/>
    </row>
    <row r="90" ht="12.75" customHeight="1">
      <c r="C90" s="18"/>
    </row>
    <row r="91" ht="12.75" customHeight="1">
      <c r="C91" s="18"/>
    </row>
    <row r="92" ht="12.75" customHeight="1">
      <c r="C92" s="18"/>
    </row>
    <row r="93" ht="12.75" customHeight="1">
      <c r="C93" s="18"/>
    </row>
    <row r="94" ht="12.75" customHeight="1">
      <c r="C94" s="18"/>
    </row>
    <row r="95" ht="12.75" customHeight="1">
      <c r="C95" s="18"/>
    </row>
    <row r="96" ht="12.75" customHeight="1">
      <c r="C96" s="18"/>
    </row>
    <row r="97" ht="12.75" customHeight="1">
      <c r="C97" s="18"/>
    </row>
    <row r="98" ht="12.75" customHeight="1">
      <c r="C98" s="18"/>
    </row>
    <row r="99" ht="12.75" customHeight="1">
      <c r="C99" s="18"/>
    </row>
    <row r="100" ht="12.75" customHeight="1">
      <c r="C100" s="18"/>
    </row>
    <row r="101" ht="12.75" customHeight="1">
      <c r="C101" s="18"/>
    </row>
    <row r="102" ht="12.75" customHeight="1">
      <c r="C102" s="18"/>
    </row>
    <row r="103" ht="12.75" customHeight="1">
      <c r="C103" s="18"/>
    </row>
    <row r="104" ht="12.75" customHeight="1">
      <c r="C104" s="18"/>
    </row>
    <row r="105" ht="12.75" customHeight="1">
      <c r="C105" s="18"/>
    </row>
    <row r="106" ht="12.75" customHeight="1">
      <c r="C106" s="18"/>
    </row>
    <row r="107" ht="12.75" customHeight="1">
      <c r="C107" s="18"/>
    </row>
    <row r="108" ht="12.75" customHeight="1">
      <c r="C108" s="18"/>
    </row>
    <row r="109" ht="12.75" customHeight="1">
      <c r="C109" s="18"/>
    </row>
    <row r="110" ht="12.75" customHeight="1">
      <c r="C110" s="18"/>
    </row>
    <row r="111" ht="12.75" customHeight="1">
      <c r="C111" s="18"/>
    </row>
    <row r="112" ht="12.75" customHeight="1">
      <c r="C112" s="18"/>
    </row>
    <row r="113" ht="12.75" customHeight="1">
      <c r="C113" s="18"/>
    </row>
    <row r="114" ht="12.75" customHeight="1">
      <c r="C114" s="18"/>
    </row>
    <row r="115" ht="12.75" customHeight="1">
      <c r="C115" s="18"/>
    </row>
    <row r="116" ht="12.75" customHeight="1">
      <c r="C116" s="18"/>
    </row>
    <row r="117" ht="12.75" customHeight="1">
      <c r="C117" s="18"/>
    </row>
    <row r="118" ht="12.75" customHeight="1">
      <c r="C118" s="18"/>
    </row>
    <row r="119" ht="12.75" customHeight="1">
      <c r="C119" s="18"/>
    </row>
    <row r="120" ht="12.75" customHeight="1">
      <c r="C120" s="18"/>
    </row>
    <row r="121" ht="12.75" customHeight="1">
      <c r="C121" s="18"/>
    </row>
    <row r="122" ht="12.75" customHeight="1">
      <c r="C122" s="18"/>
    </row>
    <row r="123" ht="12.75" customHeight="1">
      <c r="C123" s="18"/>
    </row>
    <row r="124" ht="12.75" customHeight="1">
      <c r="C124" s="18"/>
    </row>
    <row r="125" ht="12.75" customHeight="1">
      <c r="C125" s="18"/>
    </row>
    <row r="126" ht="12.75" customHeight="1">
      <c r="C126" s="18"/>
    </row>
    <row r="127" ht="12.75" customHeight="1">
      <c r="C127" s="18"/>
    </row>
    <row r="128" ht="12.75" customHeight="1">
      <c r="C128" s="18"/>
    </row>
    <row r="129" ht="12.75" customHeight="1">
      <c r="C129" s="18"/>
    </row>
    <row r="130" ht="12.75" customHeight="1">
      <c r="C130" s="18"/>
    </row>
    <row r="131" ht="12.75" customHeight="1">
      <c r="C131" s="18"/>
    </row>
    <row r="132" ht="12.75" customHeight="1">
      <c r="C132" s="18"/>
    </row>
    <row r="133" ht="12.75" customHeight="1">
      <c r="C133" s="18"/>
    </row>
    <row r="134" ht="12.75" customHeight="1">
      <c r="C134" s="18"/>
    </row>
    <row r="135" ht="12.75" customHeight="1">
      <c r="C135" s="18"/>
    </row>
    <row r="136" ht="12.75" customHeight="1">
      <c r="C136" s="18"/>
    </row>
    <row r="137" ht="12.75" customHeight="1">
      <c r="C137" s="18"/>
    </row>
    <row r="138" ht="12.75" customHeight="1">
      <c r="C138" s="18"/>
    </row>
    <row r="139" ht="12.75" customHeight="1">
      <c r="C139" s="18"/>
    </row>
    <row r="140" ht="12.75" customHeight="1">
      <c r="C140" s="18"/>
    </row>
    <row r="141" ht="12.75" customHeight="1">
      <c r="C141" s="18"/>
    </row>
    <row r="142" ht="12.75" customHeight="1">
      <c r="C142" s="18"/>
    </row>
    <row r="143" ht="12.75" customHeight="1">
      <c r="C143" s="18"/>
    </row>
    <row r="144" ht="12.75" customHeight="1">
      <c r="C144" s="18"/>
    </row>
    <row r="145" ht="12.75" customHeight="1">
      <c r="C145" s="18"/>
    </row>
    <row r="146" ht="12.75" customHeight="1">
      <c r="C146" s="18"/>
    </row>
    <row r="147" ht="12.75" customHeight="1">
      <c r="C147" s="18"/>
    </row>
    <row r="148" ht="12.75" customHeight="1">
      <c r="C148" s="18"/>
    </row>
    <row r="149" ht="12.75" customHeight="1">
      <c r="C149" s="18"/>
    </row>
    <row r="150" ht="12.75" customHeight="1">
      <c r="C150" s="18"/>
    </row>
    <row r="151" ht="12.75" customHeight="1">
      <c r="C151" s="18"/>
    </row>
    <row r="152" ht="12.75" customHeight="1">
      <c r="C152" s="18"/>
    </row>
    <row r="153" ht="12.75" customHeight="1">
      <c r="C153" s="18"/>
    </row>
    <row r="154" ht="12.75" customHeight="1">
      <c r="C154" s="18"/>
    </row>
    <row r="155" ht="12.75" customHeight="1">
      <c r="C155" s="18"/>
    </row>
    <row r="156" ht="12.75" customHeight="1">
      <c r="C156" s="18"/>
    </row>
    <row r="157" ht="12.75" customHeight="1">
      <c r="C157" s="18"/>
    </row>
    <row r="158" ht="12.75" customHeight="1">
      <c r="C158" s="18"/>
    </row>
    <row r="159" ht="12.75" customHeight="1">
      <c r="C159" s="18"/>
    </row>
    <row r="160" ht="12.75" customHeight="1">
      <c r="C160" s="18"/>
    </row>
    <row r="161" ht="12.75" customHeight="1">
      <c r="C161" s="18"/>
    </row>
    <row r="162" ht="12.75" customHeight="1">
      <c r="C162" s="18"/>
    </row>
    <row r="163" ht="12.75" customHeight="1">
      <c r="C163" s="18"/>
    </row>
    <row r="164" ht="12.75" customHeight="1">
      <c r="C164" s="18"/>
    </row>
    <row r="165" ht="12.75" customHeight="1">
      <c r="C165" s="18"/>
    </row>
    <row r="166" ht="12.75" customHeight="1">
      <c r="C166" s="18"/>
    </row>
    <row r="167" ht="12.75" customHeight="1">
      <c r="C167" s="18"/>
    </row>
    <row r="168" ht="12.75" customHeight="1">
      <c r="C168" s="18"/>
    </row>
    <row r="169" ht="12.75" customHeight="1">
      <c r="C169" s="18"/>
    </row>
    <row r="170" ht="12.75" customHeight="1">
      <c r="C170" s="18"/>
    </row>
    <row r="171" ht="12.75" customHeight="1">
      <c r="C171" s="18"/>
    </row>
    <row r="172" ht="12.75" customHeight="1">
      <c r="C172" s="18"/>
    </row>
    <row r="173" ht="12.75" customHeight="1">
      <c r="C173" s="18"/>
    </row>
    <row r="174" ht="12.75" customHeight="1">
      <c r="C174" s="18"/>
    </row>
    <row r="175" ht="12.75" customHeight="1">
      <c r="C175" s="18"/>
    </row>
    <row r="176" ht="12.75" customHeight="1">
      <c r="C176" s="18"/>
    </row>
    <row r="177" ht="12.75" customHeight="1">
      <c r="C177" s="18"/>
    </row>
    <row r="178" ht="12.75" customHeight="1">
      <c r="C178" s="18"/>
    </row>
    <row r="179" ht="12.75" customHeight="1">
      <c r="C179" s="18"/>
    </row>
    <row r="180" ht="12.75" customHeight="1">
      <c r="C180" s="18"/>
    </row>
    <row r="181" ht="12.75" customHeight="1">
      <c r="C181" s="18"/>
    </row>
    <row r="182" ht="12.75" customHeight="1">
      <c r="C182" s="18"/>
    </row>
    <row r="183" ht="12.75" customHeight="1">
      <c r="C183" s="18"/>
    </row>
    <row r="184" ht="12.75" customHeight="1">
      <c r="C184" s="18"/>
    </row>
    <row r="185" ht="12.75" customHeight="1">
      <c r="C185" s="18"/>
    </row>
    <row r="186" ht="12.75" customHeight="1">
      <c r="C186" s="18"/>
    </row>
    <row r="187" ht="12.75" customHeight="1">
      <c r="C187" s="18"/>
    </row>
    <row r="188" ht="12.75" customHeight="1">
      <c r="C188" s="18"/>
    </row>
    <row r="189" ht="12.75" customHeight="1">
      <c r="C189" s="18"/>
    </row>
    <row r="190" ht="12.75" customHeight="1">
      <c r="C190" s="18"/>
    </row>
    <row r="191" ht="12.75" customHeight="1">
      <c r="C191" s="18"/>
    </row>
    <row r="192" ht="12.75" customHeight="1">
      <c r="C192" s="18"/>
    </row>
    <row r="193" ht="12.75" customHeight="1">
      <c r="C193" s="18"/>
    </row>
    <row r="194" ht="12.75" customHeight="1">
      <c r="C194" s="18"/>
    </row>
    <row r="195" ht="12.75" customHeight="1">
      <c r="C195" s="18"/>
    </row>
    <row r="196" ht="12.75" customHeight="1">
      <c r="C196" s="18"/>
    </row>
    <row r="197" ht="12.75" customHeight="1">
      <c r="C197" s="18"/>
    </row>
    <row r="198" ht="12.75" customHeight="1">
      <c r="C198" s="18"/>
    </row>
    <row r="199" ht="12.75" customHeight="1">
      <c r="C199" s="18"/>
    </row>
    <row r="200" ht="12.75" customHeight="1">
      <c r="C200" s="18"/>
    </row>
    <row r="201" ht="12.75" customHeight="1">
      <c r="C201" s="18"/>
    </row>
    <row r="202" ht="12.75" customHeight="1">
      <c r="C202" s="18"/>
    </row>
    <row r="203" ht="12.75" customHeight="1">
      <c r="C203" s="18"/>
    </row>
    <row r="204" ht="12.75" customHeight="1">
      <c r="C204" s="18"/>
    </row>
    <row r="205" ht="12.75" customHeight="1">
      <c r="C205" s="18"/>
    </row>
    <row r="206" ht="12.75" customHeight="1">
      <c r="C206" s="18"/>
    </row>
    <row r="207" ht="12.75" customHeight="1">
      <c r="C207" s="18"/>
    </row>
    <row r="208" ht="12.75" customHeight="1">
      <c r="C208" s="18"/>
    </row>
    <row r="209" ht="12.75" customHeight="1">
      <c r="C209" s="18"/>
    </row>
    <row r="210" ht="12.75" customHeight="1">
      <c r="C210" s="18"/>
    </row>
    <row r="211" ht="12.75" customHeight="1">
      <c r="C211" s="18"/>
    </row>
    <row r="212" ht="12.75" customHeight="1">
      <c r="C212" s="18"/>
    </row>
    <row r="213" ht="12.75" customHeight="1">
      <c r="C213" s="18"/>
    </row>
    <row r="214" ht="12.75" customHeight="1">
      <c r="C214" s="18"/>
    </row>
    <row r="215" ht="12.75" customHeight="1">
      <c r="C215" s="18"/>
    </row>
    <row r="216" ht="12.75" customHeight="1">
      <c r="C216" s="18"/>
    </row>
    <row r="217" ht="12.75" customHeight="1">
      <c r="C217" s="18"/>
    </row>
    <row r="218" ht="12.75" customHeight="1">
      <c r="C218" s="18"/>
    </row>
    <row r="219" ht="12.75" customHeight="1">
      <c r="C219" s="18"/>
    </row>
    <row r="220" ht="12.75" customHeight="1">
      <c r="C220" s="18"/>
    </row>
    <row r="221" ht="12.75" customHeight="1">
      <c r="C221" s="18"/>
    </row>
    <row r="222" ht="12.75" customHeight="1">
      <c r="C222" s="18"/>
    </row>
    <row r="223" ht="12.75" customHeight="1">
      <c r="C223" s="18"/>
    </row>
    <row r="224" ht="12.75" customHeight="1">
      <c r="C224" s="18"/>
    </row>
    <row r="225" ht="12.75" customHeight="1">
      <c r="C225" s="18"/>
    </row>
    <row r="226" ht="12.75" customHeight="1">
      <c r="C226" s="18"/>
    </row>
    <row r="227" ht="12.75" customHeight="1">
      <c r="C227" s="18"/>
    </row>
    <row r="228" ht="12.75" customHeight="1">
      <c r="C228" s="18"/>
    </row>
    <row r="229" ht="12.75" customHeight="1">
      <c r="C229" s="18"/>
    </row>
    <row r="230" ht="12.75" customHeight="1">
      <c r="C230" s="18"/>
    </row>
    <row r="231" ht="12.75" customHeight="1">
      <c r="C231" s="18"/>
    </row>
    <row r="232" ht="12.75" customHeight="1">
      <c r="C232" s="18"/>
    </row>
    <row r="233" ht="12.75" customHeight="1">
      <c r="C233" s="18"/>
    </row>
    <row r="234" ht="12.75" customHeight="1">
      <c r="C234" s="18"/>
    </row>
    <row r="235" ht="12.75" customHeight="1">
      <c r="C235" s="18"/>
    </row>
    <row r="236" ht="12.75" customHeight="1">
      <c r="C236" s="18"/>
    </row>
    <row r="237" ht="12.75" customHeight="1">
      <c r="C237" s="18"/>
    </row>
    <row r="238" ht="12.75" customHeight="1">
      <c r="C238" s="18"/>
    </row>
    <row r="239" ht="12.75" customHeight="1">
      <c r="C239" s="18"/>
    </row>
    <row r="240" ht="12.75" customHeight="1">
      <c r="C240" s="18"/>
    </row>
    <row r="241" ht="12.75" customHeight="1">
      <c r="C241" s="18"/>
    </row>
    <row r="242" ht="12.75" customHeight="1">
      <c r="C242" s="18"/>
    </row>
    <row r="243" ht="12.75" customHeight="1">
      <c r="C243" s="18"/>
    </row>
    <row r="244" ht="12.75" customHeight="1">
      <c r="C244" s="18"/>
    </row>
    <row r="245" ht="12.75" customHeight="1">
      <c r="C245" s="18"/>
    </row>
    <row r="246" ht="12.75" customHeight="1">
      <c r="C246" s="18"/>
    </row>
    <row r="247" ht="12.75" customHeight="1">
      <c r="C247" s="18"/>
    </row>
    <row r="248" ht="12.75" customHeight="1">
      <c r="C248" s="18"/>
    </row>
    <row r="249" ht="12.75" customHeight="1">
      <c r="C249" s="18"/>
    </row>
    <row r="250" ht="12.75" customHeight="1">
      <c r="C250" s="18"/>
    </row>
    <row r="251" ht="12.75" customHeight="1">
      <c r="C251" s="18"/>
    </row>
    <row r="252" ht="12.75" customHeight="1">
      <c r="C252" s="18"/>
    </row>
    <row r="253" ht="12.75" customHeight="1">
      <c r="C253" s="18"/>
    </row>
    <row r="254" ht="12.75" customHeight="1">
      <c r="C254" s="18"/>
    </row>
    <row r="255" ht="12.75" customHeight="1">
      <c r="C255" s="18"/>
    </row>
    <row r="256" ht="12.75" customHeight="1">
      <c r="C256" s="18"/>
    </row>
    <row r="257" ht="12.75" customHeight="1">
      <c r="C257" s="18"/>
    </row>
    <row r="258" ht="12.75" customHeight="1">
      <c r="C258" s="18"/>
    </row>
    <row r="259" ht="12.75" customHeight="1">
      <c r="C259" s="18"/>
    </row>
    <row r="260" ht="12.75" customHeight="1">
      <c r="C260" s="18"/>
    </row>
    <row r="261" ht="12.75" customHeight="1">
      <c r="C261" s="18"/>
    </row>
    <row r="262" ht="12.75" customHeight="1">
      <c r="C262" s="18"/>
    </row>
    <row r="263" ht="12.75" customHeight="1">
      <c r="C263" s="18"/>
    </row>
    <row r="264" ht="12.75" customHeight="1">
      <c r="C264" s="18"/>
    </row>
    <row r="265" ht="12.75" customHeight="1">
      <c r="C265" s="18"/>
    </row>
    <row r="266" ht="12.75" customHeight="1">
      <c r="C266" s="18"/>
    </row>
    <row r="267" ht="12.75" customHeight="1">
      <c r="C267" s="18"/>
    </row>
    <row r="268" ht="12.75" customHeight="1">
      <c r="C268" s="18"/>
    </row>
    <row r="269" ht="12.75" customHeight="1">
      <c r="C269" s="18"/>
    </row>
    <row r="270" ht="12.75" customHeight="1">
      <c r="C270" s="18"/>
    </row>
    <row r="271" ht="12.75" customHeight="1">
      <c r="C271" s="18"/>
    </row>
    <row r="272" ht="12.75" customHeight="1">
      <c r="C272" s="18"/>
    </row>
    <row r="273" ht="12.75" customHeight="1">
      <c r="C273" s="18"/>
    </row>
    <row r="274" ht="12.75" customHeight="1">
      <c r="C274" s="18"/>
    </row>
    <row r="275" ht="12.75" customHeight="1">
      <c r="C275" s="18"/>
    </row>
    <row r="276" ht="12.75" customHeight="1">
      <c r="C276" s="18"/>
    </row>
    <row r="277" ht="12.75" customHeight="1">
      <c r="C277" s="18"/>
    </row>
    <row r="278" ht="12.75" customHeight="1">
      <c r="C278" s="18"/>
    </row>
    <row r="279" ht="12.75" customHeight="1">
      <c r="C279" s="18"/>
    </row>
    <row r="280" ht="12.75" customHeight="1">
      <c r="C280" s="18"/>
    </row>
    <row r="281" ht="12.75" customHeight="1">
      <c r="C281" s="18"/>
    </row>
    <row r="282" ht="12.75" customHeight="1">
      <c r="C282" s="18"/>
    </row>
    <row r="283" ht="12.75" customHeight="1">
      <c r="C283" s="18"/>
    </row>
    <row r="284" ht="12.75" customHeight="1">
      <c r="C284" s="18"/>
    </row>
    <row r="285" ht="12.75" customHeight="1">
      <c r="C285" s="18"/>
    </row>
    <row r="286" ht="12.75" customHeight="1">
      <c r="C286" s="18"/>
    </row>
    <row r="287" ht="12.75" customHeight="1">
      <c r="C287" s="18"/>
    </row>
    <row r="288" ht="12.75" customHeight="1">
      <c r="C288" s="18"/>
    </row>
    <row r="289" ht="12.75" customHeight="1">
      <c r="C289" s="18"/>
    </row>
    <row r="290" ht="12.75" customHeight="1">
      <c r="C290" s="18"/>
    </row>
    <row r="291" ht="12.75" customHeight="1">
      <c r="C291" s="18"/>
    </row>
    <row r="292" ht="12.75" customHeight="1">
      <c r="C292" s="18"/>
    </row>
    <row r="293" ht="12.75" customHeight="1">
      <c r="C293" s="18"/>
    </row>
    <row r="294" ht="12.75" customHeight="1">
      <c r="C294" s="18"/>
    </row>
    <row r="295" ht="12.75" customHeight="1">
      <c r="C295" s="18"/>
    </row>
    <row r="296" ht="12.75" customHeight="1">
      <c r="C296" s="18"/>
    </row>
    <row r="297" ht="12.75" customHeight="1">
      <c r="C297" s="18"/>
    </row>
    <row r="298" ht="12.75" customHeight="1">
      <c r="C298" s="18"/>
    </row>
    <row r="299" ht="12.75" customHeight="1">
      <c r="C299" s="18"/>
    </row>
    <row r="300" ht="12.75" customHeight="1">
      <c r="C300" s="18"/>
    </row>
    <row r="301" ht="12.75" customHeight="1">
      <c r="C301" s="18"/>
    </row>
    <row r="302" ht="12.75" customHeight="1">
      <c r="C302" s="18"/>
    </row>
    <row r="303" ht="12.75" customHeight="1">
      <c r="C303" s="18"/>
    </row>
    <row r="304" ht="12.75" customHeight="1">
      <c r="C304" s="18"/>
    </row>
    <row r="305" ht="12.75" customHeight="1">
      <c r="C305" s="18"/>
    </row>
    <row r="306" ht="12.75" customHeight="1">
      <c r="C306" s="18"/>
    </row>
    <row r="307" ht="12.75" customHeight="1">
      <c r="C307" s="18"/>
    </row>
    <row r="308" ht="12.75" customHeight="1">
      <c r="C308" s="18"/>
    </row>
    <row r="309" ht="12.75" customHeight="1">
      <c r="C309" s="18"/>
    </row>
    <row r="310" ht="12.75" customHeight="1">
      <c r="C310" s="18"/>
    </row>
    <row r="311" ht="12.75" customHeight="1">
      <c r="C311" s="18"/>
    </row>
    <row r="312" ht="12.75" customHeight="1">
      <c r="C312" s="18"/>
    </row>
    <row r="313" ht="12.75" customHeight="1">
      <c r="C313" s="18"/>
    </row>
    <row r="314" ht="12.75" customHeight="1">
      <c r="C314" s="18"/>
    </row>
    <row r="315" ht="12.75" customHeight="1">
      <c r="C315" s="18"/>
    </row>
    <row r="316" ht="12.75" customHeight="1">
      <c r="C316" s="18"/>
    </row>
    <row r="317" ht="12.75" customHeight="1">
      <c r="C317" s="18"/>
    </row>
    <row r="318" ht="12.75" customHeight="1">
      <c r="C318" s="18"/>
    </row>
    <row r="319" ht="12.75" customHeight="1">
      <c r="C319" s="18"/>
    </row>
    <row r="320" ht="12.75" customHeight="1">
      <c r="C320" s="18"/>
    </row>
    <row r="321" ht="12.75" customHeight="1">
      <c r="C321" s="18"/>
    </row>
    <row r="322" ht="12.75" customHeight="1">
      <c r="C322" s="18"/>
    </row>
    <row r="323" ht="12.75" customHeight="1">
      <c r="C323" s="18"/>
    </row>
    <row r="324" ht="12.75" customHeight="1">
      <c r="C324" s="18"/>
    </row>
    <row r="325" ht="12.75" customHeight="1">
      <c r="C325" s="18"/>
    </row>
    <row r="326" ht="12.75" customHeight="1">
      <c r="C326" s="18"/>
    </row>
    <row r="327" ht="12.75" customHeight="1">
      <c r="C327" s="18"/>
    </row>
    <row r="328" ht="12.75" customHeight="1">
      <c r="C328" s="18"/>
    </row>
    <row r="329" ht="12.75" customHeight="1">
      <c r="C329" s="18"/>
    </row>
    <row r="330" ht="12.75" customHeight="1">
      <c r="C330" s="18"/>
    </row>
    <row r="331" ht="12.75" customHeight="1">
      <c r="C331" s="18"/>
    </row>
    <row r="332" ht="12.75" customHeight="1">
      <c r="C332" s="18"/>
    </row>
    <row r="333" ht="12.75" customHeight="1">
      <c r="C333" s="18"/>
    </row>
    <row r="334" ht="12.75" customHeight="1">
      <c r="C334" s="18"/>
    </row>
    <row r="335" ht="12.75" customHeight="1">
      <c r="C335" s="18"/>
    </row>
    <row r="336" ht="12.75" customHeight="1">
      <c r="C336" s="18"/>
    </row>
    <row r="337" ht="12.75" customHeight="1">
      <c r="C337" s="18"/>
    </row>
    <row r="338" ht="12.75" customHeight="1">
      <c r="C338" s="18"/>
    </row>
    <row r="339" ht="12.75" customHeight="1">
      <c r="C339" s="18"/>
    </row>
    <row r="340" ht="12.75" customHeight="1">
      <c r="C340" s="18"/>
    </row>
    <row r="341" ht="12.75" customHeight="1">
      <c r="C341" s="18"/>
    </row>
    <row r="342" ht="12.75" customHeight="1">
      <c r="C342" s="18"/>
    </row>
    <row r="343" ht="12.75" customHeight="1">
      <c r="C343" s="18"/>
    </row>
    <row r="344" ht="12.75" customHeight="1">
      <c r="C344" s="18"/>
    </row>
    <row r="345" ht="12.75" customHeight="1">
      <c r="C345" s="18"/>
    </row>
    <row r="346" ht="12.75" customHeight="1">
      <c r="C346" s="18"/>
    </row>
    <row r="347" ht="12.75" customHeight="1">
      <c r="C347" s="18"/>
    </row>
    <row r="348" ht="12.75" customHeight="1">
      <c r="C348" s="18"/>
    </row>
    <row r="349" ht="12.75" customHeight="1">
      <c r="C349" s="18"/>
    </row>
    <row r="350" ht="12.75" customHeight="1">
      <c r="C350" s="18"/>
    </row>
    <row r="351" ht="12.75" customHeight="1">
      <c r="C351" s="18"/>
    </row>
    <row r="352" ht="12.75" customHeight="1">
      <c r="C352" s="18"/>
    </row>
    <row r="353" ht="12.75" customHeight="1">
      <c r="C353" s="18"/>
    </row>
    <row r="354" ht="12.75" customHeight="1">
      <c r="C354" s="18"/>
    </row>
    <row r="355" ht="12.75" customHeight="1">
      <c r="C355" s="18"/>
    </row>
    <row r="356" ht="12.75" customHeight="1">
      <c r="C356" s="18"/>
    </row>
    <row r="357" ht="12.75" customHeight="1">
      <c r="C357" s="18"/>
    </row>
    <row r="358" ht="12.75" customHeight="1">
      <c r="C358" s="18"/>
    </row>
    <row r="359" ht="12.75" customHeight="1">
      <c r="C359" s="18"/>
    </row>
    <row r="360" ht="12.75" customHeight="1">
      <c r="C360" s="18"/>
    </row>
    <row r="361" ht="12.75" customHeight="1">
      <c r="C361" s="18"/>
    </row>
    <row r="362" ht="12.75" customHeight="1">
      <c r="C362" s="18"/>
    </row>
    <row r="363" ht="12.75" customHeight="1">
      <c r="C363" s="18"/>
    </row>
    <row r="364" ht="12.75" customHeight="1">
      <c r="C364" s="18"/>
    </row>
    <row r="365" ht="12.75" customHeight="1">
      <c r="C365" s="18"/>
    </row>
    <row r="366" ht="12.75" customHeight="1">
      <c r="C366" s="18"/>
    </row>
    <row r="367" ht="12.75" customHeight="1">
      <c r="C367" s="18"/>
    </row>
    <row r="368" ht="12.75" customHeight="1">
      <c r="C368" s="18"/>
    </row>
    <row r="369" ht="12.75" customHeight="1">
      <c r="C369" s="18"/>
    </row>
    <row r="370" ht="12.75" customHeight="1">
      <c r="C370" s="18"/>
    </row>
    <row r="371" ht="12.75" customHeight="1">
      <c r="C371" s="18"/>
    </row>
    <row r="372" ht="12.75" customHeight="1">
      <c r="C372" s="18"/>
    </row>
    <row r="373" ht="12.75" customHeight="1">
      <c r="C373" s="18"/>
    </row>
    <row r="374" ht="12.75" customHeight="1">
      <c r="C374" s="18"/>
    </row>
    <row r="375" ht="12.75" customHeight="1">
      <c r="C375" s="18"/>
    </row>
    <row r="376" ht="12.75" customHeight="1">
      <c r="C376" s="18"/>
    </row>
    <row r="377" ht="12.75" customHeight="1">
      <c r="C377" s="18"/>
    </row>
    <row r="378" ht="12.75" customHeight="1">
      <c r="C378" s="18"/>
    </row>
    <row r="379" ht="12.75" customHeight="1">
      <c r="C379" s="18"/>
    </row>
    <row r="380" ht="12.75" customHeight="1">
      <c r="C380" s="18"/>
    </row>
    <row r="381" ht="12.75" customHeight="1">
      <c r="C381" s="18"/>
    </row>
    <row r="382" ht="12.75" customHeight="1">
      <c r="C382" s="18"/>
    </row>
    <row r="383" ht="12.75" customHeight="1">
      <c r="C383" s="18"/>
    </row>
    <row r="384" ht="12.75" customHeight="1">
      <c r="C384" s="18"/>
    </row>
    <row r="385" ht="12.75" customHeight="1">
      <c r="C385" s="18"/>
    </row>
    <row r="386" ht="12.75" customHeight="1">
      <c r="C386" s="18"/>
    </row>
    <row r="387" ht="12.75" customHeight="1">
      <c r="C387" s="18"/>
    </row>
    <row r="388" ht="12.75" customHeight="1">
      <c r="C388" s="18"/>
    </row>
    <row r="389" ht="12.75" customHeight="1">
      <c r="C389" s="18"/>
    </row>
    <row r="390" ht="12.75" customHeight="1">
      <c r="C390" s="18"/>
    </row>
    <row r="391" ht="12.75" customHeight="1">
      <c r="C391" s="18"/>
    </row>
    <row r="392" ht="12.75" customHeight="1">
      <c r="C392" s="18"/>
    </row>
    <row r="393" ht="12.75" customHeight="1">
      <c r="C393" s="18"/>
    </row>
    <row r="394" ht="12.75" customHeight="1">
      <c r="C394" s="18"/>
    </row>
    <row r="395" ht="12.75" customHeight="1">
      <c r="C395" s="18"/>
    </row>
    <row r="396" ht="12.75" customHeight="1">
      <c r="C396" s="18"/>
    </row>
    <row r="397" ht="12.75" customHeight="1">
      <c r="C397" s="18"/>
    </row>
    <row r="398" ht="12.75" customHeight="1">
      <c r="C398" s="18"/>
    </row>
    <row r="399" ht="12.75" customHeight="1">
      <c r="C399" s="18"/>
    </row>
    <row r="400" ht="12.75" customHeight="1">
      <c r="C400" s="18"/>
    </row>
    <row r="401" ht="12.75" customHeight="1">
      <c r="C401" s="18"/>
    </row>
    <row r="402" ht="12.75" customHeight="1">
      <c r="C402" s="18"/>
    </row>
    <row r="403" ht="12.75" customHeight="1">
      <c r="C403" s="18"/>
    </row>
    <row r="404" ht="12.75" customHeight="1">
      <c r="C404" s="18"/>
    </row>
    <row r="405" ht="12.75" customHeight="1">
      <c r="C405" s="18"/>
    </row>
    <row r="406" ht="12.75" customHeight="1">
      <c r="C406" s="18"/>
    </row>
    <row r="407" ht="12.75" customHeight="1">
      <c r="C407" s="18"/>
    </row>
    <row r="408" ht="12.75" customHeight="1">
      <c r="C408" s="18"/>
    </row>
    <row r="409" ht="12.75" customHeight="1">
      <c r="C409" s="18"/>
    </row>
    <row r="410" ht="12.75" customHeight="1">
      <c r="C410" s="18"/>
    </row>
    <row r="411" ht="12.75" customHeight="1">
      <c r="C411" s="18"/>
    </row>
    <row r="412" ht="12.75" customHeight="1">
      <c r="C412" s="18"/>
    </row>
    <row r="413" ht="12.75" customHeight="1">
      <c r="C413" s="18"/>
    </row>
    <row r="414" ht="12.75" customHeight="1">
      <c r="C414" s="18"/>
    </row>
    <row r="415" ht="12.75" customHeight="1">
      <c r="C415" s="18"/>
    </row>
    <row r="416" ht="12.75" customHeight="1">
      <c r="C416" s="18"/>
    </row>
    <row r="417" ht="12.75" customHeight="1">
      <c r="C417" s="18"/>
    </row>
    <row r="418" ht="12.75" customHeight="1">
      <c r="C418" s="18"/>
    </row>
    <row r="419" ht="12.75" customHeight="1">
      <c r="C419" s="18"/>
    </row>
    <row r="420" ht="12.75" customHeight="1">
      <c r="C420" s="18"/>
    </row>
    <row r="421" ht="12.75" customHeight="1">
      <c r="C421" s="18"/>
    </row>
    <row r="422" ht="12.75" customHeight="1">
      <c r="C422" s="18"/>
    </row>
    <row r="423" ht="12.75" customHeight="1">
      <c r="C423" s="18"/>
    </row>
    <row r="424" ht="12.75" customHeight="1">
      <c r="C424" s="18"/>
    </row>
    <row r="425" ht="12.75" customHeight="1">
      <c r="C425" s="18"/>
    </row>
    <row r="426" ht="12.75" customHeight="1">
      <c r="C426" s="18"/>
    </row>
    <row r="427" ht="12.75" customHeight="1">
      <c r="C427" s="18"/>
    </row>
    <row r="428" ht="12.75" customHeight="1">
      <c r="C428" s="18"/>
    </row>
    <row r="429" ht="12.75" customHeight="1">
      <c r="C429" s="18"/>
    </row>
    <row r="430" ht="12.75" customHeight="1">
      <c r="C430" s="18"/>
    </row>
    <row r="431" ht="12.75" customHeight="1">
      <c r="C431" s="18"/>
    </row>
    <row r="432" ht="12.75" customHeight="1">
      <c r="C432" s="18"/>
    </row>
    <row r="433" ht="12.75" customHeight="1">
      <c r="C433" s="18"/>
    </row>
    <row r="434" ht="12.75" customHeight="1">
      <c r="C434" s="18"/>
    </row>
    <row r="435" ht="12.75" customHeight="1">
      <c r="C435" s="18"/>
    </row>
    <row r="436" ht="12.75" customHeight="1">
      <c r="C436" s="18"/>
    </row>
    <row r="437" ht="12.75" customHeight="1">
      <c r="C437" s="18"/>
    </row>
    <row r="438" ht="12.75" customHeight="1">
      <c r="C438" s="18"/>
    </row>
    <row r="439" ht="12.75" customHeight="1">
      <c r="C439" s="18"/>
    </row>
    <row r="440" ht="12.75" customHeight="1">
      <c r="C440" s="18"/>
    </row>
    <row r="441" ht="12.75" customHeight="1">
      <c r="C441" s="18"/>
    </row>
    <row r="442" ht="12.75" customHeight="1">
      <c r="C442" s="18"/>
    </row>
    <row r="443" ht="12.75" customHeight="1">
      <c r="C443" s="18"/>
    </row>
    <row r="444" ht="12.75" customHeight="1">
      <c r="C444" s="18"/>
    </row>
    <row r="445" ht="12.75" customHeight="1">
      <c r="C445" s="18"/>
    </row>
    <row r="446" ht="12.75" customHeight="1">
      <c r="C446" s="18"/>
    </row>
    <row r="447" ht="12.75" customHeight="1">
      <c r="C447" s="18"/>
    </row>
    <row r="448" ht="12.75" customHeight="1">
      <c r="C448" s="18"/>
    </row>
    <row r="449" ht="12.75" customHeight="1">
      <c r="C449" s="18"/>
    </row>
    <row r="450" ht="12.75" customHeight="1">
      <c r="C450" s="18"/>
    </row>
    <row r="451" ht="12.75" customHeight="1">
      <c r="C451" s="18"/>
    </row>
    <row r="452" ht="12.75" customHeight="1">
      <c r="C452" s="18"/>
    </row>
    <row r="453" ht="12.75" customHeight="1">
      <c r="C453" s="18"/>
    </row>
    <row r="454" ht="12.75" customHeight="1">
      <c r="C454" s="18"/>
    </row>
    <row r="455" ht="12.75" customHeight="1">
      <c r="C455" s="18"/>
    </row>
    <row r="456" ht="12.75" customHeight="1">
      <c r="C456" s="18"/>
    </row>
    <row r="457" ht="12.75" customHeight="1">
      <c r="C457" s="18"/>
    </row>
    <row r="458" ht="12.75" customHeight="1">
      <c r="C458" s="18"/>
    </row>
    <row r="459" ht="12.75" customHeight="1">
      <c r="C459" s="18"/>
    </row>
    <row r="460" ht="12.75" customHeight="1">
      <c r="C460" s="18"/>
    </row>
    <row r="461" ht="12.75" customHeight="1">
      <c r="C461" s="18"/>
    </row>
    <row r="462" ht="12.75" customHeight="1">
      <c r="C462" s="18"/>
    </row>
    <row r="463" ht="12.75" customHeight="1">
      <c r="C463" s="18"/>
    </row>
    <row r="464" ht="12.75" customHeight="1">
      <c r="C464" s="18"/>
    </row>
    <row r="465" ht="12.75" customHeight="1">
      <c r="C465" s="18"/>
    </row>
    <row r="466" ht="12.75" customHeight="1">
      <c r="C466" s="18"/>
    </row>
    <row r="467" ht="12.75" customHeight="1">
      <c r="C467" s="18"/>
    </row>
    <row r="468" ht="12.75" customHeight="1">
      <c r="C468" s="18"/>
    </row>
    <row r="469" ht="12.75" customHeight="1">
      <c r="C469" s="18"/>
    </row>
    <row r="470" ht="12.75" customHeight="1">
      <c r="C470" s="18"/>
    </row>
    <row r="471" ht="12.75" customHeight="1">
      <c r="C471" s="18"/>
    </row>
    <row r="472" ht="12.75" customHeight="1">
      <c r="C472" s="18"/>
    </row>
    <row r="473" ht="12.75" customHeight="1">
      <c r="C473" s="18"/>
    </row>
    <row r="474" ht="12.75" customHeight="1">
      <c r="C474" s="18"/>
    </row>
    <row r="475" ht="12.75" customHeight="1">
      <c r="C475" s="18"/>
    </row>
    <row r="476" ht="12.75" customHeight="1">
      <c r="C476" s="18"/>
    </row>
    <row r="477" ht="12.75" customHeight="1">
      <c r="C477" s="18"/>
    </row>
    <row r="478" ht="12.75" customHeight="1">
      <c r="C478" s="18"/>
    </row>
    <row r="479" ht="12.75" customHeight="1">
      <c r="C479" s="18"/>
    </row>
    <row r="480" ht="12.75" customHeight="1">
      <c r="C480" s="18"/>
    </row>
    <row r="481" ht="12.75" customHeight="1">
      <c r="C481" s="18"/>
    </row>
    <row r="482" ht="12.75" customHeight="1">
      <c r="C482" s="18"/>
    </row>
    <row r="483" ht="12.75" customHeight="1">
      <c r="C483" s="18"/>
    </row>
    <row r="484" ht="12.75" customHeight="1">
      <c r="C484" s="18"/>
    </row>
    <row r="485" ht="12.75" customHeight="1">
      <c r="C485" s="18"/>
    </row>
    <row r="486" ht="12.75" customHeight="1">
      <c r="C486" s="18"/>
    </row>
    <row r="487" ht="12.75" customHeight="1">
      <c r="C487" s="18"/>
    </row>
    <row r="488" ht="12.75" customHeight="1">
      <c r="C488" s="18"/>
    </row>
    <row r="489" ht="12.75" customHeight="1">
      <c r="C489" s="18"/>
    </row>
    <row r="490" ht="12.75" customHeight="1">
      <c r="C490" s="18"/>
    </row>
    <row r="491" ht="12.75" customHeight="1">
      <c r="C491" s="18"/>
    </row>
    <row r="492" ht="12.75" customHeight="1">
      <c r="C492" s="18"/>
    </row>
    <row r="493" ht="12.75" customHeight="1">
      <c r="C493" s="18"/>
    </row>
    <row r="494" ht="12.75" customHeight="1">
      <c r="C494" s="18"/>
    </row>
    <row r="495" ht="12.75" customHeight="1">
      <c r="C495" s="18"/>
    </row>
    <row r="496" ht="12.75" customHeight="1">
      <c r="C496" s="18"/>
    </row>
    <row r="497" ht="12.75" customHeight="1">
      <c r="C497" s="18"/>
    </row>
    <row r="498" ht="12.75" customHeight="1">
      <c r="C498" s="18"/>
    </row>
    <row r="499" ht="12.75" customHeight="1">
      <c r="C499" s="18"/>
    </row>
    <row r="500" ht="12.75" customHeight="1">
      <c r="C500" s="18"/>
    </row>
    <row r="501" ht="12.75" customHeight="1">
      <c r="C501" s="18"/>
    </row>
    <row r="502" ht="12.75" customHeight="1">
      <c r="C502" s="18"/>
    </row>
    <row r="503" ht="12.75" customHeight="1">
      <c r="C503" s="18"/>
    </row>
    <row r="504" ht="12.75" customHeight="1">
      <c r="C504" s="18"/>
    </row>
    <row r="505" ht="12.75" customHeight="1">
      <c r="C505" s="18"/>
    </row>
    <row r="506" ht="12.75" customHeight="1">
      <c r="C506" s="18"/>
    </row>
    <row r="507" ht="12.75" customHeight="1">
      <c r="C507" s="18"/>
    </row>
    <row r="508" ht="12.75" customHeight="1">
      <c r="C508" s="18"/>
    </row>
    <row r="509" ht="12.75" customHeight="1">
      <c r="C509" s="18"/>
    </row>
    <row r="510" ht="12.75" customHeight="1">
      <c r="C510" s="18"/>
    </row>
    <row r="511" ht="12.75" customHeight="1">
      <c r="C511" s="18"/>
    </row>
    <row r="512" ht="12.75" customHeight="1">
      <c r="C512" s="18"/>
    </row>
    <row r="513" ht="12.75" customHeight="1">
      <c r="C513" s="18"/>
    </row>
    <row r="514" ht="12.75" customHeight="1">
      <c r="C514" s="18"/>
    </row>
    <row r="515" ht="12.75" customHeight="1">
      <c r="C515" s="18"/>
    </row>
    <row r="516" ht="12.75" customHeight="1">
      <c r="C516" s="18"/>
    </row>
    <row r="517" ht="12.75" customHeight="1">
      <c r="C517" s="18"/>
    </row>
    <row r="518" ht="12.75" customHeight="1">
      <c r="C518" s="18"/>
    </row>
    <row r="519" ht="12.75" customHeight="1">
      <c r="C519" s="18"/>
    </row>
    <row r="520" ht="12.75" customHeight="1">
      <c r="C520" s="18"/>
    </row>
    <row r="521" ht="12.75" customHeight="1">
      <c r="C521" s="18"/>
    </row>
    <row r="522" ht="12.75" customHeight="1">
      <c r="C522" s="18"/>
    </row>
    <row r="523" ht="12.75" customHeight="1">
      <c r="C523" s="18"/>
    </row>
    <row r="524" ht="12.75" customHeight="1">
      <c r="C524" s="18"/>
    </row>
    <row r="525" ht="12.75" customHeight="1">
      <c r="C525" s="18"/>
    </row>
    <row r="526" ht="12.75" customHeight="1">
      <c r="C526" s="18"/>
    </row>
    <row r="527" ht="12.75" customHeight="1">
      <c r="C527" s="18"/>
    </row>
    <row r="528" ht="12.75" customHeight="1">
      <c r="C528" s="18"/>
    </row>
    <row r="529" ht="12.75" customHeight="1">
      <c r="C529" s="18"/>
    </row>
    <row r="530" ht="12.75" customHeight="1">
      <c r="C530" s="18"/>
    </row>
    <row r="531" ht="12.75" customHeight="1">
      <c r="C531" s="18"/>
    </row>
    <row r="532" ht="12.75" customHeight="1">
      <c r="C532" s="18"/>
    </row>
    <row r="533" ht="12.75" customHeight="1">
      <c r="C533" s="18"/>
    </row>
    <row r="534" ht="12.75" customHeight="1">
      <c r="C534" s="18"/>
    </row>
    <row r="535" ht="12.75" customHeight="1">
      <c r="C535" s="18"/>
    </row>
    <row r="536" ht="12.75" customHeight="1">
      <c r="C536" s="18"/>
    </row>
    <row r="537" ht="12.75" customHeight="1">
      <c r="C537" s="18"/>
    </row>
    <row r="538" ht="12.75" customHeight="1">
      <c r="C538" s="18"/>
    </row>
    <row r="539" ht="12.75" customHeight="1">
      <c r="C539" s="18"/>
    </row>
    <row r="540" ht="12.75" customHeight="1">
      <c r="C540" s="18"/>
    </row>
    <row r="541" ht="12.75" customHeight="1">
      <c r="C541" s="18"/>
    </row>
    <row r="542" ht="12.75" customHeight="1">
      <c r="C542" s="18"/>
    </row>
    <row r="543" ht="12.75" customHeight="1">
      <c r="C543" s="18"/>
    </row>
    <row r="544" ht="12.75" customHeight="1">
      <c r="C544" s="18"/>
    </row>
    <row r="545" ht="12.75" customHeight="1">
      <c r="C545" s="18"/>
    </row>
    <row r="546" ht="12.75" customHeight="1">
      <c r="C546" s="18"/>
    </row>
    <row r="547" ht="12.75" customHeight="1">
      <c r="C547" s="18"/>
    </row>
    <row r="548" ht="12.75" customHeight="1">
      <c r="C548" s="18"/>
    </row>
    <row r="549" ht="12.75" customHeight="1">
      <c r="C549" s="18"/>
    </row>
    <row r="550" ht="12.75" customHeight="1">
      <c r="C550" s="18"/>
    </row>
    <row r="551" ht="12.75" customHeight="1">
      <c r="C551" s="18"/>
    </row>
    <row r="552" ht="12.75" customHeight="1">
      <c r="C552" s="18"/>
    </row>
    <row r="553" ht="12.75" customHeight="1">
      <c r="C553" s="18"/>
    </row>
    <row r="554" ht="12.75" customHeight="1">
      <c r="C554" s="18"/>
    </row>
    <row r="555" ht="12.75" customHeight="1">
      <c r="C555" s="18"/>
    </row>
    <row r="556" ht="12.75" customHeight="1">
      <c r="C556" s="18"/>
    </row>
    <row r="557" ht="12.75" customHeight="1">
      <c r="C557" s="18"/>
    </row>
    <row r="558" ht="12.75" customHeight="1">
      <c r="C558" s="18"/>
    </row>
    <row r="559" ht="12.75" customHeight="1">
      <c r="C559" s="18"/>
    </row>
    <row r="560" ht="12.75" customHeight="1">
      <c r="C560" s="18"/>
    </row>
    <row r="561" ht="12.75" customHeight="1">
      <c r="C561" s="18"/>
    </row>
    <row r="562" ht="12.75" customHeight="1">
      <c r="C562" s="18"/>
    </row>
    <row r="563" ht="12.75" customHeight="1">
      <c r="C563" s="18"/>
    </row>
    <row r="564" ht="12.75" customHeight="1">
      <c r="C564" s="18"/>
    </row>
    <row r="565" ht="12.75" customHeight="1">
      <c r="C565" s="18"/>
    </row>
    <row r="566" ht="12.75" customHeight="1">
      <c r="C566" s="18"/>
    </row>
    <row r="567" ht="12.75" customHeight="1">
      <c r="C567" s="18"/>
    </row>
    <row r="568" ht="12.75" customHeight="1">
      <c r="C568" s="18"/>
    </row>
    <row r="569" ht="12.75" customHeight="1">
      <c r="C569" s="18"/>
    </row>
    <row r="570" ht="12.75" customHeight="1">
      <c r="C570" s="18"/>
    </row>
    <row r="571" ht="12.75" customHeight="1">
      <c r="C571" s="18"/>
    </row>
    <row r="572" ht="12.75" customHeight="1">
      <c r="C572" s="18"/>
    </row>
    <row r="573" ht="12.75" customHeight="1">
      <c r="C573" s="18"/>
    </row>
    <row r="574" ht="12.75" customHeight="1">
      <c r="C574" s="18"/>
    </row>
    <row r="575" ht="12.75" customHeight="1">
      <c r="C575" s="18"/>
    </row>
    <row r="576" ht="12.75" customHeight="1">
      <c r="C576" s="18"/>
    </row>
    <row r="577" ht="12.75" customHeight="1">
      <c r="C577" s="18"/>
    </row>
    <row r="578" ht="12.75" customHeight="1">
      <c r="C578" s="18"/>
    </row>
    <row r="579" ht="12.75" customHeight="1">
      <c r="C579" s="18"/>
    </row>
    <row r="580" ht="12.75" customHeight="1">
      <c r="C580" s="18"/>
    </row>
    <row r="581" ht="12.75" customHeight="1">
      <c r="C581" s="18"/>
    </row>
    <row r="582" ht="12.75" customHeight="1">
      <c r="C582" s="18"/>
    </row>
    <row r="583" ht="12.75" customHeight="1">
      <c r="C583" s="18"/>
    </row>
    <row r="584" ht="12.75" customHeight="1">
      <c r="C584" s="18"/>
    </row>
    <row r="585" ht="12.75" customHeight="1">
      <c r="C585" s="18"/>
    </row>
    <row r="586" ht="12.75" customHeight="1">
      <c r="C586" s="18"/>
    </row>
    <row r="587" ht="12.75" customHeight="1">
      <c r="C587" s="18"/>
    </row>
    <row r="588" ht="12.75" customHeight="1">
      <c r="C588" s="18"/>
    </row>
    <row r="589" ht="12.75" customHeight="1">
      <c r="C589" s="18"/>
    </row>
    <row r="590" ht="12.75" customHeight="1">
      <c r="C590" s="18"/>
    </row>
    <row r="591" ht="12.75" customHeight="1">
      <c r="C591" s="18"/>
    </row>
    <row r="592" ht="12.75" customHeight="1">
      <c r="C592" s="18"/>
    </row>
    <row r="593" ht="12.75" customHeight="1">
      <c r="C593" s="18"/>
    </row>
    <row r="594" ht="12.75" customHeight="1">
      <c r="C594" s="18"/>
    </row>
    <row r="595" ht="12.75" customHeight="1">
      <c r="C595" s="18"/>
    </row>
    <row r="596" ht="12.75" customHeight="1">
      <c r="C596" s="18"/>
    </row>
    <row r="597" ht="12.75" customHeight="1">
      <c r="C597" s="18"/>
    </row>
    <row r="598" ht="12.75" customHeight="1">
      <c r="C598" s="18"/>
    </row>
    <row r="599" ht="12.75" customHeight="1">
      <c r="C599" s="18"/>
    </row>
    <row r="600" ht="12.75" customHeight="1">
      <c r="C600" s="18"/>
    </row>
    <row r="601" ht="12.75" customHeight="1">
      <c r="C601" s="18"/>
    </row>
    <row r="602" ht="12.75" customHeight="1">
      <c r="C602" s="18"/>
    </row>
    <row r="603" ht="12.75" customHeight="1">
      <c r="C603" s="18"/>
    </row>
    <row r="604" ht="12.75" customHeight="1">
      <c r="C604" s="18"/>
    </row>
    <row r="605" ht="12.75" customHeight="1">
      <c r="C605" s="18"/>
    </row>
    <row r="606" ht="12.75" customHeight="1">
      <c r="C606" s="18"/>
    </row>
    <row r="607" ht="12.75" customHeight="1">
      <c r="C607" s="18"/>
    </row>
    <row r="608" ht="12.75" customHeight="1">
      <c r="C608" s="18"/>
    </row>
    <row r="609" ht="12.75" customHeight="1">
      <c r="C609" s="18"/>
    </row>
    <row r="610" ht="12.75" customHeight="1">
      <c r="C610" s="18"/>
    </row>
    <row r="611" ht="12.75" customHeight="1">
      <c r="C611" s="18"/>
    </row>
    <row r="612" ht="12.75" customHeight="1">
      <c r="C612" s="18"/>
    </row>
    <row r="613" ht="12.75" customHeight="1">
      <c r="C613" s="18"/>
    </row>
    <row r="614" ht="12.75" customHeight="1">
      <c r="C614" s="18"/>
    </row>
    <row r="615" ht="12.75" customHeight="1">
      <c r="C615" s="18"/>
    </row>
    <row r="616" ht="12.75" customHeight="1">
      <c r="C616" s="18"/>
    </row>
    <row r="617" ht="12.75" customHeight="1">
      <c r="C617" s="18"/>
    </row>
    <row r="618" ht="12.75" customHeight="1">
      <c r="C618" s="18"/>
    </row>
    <row r="619" ht="12.75" customHeight="1">
      <c r="C619" s="18"/>
    </row>
    <row r="620" ht="12.75" customHeight="1">
      <c r="C620" s="18"/>
    </row>
    <row r="621" ht="12.75" customHeight="1">
      <c r="C621" s="18"/>
    </row>
    <row r="622" ht="12.75" customHeight="1">
      <c r="C622" s="18"/>
    </row>
    <row r="623" ht="12.75" customHeight="1">
      <c r="C623" s="18"/>
    </row>
    <row r="624" ht="12.75" customHeight="1">
      <c r="C624" s="18"/>
    </row>
    <row r="625" ht="12.75" customHeight="1">
      <c r="C625" s="18"/>
    </row>
    <row r="626" ht="12.75" customHeight="1">
      <c r="C626" s="18"/>
    </row>
    <row r="627" ht="12.75" customHeight="1">
      <c r="C627" s="18"/>
    </row>
    <row r="628" ht="12.75" customHeight="1">
      <c r="C628" s="18"/>
    </row>
    <row r="629" ht="12.75" customHeight="1">
      <c r="C629" s="18"/>
    </row>
    <row r="630" ht="12.75" customHeight="1">
      <c r="C630" s="18"/>
    </row>
    <row r="631" ht="12.75" customHeight="1">
      <c r="C631" s="18"/>
    </row>
    <row r="632" ht="12.75" customHeight="1">
      <c r="C632" s="18"/>
    </row>
    <row r="633" ht="12.75" customHeight="1">
      <c r="C633" s="18"/>
    </row>
    <row r="634" ht="12.75" customHeight="1">
      <c r="C634" s="18"/>
    </row>
    <row r="635" ht="12.75" customHeight="1">
      <c r="C635" s="18"/>
    </row>
    <row r="636" ht="12.75" customHeight="1">
      <c r="C636" s="18"/>
    </row>
    <row r="637" ht="12.75" customHeight="1">
      <c r="C637" s="18"/>
    </row>
    <row r="638" ht="12.75" customHeight="1">
      <c r="C638" s="18"/>
    </row>
    <row r="639" ht="12.75" customHeight="1">
      <c r="C639" s="18"/>
    </row>
    <row r="640" ht="12.75" customHeight="1">
      <c r="C640" s="18"/>
    </row>
    <row r="641" ht="12.75" customHeight="1">
      <c r="C641" s="18"/>
    </row>
    <row r="642" ht="12.75" customHeight="1">
      <c r="C642" s="18"/>
    </row>
    <row r="643" ht="12.75" customHeight="1">
      <c r="C643" s="18"/>
    </row>
    <row r="644" ht="12.75" customHeight="1">
      <c r="C644" s="18"/>
    </row>
    <row r="645" ht="12.75" customHeight="1">
      <c r="C645" s="18"/>
    </row>
    <row r="646" ht="12.75" customHeight="1">
      <c r="C646" s="18"/>
    </row>
    <row r="647" ht="12.75" customHeight="1">
      <c r="C647" s="18"/>
    </row>
    <row r="648" ht="12.75" customHeight="1">
      <c r="C648" s="18"/>
    </row>
    <row r="649" ht="12.75" customHeight="1">
      <c r="C649" s="18"/>
    </row>
    <row r="650" ht="12.75" customHeight="1">
      <c r="C650" s="18"/>
    </row>
    <row r="651" ht="12.75" customHeight="1">
      <c r="C651" s="18"/>
    </row>
    <row r="652" ht="12.75" customHeight="1">
      <c r="C652" s="18"/>
    </row>
    <row r="653" ht="12.75" customHeight="1">
      <c r="C653" s="18"/>
    </row>
    <row r="654" ht="12.75" customHeight="1">
      <c r="C654" s="18"/>
    </row>
    <row r="655" ht="12.75" customHeight="1">
      <c r="C655" s="18"/>
    </row>
    <row r="656" ht="12.75" customHeight="1">
      <c r="C656" s="18"/>
    </row>
    <row r="657" ht="12.75" customHeight="1">
      <c r="C657" s="18"/>
    </row>
    <row r="658" ht="12.75" customHeight="1">
      <c r="C658" s="18"/>
    </row>
    <row r="659" ht="12.75" customHeight="1">
      <c r="C659" s="18"/>
    </row>
    <row r="660" ht="12.75" customHeight="1">
      <c r="C660" s="18"/>
    </row>
    <row r="661" ht="12.75" customHeight="1">
      <c r="C661" s="18"/>
    </row>
    <row r="662" ht="12.75" customHeight="1">
      <c r="C662" s="18"/>
    </row>
    <row r="663" ht="12.75" customHeight="1">
      <c r="C663" s="18"/>
    </row>
    <row r="664" ht="12.75" customHeight="1">
      <c r="C664" s="18"/>
    </row>
    <row r="665" ht="12.75" customHeight="1">
      <c r="C665" s="18"/>
    </row>
    <row r="666" ht="12.75" customHeight="1">
      <c r="C666" s="18"/>
    </row>
    <row r="667" ht="12.75" customHeight="1">
      <c r="C667" s="18"/>
    </row>
    <row r="668" ht="12.75" customHeight="1">
      <c r="C668" s="18"/>
    </row>
    <row r="669" ht="12.75" customHeight="1">
      <c r="C669" s="18"/>
    </row>
    <row r="670" ht="12.75" customHeight="1">
      <c r="C670" s="18"/>
    </row>
    <row r="671" ht="12.75" customHeight="1">
      <c r="C671" s="18"/>
    </row>
    <row r="672" ht="12.75" customHeight="1">
      <c r="C672" s="18"/>
    </row>
    <row r="673" ht="12.75" customHeight="1">
      <c r="C673" s="18"/>
    </row>
    <row r="674" ht="12.75" customHeight="1">
      <c r="C674" s="18"/>
    </row>
    <row r="675" ht="12.75" customHeight="1">
      <c r="C675" s="18"/>
    </row>
    <row r="676" ht="12.75" customHeight="1">
      <c r="C676" s="18"/>
    </row>
    <row r="677" ht="12.75" customHeight="1">
      <c r="C677" s="18"/>
    </row>
    <row r="678" ht="12.75" customHeight="1">
      <c r="C678" s="18"/>
    </row>
    <row r="679" ht="12.75" customHeight="1">
      <c r="C679" s="18"/>
    </row>
    <row r="680" ht="12.75" customHeight="1">
      <c r="C680" s="18"/>
    </row>
    <row r="681" ht="12.75" customHeight="1">
      <c r="C681" s="18"/>
    </row>
    <row r="682" ht="12.75" customHeight="1">
      <c r="C682" s="18"/>
    </row>
    <row r="683" ht="12.75" customHeight="1">
      <c r="C683" s="18"/>
    </row>
    <row r="684" ht="12.75" customHeight="1">
      <c r="C684" s="18"/>
    </row>
    <row r="685" ht="12.75" customHeight="1">
      <c r="C685" s="18"/>
    </row>
    <row r="686" ht="12.75" customHeight="1">
      <c r="C686" s="18"/>
    </row>
    <row r="687" ht="12.75" customHeight="1">
      <c r="C687" s="18"/>
    </row>
    <row r="688" ht="12.75" customHeight="1">
      <c r="C688" s="18"/>
    </row>
    <row r="689" ht="12.75" customHeight="1">
      <c r="C689" s="18"/>
    </row>
    <row r="690" ht="12.75" customHeight="1">
      <c r="C690" s="18"/>
    </row>
    <row r="691" ht="12.75" customHeight="1">
      <c r="C691" s="18"/>
    </row>
    <row r="692" ht="12.75" customHeight="1">
      <c r="C692" s="18"/>
    </row>
    <row r="693" ht="12.75" customHeight="1">
      <c r="C693" s="18"/>
    </row>
    <row r="694" ht="12.75" customHeight="1">
      <c r="C694" s="18"/>
    </row>
    <row r="695" ht="12.75" customHeight="1">
      <c r="C695" s="18"/>
    </row>
    <row r="696" ht="12.75" customHeight="1">
      <c r="C696" s="18"/>
    </row>
    <row r="697" ht="12.75" customHeight="1">
      <c r="C697" s="18"/>
    </row>
    <row r="698" ht="12.75" customHeight="1">
      <c r="C698" s="18"/>
    </row>
    <row r="699" ht="12.75" customHeight="1">
      <c r="C699" s="18"/>
    </row>
    <row r="700" ht="12.75" customHeight="1">
      <c r="C700" s="18"/>
    </row>
    <row r="701" ht="12.75" customHeight="1">
      <c r="C701" s="18"/>
    </row>
    <row r="702" ht="12.75" customHeight="1">
      <c r="C702" s="18"/>
    </row>
    <row r="703" ht="12.75" customHeight="1">
      <c r="C703" s="18"/>
    </row>
    <row r="704" ht="12.75" customHeight="1">
      <c r="C704" s="18"/>
    </row>
    <row r="705" ht="12.75" customHeight="1">
      <c r="C705" s="18"/>
    </row>
    <row r="706" ht="12.75" customHeight="1">
      <c r="C706" s="18"/>
    </row>
    <row r="707" ht="12.75" customHeight="1">
      <c r="C707" s="18"/>
    </row>
    <row r="708" ht="12.75" customHeight="1">
      <c r="C708" s="18"/>
    </row>
    <row r="709" ht="12.75" customHeight="1">
      <c r="C709" s="18"/>
    </row>
    <row r="710" ht="12.75" customHeight="1">
      <c r="C710" s="18"/>
    </row>
    <row r="711" ht="12.75" customHeight="1">
      <c r="C711" s="18"/>
    </row>
    <row r="712" ht="12.75" customHeight="1">
      <c r="C712" s="18"/>
    </row>
    <row r="713" ht="12.75" customHeight="1">
      <c r="C713" s="18"/>
    </row>
    <row r="714" ht="12.75" customHeight="1">
      <c r="C714" s="18"/>
    </row>
    <row r="715" ht="12.75" customHeight="1">
      <c r="C715" s="18"/>
    </row>
    <row r="716" ht="12.75" customHeight="1">
      <c r="C716" s="18"/>
    </row>
    <row r="717" ht="12.75" customHeight="1">
      <c r="C717" s="18"/>
    </row>
    <row r="718" ht="12.75" customHeight="1">
      <c r="C718" s="18"/>
    </row>
    <row r="719" ht="12.75" customHeight="1">
      <c r="C719" s="18"/>
    </row>
    <row r="720" ht="12.75" customHeight="1">
      <c r="C720" s="18"/>
    </row>
    <row r="721" ht="12.75" customHeight="1">
      <c r="C721" s="18"/>
    </row>
    <row r="722" ht="12.75" customHeight="1">
      <c r="C722" s="18"/>
    </row>
    <row r="723" ht="12.75" customHeight="1">
      <c r="C723" s="18"/>
    </row>
    <row r="724" ht="12.75" customHeight="1">
      <c r="C724" s="18"/>
    </row>
    <row r="725" ht="12.75" customHeight="1">
      <c r="C725" s="18"/>
    </row>
    <row r="726" ht="12.75" customHeight="1">
      <c r="C726" s="18"/>
    </row>
    <row r="727" ht="12.75" customHeight="1">
      <c r="C727" s="18"/>
    </row>
    <row r="728" ht="12.75" customHeight="1">
      <c r="C728" s="18"/>
    </row>
    <row r="729" ht="12.75" customHeight="1">
      <c r="C729" s="18"/>
    </row>
    <row r="730" ht="12.75" customHeight="1">
      <c r="C730" s="18"/>
    </row>
    <row r="731" ht="12.75" customHeight="1">
      <c r="C731" s="18"/>
    </row>
    <row r="732" ht="12.75" customHeight="1">
      <c r="C732" s="18"/>
    </row>
    <row r="733" ht="12.75" customHeight="1">
      <c r="C733" s="18"/>
    </row>
    <row r="734" ht="12.75" customHeight="1">
      <c r="C734" s="18"/>
    </row>
    <row r="735" ht="12.75" customHeight="1">
      <c r="C735" s="18"/>
    </row>
    <row r="736" ht="12.75" customHeight="1">
      <c r="C736" s="18"/>
    </row>
    <row r="737" ht="12.75" customHeight="1">
      <c r="C737" s="18"/>
    </row>
    <row r="738" ht="12.75" customHeight="1">
      <c r="C738" s="18"/>
    </row>
    <row r="739" ht="12.75" customHeight="1">
      <c r="C739" s="18"/>
    </row>
    <row r="740" ht="12.75" customHeight="1">
      <c r="C740" s="18"/>
    </row>
    <row r="741" ht="12.75" customHeight="1">
      <c r="C741" s="18"/>
    </row>
    <row r="742" ht="12.75" customHeight="1">
      <c r="C742" s="18"/>
    </row>
    <row r="743" ht="12.75" customHeight="1">
      <c r="C743" s="18"/>
    </row>
    <row r="744" ht="12.75" customHeight="1">
      <c r="C744" s="18"/>
    </row>
    <row r="745" ht="12.75" customHeight="1">
      <c r="C745" s="18"/>
    </row>
    <row r="746" ht="12.75" customHeight="1">
      <c r="C746" s="18"/>
    </row>
    <row r="747" ht="12.75" customHeight="1">
      <c r="C747" s="18"/>
    </row>
    <row r="748" ht="12.75" customHeight="1">
      <c r="C748" s="18"/>
    </row>
    <row r="749" ht="12.75" customHeight="1">
      <c r="C749" s="18"/>
    </row>
    <row r="750" ht="12.75" customHeight="1">
      <c r="C750" s="18"/>
    </row>
    <row r="751" ht="12.75" customHeight="1">
      <c r="C751" s="18"/>
    </row>
    <row r="752" ht="12.75" customHeight="1">
      <c r="C752" s="18"/>
    </row>
    <row r="753" ht="12.75" customHeight="1">
      <c r="C753" s="18"/>
    </row>
    <row r="754" ht="12.75" customHeight="1">
      <c r="C754" s="18"/>
    </row>
    <row r="755" ht="12.75" customHeight="1">
      <c r="C755" s="18"/>
    </row>
    <row r="756" ht="12.75" customHeight="1">
      <c r="C756" s="18"/>
    </row>
    <row r="757" ht="12.75" customHeight="1">
      <c r="C757" s="18"/>
    </row>
    <row r="758" ht="12.75" customHeight="1">
      <c r="C758" s="18"/>
    </row>
    <row r="759" ht="12.75" customHeight="1">
      <c r="C759" s="18"/>
    </row>
    <row r="760" ht="12.75" customHeight="1">
      <c r="C760" s="18"/>
    </row>
    <row r="761" ht="12.75" customHeight="1">
      <c r="C761" s="18"/>
    </row>
    <row r="762" ht="12.75" customHeight="1">
      <c r="C762" s="18"/>
    </row>
    <row r="763" ht="12.75" customHeight="1">
      <c r="C763" s="18"/>
    </row>
    <row r="764" ht="12.75" customHeight="1">
      <c r="C764" s="18"/>
    </row>
    <row r="765" ht="12.75" customHeight="1">
      <c r="C765" s="18"/>
    </row>
    <row r="766" ht="12.75" customHeight="1">
      <c r="C766" s="18"/>
    </row>
    <row r="767" ht="12.75" customHeight="1">
      <c r="C767" s="18"/>
    </row>
    <row r="768" ht="12.75" customHeight="1">
      <c r="C768" s="18"/>
    </row>
    <row r="769" ht="12.75" customHeight="1">
      <c r="C769" s="18"/>
    </row>
    <row r="770" ht="12.75" customHeight="1">
      <c r="C770" s="18"/>
    </row>
    <row r="771" ht="12.75" customHeight="1">
      <c r="C771" s="18"/>
    </row>
    <row r="772" ht="12.75" customHeight="1">
      <c r="C772" s="18"/>
    </row>
    <row r="773" ht="12.75" customHeight="1">
      <c r="C773" s="18"/>
    </row>
    <row r="774" ht="12.75" customHeight="1">
      <c r="C774" s="18"/>
    </row>
    <row r="775" ht="12.75" customHeight="1">
      <c r="C775" s="18"/>
    </row>
    <row r="776" ht="12.75" customHeight="1">
      <c r="C776" s="18"/>
    </row>
    <row r="777" ht="12.75" customHeight="1">
      <c r="C777" s="18"/>
    </row>
    <row r="778" ht="12.75" customHeight="1">
      <c r="C778" s="18"/>
    </row>
    <row r="779" ht="12.75" customHeight="1">
      <c r="C779" s="18"/>
    </row>
    <row r="780" ht="12.75" customHeight="1">
      <c r="C780" s="18"/>
    </row>
    <row r="781" ht="12.75" customHeight="1">
      <c r="C781" s="18"/>
    </row>
    <row r="782" ht="12.75" customHeight="1">
      <c r="C782" s="18"/>
    </row>
    <row r="783" ht="12.75" customHeight="1">
      <c r="C783" s="18"/>
    </row>
    <row r="784" ht="12.75" customHeight="1">
      <c r="C784" s="18"/>
    </row>
    <row r="785" ht="12.75" customHeight="1">
      <c r="C785" s="18"/>
    </row>
    <row r="786" ht="12.75" customHeight="1">
      <c r="C786" s="18"/>
    </row>
    <row r="787" ht="12.75" customHeight="1">
      <c r="C787" s="18"/>
    </row>
    <row r="788" ht="12.75" customHeight="1">
      <c r="C788" s="18"/>
    </row>
    <row r="789" ht="12.75" customHeight="1">
      <c r="C789" s="18"/>
    </row>
    <row r="790" ht="12.75" customHeight="1">
      <c r="C790" s="18"/>
    </row>
    <row r="791" ht="12.75" customHeight="1">
      <c r="C791" s="18"/>
    </row>
    <row r="792" ht="12.75" customHeight="1">
      <c r="C792" s="18"/>
    </row>
    <row r="793" ht="12.75" customHeight="1">
      <c r="C793" s="18"/>
    </row>
    <row r="794" ht="12.75" customHeight="1">
      <c r="C794" s="18"/>
    </row>
    <row r="795" ht="12.75" customHeight="1">
      <c r="C795" s="18"/>
    </row>
    <row r="796" ht="12.75" customHeight="1">
      <c r="C796" s="18"/>
    </row>
    <row r="797" ht="12.75" customHeight="1">
      <c r="C797" s="18"/>
    </row>
    <row r="798" ht="12.75" customHeight="1">
      <c r="C798" s="18"/>
    </row>
    <row r="799" ht="12.75" customHeight="1">
      <c r="C799" s="18"/>
    </row>
    <row r="800" ht="12.75" customHeight="1">
      <c r="C800" s="18"/>
    </row>
    <row r="801" ht="12.75" customHeight="1">
      <c r="C801" s="18"/>
    </row>
    <row r="802" ht="12.75" customHeight="1">
      <c r="C802" s="18"/>
    </row>
    <row r="803" ht="12.75" customHeight="1">
      <c r="C803" s="18"/>
    </row>
    <row r="804" ht="12.75" customHeight="1">
      <c r="C804" s="18"/>
    </row>
    <row r="805" ht="12.75" customHeight="1">
      <c r="C805" s="18"/>
    </row>
    <row r="806" ht="12.75" customHeight="1">
      <c r="C806" s="18"/>
    </row>
    <row r="807" ht="12.75" customHeight="1">
      <c r="C807" s="18"/>
    </row>
    <row r="808" ht="12.75" customHeight="1">
      <c r="C808" s="18"/>
    </row>
    <row r="809" ht="12.75" customHeight="1">
      <c r="C809" s="18"/>
    </row>
    <row r="810" ht="12.75" customHeight="1">
      <c r="C810" s="18"/>
    </row>
    <row r="811" ht="12.75" customHeight="1">
      <c r="C811" s="18"/>
    </row>
    <row r="812" ht="12.75" customHeight="1">
      <c r="C812" s="18"/>
    </row>
    <row r="813" ht="12.75" customHeight="1">
      <c r="C813" s="18"/>
    </row>
    <row r="814" ht="12.75" customHeight="1">
      <c r="C814" s="18"/>
    </row>
    <row r="815" ht="12.75" customHeight="1">
      <c r="C815" s="18"/>
    </row>
    <row r="816" ht="12.75" customHeight="1">
      <c r="C816" s="18"/>
    </row>
    <row r="817" ht="12.75" customHeight="1">
      <c r="C817" s="18"/>
    </row>
    <row r="818" ht="12.75" customHeight="1">
      <c r="C818" s="18"/>
    </row>
    <row r="819" ht="12.75" customHeight="1">
      <c r="C819" s="18"/>
    </row>
    <row r="820" ht="12.75" customHeight="1">
      <c r="C820" s="18"/>
    </row>
    <row r="821" ht="12.75" customHeight="1">
      <c r="C821" s="18"/>
    </row>
    <row r="822" ht="12.75" customHeight="1">
      <c r="C822" s="18"/>
    </row>
    <row r="823" ht="12.75" customHeight="1">
      <c r="C823" s="18"/>
    </row>
    <row r="824" ht="12.75" customHeight="1">
      <c r="C824" s="18"/>
    </row>
    <row r="825" ht="12.75" customHeight="1">
      <c r="C825" s="18"/>
    </row>
    <row r="826" ht="12.75" customHeight="1">
      <c r="C826" s="18"/>
    </row>
    <row r="827" ht="12.75" customHeight="1">
      <c r="C827" s="18"/>
    </row>
    <row r="828" ht="12.75" customHeight="1">
      <c r="C828" s="18"/>
    </row>
    <row r="829" ht="12.75" customHeight="1">
      <c r="C829" s="18"/>
    </row>
    <row r="830" ht="12.75" customHeight="1">
      <c r="C830" s="18"/>
    </row>
    <row r="831" ht="12.75" customHeight="1">
      <c r="C831" s="18"/>
    </row>
    <row r="832" ht="12.75" customHeight="1">
      <c r="C832" s="18"/>
    </row>
    <row r="833" ht="12.75" customHeight="1">
      <c r="C833" s="18"/>
    </row>
    <row r="834" ht="12.75" customHeight="1">
      <c r="C834" s="18"/>
    </row>
    <row r="835" ht="12.75" customHeight="1">
      <c r="C835" s="18"/>
    </row>
    <row r="836" ht="12.75" customHeight="1">
      <c r="C836" s="18"/>
    </row>
    <row r="837" ht="12.75" customHeight="1">
      <c r="C837" s="18"/>
    </row>
    <row r="838" ht="12.75" customHeight="1">
      <c r="C838" s="18"/>
    </row>
    <row r="839" ht="12.75" customHeight="1">
      <c r="C839" s="18"/>
    </row>
    <row r="840" ht="12.75" customHeight="1">
      <c r="C840" s="18"/>
    </row>
    <row r="841" ht="12.75" customHeight="1">
      <c r="C841" s="18"/>
    </row>
    <row r="842" ht="12.75" customHeight="1">
      <c r="C842" s="18"/>
    </row>
    <row r="843" ht="12.75" customHeight="1">
      <c r="C843" s="18"/>
    </row>
    <row r="844" ht="12.75" customHeight="1">
      <c r="C844" s="18"/>
    </row>
    <row r="845" ht="12.75" customHeight="1">
      <c r="C845" s="18"/>
    </row>
    <row r="846" ht="12.75" customHeight="1">
      <c r="C846" s="18"/>
    </row>
    <row r="847" ht="12.75" customHeight="1">
      <c r="C847" s="18"/>
    </row>
    <row r="848" ht="12.75" customHeight="1">
      <c r="C848" s="18"/>
    </row>
    <row r="849" ht="12.75" customHeight="1">
      <c r="C849" s="18"/>
    </row>
    <row r="850" ht="12.75" customHeight="1">
      <c r="C850" s="18"/>
    </row>
    <row r="851" ht="12.75" customHeight="1">
      <c r="C851" s="18"/>
    </row>
    <row r="852" ht="12.75" customHeight="1">
      <c r="C852" s="18"/>
    </row>
    <row r="853" ht="12.75" customHeight="1">
      <c r="C853" s="18"/>
    </row>
    <row r="854" ht="12.75" customHeight="1">
      <c r="C854" s="18"/>
    </row>
    <row r="855" ht="12.75" customHeight="1">
      <c r="C855" s="18"/>
    </row>
    <row r="856" ht="12.75" customHeight="1">
      <c r="C856" s="18"/>
    </row>
    <row r="857" ht="12.75" customHeight="1">
      <c r="C857" s="18"/>
    </row>
    <row r="858" ht="12.75" customHeight="1">
      <c r="C858" s="18"/>
    </row>
    <row r="859" ht="12.75" customHeight="1">
      <c r="C859" s="18"/>
    </row>
    <row r="860" ht="12.75" customHeight="1">
      <c r="C860" s="18"/>
    </row>
    <row r="861" ht="12.75" customHeight="1">
      <c r="C861" s="18"/>
    </row>
    <row r="862" ht="12.75" customHeight="1">
      <c r="C862" s="18"/>
    </row>
    <row r="863" ht="12.75" customHeight="1">
      <c r="C863" s="18"/>
    </row>
    <row r="864" ht="12.75" customHeight="1">
      <c r="C864" s="18"/>
    </row>
    <row r="865" ht="12.75" customHeight="1">
      <c r="C865" s="18"/>
    </row>
    <row r="866" ht="12.75" customHeight="1">
      <c r="C866" s="18"/>
    </row>
    <row r="867" ht="12.75" customHeight="1">
      <c r="C867" s="18"/>
    </row>
    <row r="868" ht="12.75" customHeight="1">
      <c r="C868" s="18"/>
    </row>
    <row r="869" ht="12.75" customHeight="1">
      <c r="C869" s="18"/>
    </row>
    <row r="870" ht="12.75" customHeight="1">
      <c r="C870" s="18"/>
    </row>
    <row r="871" ht="12.75" customHeight="1">
      <c r="C871" s="18"/>
    </row>
    <row r="872" ht="12.75" customHeight="1">
      <c r="C872" s="18"/>
    </row>
    <row r="873" ht="12.75" customHeight="1">
      <c r="C873" s="18"/>
    </row>
    <row r="874" ht="12.75" customHeight="1">
      <c r="C874" s="18"/>
    </row>
    <row r="875" ht="12.75" customHeight="1">
      <c r="C875" s="18"/>
    </row>
    <row r="876" ht="12.75" customHeight="1">
      <c r="C876" s="18"/>
    </row>
    <row r="877" ht="12.75" customHeight="1">
      <c r="C877" s="18"/>
    </row>
    <row r="878" ht="12.75" customHeight="1">
      <c r="C878" s="18"/>
    </row>
    <row r="879" ht="12.75" customHeight="1">
      <c r="C879" s="18"/>
    </row>
    <row r="880" ht="12.75" customHeight="1">
      <c r="C880" s="18"/>
    </row>
    <row r="881" ht="12.75" customHeight="1">
      <c r="C881" s="18"/>
    </row>
    <row r="882" ht="12.75" customHeight="1">
      <c r="C882" s="18"/>
    </row>
    <row r="883" ht="12.75" customHeight="1">
      <c r="C883" s="18"/>
    </row>
    <row r="884" ht="12.75" customHeight="1">
      <c r="C884" s="18"/>
    </row>
    <row r="885" ht="12.75" customHeight="1">
      <c r="C885" s="18"/>
    </row>
    <row r="886" ht="12.75" customHeight="1">
      <c r="C886" s="18"/>
    </row>
    <row r="887" ht="12.75" customHeight="1">
      <c r="C887" s="18"/>
    </row>
    <row r="888" ht="12.75" customHeight="1">
      <c r="C888" s="18"/>
    </row>
    <row r="889" ht="12.75" customHeight="1">
      <c r="C889" s="18"/>
    </row>
    <row r="890" ht="12.75" customHeight="1">
      <c r="C890" s="18"/>
    </row>
    <row r="891" ht="12.75" customHeight="1">
      <c r="C891" s="18"/>
    </row>
    <row r="892" ht="12.75" customHeight="1">
      <c r="C892" s="18"/>
    </row>
    <row r="893" ht="12.75" customHeight="1">
      <c r="C893" s="18"/>
    </row>
    <row r="894" ht="12.75" customHeight="1">
      <c r="C894" s="18"/>
    </row>
    <row r="895" ht="12.75" customHeight="1">
      <c r="C895" s="18"/>
    </row>
    <row r="896" ht="12.75" customHeight="1">
      <c r="C896" s="18"/>
    </row>
    <row r="897" ht="12.75" customHeight="1">
      <c r="C897" s="18"/>
    </row>
    <row r="898" ht="12.75" customHeight="1">
      <c r="C898" s="18"/>
    </row>
    <row r="899" ht="12.75" customHeight="1">
      <c r="C899" s="18"/>
    </row>
    <row r="900" ht="12.75" customHeight="1">
      <c r="C900" s="18"/>
    </row>
    <row r="901" ht="12.75" customHeight="1">
      <c r="C901" s="18"/>
    </row>
    <row r="902" ht="12.75" customHeight="1">
      <c r="C902" s="18"/>
    </row>
    <row r="903" ht="12.75" customHeight="1">
      <c r="C903" s="18"/>
    </row>
    <row r="904" ht="12.75" customHeight="1">
      <c r="C904" s="18"/>
    </row>
    <row r="905" ht="12.75" customHeight="1">
      <c r="C905" s="18"/>
    </row>
    <row r="906" ht="12.75" customHeight="1">
      <c r="C906" s="18"/>
    </row>
    <row r="907" ht="12.75" customHeight="1">
      <c r="C907" s="18"/>
    </row>
    <row r="908" ht="12.75" customHeight="1">
      <c r="C908" s="18"/>
    </row>
    <row r="909" ht="12.75" customHeight="1">
      <c r="C909" s="18"/>
    </row>
    <row r="910" ht="12.75" customHeight="1">
      <c r="C910" s="18"/>
    </row>
    <row r="911" ht="12.75" customHeight="1">
      <c r="C911" s="18"/>
    </row>
    <row r="912" ht="12.75" customHeight="1">
      <c r="C912" s="18"/>
    </row>
    <row r="913" ht="12.75" customHeight="1">
      <c r="C913" s="18"/>
    </row>
    <row r="914" ht="12.75" customHeight="1">
      <c r="C914" s="18"/>
    </row>
    <row r="915" ht="12.75" customHeight="1">
      <c r="C915" s="18"/>
    </row>
    <row r="916" ht="12.75" customHeight="1">
      <c r="C916" s="18"/>
    </row>
    <row r="917" ht="12.75" customHeight="1">
      <c r="C917" s="18"/>
    </row>
    <row r="918" ht="12.75" customHeight="1">
      <c r="C918" s="18"/>
    </row>
    <row r="919" ht="12.75" customHeight="1">
      <c r="C919" s="18"/>
    </row>
    <row r="920" ht="12.75" customHeight="1">
      <c r="C920" s="18"/>
    </row>
    <row r="921" ht="12.75" customHeight="1">
      <c r="C921" s="18"/>
    </row>
    <row r="922" ht="12.75" customHeight="1">
      <c r="C922" s="18"/>
    </row>
    <row r="923" ht="12.75" customHeight="1">
      <c r="C923" s="18"/>
    </row>
    <row r="924" ht="12.75" customHeight="1">
      <c r="C924" s="18"/>
    </row>
    <row r="925" ht="12.75" customHeight="1">
      <c r="C925" s="18"/>
    </row>
    <row r="926" ht="12.75" customHeight="1">
      <c r="C926" s="18"/>
    </row>
    <row r="927" ht="12.75" customHeight="1">
      <c r="C927" s="18"/>
    </row>
    <row r="928" ht="12.75" customHeight="1">
      <c r="C928" s="18"/>
    </row>
    <row r="929" ht="12.75" customHeight="1">
      <c r="C929" s="18"/>
    </row>
    <row r="930" ht="12.75" customHeight="1">
      <c r="C930" s="18"/>
    </row>
    <row r="931" ht="12.75" customHeight="1">
      <c r="C931" s="18"/>
    </row>
    <row r="932" ht="12.75" customHeight="1">
      <c r="C932" s="18"/>
    </row>
    <row r="933" ht="12.75" customHeight="1">
      <c r="C933" s="18"/>
    </row>
    <row r="934" ht="12.75" customHeight="1">
      <c r="C934" s="18"/>
    </row>
    <row r="935" ht="12.75" customHeight="1">
      <c r="C935" s="18"/>
    </row>
    <row r="936" ht="12.75" customHeight="1">
      <c r="C936" s="18"/>
    </row>
    <row r="937" ht="12.75" customHeight="1">
      <c r="C937" s="18"/>
    </row>
    <row r="938" ht="12.75" customHeight="1">
      <c r="C938" s="18"/>
    </row>
    <row r="939" ht="12.75" customHeight="1">
      <c r="C939" s="18"/>
    </row>
    <row r="940" ht="12.75" customHeight="1">
      <c r="C940" s="18"/>
    </row>
    <row r="941" ht="12.75" customHeight="1">
      <c r="C941" s="18"/>
    </row>
    <row r="942" ht="12.75" customHeight="1">
      <c r="C942" s="18"/>
    </row>
    <row r="943" ht="12.75" customHeight="1">
      <c r="C943" s="18"/>
    </row>
    <row r="944" ht="12.75" customHeight="1">
      <c r="C944" s="18"/>
    </row>
    <row r="945" ht="12.75" customHeight="1">
      <c r="C945" s="18"/>
    </row>
    <row r="946" ht="12.75" customHeight="1">
      <c r="C946" s="18"/>
    </row>
    <row r="947" ht="12.75" customHeight="1">
      <c r="C947" s="18"/>
    </row>
    <row r="948" ht="12.75" customHeight="1">
      <c r="C948" s="18"/>
    </row>
    <row r="949" ht="12.75" customHeight="1">
      <c r="C949" s="18"/>
    </row>
    <row r="950" ht="12.75" customHeight="1">
      <c r="C950" s="18"/>
    </row>
    <row r="951" ht="12.75" customHeight="1">
      <c r="C951" s="18"/>
    </row>
    <row r="952" ht="12.75" customHeight="1">
      <c r="C952" s="18"/>
    </row>
    <row r="953" ht="12.75" customHeight="1">
      <c r="C953" s="18"/>
    </row>
    <row r="954" ht="12.75" customHeight="1">
      <c r="C954" s="18"/>
    </row>
    <row r="955" ht="12.75" customHeight="1">
      <c r="C955" s="18"/>
    </row>
    <row r="956" ht="12.75" customHeight="1">
      <c r="C956" s="18"/>
    </row>
    <row r="957" ht="12.75" customHeight="1">
      <c r="C957" s="18"/>
    </row>
    <row r="958" ht="12.75" customHeight="1">
      <c r="C958" s="18"/>
    </row>
    <row r="959" ht="12.75" customHeight="1">
      <c r="C959" s="18"/>
    </row>
    <row r="960" ht="12.75" customHeight="1">
      <c r="C960" s="18"/>
    </row>
    <row r="961" ht="12.75" customHeight="1">
      <c r="C961" s="18"/>
    </row>
    <row r="962" ht="12.75" customHeight="1">
      <c r="C962" s="18"/>
    </row>
    <row r="963" ht="12.75" customHeight="1">
      <c r="C963" s="18"/>
    </row>
    <row r="964" ht="12.75" customHeight="1">
      <c r="C964" s="18"/>
    </row>
    <row r="965" ht="12.75" customHeight="1">
      <c r="C965" s="18"/>
    </row>
    <row r="966" ht="12.75" customHeight="1">
      <c r="C966" s="18"/>
    </row>
    <row r="967" ht="12.75" customHeight="1">
      <c r="C967" s="18"/>
    </row>
    <row r="968" ht="12.75" customHeight="1">
      <c r="C968" s="18"/>
    </row>
    <row r="969" ht="12.75" customHeight="1">
      <c r="C969" s="18"/>
    </row>
    <row r="970" ht="12.75" customHeight="1">
      <c r="C970" s="18"/>
    </row>
    <row r="971" ht="12.75" customHeight="1">
      <c r="C971" s="18"/>
    </row>
    <row r="972" ht="12.75" customHeight="1">
      <c r="C972" s="18"/>
    </row>
    <row r="973" ht="12.75" customHeight="1">
      <c r="C973" s="18"/>
    </row>
    <row r="974" ht="12.75" customHeight="1">
      <c r="C974" s="18"/>
    </row>
    <row r="975" ht="12.75" customHeight="1">
      <c r="C975" s="18"/>
    </row>
    <row r="976" ht="12.75" customHeight="1">
      <c r="C976" s="18"/>
    </row>
    <row r="977" ht="12.75" customHeight="1">
      <c r="C977" s="18"/>
    </row>
    <row r="978" ht="12.75" customHeight="1">
      <c r="C978" s="18"/>
    </row>
    <row r="979" ht="12.75" customHeight="1">
      <c r="C979" s="18"/>
    </row>
    <row r="980" ht="12.75" customHeight="1">
      <c r="C980" s="18"/>
    </row>
    <row r="981" ht="12.75" customHeight="1">
      <c r="C981" s="18"/>
    </row>
    <row r="982" ht="12.75" customHeight="1">
      <c r="C982" s="18"/>
    </row>
    <row r="983" ht="12.75" customHeight="1">
      <c r="C983" s="18"/>
    </row>
    <row r="984" ht="12.75" customHeight="1">
      <c r="C984" s="18"/>
    </row>
    <row r="985" ht="12.75" customHeight="1">
      <c r="C985" s="18"/>
    </row>
    <row r="986" ht="12.75" customHeight="1">
      <c r="C986" s="18"/>
    </row>
    <row r="987" ht="12.75" customHeight="1">
      <c r="C987" s="18"/>
    </row>
    <row r="988" ht="12.75" customHeight="1">
      <c r="C988" s="18"/>
    </row>
    <row r="989" ht="12.75" customHeight="1">
      <c r="C989" s="18"/>
    </row>
    <row r="990" ht="12.75" customHeight="1">
      <c r="C990" s="18"/>
    </row>
    <row r="991" ht="12.75" customHeight="1">
      <c r="C991" s="18"/>
    </row>
    <row r="992" ht="12.75" customHeight="1">
      <c r="C992" s="18"/>
    </row>
    <row r="993" ht="12.75" customHeight="1">
      <c r="C993" s="18"/>
    </row>
    <row r="994" ht="12.75" customHeight="1">
      <c r="C994" s="18"/>
    </row>
    <row r="995" ht="12.75" customHeight="1">
      <c r="C995" s="18"/>
    </row>
    <row r="996" ht="12.75" customHeight="1">
      <c r="C996" s="18"/>
    </row>
    <row r="997" ht="12.75" customHeight="1">
      <c r="C997" s="18"/>
    </row>
    <row r="998" ht="12.75" customHeight="1">
      <c r="C998" s="18"/>
    </row>
    <row r="999" ht="12.75" customHeight="1">
      <c r="C999" s="18"/>
    </row>
    <row r="1000" ht="12.75" customHeight="1">
      <c r="C1000" s="18"/>
    </row>
  </sheetData>
  <printOptions/>
  <pageMargins bottom="1.0" footer="0.0" header="0.0" left="0.75" right="0.75" top="1.0"/>
  <pageSetup orientation="portrait"/>
  <drawing r:id="rId1"/>
</worksheet>
</file>