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sheets/sheet1.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heckCompatibility="1"/>
  <xr:revisionPtr revIDLastSave="0" documentId="13_ncr:1_{51A4BFC8-7D7D-456B-8CFA-9D13778E392A}" xr6:coauthVersionLast="47" xr6:coauthVersionMax="47" xr10:uidLastSave="{00000000-0000-0000-0000-000000000000}"/>
  <bookViews>
    <workbookView xWindow="-22740" yWindow="1770" windowWidth="13830" windowHeight="717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2" l="1"/>
  <c r="B27" i="2"/>
  <c r="D26" i="2"/>
  <c r="B26" i="2"/>
  <c r="D25" i="2"/>
  <c r="B25" i="2"/>
  <c r="D24" i="2"/>
  <c r="B24" i="2"/>
  <c r="D23" i="2"/>
  <c r="B23" i="2"/>
  <c r="D22" i="2"/>
  <c r="B22" i="2"/>
  <c r="D21" i="2"/>
  <c r="B21" i="2"/>
  <c r="D20" i="2"/>
  <c r="B20" i="2"/>
  <c r="D19" i="2"/>
  <c r="B19" i="2"/>
  <c r="D18" i="2"/>
  <c r="B18" i="2"/>
  <c r="D17" i="2"/>
  <c r="B17" i="2"/>
  <c r="D16" i="2"/>
  <c r="B16" i="2"/>
  <c r="D15" i="2"/>
  <c r="B15" i="2"/>
  <c r="D14" i="2"/>
  <c r="B14" i="2"/>
  <c r="D13" i="2"/>
  <c r="B13" i="2"/>
  <c r="D12" i="2"/>
  <c r="B12" i="2"/>
  <c r="D11" i="2"/>
  <c r="B11" i="2"/>
  <c r="D10" i="2"/>
  <c r="B10" i="2"/>
  <c r="D9" i="2"/>
  <c r="B9" i="2"/>
  <c r="D8" i="2"/>
  <c r="B8" i="2"/>
  <c r="U32" i="22"/>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<sst xmlns="http://schemas.openxmlformats.org/spreadsheetml/2006/main" count="721" uniqueCount="114">
  <si>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</si>
  <si>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</si>
  <si>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</si>
  <si>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</si>
  <si>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</si>
  <si>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</si>
  <si>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</si>
  <si>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</si>
  <si>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</si>
  <si>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</si>
  <si>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</si>
  <si>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</si>
  <si>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</si>
  <si>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</si>
  <si>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</si>
  <si>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</si>
  <si>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</si>
  <si>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</si>
  <si>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</si>
  <si>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</si>
  <si>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</si>
  <si>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</si>
  <si>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</si>
  <si>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</si>
  <si>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</si>
  <si>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</si>
  <si>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</si>
  <si>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</si>
  <si>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</si>
  <si>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</si>
  <si>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</si>
  <si>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</si>
  <si>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</si>
  <si>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</si>
  <si>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</si>
  <si>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</si>
  <si>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</si>
  <si>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</si>
  <si>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</si>
  <si>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</si>
  <si>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</si>
  <si>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</si>
  <si>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</si>
  <si>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</si>
  <si>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</si>
  <si>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</si>
  <si>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</si>
  <si>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</si>
  <si>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</si>
  <si>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</si>
  <si>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</si>
  <si>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</si>
  <si>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</si>
  <si>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</si>
  <si>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</si>
  <si>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</si>
  <si>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</si>
  <si>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</si>
  <si>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</si>
  <si>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</si>
  <si>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</si>
  <si>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</si>
  <si>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</si>
  <si>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</si>
  <si>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</si>
  <si>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</si>
  <si>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</si>
  <si>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</si>
  <si>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</si>
  <si>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</si>
  <si>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</si>
  <si>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</si>
  <si>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</si>
  <si>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</si>
  <si>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</si>
  <si>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</si>
  <si>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</si>
  <si>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</si>
  <si>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</si>
  <si>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</si>
  <si>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</si>
  <si>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</si>
  <si>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</si>
  <si>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</si>
  <si>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</si>
  <si>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</si>
  <si>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</si>
  <si>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</si>
  <si>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</si>
  <si>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</si>
  <si>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</si>
  <si>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</si>
  <si>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</si>
  <si>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</si>
  <si>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</si>
  <si>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</si>
  <si>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</si>
  <si>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</si>
  <si>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</si>
  <si>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</si>
  <si>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</si>
  <si>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Date Created: Jan 05, 2022</t>
  </si>
  <si>
    <t>Virginia Tourism Authority</t>
  </si>
  <si>
    <t>For the Week of December 26, 2021 to January 01, 2022</t>
  </si>
  <si>
    <t>Table Of Contents</t>
  </si>
  <si>
    <t>Corporate North American Headquarters</t>
  </si>
  <si>
    <t>International Headquarters</t>
  </si>
  <si>
    <t>T : +1 (615) 824 8664</t>
  </si>
  <si>
    <t>T : +44 (0)207 922 1930</t>
  </si>
  <si>
    <t>destininfo@str.com     www.str.com</t>
  </si>
  <si>
    <t>industryinfo@str.com     www.str.com</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</si>
  <si>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</si>
  <si>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Week of December 26, 2021 - January 01, 2022</t>
  </si>
  <si>
    <t>December 05, 2021 - January 01,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</si>
</sst>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0"/>
      <color indexed="9"/>
      <name val="Arial"/>
      <family val="2"/>
    </font>
    <font>
      <b/>
      <sz val="12"/>
      <color indexed="62"/>
      <name val="Arial"/>
      <family val="2"/>
    </font>
    <font>
      <sz val="9"/>
      <color indexed="9"/>
      <name val="Arial"/>
      <family val="2"/>
    </font>
    <font>
      <sz val="12"/>
      <color indexed="62"/>
      <name val="Arial"/>
      <family val="2"/>
    </font>
    <font>
      <sz val="19"/>
      <color indexed="9"/>
      <name val="Arial"/>
      <family val="2"/>
    </font>
    <font>
      <sz val="24"/>
      <color indexed="9"/>
      <name val="Arial"/>
      <family val="2"/>
    </font>
    <font>
      <sz val="10"/>
      <color indexed="62"/>
      <name val="Arial"/>
      <family val="2"/>
    </font>
    <font>
      <sz val="8"/>
      <color indexed="9"/>
      <name val="Arial"/>
      <family val="2"/>
    </font>
  </fonts>
  <fills count="7">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s>
  <borders count="26">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97">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0" fontId="20" fillId="0" borderId="0" xfId="0" applyFont="1" applyAlignment="1">
      <alignment horizontal="center"/>
    </xf>
    <xf numFmtId="165" fontId="20" fillId="0" borderId="16" xfId="0" applyNumberFormat="1" applyFont="1" applyBorder="1" applyAlignment="1">
      <alignment horizont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1" fillId="2" borderId="0" xfId="0" applyFont="1" applyFill="1"/>
    <xf numFmtId="0" fontId="1" fillId="2" borderId="0" xfId="0" applyFont="1" applyFill="1"/>
    <xf numFmtId="0" fontId="1" fillId="2" borderId="0" xfId="0" applyFont="1" applyFill="1" applyAlignment="1">
      <alignment horizontal="center"/>
    </xf>
    <xf numFmtId="0" fontId="22" fillId="2" borderId="0" xfId="0" applyFont="1" applyFill="1" applyAlignment="1">
      <alignment horizontal="right"/>
    </xf>
    <xf numFmtId="0" fontId="21" fillId="2" borderId="0" xfId="0" applyFont="1" applyFill="1" applyAlignment="1">
      <alignment horizontal="left" vertical="top"/>
    </xf>
    <xf numFmtId="0" fontId="23" fillId="2" borderId="0" xfId="0" applyFont="1" applyFill="1" applyAlignment="1">
      <alignment horizontal="right" vertical="top"/>
    </xf>
    <xf numFmtId="0" fontId="23" fillId="2" borderId="0" xfId="0" applyFont="1" applyFill="1" applyAlignment="1">
      <alignment horizontal="left" vertical="top"/>
    </xf>
    <xf numFmtId="0" fontId="3" fillId="2" borderId="0" xfId="0" applyFont="1" applyFill="1" applyAlignment="1">
      <alignment horizontal="right"/>
    </xf>
    <xf numFmtId="0" fontId="24" fillId="2" borderId="0" xfId="0" applyFont="1" applyFill="1" applyAlignment="1">
      <alignment horizontal="right"/>
    </xf>
    <xf numFmtId="0" fontId="25" fillId="2" borderId="0" xfId="0" applyFont="1" applyFill="1"/>
    <xf numFmtId="0" fontId="26" fillId="2" borderId="0" xfId="0" applyFont="1" applyFill="1" applyAlignment="1">
      <alignment horizontal="right"/>
    </xf>
    <xf numFmtId="0" fontId="26" fillId="2" borderId="0" xfId="0" applyFont="1" applyFill="1"/>
    <xf numFmtId="0" fontId="21" fillId="2" borderId="0" xfId="0" applyFont="1" applyFill="1" applyAlignment="1">
      <alignment horizontal="left" wrapText="1"/>
    </xf>
    <xf numFmtId="0" fontId="21" fillId="2" borderId="0" xfId="0" applyFont="1" applyFill="1" applyAlignment="1">
      <alignment horizontal="right"/>
    </xf>
    <xf numFmtId="0" fontId="23" fillId="2" borderId="0" xfId="0" applyFont="1" applyFill="1"/>
    <xf numFmtId="0" fontId="23" fillId="2" borderId="0" xfId="0" applyFont="1" applyFill="1" applyAlignment="1">
      <alignment horizontal="right"/>
    </xf>
    <xf numFmtId="0" fontId="23" fillId="2" borderId="0" xfId="0" applyFont="1" applyFill="1" applyAlignment="1">
      <alignment horizontal="left" vertical="center"/>
    </xf>
    <xf numFmtId="0" fontId="23" fillId="2" borderId="0" xfId="0" applyFont="1" applyFill="1" applyAlignment="1">
      <alignment horizontal="center" vertical="center"/>
    </xf>
    <xf numFmtId="0" fontId="23" fillId="2" borderId="0" xfId="0" applyFont="1" applyFill="1" applyAlignment="1">
      <alignment vertical="top"/>
    </xf>
    <xf numFmtId="0" fontId="27" fillId="2" borderId="0" xfId="0" applyFont="1" applyFill="1"/>
    <xf numFmtId="0" fontId="23" fillId="2" borderId="0" xfId="0" applyFont="1" applyFill="1" applyAlignment="1">
      <alignment horizontal="center"/>
    </xf>
    <xf numFmtId="0" fontId="28" fillId="2" borderId="0" xfId="0" applyFont="1" applyFill="1" applyAlignment="1">
      <alignment horizontal="left" wrapText="1"/>
    </xf>
    <xf numFmtId="0" fontId="21" fillId="2" borderId="0" xfId="0" applyFont="1" applyFill="1" applyAlignment="1">
      <alignment horizontal="center"/>
    </xf>
    <xf numFmtId="0" fontId="1" fillId="0" borderId="0" xfId="0" applyFont="1"/>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0</xdr:rowOff>
    </xdr:from>
    <xdr:to>
      <xdr:col>6</xdr:col>
      <xdr:colOff>876300</xdr:colOff>
      <xdr:row>5</xdr:row>
      <xdr:rowOff>15240</xdr:rowOff>
    </xdr:to>
    <xdr:pic>
      <xdr:nvPicPr>
        <xdr:cNvPr id="2" name="Picture 2">
          <a:extLst>
            <a:ext uri="{FF2B5EF4-FFF2-40B4-BE49-F238E27FC236}">
              <a16:creationId xmlns:a16="http://schemas.microsoft.com/office/drawing/2014/main" id="{3F314F98-B707-47E3-9220-7E9053A4E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0260" y="579120"/>
          <a:ext cx="105918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09" t="s">
        <v>112</v>
      </c>
      <c r="B1" s="104" t="s">
        <v>67</v>
      </c>
      <c r="C1" s="105"/>
      <c r="D1" s="105"/>
      <c r="E1" s="105"/>
      <c r="F1" s="105"/>
      <c r="G1" s="105"/>
      <c r="H1" s="105"/>
      <c r="I1" s="105"/>
      <c r="J1" s="105"/>
      <c r="K1" s="106"/>
      <c r="L1" s="49"/>
      <c r="M1" s="104" t="s">
        <v>74</v>
      </c>
      <c r="N1" s="105"/>
      <c r="O1" s="105"/>
      <c r="P1" s="105"/>
      <c r="Q1" s="105"/>
      <c r="R1" s="105"/>
      <c r="S1" s="105"/>
      <c r="T1" s="105"/>
      <c r="U1" s="105"/>
      <c r="V1" s="106"/>
      <c r="W1" s="49"/>
      <c r="X1" s="104" t="s">
        <v>68</v>
      </c>
      <c r="Y1" s="105"/>
      <c r="Z1" s="105"/>
      <c r="AA1" s="105"/>
      <c r="AB1" s="105"/>
      <c r="AC1" s="105"/>
      <c r="AD1" s="105"/>
      <c r="AE1" s="105"/>
      <c r="AF1" s="105"/>
      <c r="AG1" s="106"/>
      <c r="AH1" s="49"/>
      <c r="AI1" s="104" t="s">
        <v>75</v>
      </c>
      <c r="AJ1" s="105"/>
      <c r="AK1" s="105"/>
      <c r="AL1" s="105"/>
      <c r="AM1" s="105"/>
      <c r="AN1" s="105"/>
      <c r="AO1" s="105"/>
      <c r="AP1" s="105"/>
      <c r="AQ1" s="105"/>
      <c r="AR1" s="106"/>
      <c r="AS1" s="50"/>
      <c r="AT1" s="104" t="s">
        <v>69</v>
      </c>
      <c r="AU1" s="105"/>
      <c r="AV1" s="105"/>
      <c r="AW1" s="105"/>
      <c r="AX1" s="105"/>
      <c r="AY1" s="105"/>
      <c r="AZ1" s="105"/>
      <c r="BA1" s="105"/>
      <c r="BB1" s="105"/>
      <c r="BC1" s="106"/>
      <c r="BD1" s="50"/>
      <c r="BE1" s="104" t="s">
        <v>76</v>
      </c>
      <c r="BF1" s="105"/>
      <c r="BG1" s="105"/>
      <c r="BH1" s="105"/>
      <c r="BI1" s="105"/>
      <c r="BJ1" s="105"/>
      <c r="BK1" s="105"/>
      <c r="BL1" s="105"/>
      <c r="BM1" s="105"/>
      <c r="BN1" s="106"/>
    </row>
    <row r="2" spans="1:66" x14ac:dyDescent="0.35">
      <c r="A2" s="109"/>
      <c r="B2" s="52"/>
      <c r="C2" s="53"/>
      <c r="D2" s="53"/>
      <c r="E2" s="53"/>
      <c r="F2" s="53"/>
      <c r="G2" s="107" t="s">
        <v>65</v>
      </c>
      <c r="H2" s="53"/>
      <c r="I2" s="53"/>
      <c r="J2" s="107" t="s">
        <v>66</v>
      </c>
      <c r="K2" s="108" t="s">
        <v>57</v>
      </c>
      <c r="L2" s="54"/>
      <c r="M2" s="52"/>
      <c r="N2" s="53"/>
      <c r="O2" s="53"/>
      <c r="P2" s="53"/>
      <c r="Q2" s="53"/>
      <c r="R2" s="107" t="s">
        <v>65</v>
      </c>
      <c r="S2" s="53"/>
      <c r="T2" s="53"/>
      <c r="U2" s="107" t="s">
        <v>66</v>
      </c>
      <c r="V2" s="108" t="s">
        <v>57</v>
      </c>
      <c r="W2" s="54"/>
      <c r="X2" s="52"/>
      <c r="Y2" s="53"/>
      <c r="Z2" s="53"/>
      <c r="AA2" s="53"/>
      <c r="AB2" s="53"/>
      <c r="AC2" s="107" t="s">
        <v>65</v>
      </c>
      <c r="AD2" s="53"/>
      <c r="AE2" s="53"/>
      <c r="AF2" s="107" t="s">
        <v>66</v>
      </c>
      <c r="AG2" s="108" t="s">
        <v>57</v>
      </c>
      <c r="AH2" s="54"/>
      <c r="AI2" s="52"/>
      <c r="AJ2" s="53"/>
      <c r="AK2" s="53"/>
      <c r="AL2" s="53"/>
      <c r="AM2" s="53"/>
      <c r="AN2" s="107" t="s">
        <v>65</v>
      </c>
      <c r="AO2" s="53"/>
      <c r="AP2" s="53"/>
      <c r="AQ2" s="107" t="s">
        <v>66</v>
      </c>
      <c r="AR2" s="108" t="s">
        <v>57</v>
      </c>
      <c r="AS2" s="50"/>
      <c r="AT2" s="52"/>
      <c r="AU2" s="53"/>
      <c r="AV2" s="53"/>
      <c r="AW2" s="53"/>
      <c r="AX2" s="53"/>
      <c r="AY2" s="107" t="s">
        <v>65</v>
      </c>
      <c r="AZ2" s="53"/>
      <c r="BA2" s="53"/>
      <c r="BB2" s="107" t="s">
        <v>66</v>
      </c>
      <c r="BC2" s="108" t="s">
        <v>57</v>
      </c>
      <c r="BD2" s="54"/>
      <c r="BE2" s="52"/>
      <c r="BF2" s="53"/>
      <c r="BG2" s="53"/>
      <c r="BH2" s="53"/>
      <c r="BI2" s="53"/>
      <c r="BJ2" s="107" t="s">
        <v>65</v>
      </c>
      <c r="BK2" s="53"/>
      <c r="BL2" s="53"/>
      <c r="BM2" s="107" t="s">
        <v>66</v>
      </c>
      <c r="BN2" s="108" t="s">
        <v>57</v>
      </c>
    </row>
    <row r="3" spans="1:66" x14ac:dyDescent="0.35">
      <c r="A3" s="109"/>
      <c r="B3" s="56" t="s">
        <v>58</v>
      </c>
      <c r="C3" s="57" t="s">
        <v>59</v>
      </c>
      <c r="D3" s="57" t="s">
        <v>60</v>
      </c>
      <c r="E3" s="57" t="s">
        <v>61</v>
      </c>
      <c r="F3" s="57" t="s">
        <v>62</v>
      </c>
      <c r="G3" s="107"/>
      <c r="H3" s="57" t="s">
        <v>63</v>
      </c>
      <c r="I3" s="57" t="s">
        <v>64</v>
      </c>
      <c r="J3" s="107"/>
      <c r="K3" s="108"/>
      <c r="L3" s="54"/>
      <c r="M3" s="56" t="s">
        <v>58</v>
      </c>
      <c r="N3" s="57" t="s">
        <v>59</v>
      </c>
      <c r="O3" s="57" t="s">
        <v>60</v>
      </c>
      <c r="P3" s="57" t="s">
        <v>61</v>
      </c>
      <c r="Q3" s="57" t="s">
        <v>62</v>
      </c>
      <c r="R3" s="107"/>
      <c r="S3" s="57" t="s">
        <v>63</v>
      </c>
      <c r="T3" s="57" t="s">
        <v>64</v>
      </c>
      <c r="U3" s="107"/>
      <c r="V3" s="108"/>
      <c r="W3" s="54"/>
      <c r="X3" s="56" t="s">
        <v>58</v>
      </c>
      <c r="Y3" s="57" t="s">
        <v>59</v>
      </c>
      <c r="Z3" s="57" t="s">
        <v>60</v>
      </c>
      <c r="AA3" s="57" t="s">
        <v>61</v>
      </c>
      <c r="AB3" s="57" t="s">
        <v>62</v>
      </c>
      <c r="AC3" s="107"/>
      <c r="AD3" s="57" t="s">
        <v>63</v>
      </c>
      <c r="AE3" s="57" t="s">
        <v>64</v>
      </c>
      <c r="AF3" s="107"/>
      <c r="AG3" s="108"/>
      <c r="AH3" s="54"/>
      <c r="AI3" s="56" t="s">
        <v>58</v>
      </c>
      <c r="AJ3" s="57" t="s">
        <v>59</v>
      </c>
      <c r="AK3" s="57" t="s">
        <v>60</v>
      </c>
      <c r="AL3" s="57" t="s">
        <v>61</v>
      </c>
      <c r="AM3" s="57" t="s">
        <v>62</v>
      </c>
      <c r="AN3" s="107"/>
      <c r="AO3" s="57" t="s">
        <v>63</v>
      </c>
      <c r="AP3" s="57" t="s">
        <v>64</v>
      </c>
      <c r="AQ3" s="107"/>
      <c r="AR3" s="108"/>
      <c r="AS3" s="50"/>
      <c r="AT3" s="56" t="s">
        <v>58</v>
      </c>
      <c r="AU3" s="57" t="s">
        <v>59</v>
      </c>
      <c r="AV3" s="57" t="s">
        <v>60</v>
      </c>
      <c r="AW3" s="57" t="s">
        <v>61</v>
      </c>
      <c r="AX3" s="57" t="s">
        <v>62</v>
      </c>
      <c r="AY3" s="107"/>
      <c r="AZ3" s="57" t="s">
        <v>63</v>
      </c>
      <c r="BA3" s="57" t="s">
        <v>64</v>
      </c>
      <c r="BB3" s="107"/>
      <c r="BC3" s="108"/>
      <c r="BD3" s="54"/>
      <c r="BE3" s="56" t="s">
        <v>58</v>
      </c>
      <c r="BF3" s="57" t="s">
        <v>59</v>
      </c>
      <c r="BG3" s="57" t="s">
        <v>60</v>
      </c>
      <c r="BH3" s="57" t="s">
        <v>61</v>
      </c>
      <c r="BI3" s="57" t="s">
        <v>62</v>
      </c>
      <c r="BJ3" s="107"/>
      <c r="BK3" s="57" t="s">
        <v>63</v>
      </c>
      <c r="BL3" s="57" t="s">
        <v>64</v>
      </c>
      <c r="BM3" s="107"/>
      <c r="BN3" s="108"/>
    </row>
    <row r="4" spans="1:66" x14ac:dyDescent="0.35">
      <c r="A4" s="58" t="s">
        <v>15</v>
      </c>
      <c r="B4" s="59">
        <f>VLOOKUP($A4,'Occupancy Raw Data'!$B$6:$BE$43,'Occupancy Raw Data'!G$1,FALSE)</f>
        <v>50.144102138503001</v>
      </c>
      <c r="C4" s="60">
        <f>VLOOKUP($A4,'Occupancy Raw Data'!$B$6:$BE$43,'Occupancy Raw Data'!H$1,FALSE)</f>
        <v>53.848087198212603</v>
      </c>
      <c r="D4" s="60">
        <f>VLOOKUP($A4,'Occupancy Raw Data'!$B$6:$BE$43,'Occupancy Raw Data'!I$1,FALSE)</f>
        <v>54.934254858037797</v>
      </c>
      <c r="E4" s="60">
        <f>VLOOKUP($A4,'Occupancy Raw Data'!$B$6:$BE$43,'Occupancy Raw Data'!J$1,FALSE)</f>
        <v>54.274805337189399</v>
      </c>
      <c r="F4" s="60">
        <f>VLOOKUP($A4,'Occupancy Raw Data'!$B$6:$BE$43,'Occupancy Raw Data'!K$1,FALSE)</f>
        <v>53.036142757106497</v>
      </c>
      <c r="G4" s="61">
        <f>VLOOKUP($A4,'Occupancy Raw Data'!$B$6:$BE$43,'Occupancy Raw Data'!L$1,FALSE)</f>
        <v>53.247474068754897</v>
      </c>
      <c r="H4" s="60">
        <f>VLOOKUP($A4,'Occupancy Raw Data'!$B$6:$BE$43,'Occupancy Raw Data'!N$1,FALSE)</f>
        <v>62.4003078686072</v>
      </c>
      <c r="I4" s="60">
        <f>VLOOKUP($A4,'Occupancy Raw Data'!$B$6:$BE$43,'Occupancy Raw Data'!O$1,FALSE)</f>
        <v>51.465937924861102</v>
      </c>
      <c r="J4" s="61">
        <f>VLOOKUP($A4,'Occupancy Raw Data'!$B$6:$BE$43,'Occupancy Raw Data'!P$1,FALSE)</f>
        <v>56.935265993379502</v>
      </c>
      <c r="K4" s="62">
        <f>VLOOKUP($A4,'Occupancy Raw Data'!$B$6:$BE$43,'Occupancy Raw Data'!R$1,FALSE)</f>
        <v>54.300807657056502</v>
      </c>
      <c r="L4" s="63"/>
      <c r="M4" s="59">
        <f>VLOOKUP($A4,'Occupancy Raw Data'!$B$6:$BE$43,'Occupancy Raw Data'!T$1,FALSE)</f>
        <v>41.086638785907901</v>
      </c>
      <c r="N4" s="60">
        <f>VLOOKUP($A4,'Occupancy Raw Data'!$B$6:$BE$43,'Occupancy Raw Data'!U$1,FALSE)</f>
        <v>40.464505702910998</v>
      </c>
      <c r="O4" s="60">
        <f>VLOOKUP($A4,'Occupancy Raw Data'!$B$6:$BE$43,'Occupancy Raw Data'!V$1,FALSE)</f>
        <v>41.767805263674603</v>
      </c>
      <c r="P4" s="60">
        <f>VLOOKUP($A4,'Occupancy Raw Data'!$B$6:$BE$43,'Occupancy Raw Data'!W$1,FALSE)</f>
        <v>44.097637526527897</v>
      </c>
      <c r="Q4" s="60">
        <f>VLOOKUP($A4,'Occupancy Raw Data'!$B$6:$BE$43,'Occupancy Raw Data'!X$1,FALSE)</f>
        <v>11.559311796988201</v>
      </c>
      <c r="R4" s="61">
        <f>VLOOKUP($A4,'Occupancy Raw Data'!$B$6:$BE$43,'Occupancy Raw Data'!Y$1,FALSE)</f>
        <v>34.577092226207697</v>
      </c>
      <c r="S4" s="60">
        <f>VLOOKUP($A4,'Occupancy Raw Data'!$B$6:$BE$43,'Occupancy Raw Data'!AA$1,FALSE)</f>
        <v>39.034477287798197</v>
      </c>
      <c r="T4" s="60">
        <f>VLOOKUP($A4,'Occupancy Raw Data'!$B$6:$BE$43,'Occupancy Raw Data'!AB$1,FALSE)</f>
        <v>21.6888140097094</v>
      </c>
      <c r="U4" s="61">
        <f>VLOOKUP($A4,'Occupancy Raw Data'!$B$6:$BE$43,'Occupancy Raw Data'!AC$1,FALSE)</f>
        <v>30.623972982927398</v>
      </c>
      <c r="V4" s="62">
        <f>VLOOKUP($A4,'Occupancy Raw Data'!$B$6:$BE$43,'Occupancy Raw Data'!AE$1,FALSE)</f>
        <v>33.371351446529502</v>
      </c>
      <c r="W4" s="63"/>
      <c r="X4" s="64">
        <f>VLOOKUP($A4,'ADR Raw Data'!$B$6:$BE$43,'ADR Raw Data'!G$1,FALSE)</f>
        <v>144.682971799738</v>
      </c>
      <c r="Y4" s="65">
        <f>VLOOKUP($A4,'ADR Raw Data'!$B$6:$BE$43,'ADR Raw Data'!H$1,FALSE)</f>
        <v>150.058552013602</v>
      </c>
      <c r="Z4" s="65">
        <f>VLOOKUP($A4,'ADR Raw Data'!$B$6:$BE$43,'ADR Raw Data'!I$1,FALSE)</f>
        <v>152.45021604629301</v>
      </c>
      <c r="AA4" s="65">
        <f>VLOOKUP($A4,'ADR Raw Data'!$B$6:$BE$43,'ADR Raw Data'!J$1,FALSE)</f>
        <v>152.31027855544099</v>
      </c>
      <c r="AB4" s="65">
        <f>VLOOKUP($A4,'ADR Raw Data'!$B$6:$BE$43,'ADR Raw Data'!K$1,FALSE)</f>
        <v>160.90047578024101</v>
      </c>
      <c r="AC4" s="66">
        <f>VLOOKUP($A4,'ADR Raw Data'!$B$6:$BE$43,'ADR Raw Data'!L$1,FALSE)</f>
        <v>152.15840210291299</v>
      </c>
      <c r="AD4" s="65">
        <f>VLOOKUP($A4,'ADR Raw Data'!$B$6:$BE$43,'ADR Raw Data'!N$1,FALSE)</f>
        <v>183.48176401037799</v>
      </c>
      <c r="AE4" s="65">
        <f>VLOOKUP($A4,'ADR Raw Data'!$B$6:$BE$43,'ADR Raw Data'!O$1,FALSE)</f>
        <v>156.623871740705</v>
      </c>
      <c r="AF4" s="66">
        <f>VLOOKUP($A4,'ADR Raw Data'!$B$6:$BE$43,'ADR Raw Data'!P$1,FALSE)</f>
        <v>171.34759063118099</v>
      </c>
      <c r="AG4" s="67">
        <f>VLOOKUP($A4,'ADR Raw Data'!$B$6:$BE$43,'ADR Raw Data'!R$1,FALSE)</f>
        <v>157.90526979241301</v>
      </c>
      <c r="AH4" s="63"/>
      <c r="AI4" s="59">
        <f>VLOOKUP($A4,'ADR Raw Data'!$B$6:$BE$43,'ADR Raw Data'!T$1,FALSE)</f>
        <v>40.628543217388497</v>
      </c>
      <c r="AJ4" s="60">
        <f>VLOOKUP($A4,'ADR Raw Data'!$B$6:$BE$43,'ADR Raw Data'!U$1,FALSE)</f>
        <v>44.671857130493898</v>
      </c>
      <c r="AK4" s="60">
        <f>VLOOKUP($A4,'ADR Raw Data'!$B$6:$BE$43,'ADR Raw Data'!V$1,FALSE)</f>
        <v>44.909454677304403</v>
      </c>
      <c r="AL4" s="60">
        <f>VLOOKUP($A4,'ADR Raw Data'!$B$6:$BE$43,'ADR Raw Data'!W$1,FALSE)</f>
        <v>40.144747245745798</v>
      </c>
      <c r="AM4" s="60">
        <f>VLOOKUP($A4,'ADR Raw Data'!$B$6:$BE$43,'ADR Raw Data'!X$1,FALSE)</f>
        <v>31.357041965095</v>
      </c>
      <c r="AN4" s="61">
        <f>VLOOKUP($A4,'ADR Raw Data'!$B$6:$BE$43,'ADR Raw Data'!Y$1,FALSE)</f>
        <v>39.191136088359201</v>
      </c>
      <c r="AO4" s="60">
        <f>VLOOKUP($A4,'ADR Raw Data'!$B$6:$BE$43,'ADR Raw Data'!AA$1,FALSE)</f>
        <v>65.907092285488801</v>
      </c>
      <c r="AP4" s="60">
        <f>VLOOKUP($A4,'ADR Raw Data'!$B$6:$BE$43,'ADR Raw Data'!AB$1,FALSE)</f>
        <v>54.397864678491999</v>
      </c>
      <c r="AQ4" s="61">
        <f>VLOOKUP($A4,'ADR Raw Data'!$B$6:$BE$43,'ADR Raw Data'!AC$1,FALSE)</f>
        <v>61.415161522044897</v>
      </c>
      <c r="AR4" s="62">
        <f>VLOOKUP($A4,'ADR Raw Data'!$B$6:$BE$43,'ADR Raw Data'!AE$1,FALSE)</f>
        <v>45.7365583941884</v>
      </c>
      <c r="AS4" s="50"/>
      <c r="AT4" s="64">
        <f>VLOOKUP($A4,'RevPAR Raw Data'!$B$6:$BE$43,'RevPAR Raw Data'!G$1,FALSE)</f>
        <v>72.549977156282395</v>
      </c>
      <c r="AU4" s="65">
        <f>VLOOKUP($A4,'RevPAR Raw Data'!$B$6:$BE$43,'RevPAR Raw Data'!H$1,FALSE)</f>
        <v>80.803659936659699</v>
      </c>
      <c r="AV4" s="65">
        <f>VLOOKUP($A4,'RevPAR Raw Data'!$B$6:$BE$43,'RevPAR Raw Data'!I$1,FALSE)</f>
        <v>83.7473902145003</v>
      </c>
      <c r="AW4" s="65">
        <f>VLOOKUP($A4,'RevPAR Raw Data'!$B$6:$BE$43,'RevPAR Raw Data'!J$1,FALSE)</f>
        <v>82.666107194497002</v>
      </c>
      <c r="AX4" s="65">
        <f>VLOOKUP($A4,'RevPAR Raw Data'!$B$6:$BE$43,'RevPAR Raw Data'!K$1,FALSE)</f>
        <v>85.335406031672605</v>
      </c>
      <c r="AY4" s="66">
        <f>VLOOKUP($A4,'RevPAR Raw Data'!$B$6:$BE$43,'RevPAR Raw Data'!L$1,FALSE)</f>
        <v>81.020505703180902</v>
      </c>
      <c r="AZ4" s="65">
        <f>VLOOKUP($A4,'RevPAR Raw Data'!$B$6:$BE$43,'RevPAR Raw Data'!N$1,FALSE)</f>
        <v>114.493185625227</v>
      </c>
      <c r="BA4" s="65">
        <f>VLOOKUP($A4,'RevPAR Raw Data'!$B$6:$BE$43,'RevPAR Raw Data'!O$1,FALSE)</f>
        <v>80.607944605585701</v>
      </c>
      <c r="BB4" s="66">
        <f>VLOOKUP($A4,'RevPAR Raw Data'!$B$6:$BE$43,'RevPAR Raw Data'!P$1,FALSE)</f>
        <v>97.557206499110407</v>
      </c>
      <c r="BC4" s="67">
        <f>VLOOKUP($A4,'RevPAR Raw Data'!$B$6:$BE$43,'RevPAR Raw Data'!R$1,FALSE)</f>
        <v>85.7438368303348</v>
      </c>
      <c r="BD4" s="63"/>
      <c r="BE4" s="59">
        <f>VLOOKUP($A4,'RevPAR Raw Data'!$B$6:$BE$43,'RevPAR Raw Data'!T$1,FALSE)</f>
        <v>98.408084799001401</v>
      </c>
      <c r="BF4" s="60">
        <f>VLOOKUP($A4,'RevPAR Raw Data'!$B$6:$BE$43,'RevPAR Raw Data'!U$1,FALSE)</f>
        <v>103.21260900956899</v>
      </c>
      <c r="BG4" s="60">
        <f>VLOOKUP($A4,'RevPAR Raw Data'!$B$6:$BE$43,'RevPAR Raw Data'!V$1,FALSE)</f>
        <v>105.434953515573</v>
      </c>
      <c r="BH4" s="60">
        <f>VLOOKUP($A4,'RevPAR Raw Data'!$B$6:$BE$43,'RevPAR Raw Data'!W$1,FALSE)</f>
        <v>101.94526989864301</v>
      </c>
      <c r="BI4" s="60">
        <f>VLOOKUP($A4,'RevPAR Raw Data'!$B$6:$BE$43,'RevPAR Raw Data'!X$1,FALSE)</f>
        <v>46.541012013141</v>
      </c>
      <c r="BJ4" s="61">
        <f>VLOOKUP($A4,'RevPAR Raw Data'!$B$6:$BE$43,'RevPAR Raw Data'!Y$1,FALSE)</f>
        <v>87.319383584337601</v>
      </c>
      <c r="BK4" s="60">
        <f>VLOOKUP($A4,'RevPAR Raw Data'!$B$6:$BE$43,'RevPAR Raw Data'!AA$1,FALSE)</f>
        <v>130.66805854251399</v>
      </c>
      <c r="BL4" s="60">
        <f>VLOOKUP($A4,'RevPAR Raw Data'!$B$6:$BE$43,'RevPAR Raw Data'!AB$1,FALSE)</f>
        <v>87.884930383573007</v>
      </c>
      <c r="BM4" s="61">
        <f>VLOOKUP($A4,'RevPAR Raw Data'!$B$6:$BE$43,'RevPAR Raw Data'!AC$1,FALSE)</f>
        <v>110.84689697690401</v>
      </c>
      <c r="BN4" s="62">
        <f>VLOOKUP($A4,'RevPAR Raw Data'!$B$6:$BE$43,'RevPAR Raw Data'!AE$1,FALSE)</f>
        <v>94.370817481989704</v>
      </c>
    </row>
    <row r="5" spans="1:66" x14ac:dyDescent="0.35">
      <c r="A5" s="58" t="s">
        <v>70</v>
      </c>
      <c r="B5" s="59">
        <f>VLOOKUP($A5,'Occupancy Raw Data'!$B$6:$BE$43,'Occupancy Raw Data'!G$1,FALSE)</f>
        <v>43.5906867490094</v>
      </c>
      <c r="C5" s="60">
        <f>VLOOKUP($A5,'Occupancy Raw Data'!$B$6:$BE$43,'Occupancy Raw Data'!H$1,FALSE)</f>
        <v>47.4413081916857</v>
      </c>
      <c r="D5" s="60">
        <f>VLOOKUP($A5,'Occupancy Raw Data'!$B$6:$BE$43,'Occupancy Raw Data'!I$1,FALSE)</f>
        <v>47.920780578464303</v>
      </c>
      <c r="E5" s="60">
        <f>VLOOKUP($A5,'Occupancy Raw Data'!$B$6:$BE$43,'Occupancy Raw Data'!J$1,FALSE)</f>
        <v>46.195196241659197</v>
      </c>
      <c r="F5" s="60">
        <f>VLOOKUP($A5,'Occupancy Raw Data'!$B$6:$BE$43,'Occupancy Raw Data'!K$1,FALSE)</f>
        <v>43.240923581265001</v>
      </c>
      <c r="G5" s="61">
        <f>VLOOKUP($A5,'Occupancy Raw Data'!$B$6:$BE$43,'Occupancy Raw Data'!L$1,FALSE)</f>
        <v>45.677779068416697</v>
      </c>
      <c r="H5" s="60">
        <f>VLOOKUP($A5,'Occupancy Raw Data'!$B$6:$BE$43,'Occupancy Raw Data'!N$1,FALSE)</f>
        <v>52.134716898336301</v>
      </c>
      <c r="I5" s="60">
        <f>VLOOKUP($A5,'Occupancy Raw Data'!$B$6:$BE$43,'Occupancy Raw Data'!O$1,FALSE)</f>
        <v>43.903446495417498</v>
      </c>
      <c r="J5" s="61">
        <f>VLOOKUP($A5,'Occupancy Raw Data'!$B$6:$BE$43,'Occupancy Raw Data'!P$1,FALSE)</f>
        <v>48.019373866577098</v>
      </c>
      <c r="K5" s="62">
        <f>VLOOKUP($A5,'Occupancy Raw Data'!$B$6:$BE$43,'Occupancy Raw Data'!R$1,FALSE)</f>
        <v>46.346772230785596</v>
      </c>
      <c r="L5" s="63"/>
      <c r="M5" s="59">
        <f>VLOOKUP($A5,'Occupancy Raw Data'!$B$6:$BE$43,'Occupancy Raw Data'!T$1,FALSE)</f>
        <v>30.007236729573201</v>
      </c>
      <c r="N5" s="60">
        <f>VLOOKUP($A5,'Occupancy Raw Data'!$B$6:$BE$43,'Occupancy Raw Data'!U$1,FALSE)</f>
        <v>22.550898647876799</v>
      </c>
      <c r="O5" s="60">
        <f>VLOOKUP($A5,'Occupancy Raw Data'!$B$6:$BE$43,'Occupancy Raw Data'!V$1,FALSE)</f>
        <v>23.944520151279299</v>
      </c>
      <c r="P5" s="60">
        <f>VLOOKUP($A5,'Occupancy Raw Data'!$B$6:$BE$43,'Occupancy Raw Data'!W$1,FALSE)</f>
        <v>25.005647288375702</v>
      </c>
      <c r="Q5" s="60">
        <f>VLOOKUP($A5,'Occupancy Raw Data'!$B$6:$BE$43,'Occupancy Raw Data'!X$1,FALSE)</f>
        <v>6.0192490745748</v>
      </c>
      <c r="R5" s="61">
        <f>VLOOKUP($A5,'Occupancy Raw Data'!$B$6:$BE$43,'Occupancy Raw Data'!Y$1,FALSE)</f>
        <v>21.0684481998235</v>
      </c>
      <c r="S5" s="60">
        <f>VLOOKUP($A5,'Occupancy Raw Data'!$B$6:$BE$43,'Occupancy Raw Data'!AA$1,FALSE)</f>
        <v>34.213422398426601</v>
      </c>
      <c r="T5" s="60">
        <f>VLOOKUP($A5,'Occupancy Raw Data'!$B$6:$BE$43,'Occupancy Raw Data'!AB$1,FALSE)</f>
        <v>16.126610006288399</v>
      </c>
      <c r="U5" s="61">
        <f>VLOOKUP($A5,'Occupancy Raw Data'!$B$6:$BE$43,'Occupancy Raw Data'!AC$1,FALSE)</f>
        <v>25.293255292080602</v>
      </c>
      <c r="V5" s="62">
        <f>VLOOKUP($A5,'Occupancy Raw Data'!$B$6:$BE$43,'Occupancy Raw Data'!AE$1,FALSE)</f>
        <v>22.288124443586401</v>
      </c>
      <c r="W5" s="63"/>
      <c r="X5" s="64">
        <f>VLOOKUP($A5,'ADR Raw Data'!$B$6:$BE$43,'ADR Raw Data'!G$1,FALSE)</f>
        <v>94.603875705043706</v>
      </c>
      <c r="Y5" s="65">
        <f>VLOOKUP($A5,'ADR Raw Data'!$B$6:$BE$43,'ADR Raw Data'!H$1,FALSE)</f>
        <v>96.954123789379096</v>
      </c>
      <c r="Z5" s="65">
        <f>VLOOKUP($A5,'ADR Raw Data'!$B$6:$BE$43,'ADR Raw Data'!I$1,FALSE)</f>
        <v>97.543769456900804</v>
      </c>
      <c r="AA5" s="65">
        <f>VLOOKUP($A5,'ADR Raw Data'!$B$6:$BE$43,'ADR Raw Data'!J$1,FALSE)</f>
        <v>97.021038621219503</v>
      </c>
      <c r="AB5" s="65">
        <f>VLOOKUP($A5,'ADR Raw Data'!$B$6:$BE$43,'ADR Raw Data'!K$1,FALSE)</f>
        <v>98.2607162729267</v>
      </c>
      <c r="AC5" s="66">
        <f>VLOOKUP($A5,'ADR Raw Data'!$B$6:$BE$43,'ADR Raw Data'!L$1,FALSE)</f>
        <v>96.890183562201202</v>
      </c>
      <c r="AD5" s="65">
        <f>VLOOKUP($A5,'ADR Raw Data'!$B$6:$BE$43,'ADR Raw Data'!N$1,FALSE)</f>
        <v>118.924441427669</v>
      </c>
      <c r="AE5" s="65">
        <f>VLOOKUP($A5,'ADR Raw Data'!$B$6:$BE$43,'ADR Raw Data'!O$1,FALSE)</f>
        <v>100.11306073591599</v>
      </c>
      <c r="AF5" s="66">
        <f>VLOOKUP($A5,'ADR Raw Data'!$B$6:$BE$43,'ADR Raw Data'!P$1,FALSE)</f>
        <v>110.325559877161</v>
      </c>
      <c r="AG5" s="67">
        <f>VLOOKUP($A5,'ADR Raw Data'!$B$6:$BE$43,'ADR Raw Data'!R$1,FALSE)</f>
        <v>100.86719434844601</v>
      </c>
      <c r="AH5" s="63"/>
      <c r="AI5" s="59">
        <f>VLOOKUP($A5,'ADR Raw Data'!$B$6:$BE$43,'ADR Raw Data'!T$1,FALSE)</f>
        <v>19.375969981058699</v>
      </c>
      <c r="AJ5" s="60">
        <f>VLOOKUP($A5,'ADR Raw Data'!$B$6:$BE$43,'ADR Raw Data'!U$1,FALSE)</f>
        <v>21.409570619546599</v>
      </c>
      <c r="AK5" s="60">
        <f>VLOOKUP($A5,'ADR Raw Data'!$B$6:$BE$43,'ADR Raw Data'!V$1,FALSE)</f>
        <v>22.2024633531097</v>
      </c>
      <c r="AL5" s="60">
        <f>VLOOKUP($A5,'ADR Raw Data'!$B$6:$BE$43,'ADR Raw Data'!W$1,FALSE)</f>
        <v>20.163635002304101</v>
      </c>
      <c r="AM5" s="60">
        <f>VLOOKUP($A5,'ADR Raw Data'!$B$6:$BE$43,'ADR Raw Data'!X$1,FALSE)</f>
        <v>10.054286124800701</v>
      </c>
      <c r="AN5" s="61">
        <f>VLOOKUP($A5,'ADR Raw Data'!$B$6:$BE$43,'ADR Raw Data'!Y$1,FALSE)</f>
        <v>18.226718022434</v>
      </c>
      <c r="AO5" s="60">
        <f>VLOOKUP($A5,'ADR Raw Data'!$B$6:$BE$43,'ADR Raw Data'!AA$1,FALSE)</f>
        <v>42.885743648473699</v>
      </c>
      <c r="AP5" s="60">
        <f>VLOOKUP($A5,'ADR Raw Data'!$B$6:$BE$43,'ADR Raw Data'!AB$1,FALSE)</f>
        <v>24.965000012998999</v>
      </c>
      <c r="AQ5" s="61">
        <f>VLOOKUP($A5,'ADR Raw Data'!$B$6:$BE$43,'ADR Raw Data'!AC$1,FALSE)</f>
        <v>35.049349636472598</v>
      </c>
      <c r="AR5" s="62">
        <f>VLOOKUP($A5,'ADR Raw Data'!$B$6:$BE$43,'ADR Raw Data'!AE$1,FALSE)</f>
        <v>23.192666934566599</v>
      </c>
      <c r="AS5" s="50"/>
      <c r="AT5" s="64">
        <f>VLOOKUP($A5,'RevPAR Raw Data'!$B$6:$BE$43,'RevPAR Raw Data'!G$1,FALSE)</f>
        <v>41.238479111007798</v>
      </c>
      <c r="AU5" s="65">
        <f>VLOOKUP($A5,'RevPAR Raw Data'!$B$6:$BE$43,'RevPAR Raw Data'!H$1,FALSE)</f>
        <v>45.996304671467797</v>
      </c>
      <c r="AV5" s="65">
        <f>VLOOKUP($A5,'RevPAR Raw Data'!$B$6:$BE$43,'RevPAR Raw Data'!I$1,FALSE)</f>
        <v>46.743735729404598</v>
      </c>
      <c r="AW5" s="65">
        <f>VLOOKUP($A5,'RevPAR Raw Data'!$B$6:$BE$43,'RevPAR Raw Data'!J$1,FALSE)</f>
        <v>44.8190591867683</v>
      </c>
      <c r="AX5" s="65">
        <f>VLOOKUP($A5,'RevPAR Raw Data'!$B$6:$BE$43,'RevPAR Raw Data'!K$1,FALSE)</f>
        <v>42.488841233979898</v>
      </c>
      <c r="AY5" s="66">
        <f>VLOOKUP($A5,'RevPAR Raw Data'!$B$6:$BE$43,'RevPAR Raw Data'!L$1,FALSE)</f>
        <v>44.2572839865257</v>
      </c>
      <c r="AZ5" s="65">
        <f>VLOOKUP($A5,'RevPAR Raw Data'!$B$6:$BE$43,'RevPAR Raw Data'!N$1,FALSE)</f>
        <v>62.000920861243401</v>
      </c>
      <c r="BA5" s="65">
        <f>VLOOKUP($A5,'RevPAR Raw Data'!$B$6:$BE$43,'RevPAR Raw Data'!O$1,FALSE)</f>
        <v>43.953084055118097</v>
      </c>
      <c r="BB5" s="66">
        <f>VLOOKUP($A5,'RevPAR Raw Data'!$B$6:$BE$43,'RevPAR Raw Data'!P$1,FALSE)</f>
        <v>52.977643067808501</v>
      </c>
      <c r="BC5" s="67">
        <f>VLOOKUP($A5,'RevPAR Raw Data'!$B$6:$BE$43,'RevPAR Raw Data'!R$1,FALSE)</f>
        <v>46.748688820258202</v>
      </c>
      <c r="BD5" s="63"/>
      <c r="BE5" s="59">
        <f>VLOOKUP($A5,'RevPAR Raw Data'!$B$6:$BE$43,'RevPAR Raw Data'!T$1,FALSE)</f>
        <v>55.197399891499401</v>
      </c>
      <c r="BF5" s="60">
        <f>VLOOKUP($A5,'RevPAR Raw Data'!$B$6:$BE$43,'RevPAR Raw Data'!U$1,FALSE)</f>
        <v>48.788519838783003</v>
      </c>
      <c r="BG5" s="60">
        <f>VLOOKUP($A5,'RevPAR Raw Data'!$B$6:$BE$43,'RevPAR Raw Data'!V$1,FALSE)</f>
        <v>51.463256816054901</v>
      </c>
      <c r="BH5" s="60">
        <f>VLOOKUP($A5,'RevPAR Raw Data'!$B$6:$BE$43,'RevPAR Raw Data'!W$1,FALSE)</f>
        <v>50.211329739871601</v>
      </c>
      <c r="BI5" s="60">
        <f>VLOOKUP($A5,'RevPAR Raw Data'!$B$6:$BE$43,'RevPAR Raw Data'!X$1,FALSE)</f>
        <v>16.678727723897701</v>
      </c>
      <c r="BJ5" s="61">
        <f>VLOOKUP($A5,'RevPAR Raw Data'!$B$6:$BE$43,'RevPAR Raw Data'!Y$1,FALSE)</f>
        <v>43.135252867342103</v>
      </c>
      <c r="BK5" s="60">
        <f>VLOOKUP($A5,'RevPAR Raw Data'!$B$6:$BE$43,'RevPAR Raw Data'!AA$1,FALSE)</f>
        <v>91.771846670059105</v>
      </c>
      <c r="BL5" s="60">
        <f>VLOOKUP($A5,'RevPAR Raw Data'!$B$6:$BE$43,'RevPAR Raw Data'!AB$1,FALSE)</f>
        <v>45.117618209453703</v>
      </c>
      <c r="BM5" s="61">
        <f>VLOOKUP($A5,'RevPAR Raw Data'!$B$6:$BE$43,'RevPAR Raw Data'!AC$1,FALSE)</f>
        <v>69.207726410320205</v>
      </c>
      <c r="BN5" s="62">
        <f>VLOOKUP($A5,'RevPAR Raw Data'!$B$6:$BE$43,'RevPAR Raw Data'!AE$1,FALSE)</f>
        <v>50.650001846315703</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41.382343871868798</v>
      </c>
      <c r="C7" s="60">
        <f>VLOOKUP($A7,'Occupancy Raw Data'!$B$6:$BE$43,'Occupancy Raw Data'!H$1,FALSE)</f>
        <v>43.013912317933602</v>
      </c>
      <c r="D7" s="60">
        <f>VLOOKUP($A7,'Occupancy Raw Data'!$B$6:$BE$43,'Occupancy Raw Data'!I$1,FALSE)</f>
        <v>43.553536123052297</v>
      </c>
      <c r="E7" s="60">
        <f>VLOOKUP($A7,'Occupancy Raw Data'!$B$6:$BE$43,'Occupancy Raw Data'!J$1,FALSE)</f>
        <v>41.779579546897303</v>
      </c>
      <c r="F7" s="60">
        <f>VLOOKUP($A7,'Occupancy Raw Data'!$B$6:$BE$43,'Occupancy Raw Data'!K$1,FALSE)</f>
        <v>41.280767626199399</v>
      </c>
      <c r="G7" s="61">
        <f>VLOOKUP($A7,'Occupancy Raw Data'!$B$6:$BE$43,'Occupancy Raw Data'!L$1,FALSE)</f>
        <v>42.202027897190298</v>
      </c>
      <c r="H7" s="60">
        <f>VLOOKUP($A7,'Occupancy Raw Data'!$B$6:$BE$43,'Occupancy Raw Data'!N$1,FALSE)</f>
        <v>54.6298815548421</v>
      </c>
      <c r="I7" s="60">
        <f>VLOOKUP($A7,'Occupancy Raw Data'!$B$6:$BE$43,'Occupancy Raw Data'!O$1,FALSE)</f>
        <v>43.600609811430303</v>
      </c>
      <c r="J7" s="61">
        <f>VLOOKUP($A7,'Occupancy Raw Data'!$B$6:$BE$43,'Occupancy Raw Data'!P$1,FALSE)</f>
        <v>49.116846593486301</v>
      </c>
      <c r="K7" s="62">
        <f>VLOOKUP($A7,'Occupancy Raw Data'!$B$6:$BE$43,'Occupancy Raw Data'!R$1,FALSE)</f>
        <v>44.177280796091999</v>
      </c>
      <c r="L7" s="63"/>
      <c r="M7" s="59">
        <f>VLOOKUP($A7,'Occupancy Raw Data'!$B$6:$BE$43,'Occupancy Raw Data'!T$1,FALSE)</f>
        <v>63.022276998799398</v>
      </c>
      <c r="N7" s="60">
        <f>VLOOKUP($A7,'Occupancy Raw Data'!$B$6:$BE$43,'Occupancy Raw Data'!U$1,FALSE)</f>
        <v>67.069647298087006</v>
      </c>
      <c r="O7" s="60">
        <f>VLOOKUP($A7,'Occupancy Raw Data'!$B$6:$BE$43,'Occupancy Raw Data'!V$1,FALSE)</f>
        <v>69.709698900680706</v>
      </c>
      <c r="P7" s="60">
        <f>VLOOKUP($A7,'Occupancy Raw Data'!$B$6:$BE$43,'Occupancy Raw Data'!W$1,FALSE)</f>
        <v>61.351626316163902</v>
      </c>
      <c r="Q7" s="60">
        <f>VLOOKUP($A7,'Occupancy Raw Data'!$B$6:$BE$43,'Occupancy Raw Data'!X$1,FALSE)</f>
        <v>14.8056832539403</v>
      </c>
      <c r="R7" s="61">
        <f>VLOOKUP($A7,'Occupancy Raw Data'!$B$6:$BE$43,'Occupancy Raw Data'!Y$1,FALSE)</f>
        <v>52.1948899241535</v>
      </c>
      <c r="S7" s="60">
        <f>VLOOKUP($A7,'Occupancy Raw Data'!$B$6:$BE$43,'Occupancy Raw Data'!AA$1,FALSE)</f>
        <v>74.375249381261696</v>
      </c>
      <c r="T7" s="60">
        <f>VLOOKUP($A7,'Occupancy Raw Data'!$B$6:$BE$43,'Occupancy Raw Data'!AB$1,FALSE)</f>
        <v>46.579287367431299</v>
      </c>
      <c r="U7" s="61">
        <f>VLOOKUP($A7,'Occupancy Raw Data'!$B$6:$BE$43,'Occupancy Raw Data'!AC$1,FALSE)</f>
        <v>60.842851909067598</v>
      </c>
      <c r="V7" s="62">
        <f>VLOOKUP($A7,'Occupancy Raw Data'!$B$6:$BE$43,'Occupancy Raw Data'!AE$1,FALSE)</f>
        <v>54.813802436977397</v>
      </c>
      <c r="W7" s="63"/>
      <c r="X7" s="64">
        <f>VLOOKUP($A7,'ADR Raw Data'!$B$6:$BE$43,'ADR Raw Data'!G$1,FALSE)</f>
        <v>111.182671108286</v>
      </c>
      <c r="Y7" s="65">
        <f>VLOOKUP($A7,'ADR Raw Data'!$B$6:$BE$43,'ADR Raw Data'!H$1,FALSE)</f>
        <v>114.60580037108799</v>
      </c>
      <c r="Z7" s="65">
        <f>VLOOKUP($A7,'ADR Raw Data'!$B$6:$BE$43,'ADR Raw Data'!I$1,FALSE)</f>
        <v>113.905094433917</v>
      </c>
      <c r="AA7" s="65">
        <f>VLOOKUP($A7,'ADR Raw Data'!$B$6:$BE$43,'ADR Raw Data'!J$1,FALSE)</f>
        <v>112.448184817765</v>
      </c>
      <c r="AB7" s="65">
        <f>VLOOKUP($A7,'ADR Raw Data'!$B$6:$BE$43,'ADR Raw Data'!K$1,FALSE)</f>
        <v>114.384596304677</v>
      </c>
      <c r="AC7" s="66">
        <f>VLOOKUP($A7,'ADR Raw Data'!$B$6:$BE$43,'ADR Raw Data'!L$1,FALSE)</f>
        <v>113.31936419042</v>
      </c>
      <c r="AD7" s="65">
        <f>VLOOKUP($A7,'ADR Raw Data'!$B$6:$BE$43,'ADR Raw Data'!N$1,FALSE)</f>
        <v>147.575740088983</v>
      </c>
      <c r="AE7" s="65">
        <f>VLOOKUP($A7,'ADR Raw Data'!$B$6:$BE$43,'ADR Raw Data'!O$1,FALSE)</f>
        <v>117.235810768622</v>
      </c>
      <c r="AF7" s="66">
        <f>VLOOKUP($A7,'ADR Raw Data'!$B$6:$BE$43,'ADR Raw Data'!P$1,FALSE)</f>
        <v>134.11339988733201</v>
      </c>
      <c r="AG7" s="67">
        <f>VLOOKUP($A7,'ADR Raw Data'!$B$6:$BE$43,'ADR Raw Data'!R$1,FALSE)</f>
        <v>119.923442147899</v>
      </c>
      <c r="AH7" s="63"/>
      <c r="AI7" s="59">
        <f>VLOOKUP($A7,'ADR Raw Data'!$B$6:$BE$43,'ADR Raw Data'!T$1,FALSE)</f>
        <v>25.4202521925701</v>
      </c>
      <c r="AJ7" s="60">
        <f>VLOOKUP($A7,'ADR Raw Data'!$B$6:$BE$43,'ADR Raw Data'!U$1,FALSE)</f>
        <v>29.990892271862801</v>
      </c>
      <c r="AK7" s="60">
        <f>VLOOKUP($A7,'ADR Raw Data'!$B$6:$BE$43,'ADR Raw Data'!V$1,FALSE)</f>
        <v>30.992875255285199</v>
      </c>
      <c r="AL7" s="60">
        <f>VLOOKUP($A7,'ADR Raw Data'!$B$6:$BE$43,'ADR Raw Data'!W$1,FALSE)</f>
        <v>27.513961278518099</v>
      </c>
      <c r="AM7" s="60">
        <f>VLOOKUP($A7,'ADR Raw Data'!$B$6:$BE$43,'ADR Raw Data'!X$1,FALSE)</f>
        <v>5.5830548134671796</v>
      </c>
      <c r="AN7" s="61">
        <f>VLOOKUP($A7,'ADR Raw Data'!$B$6:$BE$43,'ADR Raw Data'!Y$1,FALSE)</f>
        <v>21.503251711120001</v>
      </c>
      <c r="AO7" s="60">
        <f>VLOOKUP($A7,'ADR Raw Data'!$B$6:$BE$43,'ADR Raw Data'!AA$1,FALSE)</f>
        <v>57.671949031877098</v>
      </c>
      <c r="AP7" s="60">
        <f>VLOOKUP($A7,'ADR Raw Data'!$B$6:$BE$43,'ADR Raw Data'!AB$1,FALSE)</f>
        <v>29.454408810563699</v>
      </c>
      <c r="AQ7" s="61">
        <f>VLOOKUP($A7,'ADR Raw Data'!$B$6:$BE$43,'ADR Raw Data'!AC$1,FALSE)</f>
        <v>45.5880202551458</v>
      </c>
      <c r="AR7" s="62">
        <f>VLOOKUP($A7,'ADR Raw Data'!$B$6:$BE$43,'ADR Raw Data'!AE$1,FALSE)</f>
        <v>29.071908896911701</v>
      </c>
      <c r="AS7" s="50"/>
      <c r="AT7" s="64">
        <f>VLOOKUP($A7,'RevPAR Raw Data'!$B$6:$BE$43,'RevPAR Raw Data'!G$1,FALSE)</f>
        <v>46.009995283960002</v>
      </c>
      <c r="AU7" s="65">
        <f>VLOOKUP($A7,'RevPAR Raw Data'!$B$6:$BE$43,'RevPAR Raw Data'!H$1,FALSE)</f>
        <v>49.296438482886202</v>
      </c>
      <c r="AV7" s="65">
        <f>VLOOKUP($A7,'RevPAR Raw Data'!$B$6:$BE$43,'RevPAR Raw Data'!I$1,FALSE)</f>
        <v>49.609696450272899</v>
      </c>
      <c r="AW7" s="65">
        <f>VLOOKUP($A7,'RevPAR Raw Data'!$B$6:$BE$43,'RevPAR Raw Data'!J$1,FALSE)</f>
        <v>46.980378824980498</v>
      </c>
      <c r="AX7" s="65">
        <f>VLOOKUP($A7,'RevPAR Raw Data'!$B$6:$BE$43,'RevPAR Raw Data'!K$1,FALSE)</f>
        <v>47.218839400700098</v>
      </c>
      <c r="AY7" s="66">
        <f>VLOOKUP($A7,'RevPAR Raw Data'!$B$6:$BE$43,'RevPAR Raw Data'!L$1,FALSE)</f>
        <v>47.823069688559897</v>
      </c>
      <c r="AZ7" s="65">
        <f>VLOOKUP($A7,'RevPAR Raw Data'!$B$6:$BE$43,'RevPAR Raw Data'!N$1,FALSE)</f>
        <v>80.620452014293207</v>
      </c>
      <c r="BA7" s="65">
        <f>VLOOKUP($A7,'RevPAR Raw Data'!$B$6:$BE$43,'RevPAR Raw Data'!O$1,FALSE)</f>
        <v>51.115528412493802</v>
      </c>
      <c r="BB7" s="66">
        <f>VLOOKUP($A7,'RevPAR Raw Data'!$B$6:$BE$43,'RevPAR Raw Data'!P$1,FALSE)</f>
        <v>65.872272883969799</v>
      </c>
      <c r="BC7" s="67">
        <f>VLOOKUP($A7,'RevPAR Raw Data'!$B$6:$BE$43,'RevPAR Raw Data'!R$1,FALSE)</f>
        <v>52.978915778016699</v>
      </c>
      <c r="BD7" s="63"/>
      <c r="BE7" s="59">
        <f>VLOOKUP($A7,'RevPAR Raw Data'!$B$6:$BE$43,'RevPAR Raw Data'!T$1,FALSE)</f>
        <v>104.462950941964</v>
      </c>
      <c r="BF7" s="60">
        <f>VLOOKUP($A7,'RevPAR Raw Data'!$B$6:$BE$43,'RevPAR Raw Data'!U$1,FALSE)</f>
        <v>117.17532523823699</v>
      </c>
      <c r="BG7" s="60">
        <f>VLOOKUP($A7,'RevPAR Raw Data'!$B$6:$BE$43,'RevPAR Raw Data'!V$1,FALSE)</f>
        <v>122.307614177088</v>
      </c>
      <c r="BH7" s="60">
        <f>VLOOKUP($A7,'RevPAR Raw Data'!$B$6:$BE$43,'RevPAR Raw Data'!W$1,FALSE)</f>
        <v>105.74585030305199</v>
      </c>
      <c r="BI7" s="60">
        <f>VLOOKUP($A7,'RevPAR Raw Data'!$B$6:$BE$43,'RevPAR Raw Data'!X$1,FALSE)</f>
        <v>21.215347478983301</v>
      </c>
      <c r="BJ7" s="61">
        <f>VLOOKUP($A7,'RevPAR Raw Data'!$B$6:$BE$43,'RevPAR Raw Data'!Y$1,FALSE)</f>
        <v>84.921740196006297</v>
      </c>
      <c r="BK7" s="60">
        <f>VLOOKUP($A7,'RevPAR Raw Data'!$B$6:$BE$43,'RevPAR Raw Data'!AA$1,FALSE)</f>
        <v>174.94085432863099</v>
      </c>
      <c r="BL7" s="60">
        <f>VLOOKUP($A7,'RevPAR Raw Data'!$B$6:$BE$43,'RevPAR Raw Data'!AB$1,FALSE)</f>
        <v>89.753349900245595</v>
      </c>
      <c r="BM7" s="61">
        <f>VLOOKUP($A7,'RevPAR Raw Data'!$B$6:$BE$43,'RevPAR Raw Data'!AC$1,FALSE)</f>
        <v>134.167923816327</v>
      </c>
      <c r="BN7" s="62">
        <f>VLOOKUP($A7,'RevPAR Raw Data'!$B$6:$BE$43,'RevPAR Raw Data'!AE$1,FALSE)</f>
        <v>99.821130041300407</v>
      </c>
    </row>
    <row r="8" spans="1:66" x14ac:dyDescent="0.35">
      <c r="A8" s="76" t="s">
        <v>89</v>
      </c>
      <c r="B8" s="59">
        <f>VLOOKUP($A8,'Occupancy Raw Data'!$B$6:$BE$43,'Occupancy Raw Data'!G$1,FALSE)</f>
        <v>33.9819600689165</v>
      </c>
      <c r="C8" s="60">
        <f>VLOOKUP($A8,'Occupancy Raw Data'!$B$6:$BE$43,'Occupancy Raw Data'!H$1,FALSE)</f>
        <v>35.066382892469797</v>
      </c>
      <c r="D8" s="60">
        <f>VLOOKUP($A8,'Occupancy Raw Data'!$B$6:$BE$43,'Occupancy Raw Data'!I$1,FALSE)</f>
        <v>36.687949731427899</v>
      </c>
      <c r="E8" s="60">
        <f>VLOOKUP($A8,'Occupancy Raw Data'!$B$6:$BE$43,'Occupancy Raw Data'!J$1,FALSE)</f>
        <v>36.434579912840697</v>
      </c>
      <c r="F8" s="60">
        <f>VLOOKUP($A8,'Occupancy Raw Data'!$B$6:$BE$43,'Occupancy Raw Data'!K$1,FALSE)</f>
        <v>38.2284382284382</v>
      </c>
      <c r="G8" s="61">
        <f>VLOOKUP($A8,'Occupancy Raw Data'!$B$6:$BE$43,'Occupancy Raw Data'!L$1,FALSE)</f>
        <v>36.0798621668186</v>
      </c>
      <c r="H8" s="60">
        <f>VLOOKUP($A8,'Occupancy Raw Data'!$B$6:$BE$43,'Occupancy Raw Data'!N$1,FALSE)</f>
        <v>59.987838248707803</v>
      </c>
      <c r="I8" s="60">
        <f>VLOOKUP($A8,'Occupancy Raw Data'!$B$6:$BE$43,'Occupancy Raw Data'!O$1,FALSE)</f>
        <v>43.093138745312601</v>
      </c>
      <c r="J8" s="61">
        <f>VLOOKUP($A8,'Occupancy Raw Data'!$B$6:$BE$43,'Occupancy Raw Data'!P$1,FALSE)</f>
        <v>51.540488497010202</v>
      </c>
      <c r="K8" s="62">
        <f>VLOOKUP($A8,'Occupancy Raw Data'!$B$6:$BE$43,'Occupancy Raw Data'!R$1,FALSE)</f>
        <v>40.497183975444798</v>
      </c>
      <c r="L8" s="63"/>
      <c r="M8" s="59">
        <f>VLOOKUP($A8,'Occupancy Raw Data'!$B$6:$BE$43,'Occupancy Raw Data'!T$1,FALSE)</f>
        <v>75.356753613126898</v>
      </c>
      <c r="N8" s="60">
        <f>VLOOKUP($A8,'Occupancy Raw Data'!$B$6:$BE$43,'Occupancy Raw Data'!U$1,FALSE)</f>
        <v>88.557382148086703</v>
      </c>
      <c r="O8" s="60">
        <f>VLOOKUP($A8,'Occupancy Raw Data'!$B$6:$BE$43,'Occupancy Raw Data'!V$1,FALSE)</f>
        <v>102.514235796267</v>
      </c>
      <c r="P8" s="60">
        <f>VLOOKUP($A8,'Occupancy Raw Data'!$B$6:$BE$43,'Occupancy Raw Data'!W$1,FALSE)</f>
        <v>82.814030935219193</v>
      </c>
      <c r="Q8" s="60">
        <f>VLOOKUP($A8,'Occupancy Raw Data'!$B$6:$BE$43,'Occupancy Raw Data'!X$1,FALSE)</f>
        <v>30.523371029700101</v>
      </c>
      <c r="R8" s="61">
        <f>VLOOKUP($A8,'Occupancy Raw Data'!$B$6:$BE$43,'Occupancy Raw Data'!Y$1,FALSE)</f>
        <v>71.302104864343704</v>
      </c>
      <c r="S8" s="60">
        <f>VLOOKUP($A8,'Occupancy Raw Data'!$B$6:$BE$43,'Occupancy Raw Data'!AA$1,FALSE)</f>
        <v>141.744467725091</v>
      </c>
      <c r="T8" s="60">
        <f>VLOOKUP($A8,'Occupancy Raw Data'!$B$6:$BE$43,'Occupancy Raw Data'!AB$1,FALSE)</f>
        <v>83.490514075098702</v>
      </c>
      <c r="U8" s="61">
        <f>VLOOKUP($A8,'Occupancy Raw Data'!$B$6:$BE$43,'Occupancy Raw Data'!AC$1,FALSE)</f>
        <v>113.41915081270901</v>
      </c>
      <c r="V8" s="62">
        <f>VLOOKUP($A8,'Occupancy Raw Data'!$B$6:$BE$43,'Occupancy Raw Data'!AE$1,FALSE)</f>
        <v>84.334708456124901</v>
      </c>
      <c r="W8" s="63"/>
      <c r="X8" s="64">
        <f>VLOOKUP($A8,'ADR Raw Data'!$B$6:$BE$43,'ADR Raw Data'!G$1,FALSE)</f>
        <v>99.018016701461306</v>
      </c>
      <c r="Y8" s="65">
        <f>VLOOKUP($A8,'ADR Raw Data'!$B$6:$BE$43,'ADR Raw Data'!H$1,FALSE)</f>
        <v>98.506184971098193</v>
      </c>
      <c r="Z8" s="65">
        <f>VLOOKUP($A8,'ADR Raw Data'!$B$6:$BE$43,'ADR Raw Data'!I$1,FALSE)</f>
        <v>99.413795580110403</v>
      </c>
      <c r="AA8" s="65">
        <f>VLOOKUP($A8,'ADR Raw Data'!$B$6:$BE$43,'ADR Raw Data'!J$1,FALSE)</f>
        <v>101.427902642559</v>
      </c>
      <c r="AB8" s="65">
        <f>VLOOKUP($A8,'ADR Raw Data'!$B$6:$BE$43,'ADR Raw Data'!K$1,FALSE)</f>
        <v>107.473046129374</v>
      </c>
      <c r="AC8" s="66">
        <f>VLOOKUP($A8,'ADR Raw Data'!$B$6:$BE$43,'ADR Raw Data'!L$1,FALSE)</f>
        <v>101.27743764044899</v>
      </c>
      <c r="AD8" s="65">
        <f>VLOOKUP($A8,'ADR Raw Data'!$B$6:$BE$43,'ADR Raw Data'!N$1,FALSE)</f>
        <v>140.12675789829299</v>
      </c>
      <c r="AE8" s="65">
        <f>VLOOKUP($A8,'ADR Raw Data'!$B$6:$BE$43,'ADR Raw Data'!O$1,FALSE)</f>
        <v>108.028280809031</v>
      </c>
      <c r="AF8" s="66">
        <f>VLOOKUP($A8,'ADR Raw Data'!$B$6:$BE$43,'ADR Raw Data'!P$1,FALSE)</f>
        <v>126.707947104512</v>
      </c>
      <c r="AG8" s="67">
        <f>VLOOKUP($A8,'ADR Raw Data'!$B$6:$BE$43,'ADR Raw Data'!R$1,FALSE)</f>
        <v>110.524647670801</v>
      </c>
      <c r="AH8" s="63"/>
      <c r="AI8" s="59">
        <f>VLOOKUP($A8,'ADR Raw Data'!$B$6:$BE$43,'ADR Raw Data'!T$1,FALSE)</f>
        <v>8.1815903316399599</v>
      </c>
      <c r="AJ8" s="60">
        <f>VLOOKUP($A8,'ADR Raw Data'!$B$6:$BE$43,'ADR Raw Data'!U$1,FALSE)</f>
        <v>6.5816640320769402</v>
      </c>
      <c r="AK8" s="60">
        <f>VLOOKUP($A8,'ADR Raw Data'!$B$6:$BE$43,'ADR Raw Data'!V$1,FALSE)</f>
        <v>7.8427827044887897</v>
      </c>
      <c r="AL8" s="60">
        <f>VLOOKUP($A8,'ADR Raw Data'!$B$6:$BE$43,'ADR Raw Data'!W$1,FALSE)</f>
        <v>10.591592014939</v>
      </c>
      <c r="AM8" s="60">
        <f>VLOOKUP($A8,'ADR Raw Data'!$B$6:$BE$43,'ADR Raw Data'!X$1,FALSE)</f>
        <v>-4.2442679800533902</v>
      </c>
      <c r="AN8" s="61">
        <f>VLOOKUP($A8,'ADR Raw Data'!$B$6:$BE$43,'ADR Raw Data'!Y$1,FALSE)</f>
        <v>3.7744513803722302</v>
      </c>
      <c r="AO8" s="60">
        <f>VLOOKUP($A8,'ADR Raw Data'!$B$6:$BE$43,'ADR Raw Data'!AA$1,FALSE)</f>
        <v>45.424084206017497</v>
      </c>
      <c r="AP8" s="60">
        <f>VLOOKUP($A8,'ADR Raw Data'!$B$6:$BE$43,'ADR Raw Data'!AB$1,FALSE)</f>
        <v>13.515400140610399</v>
      </c>
      <c r="AQ8" s="61">
        <f>VLOOKUP($A8,'ADR Raw Data'!$B$6:$BE$43,'ADR Raw Data'!AC$1,FALSE)</f>
        <v>32.2931672686179</v>
      </c>
      <c r="AR8" s="62">
        <f>VLOOKUP($A8,'ADR Raw Data'!$B$6:$BE$43,'ADR Raw Data'!AE$1,FALSE)</f>
        <v>13.934268637374499</v>
      </c>
      <c r="AS8" s="50"/>
      <c r="AT8" s="64">
        <f>VLOOKUP($A8,'RevPAR Raw Data'!$B$6:$BE$43,'RevPAR Raw Data'!G$1,FALSE)</f>
        <v>33.648262896523697</v>
      </c>
      <c r="AU8" s="65">
        <f>VLOOKUP($A8,'RevPAR Raw Data'!$B$6:$BE$43,'RevPAR Raw Data'!H$1,FALSE)</f>
        <v>34.542555994729902</v>
      </c>
      <c r="AV8" s="65">
        <f>VLOOKUP($A8,'RevPAR Raw Data'!$B$6:$BE$43,'RevPAR Raw Data'!I$1,FALSE)</f>
        <v>36.472883348535497</v>
      </c>
      <c r="AW8" s="65">
        <f>VLOOKUP($A8,'RevPAR Raw Data'!$B$6:$BE$43,'RevPAR Raw Data'!J$1,FALSE)</f>
        <v>36.954830242221497</v>
      </c>
      <c r="AX8" s="65">
        <f>VLOOKUP($A8,'RevPAR Raw Data'!$B$6:$BE$43,'RevPAR Raw Data'!K$1,FALSE)</f>
        <v>41.085267051788698</v>
      </c>
      <c r="AY8" s="66">
        <f>VLOOKUP($A8,'RevPAR Raw Data'!$B$6:$BE$43,'RevPAR Raw Data'!L$1,FALSE)</f>
        <v>36.540759906759902</v>
      </c>
      <c r="AZ8" s="65">
        <f>VLOOKUP($A8,'RevPAR Raw Data'!$B$6:$BE$43,'RevPAR Raw Data'!N$1,FALSE)</f>
        <v>84.059012871186695</v>
      </c>
      <c r="BA8" s="65">
        <f>VLOOKUP($A8,'RevPAR Raw Data'!$B$6:$BE$43,'RevPAR Raw Data'!O$1,FALSE)</f>
        <v>46.552776933211703</v>
      </c>
      <c r="BB8" s="66">
        <f>VLOOKUP($A8,'RevPAR Raw Data'!$B$6:$BE$43,'RevPAR Raw Data'!P$1,FALSE)</f>
        <v>65.305894902199199</v>
      </c>
      <c r="BC8" s="67">
        <f>VLOOKUP($A8,'RevPAR Raw Data'!$B$6:$BE$43,'RevPAR Raw Data'!R$1,FALSE)</f>
        <v>44.759369905456801</v>
      </c>
      <c r="BD8" s="63"/>
      <c r="BE8" s="59">
        <f>VLOOKUP($A8,'RevPAR Raw Data'!$B$6:$BE$43,'RevPAR Raw Data'!T$1,FALSE)</f>
        <v>89.703724812616201</v>
      </c>
      <c r="BF8" s="60">
        <f>VLOOKUP($A8,'RevPAR Raw Data'!$B$6:$BE$43,'RevPAR Raw Data'!U$1,FALSE)</f>
        <v>100.967595548753</v>
      </c>
      <c r="BG8" s="60">
        <f>VLOOKUP($A8,'RevPAR Raw Data'!$B$6:$BE$43,'RevPAR Raw Data'!V$1,FALSE)</f>
        <v>118.39698725542399</v>
      </c>
      <c r="BH8" s="60">
        <f>VLOOKUP($A8,'RevPAR Raw Data'!$B$6:$BE$43,'RevPAR Raw Data'!W$1,FALSE)</f>
        <v>102.176947237942</v>
      </c>
      <c r="BI8" s="60">
        <f>VLOOKUP($A8,'RevPAR Raw Data'!$B$6:$BE$43,'RevPAR Raw Data'!X$1,FALSE)</f>
        <v>24.9836093866002</v>
      </c>
      <c r="BJ8" s="61">
        <f>VLOOKUP($A8,'RevPAR Raw Data'!$B$6:$BE$43,'RevPAR Raw Data'!Y$1,FALSE)</f>
        <v>77.767819526002597</v>
      </c>
      <c r="BK8" s="60">
        <f>VLOOKUP($A8,'RevPAR Raw Data'!$B$6:$BE$43,'RevPAR Raw Data'!AA$1,FALSE)</f>
        <v>251.554678307926</v>
      </c>
      <c r="BL8" s="60">
        <f>VLOOKUP($A8,'RevPAR Raw Data'!$B$6:$BE$43,'RevPAR Raw Data'!AB$1,FALSE)</f>
        <v>108.289991272411</v>
      </c>
      <c r="BM8" s="61">
        <f>VLOOKUP($A8,'RevPAR Raw Data'!$B$6:$BE$43,'RevPAR Raw Data'!AC$1,FALSE)</f>
        <v>182.338954167922</v>
      </c>
      <c r="BN8" s="62">
        <f>VLOOKUP($A8,'RevPAR Raw Data'!$B$6:$BE$43,'RevPAR Raw Data'!AE$1,FALSE)</f>
        <v>110.020401924322</v>
      </c>
    </row>
    <row r="9" spans="1:66" x14ac:dyDescent="0.35">
      <c r="A9" s="76" t="s">
        <v>90</v>
      </c>
      <c r="B9" s="59">
        <f>VLOOKUP($A9,'Occupancy Raw Data'!$B$6:$BE$43,'Occupancy Raw Data'!G$1,FALSE)</f>
        <v>45.1776038531005</v>
      </c>
      <c r="C9" s="60">
        <f>VLOOKUP($A9,'Occupancy Raw Data'!$B$6:$BE$43,'Occupancy Raw Data'!H$1,FALSE)</f>
        <v>46.2853702588801</v>
      </c>
      <c r="D9" s="60">
        <f>VLOOKUP($A9,'Occupancy Raw Data'!$B$6:$BE$43,'Occupancy Raw Data'!I$1,FALSE)</f>
        <v>45.635159542444299</v>
      </c>
      <c r="E9" s="60">
        <f>VLOOKUP($A9,'Occupancy Raw Data'!$B$6:$BE$43,'Occupancy Raw Data'!J$1,FALSE)</f>
        <v>44.840457555689298</v>
      </c>
      <c r="F9" s="60">
        <f>VLOOKUP($A9,'Occupancy Raw Data'!$B$6:$BE$43,'Occupancy Raw Data'!K$1,FALSE)</f>
        <v>44.888621312462298</v>
      </c>
      <c r="G9" s="61">
        <f>VLOOKUP($A9,'Occupancy Raw Data'!$B$6:$BE$43,'Occupancy Raw Data'!L$1,FALSE)</f>
        <v>45.3654425045153</v>
      </c>
      <c r="H9" s="60">
        <f>VLOOKUP($A9,'Occupancy Raw Data'!$B$6:$BE$43,'Occupancy Raw Data'!N$1,FALSE)</f>
        <v>62.287778446718796</v>
      </c>
      <c r="I9" s="60">
        <f>VLOOKUP($A9,'Occupancy Raw Data'!$B$6:$BE$43,'Occupancy Raw Data'!O$1,FALSE)</f>
        <v>48.937720043705198</v>
      </c>
      <c r="J9" s="61">
        <f>VLOOKUP($A9,'Occupancy Raw Data'!$B$6:$BE$43,'Occupancy Raw Data'!P$1,FALSE)</f>
        <v>55.640188610808799</v>
      </c>
      <c r="K9" s="62">
        <f>VLOOKUP($A9,'Occupancy Raw Data'!$B$6:$BE$43,'Occupancy Raw Data'!R$1,FALSE)</f>
        <v>48.2924897101623</v>
      </c>
      <c r="L9" s="63"/>
      <c r="M9" s="59">
        <f>VLOOKUP($A9,'Occupancy Raw Data'!$B$6:$BE$43,'Occupancy Raw Data'!T$1,FALSE)</f>
        <v>65.618547747808904</v>
      </c>
      <c r="N9" s="60">
        <f>VLOOKUP($A9,'Occupancy Raw Data'!$B$6:$BE$43,'Occupancy Raw Data'!U$1,FALSE)</f>
        <v>72.219893741760202</v>
      </c>
      <c r="O9" s="60">
        <f>VLOOKUP($A9,'Occupancy Raw Data'!$B$6:$BE$43,'Occupancy Raw Data'!V$1,FALSE)</f>
        <v>65.288083212025001</v>
      </c>
      <c r="P9" s="60">
        <f>VLOOKUP($A9,'Occupancy Raw Data'!$B$6:$BE$43,'Occupancy Raw Data'!W$1,FALSE)</f>
        <v>64.955100716401802</v>
      </c>
      <c r="Q9" s="60">
        <f>VLOOKUP($A9,'Occupancy Raw Data'!$B$6:$BE$43,'Occupancy Raw Data'!X$1,FALSE)</f>
        <v>14.215251457484801</v>
      </c>
      <c r="R9" s="61">
        <f>VLOOKUP($A9,'Occupancy Raw Data'!$B$6:$BE$43,'Occupancy Raw Data'!Y$1,FALSE)</f>
        <v>53.004705501378901</v>
      </c>
      <c r="S9" s="60">
        <f>VLOOKUP($A9,'Occupancy Raw Data'!$B$6:$BE$43,'Occupancy Raw Data'!AA$1,FALSE)</f>
        <v>82.263754737120706</v>
      </c>
      <c r="T9" s="60">
        <f>VLOOKUP($A9,'Occupancy Raw Data'!$B$6:$BE$43,'Occupancy Raw Data'!AB$1,FALSE)</f>
        <v>46.021064732800902</v>
      </c>
      <c r="U9" s="61">
        <f>VLOOKUP($A9,'Occupancy Raw Data'!$B$6:$BE$43,'Occupancy Raw Data'!AC$1,FALSE)</f>
        <v>64.400278543435206</v>
      </c>
      <c r="V9" s="62">
        <f>VLOOKUP($A9,'Occupancy Raw Data'!$B$6:$BE$43,'Occupancy Raw Data'!AE$1,FALSE)</f>
        <v>56.533547694679697</v>
      </c>
      <c r="W9" s="63"/>
      <c r="X9" s="64">
        <f>VLOOKUP($A9,'ADR Raw Data'!$B$6:$BE$43,'ADR Raw Data'!G$1,FALSE)</f>
        <v>95.953747334754695</v>
      </c>
      <c r="Y9" s="65">
        <f>VLOOKUP($A9,'ADR Raw Data'!$B$6:$BE$43,'ADR Raw Data'!H$1,FALSE)</f>
        <v>97.5029266389177</v>
      </c>
      <c r="Z9" s="65">
        <f>VLOOKUP($A9,'ADR Raw Data'!$B$6:$BE$43,'ADR Raw Data'!I$1,FALSE)</f>
        <v>95.266810026385201</v>
      </c>
      <c r="AA9" s="65">
        <f>VLOOKUP($A9,'ADR Raw Data'!$B$6:$BE$43,'ADR Raw Data'!J$1,FALSE)</f>
        <v>95.479452201933398</v>
      </c>
      <c r="AB9" s="65">
        <f>VLOOKUP($A9,'ADR Raw Data'!$B$6:$BE$43,'ADR Raw Data'!K$1,FALSE)</f>
        <v>97.332620708154494</v>
      </c>
      <c r="AC9" s="66">
        <f>VLOOKUP($A9,'ADR Raw Data'!$B$6:$BE$43,'ADR Raw Data'!L$1,FALSE)</f>
        <v>96.310776621721999</v>
      </c>
      <c r="AD9" s="65">
        <f>VLOOKUP($A9,'ADR Raw Data'!$B$6:$BE$43,'ADR Raw Data'!N$1,FALSE)</f>
        <v>125.079367871641</v>
      </c>
      <c r="AE9" s="65">
        <f>VLOOKUP($A9,'ADR Raw Data'!$B$6:$BE$43,'ADR Raw Data'!O$1,FALSE)</f>
        <v>102.310875713222</v>
      </c>
      <c r="AF9" s="66">
        <f>VLOOKUP($A9,'ADR Raw Data'!$B$6:$BE$43,'ADR Raw Data'!P$1,FALSE)</f>
        <v>115.107639069969</v>
      </c>
      <c r="AG9" s="67">
        <f>VLOOKUP($A9,'ADR Raw Data'!$B$6:$BE$43,'ADR Raw Data'!R$1,FALSE)</f>
        <v>102.480319520718</v>
      </c>
      <c r="AH9" s="63"/>
      <c r="AI9" s="59">
        <f>VLOOKUP($A9,'ADR Raw Data'!$B$6:$BE$43,'ADR Raw Data'!T$1,FALSE)</f>
        <v>20.065335782379901</v>
      </c>
      <c r="AJ9" s="60">
        <f>VLOOKUP($A9,'ADR Raw Data'!$B$6:$BE$43,'ADR Raw Data'!U$1,FALSE)</f>
        <v>20.660858958983301</v>
      </c>
      <c r="AK9" s="60">
        <f>VLOOKUP($A9,'ADR Raw Data'!$B$6:$BE$43,'ADR Raw Data'!V$1,FALSE)</f>
        <v>19.473786741621801</v>
      </c>
      <c r="AL9" s="60">
        <f>VLOOKUP($A9,'ADR Raw Data'!$B$6:$BE$43,'ADR Raw Data'!W$1,FALSE)</f>
        <v>18.090993254959098</v>
      </c>
      <c r="AM9" s="60">
        <f>VLOOKUP($A9,'ADR Raw Data'!$B$6:$BE$43,'ADR Raw Data'!X$1,FALSE)</f>
        <v>0.40157113556420798</v>
      </c>
      <c r="AN9" s="61">
        <f>VLOOKUP($A9,'ADR Raw Data'!$B$6:$BE$43,'ADR Raw Data'!Y$1,FALSE)</f>
        <v>13.6668991071486</v>
      </c>
      <c r="AO9" s="60">
        <f>VLOOKUP($A9,'ADR Raw Data'!$B$6:$BE$43,'ADR Raw Data'!AA$1,FALSE)</f>
        <v>51.1462555534264</v>
      </c>
      <c r="AP9" s="60">
        <f>VLOOKUP($A9,'ADR Raw Data'!$B$6:$BE$43,'ADR Raw Data'!AB$1,FALSE)</f>
        <v>26.628116890018799</v>
      </c>
      <c r="AQ9" s="61">
        <f>VLOOKUP($A9,'ADR Raw Data'!$B$6:$BE$43,'ADR Raw Data'!AC$1,FALSE)</f>
        <v>40.744799625809399</v>
      </c>
      <c r="AR9" s="62">
        <f>VLOOKUP($A9,'ADR Raw Data'!$B$6:$BE$43,'ADR Raw Data'!AE$1,FALSE)</f>
        <v>22.284285297619501</v>
      </c>
      <c r="AS9" s="50"/>
      <c r="AT9" s="64">
        <f>VLOOKUP($A9,'RevPAR Raw Data'!$B$6:$BE$43,'RevPAR Raw Data'!G$1,FALSE)</f>
        <v>43.349603853100497</v>
      </c>
      <c r="AU9" s="65">
        <f>VLOOKUP($A9,'RevPAR Raw Data'!$B$6:$BE$43,'RevPAR Raw Data'!H$1,FALSE)</f>
        <v>45.129590608067403</v>
      </c>
      <c r="AV9" s="65">
        <f>VLOOKUP($A9,'RevPAR Raw Data'!$B$6:$BE$43,'RevPAR Raw Data'!I$1,FALSE)</f>
        <v>43.475160746538201</v>
      </c>
      <c r="AW9" s="65">
        <f>VLOOKUP($A9,'RevPAR Raw Data'!$B$6:$BE$43,'RevPAR Raw Data'!J$1,FALSE)</f>
        <v>42.8134232390126</v>
      </c>
      <c r="AX9" s="65">
        <f>VLOOKUP($A9,'RevPAR Raw Data'!$B$6:$BE$43,'RevPAR Raw Data'!K$1,FALSE)</f>
        <v>43.691271523178798</v>
      </c>
      <c r="AY9" s="66">
        <f>VLOOKUP($A9,'RevPAR Raw Data'!$B$6:$BE$43,'RevPAR Raw Data'!L$1,FALSE)</f>
        <v>43.691809993979497</v>
      </c>
      <c r="AZ9" s="65">
        <f>VLOOKUP($A9,'RevPAR Raw Data'!$B$6:$BE$43,'RevPAR Raw Data'!N$1,FALSE)</f>
        <v>77.9091595424443</v>
      </c>
      <c r="BA9" s="65">
        <f>VLOOKUP($A9,'RevPAR Raw Data'!$B$6:$BE$43,'RevPAR Raw Data'!O$1,FALSE)</f>
        <v>50.068609930800001</v>
      </c>
      <c r="BB9" s="66">
        <f>VLOOKUP($A9,'RevPAR Raw Data'!$B$6:$BE$43,'RevPAR Raw Data'!P$1,FALSE)</f>
        <v>64.046107483980094</v>
      </c>
      <c r="BC9" s="67">
        <f>VLOOKUP($A9,'RevPAR Raw Data'!$B$6:$BE$43,'RevPAR Raw Data'!R$1,FALSE)</f>
        <v>49.490297759484697</v>
      </c>
      <c r="BD9" s="63"/>
      <c r="BE9" s="59">
        <f>VLOOKUP($A9,'RevPAR Raw Data'!$B$6:$BE$43,'RevPAR Raw Data'!T$1,FALSE)</f>
        <v>98.850465471307999</v>
      </c>
      <c r="BF9" s="60">
        <f>VLOOKUP($A9,'RevPAR Raw Data'!$B$6:$BE$43,'RevPAR Raw Data'!U$1,FALSE)</f>
        <v>107.80200308705599</v>
      </c>
      <c r="BG9" s="60">
        <f>VLOOKUP($A9,'RevPAR Raw Data'!$B$6:$BE$43,'RevPAR Raw Data'!V$1,FALSE)</f>
        <v>97.475932046049195</v>
      </c>
      <c r="BH9" s="60">
        <f>VLOOKUP($A9,'RevPAR Raw Data'!$B$6:$BE$43,'RevPAR Raw Data'!W$1,FALSE)</f>
        <v>94.797116860717097</v>
      </c>
      <c r="BI9" s="60">
        <f>VLOOKUP($A9,'RevPAR Raw Data'!$B$6:$BE$43,'RevPAR Raw Data'!X$1,FALSE)</f>
        <v>14.673906939750101</v>
      </c>
      <c r="BJ9" s="61">
        <f>VLOOKUP($A9,'RevPAR Raw Data'!$B$6:$BE$43,'RevPAR Raw Data'!Y$1,FALSE)</f>
        <v>73.915704231442206</v>
      </c>
      <c r="BK9" s="60">
        <f>VLOOKUP($A9,'RevPAR Raw Data'!$B$6:$BE$43,'RevPAR Raw Data'!AA$1,FALSE)</f>
        <v>175.48484051623799</v>
      </c>
      <c r="BL9" s="60">
        <f>VLOOKUP($A9,'RevPAR Raw Data'!$B$6:$BE$43,'RevPAR Raw Data'!AB$1,FALSE)</f>
        <v>84.903724533901297</v>
      </c>
      <c r="BM9" s="61">
        <f>VLOOKUP($A9,'RevPAR Raw Data'!$B$6:$BE$43,'RevPAR Raw Data'!AC$1,FALSE)</f>
        <v>131.38484262022999</v>
      </c>
      <c r="BN9" s="62">
        <f>VLOOKUP($A9,'RevPAR Raw Data'!$B$6:$BE$43,'RevPAR Raw Data'!AE$1,FALSE)</f>
        <v>91.415930049447496</v>
      </c>
    </row>
    <row r="10" spans="1:66" x14ac:dyDescent="0.35">
      <c r="A10" s="76" t="s">
        <v>26</v>
      </c>
      <c r="B10" s="59">
        <f>VLOOKUP($A10,'Occupancy Raw Data'!$B$6:$BE$43,'Occupancy Raw Data'!G$1,FALSE)</f>
        <v>40.552728954671601</v>
      </c>
      <c r="C10" s="60">
        <f>VLOOKUP($A10,'Occupancy Raw Data'!$B$6:$BE$43,'Occupancy Raw Data'!H$1,FALSE)</f>
        <v>41.1771507863089</v>
      </c>
      <c r="D10" s="60">
        <f>VLOOKUP($A10,'Occupancy Raw Data'!$B$6:$BE$43,'Occupancy Raw Data'!I$1,FALSE)</f>
        <v>40.807123034227502</v>
      </c>
      <c r="E10" s="60">
        <f>VLOOKUP($A10,'Occupancy Raw Data'!$B$6:$BE$43,'Occupancy Raw Data'!J$1,FALSE)</f>
        <v>38.4713228492136</v>
      </c>
      <c r="F10" s="60">
        <f>VLOOKUP($A10,'Occupancy Raw Data'!$B$6:$BE$43,'Occupancy Raw Data'!K$1,FALSE)</f>
        <v>36.574930619796397</v>
      </c>
      <c r="G10" s="61">
        <f>VLOOKUP($A10,'Occupancy Raw Data'!$B$6:$BE$43,'Occupancy Raw Data'!L$1,FALSE)</f>
        <v>39.516651248843601</v>
      </c>
      <c r="H10" s="60">
        <f>VLOOKUP($A10,'Occupancy Raw Data'!$B$6:$BE$43,'Occupancy Raw Data'!N$1,FALSE)</f>
        <v>51.1447733580018</v>
      </c>
      <c r="I10" s="60">
        <f>VLOOKUP($A10,'Occupancy Raw Data'!$B$6:$BE$43,'Occupancy Raw Data'!O$1,FALSE)</f>
        <v>40.5224225612575</v>
      </c>
      <c r="J10" s="61">
        <f>VLOOKUP($A10,'Occupancy Raw Data'!$B$6:$BE$43,'Occupancy Raw Data'!P$1,FALSE)</f>
        <v>45.8323699421965</v>
      </c>
      <c r="K10" s="62">
        <f>VLOOKUP($A10,'Occupancy Raw Data'!$B$6:$BE$43,'Occupancy Raw Data'!R$1,FALSE)</f>
        <v>41.321440370003302</v>
      </c>
      <c r="L10" s="63"/>
      <c r="M10" s="59">
        <f>VLOOKUP($A10,'Occupancy Raw Data'!$B$6:$BE$43,'Occupancy Raw Data'!T$1,FALSE)</f>
        <v>39.033065698559298</v>
      </c>
      <c r="N10" s="60">
        <f>VLOOKUP($A10,'Occupancy Raw Data'!$B$6:$BE$43,'Occupancy Raw Data'!U$1,FALSE)</f>
        <v>34.191193428059101</v>
      </c>
      <c r="O10" s="60">
        <f>VLOOKUP($A10,'Occupancy Raw Data'!$B$6:$BE$43,'Occupancy Raw Data'!V$1,FALSE)</f>
        <v>34.922782351128703</v>
      </c>
      <c r="P10" s="60">
        <f>VLOOKUP($A10,'Occupancy Raw Data'!$B$6:$BE$43,'Occupancy Raw Data'!W$1,FALSE)</f>
        <v>26.585061489357901</v>
      </c>
      <c r="Q10" s="60">
        <f>VLOOKUP($A10,'Occupancy Raw Data'!$B$6:$BE$43,'Occupancy Raw Data'!X$1,FALSE)</f>
        <v>-5.9139851499567699</v>
      </c>
      <c r="R10" s="61">
        <f>VLOOKUP($A10,'Occupancy Raw Data'!$B$6:$BE$43,'Occupancy Raw Data'!Y$1,FALSE)</f>
        <v>23.982734524981801</v>
      </c>
      <c r="S10" s="60">
        <f>VLOOKUP($A10,'Occupancy Raw Data'!$B$6:$BE$43,'Occupancy Raw Data'!AA$1,FALSE)</f>
        <v>46.821081635585003</v>
      </c>
      <c r="T10" s="60">
        <f>VLOOKUP($A10,'Occupancy Raw Data'!$B$6:$BE$43,'Occupancy Raw Data'!AB$1,FALSE)</f>
        <v>26.313694134099102</v>
      </c>
      <c r="U10" s="61">
        <f>VLOOKUP($A10,'Occupancy Raw Data'!$B$6:$BE$43,'Occupancy Raw Data'!AC$1,FALSE)</f>
        <v>36.985718832173198</v>
      </c>
      <c r="V10" s="62">
        <f>VLOOKUP($A10,'Occupancy Raw Data'!$B$6:$BE$43,'Occupancy Raw Data'!AE$1,FALSE)</f>
        <v>27.828916252528199</v>
      </c>
      <c r="W10" s="63"/>
      <c r="X10" s="64">
        <f>VLOOKUP($A10,'ADR Raw Data'!$B$6:$BE$43,'ADR Raw Data'!G$1,FALSE)</f>
        <v>102.56617336754999</v>
      </c>
      <c r="Y10" s="65">
        <f>VLOOKUP($A10,'ADR Raw Data'!$B$6:$BE$43,'ADR Raw Data'!H$1,FALSE)</f>
        <v>101.85842740803101</v>
      </c>
      <c r="Z10" s="65">
        <f>VLOOKUP($A10,'ADR Raw Data'!$B$6:$BE$43,'ADR Raw Data'!I$1,FALSE)</f>
        <v>102.813213374893</v>
      </c>
      <c r="AA10" s="65">
        <f>VLOOKUP($A10,'ADR Raw Data'!$B$6:$BE$43,'ADR Raw Data'!J$1,FALSE)</f>
        <v>105.461743312293</v>
      </c>
      <c r="AB10" s="65">
        <f>VLOOKUP($A10,'ADR Raw Data'!$B$6:$BE$43,'ADR Raw Data'!K$1,FALSE)</f>
        <v>105.121824217515</v>
      </c>
      <c r="AC10" s="66">
        <f>VLOOKUP($A10,'ADR Raw Data'!$B$6:$BE$43,'ADR Raw Data'!L$1,FALSE)</f>
        <v>103.506572833148</v>
      </c>
      <c r="AD10" s="65">
        <f>VLOOKUP($A10,'ADR Raw Data'!$B$6:$BE$43,'ADR Raw Data'!N$1,FALSE)</f>
        <v>128.22412163689799</v>
      </c>
      <c r="AE10" s="65">
        <f>VLOOKUP($A10,'ADR Raw Data'!$B$6:$BE$43,'ADR Raw Data'!O$1,FALSE)</f>
        <v>108.549469480889</v>
      </c>
      <c r="AF10" s="66">
        <f>VLOOKUP($A10,'ADR Raw Data'!$B$6:$BE$43,'ADR Raw Data'!P$1,FALSE)</f>
        <v>119.524496153361</v>
      </c>
      <c r="AG10" s="67">
        <f>VLOOKUP($A10,'ADR Raw Data'!$B$6:$BE$43,'ADR Raw Data'!R$1,FALSE)</f>
        <v>108.583568116405</v>
      </c>
      <c r="AH10" s="63"/>
      <c r="AI10" s="59">
        <f>VLOOKUP($A10,'ADR Raw Data'!$B$6:$BE$43,'ADR Raw Data'!T$1,FALSE)</f>
        <v>24.187599183153001</v>
      </c>
      <c r="AJ10" s="60">
        <f>VLOOKUP($A10,'ADR Raw Data'!$B$6:$BE$43,'ADR Raw Data'!U$1,FALSE)</f>
        <v>19.424806558068699</v>
      </c>
      <c r="AK10" s="60">
        <f>VLOOKUP($A10,'ADR Raw Data'!$B$6:$BE$43,'ADR Raw Data'!V$1,FALSE)</f>
        <v>25.769439348912702</v>
      </c>
      <c r="AL10" s="60">
        <f>VLOOKUP($A10,'ADR Raw Data'!$B$6:$BE$43,'ADR Raw Data'!W$1,FALSE)</f>
        <v>28.292860667595399</v>
      </c>
      <c r="AM10" s="60">
        <f>VLOOKUP($A10,'ADR Raw Data'!$B$6:$BE$43,'ADR Raw Data'!X$1,FALSE)</f>
        <v>8.1809049896810304</v>
      </c>
      <c r="AN10" s="61">
        <f>VLOOKUP($A10,'ADR Raw Data'!$B$6:$BE$43,'ADR Raw Data'!Y$1,FALSE)</f>
        <v>19.752800664665202</v>
      </c>
      <c r="AO10" s="60">
        <f>VLOOKUP($A10,'ADR Raw Data'!$B$6:$BE$43,'ADR Raw Data'!AA$1,FALSE)</f>
        <v>51.640172174662197</v>
      </c>
      <c r="AP10" s="60">
        <f>VLOOKUP($A10,'ADR Raw Data'!$B$6:$BE$43,'ADR Raw Data'!AB$1,FALSE)</f>
        <v>30.995585556685501</v>
      </c>
      <c r="AQ10" s="61">
        <f>VLOOKUP($A10,'ADR Raw Data'!$B$6:$BE$43,'ADR Raw Data'!AC$1,FALSE)</f>
        <v>42.7219383730598</v>
      </c>
      <c r="AR10" s="62">
        <f>VLOOKUP($A10,'ADR Raw Data'!$B$6:$BE$43,'ADR Raw Data'!AE$1,FALSE)</f>
        <v>26.792357294058998</v>
      </c>
      <c r="AS10" s="50"/>
      <c r="AT10" s="64">
        <f>VLOOKUP($A10,'RevPAR Raw Data'!$B$6:$BE$43,'RevPAR Raw Data'!G$1,FALSE)</f>
        <v>41.593382284921297</v>
      </c>
      <c r="AU10" s="65">
        <f>VLOOKUP($A10,'RevPAR Raw Data'!$B$6:$BE$43,'RevPAR Raw Data'!H$1,FALSE)</f>
        <v>41.9423982423681</v>
      </c>
      <c r="AV10" s="65">
        <f>VLOOKUP($A10,'RevPAR Raw Data'!$B$6:$BE$43,'RevPAR Raw Data'!I$1,FALSE)</f>
        <v>41.955114477335798</v>
      </c>
      <c r="AW10" s="65">
        <f>VLOOKUP($A10,'RevPAR Raw Data'!$B$6:$BE$43,'RevPAR Raw Data'!J$1,FALSE)</f>
        <v>40.572527752081399</v>
      </c>
      <c r="AX10" s="65">
        <f>VLOOKUP($A10,'RevPAR Raw Data'!$B$6:$BE$43,'RevPAR Raw Data'!K$1,FALSE)</f>
        <v>38.448234273820503</v>
      </c>
      <c r="AY10" s="66">
        <f>VLOOKUP($A10,'RevPAR Raw Data'!$B$6:$BE$43,'RevPAR Raw Data'!L$1,FALSE)</f>
        <v>40.902331406105397</v>
      </c>
      <c r="AZ10" s="65">
        <f>VLOOKUP($A10,'RevPAR Raw Data'!$B$6:$BE$43,'RevPAR Raw Data'!N$1,FALSE)</f>
        <v>65.579936401480097</v>
      </c>
      <c r="BA10" s="65">
        <f>VLOOKUP($A10,'RevPAR Raw Data'!$B$6:$BE$43,'RevPAR Raw Data'!O$1,FALSE)</f>
        <v>43.986874711049403</v>
      </c>
      <c r="BB10" s="66">
        <f>VLOOKUP($A10,'RevPAR Raw Data'!$B$6:$BE$43,'RevPAR Raw Data'!P$1,FALSE)</f>
        <v>54.780909248554899</v>
      </c>
      <c r="BC10" s="67">
        <f>VLOOKUP($A10,'RevPAR Raw Data'!$B$6:$BE$43,'RevPAR Raw Data'!R$1,FALSE)</f>
        <v>44.868294350842397</v>
      </c>
      <c r="BD10" s="63"/>
      <c r="BE10" s="59">
        <f>VLOOKUP($A10,'RevPAR Raw Data'!$B$6:$BE$43,'RevPAR Raw Data'!T$1,FALSE)</f>
        <v>72.661826361776704</v>
      </c>
      <c r="BF10" s="60">
        <f>VLOOKUP($A10,'RevPAR Raw Data'!$B$6:$BE$43,'RevPAR Raw Data'!U$1,FALSE)</f>
        <v>60.257573169423502</v>
      </c>
      <c r="BG10" s="60">
        <f>VLOOKUP($A10,'RevPAR Raw Data'!$B$6:$BE$43,'RevPAR Raw Data'!V$1,FALSE)</f>
        <v>69.691626916968502</v>
      </c>
      <c r="BH10" s="60">
        <f>VLOOKUP($A10,'RevPAR Raw Data'!$B$6:$BE$43,'RevPAR Raw Data'!W$1,FALSE)</f>
        <v>62.399596562531997</v>
      </c>
      <c r="BI10" s="60">
        <f>VLOOKUP($A10,'RevPAR Raw Data'!$B$6:$BE$43,'RevPAR Raw Data'!X$1,FALSE)</f>
        <v>1.7831023335024401</v>
      </c>
      <c r="BJ10" s="61">
        <f>VLOOKUP($A10,'RevPAR Raw Data'!$B$6:$BE$43,'RevPAR Raw Data'!Y$1,FALSE)</f>
        <v>48.4727969343026</v>
      </c>
      <c r="BK10" s="60">
        <f>VLOOKUP($A10,'RevPAR Raw Data'!$B$6:$BE$43,'RevPAR Raw Data'!AA$1,FALSE)</f>
        <v>122.639740980902</v>
      </c>
      <c r="BL10" s="60">
        <f>VLOOKUP($A10,'RevPAR Raw Data'!$B$6:$BE$43,'RevPAR Raw Data'!AB$1,FALSE)</f>
        <v>65.465363269243895</v>
      </c>
      <c r="BM10" s="61">
        <f>VLOOKUP($A10,'RevPAR Raw Data'!$B$6:$BE$43,'RevPAR Raw Data'!AC$1,FALSE)</f>
        <v>95.508673211547304</v>
      </c>
      <c r="BN10" s="62">
        <f>VLOOKUP($A10,'RevPAR Raw Data'!$B$6:$BE$43,'RevPAR Raw Data'!AE$1,FALSE)</f>
        <v>62.077296220029098</v>
      </c>
    </row>
    <row r="11" spans="1:66" x14ac:dyDescent="0.35">
      <c r="A11" s="76" t="s">
        <v>24</v>
      </c>
      <c r="B11" s="59">
        <f>VLOOKUP($A11,'Occupancy Raw Data'!$B$6:$BE$43,'Occupancy Raw Data'!G$1,FALSE)</f>
        <v>41.5817425003588</v>
      </c>
      <c r="C11" s="60">
        <f>VLOOKUP($A11,'Occupancy Raw Data'!$B$6:$BE$43,'Occupancy Raw Data'!H$1,FALSE)</f>
        <v>46.792019520597101</v>
      </c>
      <c r="D11" s="60">
        <f>VLOOKUP($A11,'Occupancy Raw Data'!$B$6:$BE$43,'Occupancy Raw Data'!I$1,FALSE)</f>
        <v>46.964260083249599</v>
      </c>
      <c r="E11" s="60">
        <f>VLOOKUP($A11,'Occupancy Raw Data'!$B$6:$BE$43,'Occupancy Raw Data'!J$1,FALSE)</f>
        <v>45.615042342471597</v>
      </c>
      <c r="F11" s="60">
        <f>VLOOKUP($A11,'Occupancy Raw Data'!$B$6:$BE$43,'Occupancy Raw Data'!K$1,FALSE)</f>
        <v>44.954786852303698</v>
      </c>
      <c r="G11" s="61">
        <f>VLOOKUP($A11,'Occupancy Raw Data'!$B$6:$BE$43,'Occupancy Raw Data'!L$1,FALSE)</f>
        <v>45.181570259796104</v>
      </c>
      <c r="H11" s="60">
        <f>VLOOKUP($A11,'Occupancy Raw Data'!$B$6:$BE$43,'Occupancy Raw Data'!N$1,FALSE)</f>
        <v>56.466197789579397</v>
      </c>
      <c r="I11" s="60">
        <f>VLOOKUP($A11,'Occupancy Raw Data'!$B$6:$BE$43,'Occupancy Raw Data'!O$1,FALSE)</f>
        <v>40.275584900243999</v>
      </c>
      <c r="J11" s="61">
        <f>VLOOKUP($A11,'Occupancy Raw Data'!$B$6:$BE$43,'Occupancy Raw Data'!P$1,FALSE)</f>
        <v>48.370891344911698</v>
      </c>
      <c r="K11" s="62">
        <f>VLOOKUP($A11,'Occupancy Raw Data'!$B$6:$BE$43,'Occupancy Raw Data'!R$1,FALSE)</f>
        <v>46.092804855543399</v>
      </c>
      <c r="L11" s="63"/>
      <c r="M11" s="59">
        <f>VLOOKUP($A11,'Occupancy Raw Data'!$B$6:$BE$43,'Occupancy Raw Data'!T$1,FALSE)</f>
        <v>28.335694416794599</v>
      </c>
      <c r="N11" s="60">
        <f>VLOOKUP($A11,'Occupancy Raw Data'!$B$6:$BE$43,'Occupancy Raw Data'!U$1,FALSE)</f>
        <v>32.1129517233732</v>
      </c>
      <c r="O11" s="60">
        <f>VLOOKUP($A11,'Occupancy Raw Data'!$B$6:$BE$43,'Occupancy Raw Data'!V$1,FALSE)</f>
        <v>27.7390452543207</v>
      </c>
      <c r="P11" s="60">
        <f>VLOOKUP($A11,'Occupancy Raw Data'!$B$6:$BE$43,'Occupancy Raw Data'!W$1,FALSE)</f>
        <v>30.846173979854601</v>
      </c>
      <c r="Q11" s="60">
        <f>VLOOKUP($A11,'Occupancy Raw Data'!$B$6:$BE$43,'Occupancy Raw Data'!X$1,FALSE)</f>
        <v>6.4907459544335397</v>
      </c>
      <c r="R11" s="61">
        <f>VLOOKUP($A11,'Occupancy Raw Data'!$B$6:$BE$43,'Occupancy Raw Data'!Y$1,FALSE)</f>
        <v>24.356789293512499</v>
      </c>
      <c r="S11" s="60">
        <f>VLOOKUP($A11,'Occupancy Raw Data'!$B$6:$BE$43,'Occupancy Raw Data'!AA$1,FALSE)</f>
        <v>50.8195353323391</v>
      </c>
      <c r="T11" s="60">
        <f>VLOOKUP($A11,'Occupancy Raw Data'!$B$6:$BE$43,'Occupancy Raw Data'!AB$1,FALSE)</f>
        <v>15.384564882067</v>
      </c>
      <c r="U11" s="61">
        <f>VLOOKUP($A11,'Occupancy Raw Data'!$B$6:$BE$43,'Occupancy Raw Data'!AC$1,FALSE)</f>
        <v>33.722646370403801</v>
      </c>
      <c r="V11" s="62">
        <f>VLOOKUP($A11,'Occupancy Raw Data'!$B$6:$BE$43,'Occupancy Raw Data'!AE$1,FALSE)</f>
        <v>27.024338345053099</v>
      </c>
      <c r="W11" s="63"/>
      <c r="X11" s="64">
        <f>VLOOKUP($A11,'ADR Raw Data'!$B$6:$BE$43,'ADR Raw Data'!G$1,FALSE)</f>
        <v>115.770586813945</v>
      </c>
      <c r="Y11" s="65">
        <f>VLOOKUP($A11,'ADR Raw Data'!$B$6:$BE$43,'ADR Raw Data'!H$1,FALSE)</f>
        <v>126.858104294478</v>
      </c>
      <c r="Z11" s="65">
        <f>VLOOKUP($A11,'ADR Raw Data'!$B$6:$BE$43,'ADR Raw Data'!I$1,FALSE)</f>
        <v>129.30234413202899</v>
      </c>
      <c r="AA11" s="65">
        <f>VLOOKUP($A11,'ADR Raw Data'!$B$6:$BE$43,'ADR Raw Data'!J$1,FALSE)</f>
        <v>128.802281308999</v>
      </c>
      <c r="AB11" s="65">
        <f>VLOOKUP($A11,'ADR Raw Data'!$B$6:$BE$43,'ADR Raw Data'!K$1,FALSE)</f>
        <v>128.99711047254101</v>
      </c>
      <c r="AC11" s="66">
        <f>VLOOKUP($A11,'ADR Raw Data'!$B$6:$BE$43,'ADR Raw Data'!L$1,FALSE)</f>
        <v>126.14363555499</v>
      </c>
      <c r="AD11" s="65">
        <f>VLOOKUP($A11,'ADR Raw Data'!$B$6:$BE$43,'ADR Raw Data'!N$1,FALSE)</f>
        <v>153.181054905948</v>
      </c>
      <c r="AE11" s="65">
        <f>VLOOKUP($A11,'ADR Raw Data'!$B$6:$BE$43,'ADR Raw Data'!O$1,FALSE)</f>
        <v>122.289818246614</v>
      </c>
      <c r="AF11" s="66">
        <f>VLOOKUP($A11,'ADR Raw Data'!$B$6:$BE$43,'ADR Raw Data'!P$1,FALSE)</f>
        <v>140.32040059347099</v>
      </c>
      <c r="AG11" s="67">
        <f>VLOOKUP($A11,'ADR Raw Data'!$B$6:$BE$43,'ADR Raw Data'!R$1,FALSE)</f>
        <v>130.39433159838001</v>
      </c>
      <c r="AH11" s="63"/>
      <c r="AI11" s="59">
        <f>VLOOKUP($A11,'ADR Raw Data'!$B$6:$BE$43,'ADR Raw Data'!T$1,FALSE)</f>
        <v>-0.61582786272227796</v>
      </c>
      <c r="AJ11" s="60">
        <f>VLOOKUP($A11,'ADR Raw Data'!$B$6:$BE$43,'ADR Raw Data'!U$1,FALSE)</f>
        <v>11.0211004275611</v>
      </c>
      <c r="AK11" s="60">
        <f>VLOOKUP($A11,'ADR Raw Data'!$B$6:$BE$43,'ADR Raw Data'!V$1,FALSE)</f>
        <v>18.461005306652801</v>
      </c>
      <c r="AL11" s="60">
        <f>VLOOKUP($A11,'ADR Raw Data'!$B$6:$BE$43,'ADR Raw Data'!W$1,FALSE)</f>
        <v>19.366857817051699</v>
      </c>
      <c r="AM11" s="60">
        <f>VLOOKUP($A11,'ADR Raw Data'!$B$6:$BE$43,'ADR Raw Data'!X$1,FALSE)</f>
        <v>-0.64160282982740102</v>
      </c>
      <c r="AN11" s="61">
        <f>VLOOKUP($A11,'ADR Raw Data'!$B$6:$BE$43,'ADR Raw Data'!Y$1,FALSE)</f>
        <v>8.7228947667107395</v>
      </c>
      <c r="AO11" s="60">
        <f>VLOOKUP($A11,'ADR Raw Data'!$B$6:$BE$43,'ADR Raw Data'!AA$1,FALSE)</f>
        <v>20.920926968915399</v>
      </c>
      <c r="AP11" s="60">
        <f>VLOOKUP($A11,'ADR Raw Data'!$B$6:$BE$43,'ADR Raw Data'!AB$1,FALSE)</f>
        <v>10.5021005696304</v>
      </c>
      <c r="AQ11" s="61">
        <f>VLOOKUP($A11,'ADR Raw Data'!$B$6:$BE$43,'ADR Raw Data'!AC$1,FALSE)</f>
        <v>17.962424976946298</v>
      </c>
      <c r="AR11" s="62">
        <f>VLOOKUP($A11,'ADR Raw Data'!$B$6:$BE$43,'ADR Raw Data'!AE$1,FALSE)</f>
        <v>11.5838657130088</v>
      </c>
      <c r="AS11" s="50"/>
      <c r="AT11" s="64">
        <f>VLOOKUP($A11,'RevPAR Raw Data'!$B$6:$BE$43,'RevPAR Raw Data'!G$1,FALSE)</f>
        <v>48.1394273001291</v>
      </c>
      <c r="AU11" s="65">
        <f>VLOOKUP($A11,'RevPAR Raw Data'!$B$6:$BE$43,'RevPAR Raw Data'!H$1,FALSE)</f>
        <v>59.359468924931797</v>
      </c>
      <c r="AV11" s="65">
        <f>VLOOKUP($A11,'RevPAR Raw Data'!$B$6:$BE$43,'RevPAR Raw Data'!I$1,FALSE)</f>
        <v>60.725889191904599</v>
      </c>
      <c r="AW11" s="65">
        <f>VLOOKUP($A11,'RevPAR Raw Data'!$B$6:$BE$43,'RevPAR Raw Data'!J$1,FALSE)</f>
        <v>58.7532151571695</v>
      </c>
      <c r="AX11" s="65">
        <f>VLOOKUP($A11,'RevPAR Raw Data'!$B$6:$BE$43,'RevPAR Raw Data'!K$1,FALSE)</f>
        <v>57.990376058561701</v>
      </c>
      <c r="AY11" s="66">
        <f>VLOOKUP($A11,'RevPAR Raw Data'!$B$6:$BE$43,'RevPAR Raw Data'!L$1,FALSE)</f>
        <v>56.993675326539403</v>
      </c>
      <c r="AZ11" s="65">
        <f>VLOOKUP($A11,'RevPAR Raw Data'!$B$6:$BE$43,'RevPAR Raw Data'!N$1,FALSE)</f>
        <v>86.495517439356902</v>
      </c>
      <c r="BA11" s="65">
        <f>VLOOKUP($A11,'RevPAR Raw Data'!$B$6:$BE$43,'RevPAR Raw Data'!O$1,FALSE)</f>
        <v>49.252939572269199</v>
      </c>
      <c r="BB11" s="66">
        <f>VLOOKUP($A11,'RevPAR Raw Data'!$B$6:$BE$43,'RevPAR Raw Data'!P$1,FALSE)</f>
        <v>67.874228505813093</v>
      </c>
      <c r="BC11" s="67">
        <f>VLOOKUP($A11,'RevPAR Raw Data'!$B$6:$BE$43,'RevPAR Raw Data'!R$1,FALSE)</f>
        <v>60.102404806331798</v>
      </c>
      <c r="BD11" s="63"/>
      <c r="BE11" s="59">
        <f>VLOOKUP($A11,'RevPAR Raw Data'!$B$6:$BE$43,'RevPAR Raw Data'!T$1,FALSE)</f>
        <v>27.545367452757901</v>
      </c>
      <c r="BF11" s="60">
        <f>VLOOKUP($A11,'RevPAR Raw Data'!$B$6:$BE$43,'RevPAR Raw Data'!U$1,FALSE)</f>
        <v>46.673252810621499</v>
      </c>
      <c r="BG11" s="60">
        <f>VLOOKUP($A11,'RevPAR Raw Data'!$B$6:$BE$43,'RevPAR Raw Data'!V$1,FALSE)</f>
        <v>51.3209571773885</v>
      </c>
      <c r="BH11" s="60">
        <f>VLOOKUP($A11,'RevPAR Raw Data'!$B$6:$BE$43,'RevPAR Raw Data'!W$1,FALSE)</f>
        <v>56.1869664535852</v>
      </c>
      <c r="BI11" s="60">
        <f>VLOOKUP($A11,'RevPAR Raw Data'!$B$6:$BE$43,'RevPAR Raw Data'!X$1,FALSE)</f>
        <v>5.8074983148855903</v>
      </c>
      <c r="BJ11" s="61">
        <f>VLOOKUP($A11,'RevPAR Raw Data'!$B$6:$BE$43,'RevPAR Raw Data'!Y$1,FALSE)</f>
        <v>35.204301158845801</v>
      </c>
      <c r="BK11" s="60">
        <f>VLOOKUP($A11,'RevPAR Raw Data'!$B$6:$BE$43,'RevPAR Raw Data'!AA$1,FALSE)</f>
        <v>82.372380174075303</v>
      </c>
      <c r="BL11" s="60">
        <f>VLOOKUP($A11,'RevPAR Raw Data'!$B$6:$BE$43,'RevPAR Raw Data'!AB$1,FALSE)</f>
        <v>27.502367927812301</v>
      </c>
      <c r="BM11" s="61">
        <f>VLOOKUP($A11,'RevPAR Raw Data'!$B$6:$BE$43,'RevPAR Raw Data'!AC$1,FALSE)</f>
        <v>57.742476401874903</v>
      </c>
      <c r="BN11" s="62">
        <f>VLOOKUP($A11,'RevPAR Raw Data'!$B$6:$BE$43,'RevPAR Raw Data'!AE$1,FALSE)</f>
        <v>41.7386671217822</v>
      </c>
    </row>
    <row r="12" spans="1:66" x14ac:dyDescent="0.35">
      <c r="A12" s="76" t="s">
        <v>27</v>
      </c>
      <c r="B12" s="59">
        <f>VLOOKUP($A12,'Occupancy Raw Data'!$B$6:$BE$43,'Occupancy Raw Data'!G$1,FALSE)</f>
        <v>52.784360189573398</v>
      </c>
      <c r="C12" s="60">
        <f>VLOOKUP($A12,'Occupancy Raw Data'!$B$6:$BE$43,'Occupancy Raw Data'!H$1,FALSE)</f>
        <v>52.488151658767698</v>
      </c>
      <c r="D12" s="60">
        <f>VLOOKUP($A12,'Occupancy Raw Data'!$B$6:$BE$43,'Occupancy Raw Data'!I$1,FALSE)</f>
        <v>51.255924170616098</v>
      </c>
      <c r="E12" s="60">
        <f>VLOOKUP($A12,'Occupancy Raw Data'!$B$6:$BE$43,'Occupancy Raw Data'!J$1,FALSE)</f>
        <v>49.1113744075829</v>
      </c>
      <c r="F12" s="60">
        <f>VLOOKUP($A12,'Occupancy Raw Data'!$B$6:$BE$43,'Occupancy Raw Data'!K$1,FALSE)</f>
        <v>46.872037914691902</v>
      </c>
      <c r="G12" s="61">
        <f>VLOOKUP($A12,'Occupancy Raw Data'!$B$6:$BE$43,'Occupancy Raw Data'!L$1,FALSE)</f>
        <v>50.502369668246402</v>
      </c>
      <c r="H12" s="60">
        <f>VLOOKUP($A12,'Occupancy Raw Data'!$B$6:$BE$43,'Occupancy Raw Data'!N$1,FALSE)</f>
        <v>53.0924170616113</v>
      </c>
      <c r="I12" s="60">
        <f>VLOOKUP($A12,'Occupancy Raw Data'!$B$6:$BE$43,'Occupancy Raw Data'!O$1,FALSE)</f>
        <v>53.009478672985701</v>
      </c>
      <c r="J12" s="61">
        <f>VLOOKUP($A12,'Occupancy Raw Data'!$B$6:$BE$43,'Occupancy Raw Data'!P$1,FALSE)</f>
        <v>53.050947867298497</v>
      </c>
      <c r="K12" s="62">
        <f>VLOOKUP($A12,'Occupancy Raw Data'!$B$6:$BE$43,'Occupancy Raw Data'!R$1,FALSE)</f>
        <v>51.230534867975599</v>
      </c>
      <c r="L12" s="63"/>
      <c r="M12" s="59">
        <f>VLOOKUP($A12,'Occupancy Raw Data'!$B$6:$BE$43,'Occupancy Raw Data'!T$1,FALSE)</f>
        <v>38.755994940337402</v>
      </c>
      <c r="N12" s="60">
        <f>VLOOKUP($A12,'Occupancy Raw Data'!$B$6:$BE$43,'Occupancy Raw Data'!U$1,FALSE)</f>
        <v>41.948875863718001</v>
      </c>
      <c r="O12" s="60">
        <f>VLOOKUP($A12,'Occupancy Raw Data'!$B$6:$BE$43,'Occupancy Raw Data'!V$1,FALSE)</f>
        <v>37.548792655549398</v>
      </c>
      <c r="P12" s="60">
        <f>VLOOKUP($A12,'Occupancy Raw Data'!$B$6:$BE$43,'Occupancy Raw Data'!W$1,FALSE)</f>
        <v>34.689836928897499</v>
      </c>
      <c r="Q12" s="60">
        <f>VLOOKUP($A12,'Occupancy Raw Data'!$B$6:$BE$43,'Occupancy Raw Data'!X$1,FALSE)</f>
        <v>14.036654362133801</v>
      </c>
      <c r="R12" s="61">
        <f>VLOOKUP($A12,'Occupancy Raw Data'!$B$6:$BE$43,'Occupancy Raw Data'!Y$1,FALSE)</f>
        <v>33.008130760905999</v>
      </c>
      <c r="S12" s="60">
        <f>VLOOKUP($A12,'Occupancy Raw Data'!$B$6:$BE$43,'Occupancy Raw Data'!AA$1,FALSE)</f>
        <v>26.0888359753462</v>
      </c>
      <c r="T12" s="60">
        <f>VLOOKUP($A12,'Occupancy Raw Data'!$B$6:$BE$43,'Occupancy Raw Data'!AB$1,FALSE)</f>
        <v>26.286399049432202</v>
      </c>
      <c r="U12" s="61">
        <f>VLOOKUP($A12,'Occupancy Raw Data'!$B$6:$BE$43,'Occupancy Raw Data'!AC$1,FALSE)</f>
        <v>26.1874629686675</v>
      </c>
      <c r="V12" s="62">
        <f>VLOOKUP($A12,'Occupancy Raw Data'!$B$6:$BE$43,'Occupancy Raw Data'!AE$1,FALSE)</f>
        <v>30.914525799444899</v>
      </c>
      <c r="W12" s="63"/>
      <c r="X12" s="64">
        <f>VLOOKUP($A12,'ADR Raw Data'!$B$6:$BE$43,'ADR Raw Data'!G$1,FALSE)</f>
        <v>80.564033670033595</v>
      </c>
      <c r="Y12" s="65">
        <f>VLOOKUP($A12,'ADR Raw Data'!$B$6:$BE$43,'ADR Raw Data'!H$1,FALSE)</f>
        <v>79.500711060948007</v>
      </c>
      <c r="Z12" s="65">
        <f>VLOOKUP($A12,'ADR Raw Data'!$B$6:$BE$43,'ADR Raw Data'!I$1,FALSE)</f>
        <v>79.202216828478896</v>
      </c>
      <c r="AA12" s="65">
        <f>VLOOKUP($A12,'ADR Raw Data'!$B$6:$BE$43,'ADR Raw Data'!J$1,FALSE)</f>
        <v>79.835930036188103</v>
      </c>
      <c r="AB12" s="65">
        <f>VLOOKUP($A12,'ADR Raw Data'!$B$6:$BE$43,'ADR Raw Data'!K$1,FALSE)</f>
        <v>80.150993427704705</v>
      </c>
      <c r="AC12" s="66">
        <f>VLOOKUP($A12,'ADR Raw Data'!$B$6:$BE$43,'ADR Raw Data'!L$1,FALSE)</f>
        <v>79.848300018768697</v>
      </c>
      <c r="AD12" s="65">
        <f>VLOOKUP($A12,'ADR Raw Data'!$B$6:$BE$43,'ADR Raw Data'!N$1,FALSE)</f>
        <v>89.495210890426193</v>
      </c>
      <c r="AE12" s="65">
        <f>VLOOKUP($A12,'ADR Raw Data'!$B$6:$BE$43,'ADR Raw Data'!O$1,FALSE)</f>
        <v>87.288808672328997</v>
      </c>
      <c r="AF12" s="66">
        <f>VLOOKUP($A12,'ADR Raw Data'!$B$6:$BE$43,'ADR Raw Data'!P$1,FALSE)</f>
        <v>88.392872138470096</v>
      </c>
      <c r="AG12" s="67">
        <f>VLOOKUP($A12,'ADR Raw Data'!$B$6:$BE$43,'ADR Raw Data'!R$1,FALSE)</f>
        <v>82.376355106221197</v>
      </c>
      <c r="AH12" s="63"/>
      <c r="AI12" s="59">
        <f>VLOOKUP($A12,'ADR Raw Data'!$B$6:$BE$43,'ADR Raw Data'!T$1,FALSE)</f>
        <v>19.062364533467299</v>
      </c>
      <c r="AJ12" s="60">
        <f>VLOOKUP($A12,'ADR Raw Data'!$B$6:$BE$43,'ADR Raw Data'!U$1,FALSE)</f>
        <v>17.586257014685199</v>
      </c>
      <c r="AK12" s="60">
        <f>VLOOKUP($A12,'ADR Raw Data'!$B$6:$BE$43,'ADR Raw Data'!V$1,FALSE)</f>
        <v>18.885177076685501</v>
      </c>
      <c r="AL12" s="60">
        <f>VLOOKUP($A12,'ADR Raw Data'!$B$6:$BE$43,'ADR Raw Data'!W$1,FALSE)</f>
        <v>19.108299942005502</v>
      </c>
      <c r="AM12" s="60">
        <f>VLOOKUP($A12,'ADR Raw Data'!$B$6:$BE$43,'ADR Raw Data'!X$1,FALSE)</f>
        <v>13.369421340108801</v>
      </c>
      <c r="AN12" s="61">
        <f>VLOOKUP($A12,'ADR Raw Data'!$B$6:$BE$43,'ADR Raw Data'!Y$1,FALSE)</f>
        <v>17.451551874196799</v>
      </c>
      <c r="AO12" s="60">
        <f>VLOOKUP($A12,'ADR Raw Data'!$B$6:$BE$43,'ADR Raw Data'!AA$1,FALSE)</f>
        <v>22.1126042106313</v>
      </c>
      <c r="AP12" s="60">
        <f>VLOOKUP($A12,'ADR Raw Data'!$B$6:$BE$43,'ADR Raw Data'!AB$1,FALSE)</f>
        <v>20.076303626040399</v>
      </c>
      <c r="AQ12" s="61">
        <f>VLOOKUP($A12,'ADR Raw Data'!$B$6:$BE$43,'ADR Raw Data'!AC$1,FALSE)</f>
        <v>21.099010872675599</v>
      </c>
      <c r="AR12" s="62">
        <f>VLOOKUP($A12,'ADR Raw Data'!$B$6:$BE$43,'ADR Raw Data'!AE$1,FALSE)</f>
        <v>18.490815778342299</v>
      </c>
      <c r="AS12" s="50"/>
      <c r="AT12" s="64">
        <f>VLOOKUP($A12,'RevPAR Raw Data'!$B$6:$BE$43,'RevPAR Raw Data'!G$1,FALSE)</f>
        <v>42.525209715639797</v>
      </c>
      <c r="AU12" s="65">
        <f>VLOOKUP($A12,'RevPAR Raw Data'!$B$6:$BE$43,'RevPAR Raw Data'!H$1,FALSE)</f>
        <v>41.7284537914691</v>
      </c>
      <c r="AV12" s="65">
        <f>VLOOKUP($A12,'RevPAR Raw Data'!$B$6:$BE$43,'RevPAR Raw Data'!I$1,FALSE)</f>
        <v>40.5958281990521</v>
      </c>
      <c r="AW12" s="65">
        <f>VLOOKUP($A12,'RevPAR Raw Data'!$B$6:$BE$43,'RevPAR Raw Data'!J$1,FALSE)</f>
        <v>39.208522511848301</v>
      </c>
      <c r="AX12" s="65">
        <f>VLOOKUP($A12,'RevPAR Raw Data'!$B$6:$BE$43,'RevPAR Raw Data'!K$1,FALSE)</f>
        <v>37.568404028435999</v>
      </c>
      <c r="AY12" s="66">
        <f>VLOOKUP($A12,'RevPAR Raw Data'!$B$6:$BE$43,'RevPAR Raw Data'!L$1,FALSE)</f>
        <v>40.325283649288998</v>
      </c>
      <c r="AZ12" s="65">
        <f>VLOOKUP($A12,'RevPAR Raw Data'!$B$6:$BE$43,'RevPAR Raw Data'!N$1,FALSE)</f>
        <v>47.5151706161137</v>
      </c>
      <c r="BA12" s="65">
        <f>VLOOKUP($A12,'RevPAR Raw Data'!$B$6:$BE$43,'RevPAR Raw Data'!O$1,FALSE)</f>
        <v>46.271342417061597</v>
      </c>
      <c r="BB12" s="66">
        <f>VLOOKUP($A12,'RevPAR Raw Data'!$B$6:$BE$43,'RevPAR Raw Data'!P$1,FALSE)</f>
        <v>46.893256516587599</v>
      </c>
      <c r="BC12" s="67">
        <f>VLOOKUP($A12,'RevPAR Raw Data'!$B$6:$BE$43,'RevPAR Raw Data'!R$1,FALSE)</f>
        <v>42.201847325660097</v>
      </c>
      <c r="BD12" s="63"/>
      <c r="BE12" s="59">
        <f>VLOOKUP($A12,'RevPAR Raw Data'!$B$6:$BE$43,'RevPAR Raw Data'!T$1,FALSE)</f>
        <v>65.206168507903996</v>
      </c>
      <c r="BF12" s="60">
        <f>VLOOKUP($A12,'RevPAR Raw Data'!$B$6:$BE$43,'RevPAR Raw Data'!U$1,FALSE)</f>
        <v>66.912370002567897</v>
      </c>
      <c r="BG12" s="60">
        <f>VLOOKUP($A12,'RevPAR Raw Data'!$B$6:$BE$43,'RevPAR Raw Data'!V$1,FALSE)</f>
        <v>63.525125715392903</v>
      </c>
      <c r="BH12" s="60">
        <f>VLOOKUP($A12,'RevPAR Raw Data'!$B$6:$BE$43,'RevPAR Raw Data'!W$1,FALSE)</f>
        <v>60.426774960669398</v>
      </c>
      <c r="BI12" s="60">
        <f>VLOOKUP($A12,'RevPAR Raw Data'!$B$6:$BE$43,'RevPAR Raw Data'!X$1,FALSE)</f>
        <v>29.282695165970999</v>
      </c>
      <c r="BJ12" s="61">
        <f>VLOOKUP($A12,'RevPAR Raw Data'!$B$6:$BE$43,'RevPAR Raw Data'!Y$1,FALSE)</f>
        <v>56.220113697545202</v>
      </c>
      <c r="BK12" s="60">
        <f>VLOOKUP($A12,'RevPAR Raw Data'!$B$6:$BE$43,'RevPAR Raw Data'!AA$1,FALSE)</f>
        <v>53.970361228366698</v>
      </c>
      <c r="BL12" s="60">
        <f>VLOOKUP($A12,'RevPAR Raw Data'!$B$6:$BE$43,'RevPAR Raw Data'!AB$1,FALSE)</f>
        <v>51.640039960989199</v>
      </c>
      <c r="BM12" s="61">
        <f>VLOOKUP($A12,'RevPAR Raw Data'!$B$6:$BE$43,'RevPAR Raw Data'!AC$1,FALSE)</f>
        <v>52.811769500380201</v>
      </c>
      <c r="BN12" s="62">
        <f>VLOOKUP($A12,'RevPAR Raw Data'!$B$6:$BE$43,'RevPAR Raw Data'!AE$1,FALSE)</f>
        <v>55.121689592110798</v>
      </c>
    </row>
    <row r="13" spans="1:66" x14ac:dyDescent="0.35">
      <c r="A13" s="76" t="s">
        <v>91</v>
      </c>
      <c r="B13" s="59">
        <f>VLOOKUP($A13,'Occupancy Raw Data'!$B$6:$BE$43,'Occupancy Raw Data'!G$1,FALSE)</f>
        <v>39.075630252100801</v>
      </c>
      <c r="C13" s="60">
        <f>VLOOKUP($A13,'Occupancy Raw Data'!$B$6:$BE$43,'Occupancy Raw Data'!H$1,FALSE)</f>
        <v>40.709617180205399</v>
      </c>
      <c r="D13" s="60">
        <f>VLOOKUP($A13,'Occupancy Raw Data'!$B$6:$BE$43,'Occupancy Raw Data'!I$1,FALSE)</f>
        <v>40.476190476190403</v>
      </c>
      <c r="E13" s="60">
        <f>VLOOKUP($A13,'Occupancy Raw Data'!$B$6:$BE$43,'Occupancy Raw Data'!J$1,FALSE)</f>
        <v>38.281979458450003</v>
      </c>
      <c r="F13" s="60">
        <f>VLOOKUP($A13,'Occupancy Raw Data'!$B$6:$BE$43,'Occupancy Raw Data'!K$1,FALSE)</f>
        <v>38.207282913165201</v>
      </c>
      <c r="G13" s="61">
        <f>VLOOKUP($A13,'Occupancy Raw Data'!$B$6:$BE$43,'Occupancy Raw Data'!L$1,FALSE)</f>
        <v>39.350140056022397</v>
      </c>
      <c r="H13" s="60">
        <f>VLOOKUP($A13,'Occupancy Raw Data'!$B$6:$BE$43,'Occupancy Raw Data'!N$1,FALSE)</f>
        <v>44.098972922502298</v>
      </c>
      <c r="I13" s="60">
        <f>VLOOKUP($A13,'Occupancy Raw Data'!$B$6:$BE$43,'Occupancy Raw Data'!O$1,FALSE)</f>
        <v>38.029878618113898</v>
      </c>
      <c r="J13" s="61">
        <f>VLOOKUP($A13,'Occupancy Raw Data'!$B$6:$BE$43,'Occupancy Raw Data'!P$1,FALSE)</f>
        <v>41.064425770308098</v>
      </c>
      <c r="K13" s="62">
        <f>VLOOKUP($A13,'Occupancy Raw Data'!$B$6:$BE$43,'Occupancy Raw Data'!R$1,FALSE)</f>
        <v>39.839935974389697</v>
      </c>
      <c r="L13" s="63"/>
      <c r="M13" s="59">
        <f>VLOOKUP($A13,'Occupancy Raw Data'!$B$6:$BE$43,'Occupancy Raw Data'!T$1,FALSE)</f>
        <v>43.082489406018802</v>
      </c>
      <c r="N13" s="60">
        <f>VLOOKUP($A13,'Occupancy Raw Data'!$B$6:$BE$43,'Occupancy Raw Data'!U$1,FALSE)</f>
        <v>38.601418492341701</v>
      </c>
      <c r="O13" s="60">
        <f>VLOOKUP($A13,'Occupancy Raw Data'!$B$6:$BE$43,'Occupancy Raw Data'!V$1,FALSE)</f>
        <v>37.9437157693703</v>
      </c>
      <c r="P13" s="60">
        <f>VLOOKUP($A13,'Occupancy Raw Data'!$B$6:$BE$43,'Occupancy Raw Data'!W$1,FALSE)</f>
        <v>34.156548327124497</v>
      </c>
      <c r="Q13" s="60">
        <f>VLOOKUP($A13,'Occupancy Raw Data'!$B$6:$BE$43,'Occupancy Raw Data'!X$1,FALSE)</f>
        <v>31.2992255725819</v>
      </c>
      <c r="R13" s="61">
        <f>VLOOKUP($A13,'Occupancy Raw Data'!$B$6:$BE$43,'Occupancy Raw Data'!Y$1,FALSE)</f>
        <v>36.956922366807298</v>
      </c>
      <c r="S13" s="60">
        <f>VLOOKUP($A13,'Occupancy Raw Data'!$B$6:$BE$43,'Occupancy Raw Data'!AA$1,FALSE)</f>
        <v>56.084557517786202</v>
      </c>
      <c r="T13" s="60">
        <f>VLOOKUP($A13,'Occupancy Raw Data'!$B$6:$BE$43,'Occupancy Raw Data'!AB$1,FALSE)</f>
        <v>35.960783015106799</v>
      </c>
      <c r="U13" s="61">
        <f>VLOOKUP($A13,'Occupancy Raw Data'!$B$6:$BE$43,'Occupancy Raw Data'!AC$1,FALSE)</f>
        <v>46.073145051135803</v>
      </c>
      <c r="V13" s="62">
        <f>VLOOKUP($A13,'Occupancy Raw Data'!$B$6:$BE$43,'Occupancy Raw Data'!AE$1,FALSE)</f>
        <v>39.521192673254497</v>
      </c>
      <c r="W13" s="63"/>
      <c r="X13" s="64">
        <f>VLOOKUP($A13,'ADR Raw Data'!$B$6:$BE$43,'ADR Raw Data'!G$1,FALSE)</f>
        <v>82.979691756272402</v>
      </c>
      <c r="Y13" s="65">
        <f>VLOOKUP($A13,'ADR Raw Data'!$B$6:$BE$43,'ADR Raw Data'!H$1,FALSE)</f>
        <v>85.9564495412844</v>
      </c>
      <c r="Z13" s="65">
        <f>VLOOKUP($A13,'ADR Raw Data'!$B$6:$BE$43,'ADR Raw Data'!I$1,FALSE)</f>
        <v>82.290013840830397</v>
      </c>
      <c r="AA13" s="65">
        <f>VLOOKUP($A13,'ADR Raw Data'!$B$6:$BE$43,'ADR Raw Data'!J$1,FALSE)</f>
        <v>84.417304878048697</v>
      </c>
      <c r="AB13" s="65">
        <f>VLOOKUP($A13,'ADR Raw Data'!$B$6:$BE$43,'ADR Raw Data'!K$1,FALSE)</f>
        <v>84.009709188660807</v>
      </c>
      <c r="AC13" s="66">
        <f>VLOOKUP($A13,'ADR Raw Data'!$B$6:$BE$43,'ADR Raw Data'!L$1,FALSE)</f>
        <v>83.933467160212601</v>
      </c>
      <c r="AD13" s="65">
        <f>VLOOKUP($A13,'ADR Raw Data'!$B$6:$BE$43,'ADR Raw Data'!N$1,FALSE)</f>
        <v>96.067016726656703</v>
      </c>
      <c r="AE13" s="65">
        <f>VLOOKUP($A13,'ADR Raw Data'!$B$6:$BE$43,'ADR Raw Data'!O$1,FALSE)</f>
        <v>85.042975693591899</v>
      </c>
      <c r="AF13" s="66">
        <f>VLOOKUP($A13,'ADR Raw Data'!$B$6:$BE$43,'ADR Raw Data'!P$1,FALSE)</f>
        <v>90.962319236016299</v>
      </c>
      <c r="AG13" s="67">
        <f>VLOOKUP($A13,'ADR Raw Data'!$B$6:$BE$43,'ADR Raw Data'!R$1,FALSE)</f>
        <v>86.0034344448908</v>
      </c>
      <c r="AH13" s="63"/>
      <c r="AI13" s="59">
        <f>VLOOKUP($A13,'ADR Raw Data'!$B$6:$BE$43,'ADR Raw Data'!T$1,FALSE)</f>
        <v>19.171577975037199</v>
      </c>
      <c r="AJ13" s="60">
        <f>VLOOKUP($A13,'ADR Raw Data'!$B$6:$BE$43,'ADR Raw Data'!U$1,FALSE)</f>
        <v>22.803943607723099</v>
      </c>
      <c r="AK13" s="60">
        <f>VLOOKUP($A13,'ADR Raw Data'!$B$6:$BE$43,'ADR Raw Data'!V$1,FALSE)</f>
        <v>18.0459923192453</v>
      </c>
      <c r="AL13" s="60">
        <f>VLOOKUP($A13,'ADR Raw Data'!$B$6:$BE$43,'ADR Raw Data'!W$1,FALSE)</f>
        <v>20.2888153581093</v>
      </c>
      <c r="AM13" s="60">
        <f>VLOOKUP($A13,'ADR Raw Data'!$B$6:$BE$43,'ADR Raw Data'!X$1,FALSE)</f>
        <v>12.9171634856185</v>
      </c>
      <c r="AN13" s="61">
        <f>VLOOKUP($A13,'ADR Raw Data'!$B$6:$BE$43,'ADR Raw Data'!Y$1,FALSE)</f>
        <v>18.556534040670101</v>
      </c>
      <c r="AO13" s="60">
        <f>VLOOKUP($A13,'ADR Raw Data'!$B$6:$BE$43,'ADR Raw Data'!AA$1,FALSE)</f>
        <v>36.614568727737101</v>
      </c>
      <c r="AP13" s="60">
        <f>VLOOKUP($A13,'ADR Raw Data'!$B$6:$BE$43,'ADR Raw Data'!AB$1,FALSE)</f>
        <v>21.377583091539702</v>
      </c>
      <c r="AQ13" s="61">
        <f>VLOOKUP($A13,'ADR Raw Data'!$B$6:$BE$43,'ADR Raw Data'!AC$1,FALSE)</f>
        <v>29.589026349407199</v>
      </c>
      <c r="AR13" s="62">
        <f>VLOOKUP($A13,'ADR Raw Data'!$B$6:$BE$43,'ADR Raw Data'!AE$1,FALSE)</f>
        <v>21.772235774593</v>
      </c>
      <c r="AS13" s="50"/>
      <c r="AT13" s="64">
        <f>VLOOKUP($A13,'RevPAR Raw Data'!$B$6:$BE$43,'RevPAR Raw Data'!G$1,FALSE)</f>
        <v>32.424837535013999</v>
      </c>
      <c r="AU13" s="65">
        <f>VLOOKUP($A13,'RevPAR Raw Data'!$B$6:$BE$43,'RevPAR Raw Data'!H$1,FALSE)</f>
        <v>34.992541549953302</v>
      </c>
      <c r="AV13" s="65">
        <f>VLOOKUP($A13,'RevPAR Raw Data'!$B$6:$BE$43,'RevPAR Raw Data'!I$1,FALSE)</f>
        <v>33.307862745097999</v>
      </c>
      <c r="AW13" s="65">
        <f>VLOOKUP($A13,'RevPAR Raw Data'!$B$6:$BE$43,'RevPAR Raw Data'!J$1,FALSE)</f>
        <v>32.316615312791697</v>
      </c>
      <c r="AX13" s="65">
        <f>VLOOKUP($A13,'RevPAR Raw Data'!$B$6:$BE$43,'RevPAR Raw Data'!K$1,FALSE)</f>
        <v>32.097827264239001</v>
      </c>
      <c r="AY13" s="66">
        <f>VLOOKUP($A13,'RevPAR Raw Data'!$B$6:$BE$43,'RevPAR Raw Data'!L$1,FALSE)</f>
        <v>33.027936881419201</v>
      </c>
      <c r="AZ13" s="65">
        <f>VLOOKUP($A13,'RevPAR Raw Data'!$B$6:$BE$43,'RevPAR Raw Data'!N$1,FALSE)</f>
        <v>42.3645676937441</v>
      </c>
      <c r="BA13" s="65">
        <f>VLOOKUP($A13,'RevPAR Raw Data'!$B$6:$BE$43,'RevPAR Raw Data'!O$1,FALSE)</f>
        <v>32.341740429505101</v>
      </c>
      <c r="BB13" s="66">
        <f>VLOOKUP($A13,'RevPAR Raw Data'!$B$6:$BE$43,'RevPAR Raw Data'!P$1,FALSE)</f>
        <v>37.353154061624601</v>
      </c>
      <c r="BC13" s="67">
        <f>VLOOKUP($A13,'RevPAR Raw Data'!$B$6:$BE$43,'RevPAR Raw Data'!R$1,FALSE)</f>
        <v>34.263713218620701</v>
      </c>
      <c r="BD13" s="63"/>
      <c r="BE13" s="59">
        <f>VLOOKUP($A13,'RevPAR Raw Data'!$B$6:$BE$43,'RevPAR Raw Data'!T$1,FALSE)</f>
        <v>70.513660431118097</v>
      </c>
      <c r="BF13" s="60">
        <f>VLOOKUP($A13,'RevPAR Raw Data'!$B$6:$BE$43,'RevPAR Raw Data'!U$1,FALSE)</f>
        <v>70.208007804839696</v>
      </c>
      <c r="BG13" s="60">
        <f>VLOOKUP($A13,'RevPAR Raw Data'!$B$6:$BE$43,'RevPAR Raw Data'!V$1,FALSE)</f>
        <v>62.837028121992503</v>
      </c>
      <c r="BH13" s="60">
        <f>VLOOKUP($A13,'RevPAR Raw Data'!$B$6:$BE$43,'RevPAR Raw Data'!W$1,FALSE)</f>
        <v>61.375322708027497</v>
      </c>
      <c r="BI13" s="60">
        <f>VLOOKUP($A13,'RevPAR Raw Data'!$B$6:$BE$43,'RevPAR Raw Data'!X$1,FALSE)</f>
        <v>48.259361195143399</v>
      </c>
      <c r="BJ13" s="61">
        <f>VLOOKUP($A13,'RevPAR Raw Data'!$B$6:$BE$43,'RevPAR Raw Data'!Y$1,FALSE)</f>
        <v>62.371380286858198</v>
      </c>
      <c r="BK13" s="60">
        <f>VLOOKUP($A13,'RevPAR Raw Data'!$B$6:$BE$43,'RevPAR Raw Data'!AA$1,FALSE)</f>
        <v>113.23424510352</v>
      </c>
      <c r="BL13" s="60">
        <f>VLOOKUP($A13,'RevPAR Raw Data'!$B$6:$BE$43,'RevPAR Raw Data'!AB$1,FALSE)</f>
        <v>65.0259123760693</v>
      </c>
      <c r="BM13" s="61">
        <f>VLOOKUP($A13,'RevPAR Raw Data'!$B$6:$BE$43,'RevPAR Raw Data'!AC$1,FALSE)</f>
        <v>89.294766429724206</v>
      </c>
      <c r="BN13" s="62">
        <f>VLOOKUP($A13,'RevPAR Raw Data'!$B$6:$BE$43,'RevPAR Raw Data'!AE$1,FALSE)</f>
        <v>69.898075697599694</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45.997348700051397</v>
      </c>
      <c r="C15" s="60">
        <f>VLOOKUP($A15,'Occupancy Raw Data'!$B$6:$BE$43,'Occupancy Raw Data'!H$1,FALSE)</f>
        <v>49.8200903606309</v>
      </c>
      <c r="D15" s="60">
        <f>VLOOKUP($A15,'Occupancy Raw Data'!$B$6:$BE$43,'Occupancy Raw Data'!I$1,FALSE)</f>
        <v>50.339528717907001</v>
      </c>
      <c r="E15" s="60">
        <f>VLOOKUP($A15,'Occupancy Raw Data'!$B$6:$BE$43,'Occupancy Raw Data'!J$1,FALSE)</f>
        <v>48.770392013635202</v>
      </c>
      <c r="F15" s="60">
        <f>VLOOKUP($A15,'Occupancy Raw Data'!$B$6:$BE$43,'Occupancy Raw Data'!K$1,FALSE)</f>
        <v>46.259773286800304</v>
      </c>
      <c r="G15" s="61">
        <f>VLOOKUP($A15,'Occupancy Raw Data'!$B$6:$BE$43,'Occupancy Raw Data'!L$1,FALSE)</f>
        <v>48.2374266158049</v>
      </c>
      <c r="H15" s="60">
        <f>VLOOKUP($A15,'Occupancy Raw Data'!$B$6:$BE$43,'Occupancy Raw Data'!N$1,FALSE)</f>
        <v>59.280902524145702</v>
      </c>
      <c r="I15" s="60">
        <f>VLOOKUP($A15,'Occupancy Raw Data'!$B$6:$BE$43,'Occupancy Raw Data'!O$1,FALSE)</f>
        <v>45.461677894110302</v>
      </c>
      <c r="J15" s="61">
        <f>VLOOKUP($A15,'Occupancy Raw Data'!$B$6:$BE$43,'Occupancy Raw Data'!P$1,FALSE)</f>
        <v>52.371290209127999</v>
      </c>
      <c r="K15" s="62">
        <f>VLOOKUP($A15,'Occupancy Raw Data'!$B$6:$BE$43,'Occupancy Raw Data'!R$1,FALSE)</f>
        <v>49.418530499611499</v>
      </c>
      <c r="L15" s="63"/>
      <c r="M15" s="59">
        <f>VLOOKUP($A15,'Occupancy Raw Data'!$B$6:$BE$43,'Occupancy Raw Data'!T$1,FALSE)</f>
        <v>10.421391560259799</v>
      </c>
      <c r="N15" s="60">
        <f>VLOOKUP($A15,'Occupancy Raw Data'!$B$6:$BE$43,'Occupancy Raw Data'!U$1,FALSE)</f>
        <v>-7.3558427384132301</v>
      </c>
      <c r="O15" s="60">
        <f>VLOOKUP($A15,'Occupancy Raw Data'!$B$6:$BE$43,'Occupancy Raw Data'!V$1,FALSE)</f>
        <v>-4.7247825568625199</v>
      </c>
      <c r="P15" s="60">
        <f>VLOOKUP($A15,'Occupancy Raw Data'!$B$6:$BE$43,'Occupancy Raw Data'!W$1,FALSE)</f>
        <v>-8.1505588637469604</v>
      </c>
      <c r="Q15" s="60">
        <f>VLOOKUP($A15,'Occupancy Raw Data'!$B$6:$BE$43,'Occupancy Raw Data'!X$1,FALSE)</f>
        <v>-20.226137957904999</v>
      </c>
      <c r="R15" s="61">
        <f>VLOOKUP($A15,'Occupancy Raw Data'!$B$6:$BE$43,'Occupancy Raw Data'!Y$1,FALSE)</f>
        <v>-7.0049042446620904</v>
      </c>
      <c r="S15" s="60">
        <f>VLOOKUP($A15,'Occupancy Raw Data'!$B$6:$BE$43,'Occupancy Raw Data'!AA$1,FALSE)</f>
        <v>15.1759432129509</v>
      </c>
      <c r="T15" s="60">
        <f>VLOOKUP($A15,'Occupancy Raw Data'!$B$6:$BE$43,'Occupancy Raw Data'!AB$1,FALSE)</f>
        <v>-5.3584157501862002</v>
      </c>
      <c r="U15" s="61">
        <f>VLOOKUP($A15,'Occupancy Raw Data'!$B$6:$BE$43,'Occupancy Raw Data'!AC$1,FALSE)</f>
        <v>5.2631154682465997</v>
      </c>
      <c r="V15" s="62">
        <f>VLOOKUP($A15,'Occupancy Raw Data'!$B$6:$BE$43,'Occupancy Raw Data'!AE$1,FALSE)</f>
        <v>-3.60320233401232</v>
      </c>
      <c r="W15" s="63"/>
      <c r="X15" s="64">
        <f>VLOOKUP($A15,'ADR Raw Data'!$B$6:$BE$43,'ADR Raw Data'!G$1,FALSE)</f>
        <v>97.655061886836805</v>
      </c>
      <c r="Y15" s="65">
        <f>VLOOKUP($A15,'ADR Raw Data'!$B$6:$BE$43,'ADR Raw Data'!H$1,FALSE)</f>
        <v>101.75156606027601</v>
      </c>
      <c r="Z15" s="65">
        <f>VLOOKUP($A15,'ADR Raw Data'!$B$6:$BE$43,'ADR Raw Data'!I$1,FALSE)</f>
        <v>103.239474832052</v>
      </c>
      <c r="AA15" s="65">
        <f>VLOOKUP($A15,'ADR Raw Data'!$B$6:$BE$43,'ADR Raw Data'!J$1,FALSE)</f>
        <v>102.73211476673799</v>
      </c>
      <c r="AB15" s="65">
        <f>VLOOKUP($A15,'ADR Raw Data'!$B$6:$BE$43,'ADR Raw Data'!K$1,FALSE)</f>
        <v>101.123085741856</v>
      </c>
      <c r="AC15" s="66">
        <f>VLOOKUP($A15,'ADR Raw Data'!$B$6:$BE$43,'ADR Raw Data'!L$1,FALSE)</f>
        <v>101.358596022434</v>
      </c>
      <c r="AD15" s="65">
        <f>VLOOKUP($A15,'ADR Raw Data'!$B$6:$BE$43,'ADR Raw Data'!N$1,FALSE)</f>
        <v>128.60021539339101</v>
      </c>
      <c r="AE15" s="65">
        <f>VLOOKUP($A15,'ADR Raw Data'!$B$6:$BE$43,'ADR Raw Data'!O$1,FALSE)</f>
        <v>102.41388258747899</v>
      </c>
      <c r="AF15" s="66">
        <f>VLOOKUP($A15,'ADR Raw Data'!$B$6:$BE$43,'ADR Raw Data'!P$1,FALSE)</f>
        <v>117.234497435168</v>
      </c>
      <c r="AG15" s="67">
        <f>VLOOKUP($A15,'ADR Raw Data'!$B$6:$BE$43,'ADR Raw Data'!R$1,FALSE)</f>
        <v>106.16559240220199</v>
      </c>
      <c r="AH15" s="63"/>
      <c r="AI15" s="59">
        <f>VLOOKUP($A15,'ADR Raw Data'!$B$6:$BE$43,'ADR Raw Data'!T$1,FALSE)</f>
        <v>22.812073297489</v>
      </c>
      <c r="AJ15" s="60">
        <f>VLOOKUP($A15,'ADR Raw Data'!$B$6:$BE$43,'ADR Raw Data'!U$1,FALSE)</f>
        <v>23.1566002885362</v>
      </c>
      <c r="AK15" s="60">
        <f>VLOOKUP($A15,'ADR Raw Data'!$B$6:$BE$43,'ADR Raw Data'!V$1,FALSE)</f>
        <v>23.510438484901499</v>
      </c>
      <c r="AL15" s="60">
        <f>VLOOKUP($A15,'ADR Raw Data'!$B$6:$BE$43,'ADR Raw Data'!W$1,FALSE)</f>
        <v>22.509465226080401</v>
      </c>
      <c r="AM15" s="60">
        <f>VLOOKUP($A15,'ADR Raw Data'!$B$6:$BE$43,'ADR Raw Data'!X$1,FALSE)</f>
        <v>11.540151906438499</v>
      </c>
      <c r="AN15" s="61">
        <f>VLOOKUP($A15,'ADR Raw Data'!$B$6:$BE$43,'ADR Raw Data'!Y$1,FALSE)</f>
        <v>20.136624501361499</v>
      </c>
      <c r="AO15" s="60">
        <f>VLOOKUP($A15,'ADR Raw Data'!$B$6:$BE$43,'ADR Raw Data'!AA$1,FALSE)</f>
        <v>54.091727492208001</v>
      </c>
      <c r="AP15" s="60">
        <f>VLOOKUP($A15,'ADR Raw Data'!$B$6:$BE$43,'ADR Raw Data'!AB$1,FALSE)</f>
        <v>29.151119174205999</v>
      </c>
      <c r="AQ15" s="61">
        <f>VLOOKUP($A15,'ADR Raw Data'!$B$6:$BE$43,'ADR Raw Data'!AC$1,FALSE)</f>
        <v>43.9359180162675</v>
      </c>
      <c r="AR15" s="62">
        <f>VLOOKUP($A15,'ADR Raw Data'!$B$6:$BE$43,'ADR Raw Data'!AE$1,FALSE)</f>
        <v>27.053614597848</v>
      </c>
      <c r="AS15" s="50"/>
      <c r="AT15" s="64">
        <f>VLOOKUP($A15,'RevPAR Raw Data'!$B$6:$BE$43,'RevPAR Raw Data'!G$1,FALSE)</f>
        <v>44.918739339339297</v>
      </c>
      <c r="AU15" s="65">
        <f>VLOOKUP($A15,'RevPAR Raw Data'!$B$6:$BE$43,'RevPAR Raw Data'!H$1,FALSE)</f>
        <v>50.692722154587003</v>
      </c>
      <c r="AV15" s="65">
        <f>VLOOKUP($A15,'RevPAR Raw Data'!$B$6:$BE$43,'RevPAR Raw Data'!I$1,FALSE)</f>
        <v>51.970265081297498</v>
      </c>
      <c r="AW15" s="65">
        <f>VLOOKUP($A15,'RevPAR Raw Data'!$B$6:$BE$43,'RevPAR Raw Data'!J$1,FALSE)</f>
        <v>50.102855095636102</v>
      </c>
      <c r="AX15" s="65">
        <f>VLOOKUP($A15,'RevPAR Raw Data'!$B$6:$BE$43,'RevPAR Raw Data'!K$1,FALSE)</f>
        <v>46.779310204799302</v>
      </c>
      <c r="AY15" s="66">
        <f>VLOOKUP($A15,'RevPAR Raw Data'!$B$6:$BE$43,'RevPAR Raw Data'!L$1,FALSE)</f>
        <v>48.892778375131797</v>
      </c>
      <c r="AZ15" s="65">
        <f>VLOOKUP($A15,'RevPAR Raw Data'!$B$6:$BE$43,'RevPAR Raw Data'!N$1,FALSE)</f>
        <v>76.235368333197997</v>
      </c>
      <c r="BA15" s="65">
        <f>VLOOKUP($A15,'RevPAR Raw Data'!$B$6:$BE$43,'RevPAR Raw Data'!O$1,FALSE)</f>
        <v>46.559069420772097</v>
      </c>
      <c r="BB15" s="66">
        <f>VLOOKUP($A15,'RevPAR Raw Data'!$B$6:$BE$43,'RevPAR Raw Data'!P$1,FALSE)</f>
        <v>61.397218876985001</v>
      </c>
      <c r="BC15" s="67">
        <f>VLOOKUP($A15,'RevPAR Raw Data'!$B$6:$BE$43,'RevPAR Raw Data'!R$1,FALSE)</f>
        <v>52.465475661375599</v>
      </c>
      <c r="BD15" s="63"/>
      <c r="BE15" s="59">
        <f>VLOOKUP($A15,'RevPAR Raw Data'!$B$6:$BE$43,'RevPAR Raw Data'!T$1,FALSE)</f>
        <v>35.610800339093601</v>
      </c>
      <c r="BF15" s="60">
        <f>VLOOKUP($A15,'RevPAR Raw Data'!$B$6:$BE$43,'RevPAR Raw Data'!U$1,FALSE)</f>
        <v>14.0973944493352</v>
      </c>
      <c r="BG15" s="60">
        <f>VLOOKUP($A15,'RevPAR Raw Data'!$B$6:$BE$43,'RevPAR Raw Data'!V$1,FALSE)</f>
        <v>17.674838831462498</v>
      </c>
      <c r="BH15" s="60">
        <f>VLOOKUP($A15,'RevPAR Raw Data'!$B$6:$BE$43,'RevPAR Raw Data'!W$1,FALSE)</f>
        <v>12.524259149167101</v>
      </c>
      <c r="BI15" s="60">
        <f>VLOOKUP($A15,'RevPAR Raw Data'!$B$6:$BE$43,'RevPAR Raw Data'!X$1,FALSE)</f>
        <v>-11.0201130966145</v>
      </c>
      <c r="BJ15" s="61">
        <f>VLOOKUP($A15,'RevPAR Raw Data'!$B$6:$BE$43,'RevPAR Raw Data'!Y$1,FALSE)</f>
        <v>11.721168992271901</v>
      </c>
      <c r="BK15" s="60">
        <f>VLOOKUP($A15,'RevPAR Raw Data'!$B$6:$BE$43,'RevPAR Raw Data'!AA$1,FALSE)</f>
        <v>77.476600552280601</v>
      </c>
      <c r="BL15" s="60">
        <f>VLOOKUP($A15,'RevPAR Raw Data'!$B$6:$BE$43,'RevPAR Raw Data'!AB$1,FALSE)</f>
        <v>22.2306652628336</v>
      </c>
      <c r="BM15" s="61">
        <f>VLOOKUP($A15,'RevPAR Raw Data'!$B$6:$BE$43,'RevPAR Raw Data'!AC$1,FALSE)</f>
        <v>51.511431581744397</v>
      </c>
      <c r="BN15" s="62">
        <f>VLOOKUP($A15,'RevPAR Raw Data'!$B$6:$BE$43,'RevPAR Raw Data'!AE$1,FALSE)</f>
        <v>22.4756157912113</v>
      </c>
    </row>
    <row r="16" spans="1:66" x14ac:dyDescent="0.35">
      <c r="A16" s="76" t="s">
        <v>92</v>
      </c>
      <c r="B16" s="59">
        <f>VLOOKUP($A16,'Occupancy Raw Data'!$B$6:$BE$43,'Occupancy Raw Data'!G$1,FALSE)</f>
        <v>52.192139737991198</v>
      </c>
      <c r="C16" s="60">
        <f>VLOOKUP($A16,'Occupancy Raw Data'!$B$6:$BE$43,'Occupancy Raw Data'!H$1,FALSE)</f>
        <v>54.235807860262</v>
      </c>
      <c r="D16" s="60">
        <f>VLOOKUP($A16,'Occupancy Raw Data'!$B$6:$BE$43,'Occupancy Raw Data'!I$1,FALSE)</f>
        <v>55.039301310043598</v>
      </c>
      <c r="E16" s="60">
        <f>VLOOKUP($A16,'Occupancy Raw Data'!$B$6:$BE$43,'Occupancy Raw Data'!J$1,FALSE)</f>
        <v>53.240174672488997</v>
      </c>
      <c r="F16" s="60">
        <f>VLOOKUP($A16,'Occupancy Raw Data'!$B$6:$BE$43,'Occupancy Raw Data'!K$1,FALSE)</f>
        <v>47.458515283842701</v>
      </c>
      <c r="G16" s="61">
        <f>VLOOKUP($A16,'Occupancy Raw Data'!$B$6:$BE$43,'Occupancy Raw Data'!L$1,FALSE)</f>
        <v>52.433187772925699</v>
      </c>
      <c r="H16" s="60">
        <f>VLOOKUP($A16,'Occupancy Raw Data'!$B$6:$BE$43,'Occupancy Raw Data'!N$1,FALSE)</f>
        <v>59.196506550218302</v>
      </c>
      <c r="I16" s="60">
        <f>VLOOKUP($A16,'Occupancy Raw Data'!$B$6:$BE$43,'Occupancy Raw Data'!O$1,FALSE)</f>
        <v>50.323144104803397</v>
      </c>
      <c r="J16" s="61">
        <f>VLOOKUP($A16,'Occupancy Raw Data'!$B$6:$BE$43,'Occupancy Raw Data'!P$1,FALSE)</f>
        <v>54.759825327510903</v>
      </c>
      <c r="K16" s="62">
        <f>VLOOKUP($A16,'Occupancy Raw Data'!$B$6:$BE$43,'Occupancy Raw Data'!R$1,FALSE)</f>
        <v>53.097941359949999</v>
      </c>
      <c r="L16" s="63"/>
      <c r="M16" s="59">
        <f>VLOOKUP($A16,'Occupancy Raw Data'!$B$6:$BE$43,'Occupancy Raw Data'!T$1,FALSE)</f>
        <v>6.5620542082738904</v>
      </c>
      <c r="N16" s="60">
        <f>VLOOKUP($A16,'Occupancy Raw Data'!$B$6:$BE$43,'Occupancy Raw Data'!U$1,FALSE)</f>
        <v>-12.9520605550883</v>
      </c>
      <c r="O16" s="60">
        <f>VLOOKUP($A16,'Occupancy Raw Data'!$B$6:$BE$43,'Occupancy Raw Data'!V$1,FALSE)</f>
        <v>-18.325557283566599</v>
      </c>
      <c r="P16" s="60">
        <f>VLOOKUP($A16,'Occupancy Raw Data'!$B$6:$BE$43,'Occupancy Raw Data'!W$1,FALSE)</f>
        <v>-15.0738367233212</v>
      </c>
      <c r="Q16" s="60">
        <f>VLOOKUP($A16,'Occupancy Raw Data'!$B$6:$BE$43,'Occupancy Raw Data'!X$1,FALSE)</f>
        <v>-27.119098712446299</v>
      </c>
      <c r="R16" s="61">
        <f>VLOOKUP($A16,'Occupancy Raw Data'!$B$6:$BE$43,'Occupancy Raw Data'!Y$1,FALSE)</f>
        <v>-14.4591359854097</v>
      </c>
      <c r="S16" s="60">
        <f>VLOOKUP($A16,'Occupancy Raw Data'!$B$6:$BE$43,'Occupancy Raw Data'!AA$1,FALSE)</f>
        <v>4.1807562250230497</v>
      </c>
      <c r="T16" s="60">
        <f>VLOOKUP($A16,'Occupancy Raw Data'!$B$6:$BE$43,'Occupancy Raw Data'!AB$1,FALSE)</f>
        <v>-10.081148564294599</v>
      </c>
      <c r="U16" s="61">
        <f>VLOOKUP($A16,'Occupancy Raw Data'!$B$6:$BE$43,'Occupancy Raw Data'!AC$1,FALSE)</f>
        <v>-2.8960817717206102</v>
      </c>
      <c r="V16" s="62">
        <f>VLOOKUP($A16,'Occupancy Raw Data'!$B$6:$BE$43,'Occupancy Raw Data'!AE$1,FALSE)</f>
        <v>-11.3485814273215</v>
      </c>
      <c r="W16" s="63"/>
      <c r="X16" s="64">
        <f>VLOOKUP($A16,'ADR Raw Data'!$B$6:$BE$43,'ADR Raw Data'!G$1,FALSE)</f>
        <v>73.129442336010698</v>
      </c>
      <c r="Y16" s="65">
        <f>VLOOKUP($A16,'ADR Raw Data'!$B$6:$BE$43,'ADR Raw Data'!H$1,FALSE)</f>
        <v>72.889374943639197</v>
      </c>
      <c r="Z16" s="65">
        <f>VLOOKUP($A16,'ADR Raw Data'!$B$6:$BE$43,'ADR Raw Data'!I$1,FALSE)</f>
        <v>73.231400285623593</v>
      </c>
      <c r="AA16" s="65">
        <f>VLOOKUP($A16,'ADR Raw Data'!$B$6:$BE$43,'ADR Raw Data'!J$1,FALSE)</f>
        <v>72.899930085301804</v>
      </c>
      <c r="AB16" s="65">
        <f>VLOOKUP($A16,'ADR Raw Data'!$B$6:$BE$43,'ADR Raw Data'!K$1,FALSE)</f>
        <v>71.507109164519605</v>
      </c>
      <c r="AC16" s="66">
        <f>VLOOKUP($A16,'ADR Raw Data'!$B$6:$BE$43,'ADR Raw Data'!L$1,FALSE)</f>
        <v>72.760891978146404</v>
      </c>
      <c r="AD16" s="65">
        <f>VLOOKUP($A16,'ADR Raw Data'!$B$6:$BE$43,'ADR Raw Data'!N$1,FALSE)</f>
        <v>82.742858011212704</v>
      </c>
      <c r="AE16" s="65">
        <f>VLOOKUP($A16,'ADR Raw Data'!$B$6:$BE$43,'ADR Raw Data'!O$1,FALSE)</f>
        <v>76.711580388753902</v>
      </c>
      <c r="AF16" s="66">
        <f>VLOOKUP($A16,'ADR Raw Data'!$B$6:$BE$43,'ADR Raw Data'!P$1,FALSE)</f>
        <v>79.971548468899499</v>
      </c>
      <c r="AG16" s="67">
        <f>VLOOKUP($A16,'ADR Raw Data'!$B$6:$BE$43,'ADR Raw Data'!R$1,FALSE)</f>
        <v>74.885560251891505</v>
      </c>
      <c r="AH16" s="63"/>
      <c r="AI16" s="59">
        <f>VLOOKUP($A16,'ADR Raw Data'!$B$6:$BE$43,'ADR Raw Data'!T$1,FALSE)</f>
        <v>13.801735647897001</v>
      </c>
      <c r="AJ16" s="60">
        <f>VLOOKUP($A16,'ADR Raw Data'!$B$6:$BE$43,'ADR Raw Data'!U$1,FALSE)</f>
        <v>6.7298167372203697</v>
      </c>
      <c r="AK16" s="60">
        <f>VLOOKUP($A16,'ADR Raw Data'!$B$6:$BE$43,'ADR Raw Data'!V$1,FALSE)</f>
        <v>3.7767929666419602</v>
      </c>
      <c r="AL16" s="60">
        <f>VLOOKUP($A16,'ADR Raw Data'!$B$6:$BE$43,'ADR Raw Data'!W$1,FALSE)</f>
        <v>4.6349486429594799</v>
      </c>
      <c r="AM16" s="60">
        <f>VLOOKUP($A16,'ADR Raw Data'!$B$6:$BE$43,'ADR Raw Data'!X$1,FALSE)</f>
        <v>0.92298516647773798</v>
      </c>
      <c r="AN16" s="61">
        <f>VLOOKUP($A16,'ADR Raw Data'!$B$6:$BE$43,'ADR Raw Data'!Y$1,FALSE)</f>
        <v>5.4899575925302804</v>
      </c>
      <c r="AO16" s="60">
        <f>VLOOKUP($A16,'ADR Raw Data'!$B$6:$BE$43,'ADR Raw Data'!AA$1,FALSE)</f>
        <v>24.724458352787199</v>
      </c>
      <c r="AP16" s="60">
        <f>VLOOKUP($A16,'ADR Raw Data'!$B$6:$BE$43,'ADR Raw Data'!AB$1,FALSE)</f>
        <v>15.7900872602614</v>
      </c>
      <c r="AQ16" s="61">
        <f>VLOOKUP($A16,'ADR Raw Data'!$B$6:$BE$43,'ADR Raw Data'!AC$1,FALSE)</f>
        <v>20.628228260430099</v>
      </c>
      <c r="AR16" s="62">
        <f>VLOOKUP($A16,'ADR Raw Data'!$B$6:$BE$43,'ADR Raw Data'!AE$1,FALSE)</f>
        <v>9.7164248932058008</v>
      </c>
      <c r="AS16" s="50"/>
      <c r="AT16" s="64">
        <f>VLOOKUP($A16,'RevPAR Raw Data'!$B$6:$BE$43,'RevPAR Raw Data'!G$1,FALSE)</f>
        <v>38.167820733624403</v>
      </c>
      <c r="AU16" s="65">
        <f>VLOOKUP($A16,'RevPAR Raw Data'!$B$6:$BE$43,'RevPAR Raw Data'!H$1,FALSE)</f>
        <v>39.532141344978101</v>
      </c>
      <c r="AV16" s="65">
        <f>VLOOKUP($A16,'RevPAR Raw Data'!$B$6:$BE$43,'RevPAR Raw Data'!I$1,FALSE)</f>
        <v>40.306051056768503</v>
      </c>
      <c r="AW16" s="65">
        <f>VLOOKUP($A16,'RevPAR Raw Data'!$B$6:$BE$43,'RevPAR Raw Data'!J$1,FALSE)</f>
        <v>38.812050113537097</v>
      </c>
      <c r="AX16" s="65">
        <f>VLOOKUP($A16,'RevPAR Raw Data'!$B$6:$BE$43,'RevPAR Raw Data'!K$1,FALSE)</f>
        <v>33.936212331877698</v>
      </c>
      <c r="AY16" s="66">
        <f>VLOOKUP($A16,'RevPAR Raw Data'!$B$6:$BE$43,'RevPAR Raw Data'!L$1,FALSE)</f>
        <v>38.150855116157203</v>
      </c>
      <c r="AZ16" s="65">
        <f>VLOOKUP($A16,'RevPAR Raw Data'!$B$6:$BE$43,'RevPAR Raw Data'!N$1,FALSE)</f>
        <v>48.980881362445402</v>
      </c>
      <c r="BA16" s="65">
        <f>VLOOKUP($A16,'RevPAR Raw Data'!$B$6:$BE$43,'RevPAR Raw Data'!O$1,FALSE)</f>
        <v>38.603679144104802</v>
      </c>
      <c r="BB16" s="66">
        <f>VLOOKUP($A16,'RevPAR Raw Data'!$B$6:$BE$43,'RevPAR Raw Data'!P$1,FALSE)</f>
        <v>43.792280253275102</v>
      </c>
      <c r="BC16" s="67">
        <f>VLOOKUP($A16,'RevPAR Raw Data'!$B$6:$BE$43,'RevPAR Raw Data'!R$1,FALSE)</f>
        <v>39.762690869619398</v>
      </c>
      <c r="BD16" s="63"/>
      <c r="BE16" s="59">
        <f>VLOOKUP($A16,'RevPAR Raw Data'!$B$6:$BE$43,'RevPAR Raw Data'!T$1,FALSE)</f>
        <v>21.269467231068599</v>
      </c>
      <c r="BF16" s="60">
        <f>VLOOKUP($A16,'RevPAR Raw Data'!$B$6:$BE$43,'RevPAR Raw Data'!U$1,FALSE)</f>
        <v>-7.0938937569191802</v>
      </c>
      <c r="BG16" s="60">
        <f>VLOOKUP($A16,'RevPAR Raw Data'!$B$6:$BE$43,'RevPAR Raw Data'!V$1,FALSE)</f>
        <v>-15.240882675508299</v>
      </c>
      <c r="BH16" s="60">
        <f>VLOOKUP($A16,'RevPAR Raw Data'!$B$6:$BE$43,'RevPAR Raw Data'!W$1,FALSE)</f>
        <v>-11.1375526710112</v>
      </c>
      <c r="BI16" s="60">
        <f>VLOOKUP($A16,'RevPAR Raw Data'!$B$6:$BE$43,'RevPAR Raw Data'!X$1,FALSE)</f>
        <v>-26.4464188043669</v>
      </c>
      <c r="BJ16" s="61">
        <f>VLOOKUP($A16,'RevPAR Raw Data'!$B$6:$BE$43,'RevPAR Raw Data'!Y$1,FALSE)</f>
        <v>-9.7629788267247797</v>
      </c>
      <c r="BK16" s="60">
        <f>VLOOKUP($A16,'RevPAR Raw Data'!$B$6:$BE$43,'RevPAR Raw Data'!AA$1,FALSE)</f>
        <v>29.938883909497601</v>
      </c>
      <c r="BL16" s="60">
        <f>VLOOKUP($A16,'RevPAR Raw Data'!$B$6:$BE$43,'RevPAR Raw Data'!AB$1,FALSE)</f>
        <v>4.1171165408280697</v>
      </c>
      <c r="BM16" s="61">
        <f>VLOOKUP($A16,'RevPAR Raw Data'!$B$6:$BE$43,'RevPAR Raw Data'!AC$1,FALSE)</f>
        <v>17.134736130230198</v>
      </c>
      <c r="BN16" s="62">
        <f>VLOOKUP($A16,'RevPAR Raw Data'!$B$6:$BE$43,'RevPAR Raw Data'!AE$1,FALSE)</f>
        <v>-2.7348329249457799</v>
      </c>
    </row>
    <row r="17" spans="1:66" x14ac:dyDescent="0.35">
      <c r="A17" s="78" t="s">
        <v>32</v>
      </c>
      <c r="B17" s="59">
        <f>VLOOKUP($A17,'Occupancy Raw Data'!$B$6:$BE$43,'Occupancy Raw Data'!G$1,FALSE)</f>
        <v>51.418842224744601</v>
      </c>
      <c r="C17" s="60">
        <f>VLOOKUP($A17,'Occupancy Raw Data'!$B$6:$BE$43,'Occupancy Raw Data'!H$1,FALSE)</f>
        <v>51.645856980703698</v>
      </c>
      <c r="D17" s="60">
        <f>VLOOKUP($A17,'Occupancy Raw Data'!$B$6:$BE$43,'Occupancy Raw Data'!I$1,FALSE)</f>
        <v>52.880249716231503</v>
      </c>
      <c r="E17" s="60">
        <f>VLOOKUP($A17,'Occupancy Raw Data'!$B$6:$BE$43,'Occupancy Raw Data'!J$1,FALSE)</f>
        <v>52.312712826333701</v>
      </c>
      <c r="F17" s="60">
        <f>VLOOKUP($A17,'Occupancy Raw Data'!$B$6:$BE$43,'Occupancy Raw Data'!K$1,FALSE)</f>
        <v>49.744608399545903</v>
      </c>
      <c r="G17" s="61">
        <f>VLOOKUP($A17,'Occupancy Raw Data'!$B$6:$BE$43,'Occupancy Raw Data'!L$1,FALSE)</f>
        <v>51.600454029511901</v>
      </c>
      <c r="H17" s="60">
        <f>VLOOKUP($A17,'Occupancy Raw Data'!$B$6:$BE$43,'Occupancy Raw Data'!N$1,FALSE)</f>
        <v>56.966515323495997</v>
      </c>
      <c r="I17" s="60">
        <f>VLOOKUP($A17,'Occupancy Raw Data'!$B$6:$BE$43,'Occupancy Raw Data'!O$1,FALSE)</f>
        <v>49.233825198637902</v>
      </c>
      <c r="J17" s="61">
        <f>VLOOKUP($A17,'Occupancy Raw Data'!$B$6:$BE$43,'Occupancy Raw Data'!P$1,FALSE)</f>
        <v>53.1001702610669</v>
      </c>
      <c r="K17" s="62">
        <f>VLOOKUP($A17,'Occupancy Raw Data'!$B$6:$BE$43,'Occupancy Raw Data'!R$1,FALSE)</f>
        <v>52.028944381384697</v>
      </c>
      <c r="L17" s="63"/>
      <c r="M17" s="59">
        <f>VLOOKUP($A17,'Occupancy Raw Data'!$B$6:$BE$43,'Occupancy Raw Data'!T$1,FALSE)</f>
        <v>20.079522862823001</v>
      </c>
      <c r="N17" s="60">
        <f>VLOOKUP($A17,'Occupancy Raw Data'!$B$6:$BE$43,'Occupancy Raw Data'!U$1,FALSE)</f>
        <v>20.930232558139501</v>
      </c>
      <c r="O17" s="60">
        <f>VLOOKUP($A17,'Occupancy Raw Data'!$B$6:$BE$43,'Occupancy Raw Data'!V$1,FALSE)</f>
        <v>27.943700652248499</v>
      </c>
      <c r="P17" s="60">
        <f>VLOOKUP($A17,'Occupancy Raw Data'!$B$6:$BE$43,'Occupancy Raw Data'!W$1,FALSE)</f>
        <v>22.654690618762402</v>
      </c>
      <c r="Q17" s="60">
        <f>VLOOKUP($A17,'Occupancy Raw Data'!$B$6:$BE$43,'Occupancy Raw Data'!X$1,FALSE)</f>
        <v>-7.2486772486772404</v>
      </c>
      <c r="R17" s="61">
        <f>VLOOKUP($A17,'Occupancy Raw Data'!$B$6:$BE$43,'Occupancy Raw Data'!Y$1,FALSE)</f>
        <v>15.6228142684555</v>
      </c>
      <c r="S17" s="60">
        <f>VLOOKUP($A17,'Occupancy Raw Data'!$B$6:$BE$43,'Occupancy Raw Data'!AA$1,FALSE)</f>
        <v>14.1922639362912</v>
      </c>
      <c r="T17" s="60">
        <f>VLOOKUP($A17,'Occupancy Raw Data'!$B$6:$BE$43,'Occupancy Raw Data'!AB$1,FALSE)</f>
        <v>0.72568940493468703</v>
      </c>
      <c r="U17" s="61">
        <f>VLOOKUP($A17,'Occupancy Raw Data'!$B$6:$BE$43,'Occupancy Raw Data'!AC$1,FALSE)</f>
        <v>7.5276540726906997</v>
      </c>
      <c r="V17" s="62">
        <f>VLOOKUP($A17,'Occupancy Raw Data'!$B$6:$BE$43,'Occupancy Raw Data'!AE$1,FALSE)</f>
        <v>13.1391043723554</v>
      </c>
      <c r="W17" s="63"/>
      <c r="X17" s="64">
        <f>VLOOKUP($A17,'ADR Raw Data'!$B$6:$BE$43,'ADR Raw Data'!G$1,FALSE)</f>
        <v>70.941553090507696</v>
      </c>
      <c r="Y17" s="65">
        <f>VLOOKUP($A17,'ADR Raw Data'!$B$6:$BE$43,'ADR Raw Data'!H$1,FALSE)</f>
        <v>68.950510054944999</v>
      </c>
      <c r="Z17" s="65">
        <f>VLOOKUP($A17,'ADR Raw Data'!$B$6:$BE$43,'ADR Raw Data'!I$1,FALSE)</f>
        <v>71.558461738663794</v>
      </c>
      <c r="AA17" s="65">
        <f>VLOOKUP($A17,'ADR Raw Data'!$B$6:$BE$43,'ADR Raw Data'!J$1,FALSE)</f>
        <v>70.387063113642498</v>
      </c>
      <c r="AB17" s="65">
        <f>VLOOKUP($A17,'ADR Raw Data'!$B$6:$BE$43,'ADR Raw Data'!K$1,FALSE)</f>
        <v>68.329031374785998</v>
      </c>
      <c r="AC17" s="66">
        <f>VLOOKUP($A17,'ADR Raw Data'!$B$6:$BE$43,'ADR Raw Data'!L$1,FALSE)</f>
        <v>70.053295072591197</v>
      </c>
      <c r="AD17" s="65">
        <f>VLOOKUP($A17,'ADR Raw Data'!$B$6:$BE$43,'ADR Raw Data'!N$1,FALSE)</f>
        <v>80.340533424657494</v>
      </c>
      <c r="AE17" s="65">
        <f>VLOOKUP($A17,'ADR Raw Data'!$B$6:$BE$43,'ADR Raw Data'!O$1,FALSE)</f>
        <v>73.868232651296793</v>
      </c>
      <c r="AF17" s="66">
        <f>VLOOKUP($A17,'ADR Raw Data'!$B$6:$BE$43,'ADR Raw Data'!P$1,FALSE)</f>
        <v>77.340014562458194</v>
      </c>
      <c r="AG17" s="67">
        <f>VLOOKUP($A17,'ADR Raw Data'!$B$6:$BE$43,'ADR Raw Data'!R$1,FALSE)</f>
        <v>72.178079652499093</v>
      </c>
      <c r="AH17" s="63"/>
      <c r="AI17" s="59">
        <f>VLOOKUP($A17,'ADR Raw Data'!$B$6:$BE$43,'ADR Raw Data'!T$1,FALSE)</f>
        <v>26.5627366460619</v>
      </c>
      <c r="AJ17" s="60">
        <f>VLOOKUP($A17,'ADR Raw Data'!$B$6:$BE$43,'ADR Raw Data'!U$1,FALSE)</f>
        <v>23.558433059477</v>
      </c>
      <c r="AK17" s="60">
        <f>VLOOKUP($A17,'ADR Raw Data'!$B$6:$BE$43,'ADR Raw Data'!V$1,FALSE)</f>
        <v>26.824947837191001</v>
      </c>
      <c r="AL17" s="60">
        <f>VLOOKUP($A17,'ADR Raw Data'!$B$6:$BE$43,'ADR Raw Data'!W$1,FALSE)</f>
        <v>2.9828408950527301</v>
      </c>
      <c r="AM17" s="60">
        <f>VLOOKUP($A17,'ADR Raw Data'!$B$6:$BE$43,'ADR Raw Data'!X$1,FALSE)</f>
        <v>8.0929227275313806</v>
      </c>
      <c r="AN17" s="61">
        <f>VLOOKUP($A17,'ADR Raw Data'!$B$6:$BE$43,'ADR Raw Data'!Y$1,FALSE)</f>
        <v>16.474345291641601</v>
      </c>
      <c r="AO17" s="60">
        <f>VLOOKUP($A17,'ADR Raw Data'!$B$6:$BE$43,'ADR Raw Data'!AA$1,FALSE)</f>
        <v>33.395094691092801</v>
      </c>
      <c r="AP17" s="60">
        <f>VLOOKUP($A17,'ADR Raw Data'!$B$6:$BE$43,'ADR Raw Data'!AB$1,FALSE)</f>
        <v>23.916855783224801</v>
      </c>
      <c r="AQ17" s="61">
        <f>VLOOKUP($A17,'ADR Raw Data'!$B$6:$BE$43,'ADR Raw Data'!AC$1,FALSE)</f>
        <v>29.066827431364899</v>
      </c>
      <c r="AR17" s="62">
        <f>VLOOKUP($A17,'ADR Raw Data'!$B$6:$BE$43,'ADR Raw Data'!AE$1,FALSE)</f>
        <v>20.143412773739598</v>
      </c>
      <c r="AS17" s="50"/>
      <c r="AT17" s="64">
        <f>VLOOKUP($A17,'RevPAR Raw Data'!$B$6:$BE$43,'RevPAR Raw Data'!G$1,FALSE)</f>
        <v>36.477325255391598</v>
      </c>
      <c r="AU17" s="65">
        <f>VLOOKUP($A17,'RevPAR Raw Data'!$B$6:$BE$43,'RevPAR Raw Data'!H$1,FALSE)</f>
        <v>35.610081810442601</v>
      </c>
      <c r="AV17" s="65">
        <f>VLOOKUP($A17,'RevPAR Raw Data'!$B$6:$BE$43,'RevPAR Raw Data'!I$1,FALSE)</f>
        <v>37.840293260499401</v>
      </c>
      <c r="AW17" s="65">
        <f>VLOOKUP($A17,'RevPAR Raw Data'!$B$6:$BE$43,'RevPAR Raw Data'!J$1,FALSE)</f>
        <v>36.821382193529999</v>
      </c>
      <c r="AX17" s="65">
        <f>VLOOKUP($A17,'RevPAR Raw Data'!$B$6:$BE$43,'RevPAR Raw Data'!K$1,FALSE)</f>
        <v>33.990009080590198</v>
      </c>
      <c r="AY17" s="66">
        <f>VLOOKUP($A17,'RevPAR Raw Data'!$B$6:$BE$43,'RevPAR Raw Data'!L$1,FALSE)</f>
        <v>36.147818320090799</v>
      </c>
      <c r="AZ17" s="65">
        <f>VLOOKUP($A17,'RevPAR Raw Data'!$B$6:$BE$43,'RevPAR Raw Data'!N$1,FALSE)</f>
        <v>45.767202284335902</v>
      </c>
      <c r="BA17" s="65">
        <f>VLOOKUP($A17,'RevPAR Raw Data'!$B$6:$BE$43,'RevPAR Raw Data'!O$1,FALSE)</f>
        <v>36.3681565408626</v>
      </c>
      <c r="BB17" s="66">
        <f>VLOOKUP($A17,'RevPAR Raw Data'!$B$6:$BE$43,'RevPAR Raw Data'!P$1,FALSE)</f>
        <v>41.067679412599297</v>
      </c>
      <c r="BC17" s="67">
        <f>VLOOKUP($A17,'RevPAR Raw Data'!$B$6:$BE$43,'RevPAR Raw Data'!R$1,FALSE)</f>
        <v>37.553492917950301</v>
      </c>
      <c r="BD17" s="63"/>
      <c r="BE17" s="59">
        <f>VLOOKUP($A17,'RevPAR Raw Data'!$B$6:$BE$43,'RevPAR Raw Data'!T$1,FALSE)</f>
        <v>51.975930286722402</v>
      </c>
      <c r="BF17" s="60">
        <f>VLOOKUP($A17,'RevPAR Raw Data'!$B$6:$BE$43,'RevPAR Raw Data'!U$1,FALSE)</f>
        <v>49.419500444018702</v>
      </c>
      <c r="BG17" s="60">
        <f>VLOOKUP($A17,'RevPAR Raw Data'!$B$6:$BE$43,'RevPAR Raw Data'!V$1,FALSE)</f>
        <v>62.264531613186001</v>
      </c>
      <c r="BH17" s="60">
        <f>VLOOKUP($A17,'RevPAR Raw Data'!$B$6:$BE$43,'RevPAR Raw Data'!W$1,FALSE)</f>
        <v>26.313284890239299</v>
      </c>
      <c r="BI17" s="60">
        <f>VLOOKUP($A17,'RevPAR Raw Data'!$B$6:$BE$43,'RevPAR Raw Data'!X$1,FALSE)</f>
        <v>0.25761563035054202</v>
      </c>
      <c r="BJ17" s="61">
        <f>VLOOKUP($A17,'RevPAR Raw Data'!$B$6:$BE$43,'RevPAR Raw Data'!Y$1,FALSE)</f>
        <v>34.670915926954301</v>
      </c>
      <c r="BK17" s="60">
        <f>VLOOKUP($A17,'RevPAR Raw Data'!$B$6:$BE$43,'RevPAR Raw Data'!AA$1,FALSE)</f>
        <v>52.326878607718299</v>
      </c>
      <c r="BL17" s="60">
        <f>VLOOKUP($A17,'RevPAR Raw Data'!$B$6:$BE$43,'RevPAR Raw Data'!AB$1,FALSE)</f>
        <v>24.816107276571898</v>
      </c>
      <c r="BM17" s="61">
        <f>VLOOKUP($A17,'RevPAR Raw Data'!$B$6:$BE$43,'RevPAR Raw Data'!AC$1,FALSE)</f>
        <v>38.782531722994797</v>
      </c>
      <c r="BN17" s="62">
        <f>VLOOKUP($A17,'RevPAR Raw Data'!$B$6:$BE$43,'RevPAR Raw Data'!AE$1,FALSE)</f>
        <v>35.929181174591001</v>
      </c>
    </row>
    <row r="18" spans="1:66" x14ac:dyDescent="0.35">
      <c r="A18" s="78" t="s">
        <v>93</v>
      </c>
      <c r="B18" s="59">
        <f>VLOOKUP($A18,'Occupancy Raw Data'!$B$6:$BE$43,'Occupancy Raw Data'!G$1,FALSE)</f>
        <v>40.783693551221198</v>
      </c>
      <c r="C18" s="60">
        <f>VLOOKUP($A18,'Occupancy Raw Data'!$B$6:$BE$43,'Occupancy Raw Data'!H$1,FALSE)</f>
        <v>40.660692321208899</v>
      </c>
      <c r="D18" s="60">
        <f>VLOOKUP($A18,'Occupancy Raw Data'!$B$6:$BE$43,'Occupancy Raw Data'!I$1,FALSE)</f>
        <v>42.698998418555597</v>
      </c>
      <c r="E18" s="60">
        <f>VLOOKUP($A18,'Occupancy Raw Data'!$B$6:$BE$43,'Occupancy Raw Data'!J$1,FALSE)</f>
        <v>41.117554032683103</v>
      </c>
      <c r="F18" s="60">
        <f>VLOOKUP($A18,'Occupancy Raw Data'!$B$6:$BE$43,'Occupancy Raw Data'!K$1,FALSE)</f>
        <v>43.243718151467199</v>
      </c>
      <c r="G18" s="61">
        <f>VLOOKUP($A18,'Occupancy Raw Data'!$B$6:$BE$43,'Occupancy Raw Data'!L$1,FALSE)</f>
        <v>41.700931295027203</v>
      </c>
      <c r="H18" s="60">
        <f>VLOOKUP($A18,'Occupancy Raw Data'!$B$6:$BE$43,'Occupancy Raw Data'!N$1,FALSE)</f>
        <v>59.532595325953203</v>
      </c>
      <c r="I18" s="60">
        <f>VLOOKUP($A18,'Occupancy Raw Data'!$B$6:$BE$43,'Occupancy Raw Data'!O$1,FALSE)</f>
        <v>46.4593217360745</v>
      </c>
      <c r="J18" s="61">
        <f>VLOOKUP($A18,'Occupancy Raw Data'!$B$6:$BE$43,'Occupancy Raw Data'!P$1,FALSE)</f>
        <v>52.995958531013798</v>
      </c>
      <c r="K18" s="62">
        <f>VLOOKUP($A18,'Occupancy Raw Data'!$B$6:$BE$43,'Occupancy Raw Data'!R$1,FALSE)</f>
        <v>44.928081933880499</v>
      </c>
      <c r="L18" s="63"/>
      <c r="M18" s="59">
        <f>VLOOKUP($A18,'Occupancy Raw Data'!$B$6:$BE$43,'Occupancy Raw Data'!T$1,FALSE)</f>
        <v>-22.828460106671201</v>
      </c>
      <c r="N18" s="60">
        <f>VLOOKUP($A18,'Occupancy Raw Data'!$B$6:$BE$43,'Occupancy Raw Data'!U$1,FALSE)</f>
        <v>-31.715967545604801</v>
      </c>
      <c r="O18" s="60">
        <f>VLOOKUP($A18,'Occupancy Raw Data'!$B$6:$BE$43,'Occupancy Raw Data'!V$1,FALSE)</f>
        <v>-19.3652380462336</v>
      </c>
      <c r="P18" s="60">
        <f>VLOOKUP($A18,'Occupancy Raw Data'!$B$6:$BE$43,'Occupancy Raw Data'!W$1,FALSE)</f>
        <v>-27.118526850139599</v>
      </c>
      <c r="Q18" s="60">
        <f>VLOOKUP($A18,'Occupancy Raw Data'!$B$6:$BE$43,'Occupancy Raw Data'!X$1,FALSE)</f>
        <v>-38.6607808365222</v>
      </c>
      <c r="R18" s="61">
        <f>VLOOKUP($A18,'Occupancy Raw Data'!$B$6:$BE$43,'Occupancy Raw Data'!Y$1,FALSE)</f>
        <v>-28.6588976160626</v>
      </c>
      <c r="S18" s="60">
        <f>VLOOKUP($A18,'Occupancy Raw Data'!$B$6:$BE$43,'Occupancy Raw Data'!AA$1,FALSE)</f>
        <v>-5.8600494261823304</v>
      </c>
      <c r="T18" s="60">
        <f>VLOOKUP($A18,'Occupancy Raw Data'!$B$6:$BE$43,'Occupancy Raw Data'!AB$1,FALSE)</f>
        <v>-18.938459498530101</v>
      </c>
      <c r="U18" s="61">
        <f>VLOOKUP($A18,'Occupancy Raw Data'!$B$6:$BE$43,'Occupancy Raw Data'!AC$1,FALSE)</f>
        <v>-12.0778730860705</v>
      </c>
      <c r="V18" s="62">
        <f>VLOOKUP($A18,'Occupancy Raw Data'!$B$6:$BE$43,'Occupancy Raw Data'!AE$1,FALSE)</f>
        <v>-23.8168514850564</v>
      </c>
      <c r="W18" s="63"/>
      <c r="X18" s="64">
        <f>VLOOKUP($A18,'ADR Raw Data'!$B$6:$BE$43,'ADR Raw Data'!G$1,FALSE)</f>
        <v>76.148023093494103</v>
      </c>
      <c r="Y18" s="65">
        <f>VLOOKUP($A18,'ADR Raw Data'!$B$6:$BE$43,'ADR Raw Data'!H$1,FALSE)</f>
        <v>77.116510242005106</v>
      </c>
      <c r="Z18" s="65">
        <f>VLOOKUP($A18,'ADR Raw Data'!$B$6:$BE$43,'ADR Raw Data'!I$1,FALSE)</f>
        <v>76.894689917695402</v>
      </c>
      <c r="AA18" s="65">
        <f>VLOOKUP($A18,'ADR Raw Data'!$B$6:$BE$43,'ADR Raw Data'!J$1,FALSE)</f>
        <v>77.547882521367498</v>
      </c>
      <c r="AB18" s="65">
        <f>VLOOKUP($A18,'ADR Raw Data'!$B$6:$BE$43,'ADR Raw Data'!K$1,FALSE)</f>
        <v>78.896298821617194</v>
      </c>
      <c r="AC18" s="66">
        <f>VLOOKUP($A18,'ADR Raw Data'!$B$6:$BE$43,'ADR Raw Data'!L$1,FALSE)</f>
        <v>77.335841842238295</v>
      </c>
      <c r="AD18" s="65">
        <f>VLOOKUP($A18,'ADR Raw Data'!$B$6:$BE$43,'ADR Raw Data'!N$1,FALSE)</f>
        <v>119.484867827626</v>
      </c>
      <c r="AE18" s="65">
        <f>VLOOKUP($A18,'ADR Raw Data'!$B$6:$BE$43,'ADR Raw Data'!O$1,FALSE)</f>
        <v>88.310696180030206</v>
      </c>
      <c r="AF18" s="66">
        <f>VLOOKUP($A18,'ADR Raw Data'!$B$6:$BE$43,'ADR Raw Data'!P$1,FALSE)</f>
        <v>105.820327072281</v>
      </c>
      <c r="AG18" s="67">
        <f>VLOOKUP($A18,'ADR Raw Data'!$B$6:$BE$43,'ADR Raw Data'!R$1,FALSE)</f>
        <v>86.935708581964406</v>
      </c>
      <c r="AH18" s="63"/>
      <c r="AI18" s="59">
        <f>VLOOKUP($A18,'ADR Raw Data'!$B$6:$BE$43,'ADR Raw Data'!T$1,FALSE)</f>
        <v>0.181906130074172</v>
      </c>
      <c r="AJ18" s="60">
        <f>VLOOKUP($A18,'ADR Raw Data'!$B$6:$BE$43,'ADR Raw Data'!U$1,FALSE)</f>
        <v>-1.70892828524366</v>
      </c>
      <c r="AK18" s="60">
        <f>VLOOKUP($A18,'ADR Raw Data'!$B$6:$BE$43,'ADR Raw Data'!V$1,FALSE)</f>
        <v>6.3440986268391703E-3</v>
      </c>
      <c r="AL18" s="60">
        <f>VLOOKUP($A18,'ADR Raw Data'!$B$6:$BE$43,'ADR Raw Data'!W$1,FALSE)</f>
        <v>-0.56837307032431805</v>
      </c>
      <c r="AM18" s="60">
        <f>VLOOKUP($A18,'ADR Raw Data'!$B$6:$BE$43,'ADR Raw Data'!X$1,FALSE)</f>
        <v>-2.0696408832576298</v>
      </c>
      <c r="AN18" s="61">
        <f>VLOOKUP($A18,'ADR Raw Data'!$B$6:$BE$43,'ADR Raw Data'!Y$1,FALSE)</f>
        <v>-1.04031670809696</v>
      </c>
      <c r="AO18" s="60">
        <f>VLOOKUP($A18,'ADR Raw Data'!$B$6:$BE$43,'ADR Raw Data'!AA$1,FALSE)</f>
        <v>48.801749041087199</v>
      </c>
      <c r="AP18" s="60">
        <f>VLOOKUP($A18,'ADR Raw Data'!$B$6:$BE$43,'ADR Raw Data'!AB$1,FALSE)</f>
        <v>13.735815310335999</v>
      </c>
      <c r="AQ18" s="61">
        <f>VLOOKUP($A18,'ADR Raw Data'!$B$6:$BE$43,'ADR Raw Data'!AC$1,FALSE)</f>
        <v>33.887200615647501</v>
      </c>
      <c r="AR18" s="62">
        <f>VLOOKUP($A18,'ADR Raw Data'!$B$6:$BE$43,'ADR Raw Data'!AE$1,FALSE)</f>
        <v>10.875815310913399</v>
      </c>
      <c r="AS18" s="50"/>
      <c r="AT18" s="64">
        <f>VLOOKUP($A18,'RevPAR Raw Data'!$B$6:$BE$43,'RevPAR Raw Data'!G$1,FALSE)</f>
        <v>31.055976383763799</v>
      </c>
      <c r="AU18" s="65">
        <f>VLOOKUP($A18,'RevPAR Raw Data'!$B$6:$BE$43,'RevPAR Raw Data'!H$1,FALSE)</f>
        <v>31.356106958355198</v>
      </c>
      <c r="AV18" s="65">
        <f>VLOOKUP($A18,'RevPAR Raw Data'!$B$6:$BE$43,'RevPAR Raw Data'!I$1,FALSE)</f>
        <v>32.833262431910001</v>
      </c>
      <c r="AW18" s="65">
        <f>VLOOKUP($A18,'RevPAR Raw Data'!$B$6:$BE$43,'RevPAR Raw Data'!J$1,FALSE)</f>
        <v>31.8857924969249</v>
      </c>
      <c r="AX18" s="65">
        <f>VLOOKUP($A18,'RevPAR Raw Data'!$B$6:$BE$43,'RevPAR Raw Data'!K$1,FALSE)</f>
        <v>34.117693094359502</v>
      </c>
      <c r="AY18" s="66">
        <f>VLOOKUP($A18,'RevPAR Raw Data'!$B$6:$BE$43,'RevPAR Raw Data'!L$1,FALSE)</f>
        <v>32.249766273062697</v>
      </c>
      <c r="AZ18" s="65">
        <f>VLOOKUP($A18,'RevPAR Raw Data'!$B$6:$BE$43,'RevPAR Raw Data'!N$1,FALSE)</f>
        <v>71.132442839571198</v>
      </c>
      <c r="BA18" s="65">
        <f>VLOOKUP($A18,'RevPAR Raw Data'!$B$6:$BE$43,'RevPAR Raw Data'!O$1,FALSE)</f>
        <v>41.028550465647498</v>
      </c>
      <c r="BB18" s="66">
        <f>VLOOKUP($A18,'RevPAR Raw Data'!$B$6:$BE$43,'RevPAR Raw Data'!P$1,FALSE)</f>
        <v>56.080496652609298</v>
      </c>
      <c r="BC18" s="67">
        <f>VLOOKUP($A18,'RevPAR Raw Data'!$B$6:$BE$43,'RevPAR Raw Data'!R$1,FALSE)</f>
        <v>39.058546381504598</v>
      </c>
      <c r="BD18" s="63"/>
      <c r="BE18" s="59">
        <f>VLOOKUP($A18,'RevPAR Raw Data'!$B$6:$BE$43,'RevPAR Raw Data'!T$1,FALSE)</f>
        <v>-22.688080344932601</v>
      </c>
      <c r="BF18" s="60">
        <f>VLOOKUP($A18,'RevPAR Raw Data'!$B$6:$BE$43,'RevPAR Raw Data'!U$1,FALSE)</f>
        <v>-32.882892690522901</v>
      </c>
      <c r="BG18" s="60">
        <f>VLOOKUP($A18,'RevPAR Raw Data'!$B$6:$BE$43,'RevPAR Raw Data'!V$1,FALSE)</f>
        <v>-19.360122497407701</v>
      </c>
      <c r="BH18" s="60">
        <f>VLOOKUP($A18,'RevPAR Raw Data'!$B$6:$BE$43,'RevPAR Raw Data'!W$1,FALSE)</f>
        <v>-27.532765516779001</v>
      </c>
      <c r="BI18" s="60">
        <f>VLOOKUP($A18,'RevPAR Raw Data'!$B$6:$BE$43,'RevPAR Raw Data'!X$1,FALSE)</f>
        <v>-39.930282393800603</v>
      </c>
      <c r="BJ18" s="61">
        <f>VLOOKUP($A18,'RevPAR Raw Data'!$B$6:$BE$43,'RevPAR Raw Data'!Y$1,FALSE)</f>
        <v>-29.401071023903299</v>
      </c>
      <c r="BK18" s="60">
        <f>VLOOKUP($A18,'RevPAR Raw Data'!$B$6:$BE$43,'RevPAR Raw Data'!AA$1,FALSE)</f>
        <v>40.081893000255697</v>
      </c>
      <c r="BL18" s="60">
        <f>VLOOKUP($A18,'RevPAR Raw Data'!$B$6:$BE$43,'RevPAR Raw Data'!AB$1,FALSE)</f>
        <v>-7.8039960075349697</v>
      </c>
      <c r="BM18" s="61">
        <f>VLOOKUP($A18,'RevPAR Raw Data'!$B$6:$BE$43,'RevPAR Raw Data'!AC$1,FALSE)</f>
        <v>17.716474446796799</v>
      </c>
      <c r="BN18" s="62">
        <f>VLOOKUP($A18,'RevPAR Raw Data'!$B$6:$BE$43,'RevPAR Raw Data'!AE$1,FALSE)</f>
        <v>-15.5313129545323</v>
      </c>
    </row>
    <row r="19" spans="1:66" x14ac:dyDescent="0.35">
      <c r="A19" s="78" t="s">
        <v>94</v>
      </c>
      <c r="B19" s="59">
        <f>VLOOKUP($A19,'Occupancy Raw Data'!$B$6:$BE$43,'Occupancy Raw Data'!G$1,FALSE)</f>
        <v>42.155405995979301</v>
      </c>
      <c r="C19" s="60">
        <f>VLOOKUP($A19,'Occupancy Raw Data'!$B$6:$BE$43,'Occupancy Raw Data'!H$1,FALSE)</f>
        <v>44.751332925443499</v>
      </c>
      <c r="D19" s="60">
        <f>VLOOKUP($A19,'Occupancy Raw Data'!$B$6:$BE$43,'Occupancy Raw Data'!I$1,FALSE)</f>
        <v>44.646446988899498</v>
      </c>
      <c r="E19" s="60">
        <f>VLOOKUP($A19,'Occupancy Raw Data'!$B$6:$BE$43,'Occupancy Raw Data'!J$1,FALSE)</f>
        <v>45.940040206275597</v>
      </c>
      <c r="F19" s="60">
        <f>VLOOKUP($A19,'Occupancy Raw Data'!$B$6:$BE$43,'Occupancy Raw Data'!K$1,FALSE)</f>
        <v>44.803775893715503</v>
      </c>
      <c r="G19" s="61">
        <f>VLOOKUP($A19,'Occupancy Raw Data'!$B$6:$BE$43,'Occupancy Raw Data'!L$1,FALSE)</f>
        <v>44.459400402062698</v>
      </c>
      <c r="H19" s="60">
        <f>VLOOKUP($A19,'Occupancy Raw Data'!$B$6:$BE$43,'Occupancy Raw Data'!N$1,FALSE)</f>
        <v>62.468315706668903</v>
      </c>
      <c r="I19" s="60">
        <f>VLOOKUP($A19,'Occupancy Raw Data'!$B$6:$BE$43,'Occupancy Raw Data'!O$1,FALSE)</f>
        <v>45.808932785595601</v>
      </c>
      <c r="J19" s="61">
        <f>VLOOKUP($A19,'Occupancy Raw Data'!$B$6:$BE$43,'Occupancy Raw Data'!P$1,FALSE)</f>
        <v>54.138624246132302</v>
      </c>
      <c r="K19" s="62">
        <f>VLOOKUP($A19,'Occupancy Raw Data'!$B$6:$BE$43,'Occupancy Raw Data'!R$1,FALSE)</f>
        <v>47.224892928939703</v>
      </c>
      <c r="L19" s="63"/>
      <c r="M19" s="59">
        <f>VLOOKUP($A19,'Occupancy Raw Data'!$B$6:$BE$43,'Occupancy Raw Data'!T$1,FALSE)</f>
        <v>7.7802765272752001</v>
      </c>
      <c r="N19" s="60">
        <f>VLOOKUP($A19,'Occupancy Raw Data'!$B$6:$BE$43,'Occupancy Raw Data'!U$1,FALSE)</f>
        <v>-33.944763688568003</v>
      </c>
      <c r="O19" s="60">
        <f>VLOOKUP($A19,'Occupancy Raw Data'!$B$6:$BE$43,'Occupancy Raw Data'!V$1,FALSE)</f>
        <v>-34.081990786307699</v>
      </c>
      <c r="P19" s="60">
        <f>VLOOKUP($A19,'Occupancy Raw Data'!$B$6:$BE$43,'Occupancy Raw Data'!W$1,FALSE)</f>
        <v>-34.9001325986899</v>
      </c>
      <c r="Q19" s="60">
        <f>VLOOKUP($A19,'Occupancy Raw Data'!$B$6:$BE$43,'Occupancy Raw Data'!X$1,FALSE)</f>
        <v>-32.773067582778303</v>
      </c>
      <c r="R19" s="61">
        <f>VLOOKUP($A19,'Occupancy Raw Data'!$B$6:$BE$43,'Occupancy Raw Data'!Y$1,FALSE)</f>
        <v>-28.706428953758401</v>
      </c>
      <c r="S19" s="60">
        <f>VLOOKUP($A19,'Occupancy Raw Data'!$B$6:$BE$43,'Occupancy Raw Data'!AA$1,FALSE)</f>
        <v>9.9406580755455103</v>
      </c>
      <c r="T19" s="60">
        <f>VLOOKUP($A19,'Occupancy Raw Data'!$B$6:$BE$43,'Occupancy Raw Data'!AB$1,FALSE)</f>
        <v>-11.6022634908346</v>
      </c>
      <c r="U19" s="61">
        <f>VLOOKUP($A19,'Occupancy Raw Data'!$B$6:$BE$43,'Occupancy Raw Data'!AC$1,FALSE)</f>
        <v>-0.33520259007205599</v>
      </c>
      <c r="V19" s="62">
        <f>VLOOKUP($A19,'Occupancy Raw Data'!$B$6:$BE$43,'Occupancy Raw Data'!AE$1,FALSE)</f>
        <v>-21.3754367865583</v>
      </c>
      <c r="W19" s="63"/>
      <c r="X19" s="64">
        <f>VLOOKUP($A19,'ADR Raw Data'!$B$6:$BE$43,'ADR Raw Data'!G$1,FALSE)</f>
        <v>98.570478643997504</v>
      </c>
      <c r="Y19" s="65">
        <f>VLOOKUP($A19,'ADR Raw Data'!$B$6:$BE$43,'ADR Raw Data'!H$1,FALSE)</f>
        <v>98.158773144531196</v>
      </c>
      <c r="Z19" s="65">
        <f>VLOOKUP($A19,'ADR Raw Data'!$B$6:$BE$43,'ADR Raw Data'!I$1,FALSE)</f>
        <v>99.462140270164397</v>
      </c>
      <c r="AA19" s="65">
        <f>VLOOKUP($A19,'ADR Raw Data'!$B$6:$BE$43,'ADR Raw Data'!J$1,FALSE)</f>
        <v>101.144712557077</v>
      </c>
      <c r="AB19" s="65">
        <f>VLOOKUP($A19,'ADR Raw Data'!$B$6:$BE$43,'ADR Raw Data'!K$1,FALSE)</f>
        <v>102.867653550526</v>
      </c>
      <c r="AC19" s="66">
        <f>VLOOKUP($A19,'ADR Raw Data'!$B$6:$BE$43,'ADR Raw Data'!L$1,FALSE)</f>
        <v>100.06476431407999</v>
      </c>
      <c r="AD19" s="65">
        <f>VLOOKUP($A19,'ADR Raw Data'!$B$6:$BE$43,'ADR Raw Data'!N$1,FALSE)</f>
        <v>152.14171120749899</v>
      </c>
      <c r="AE19" s="65">
        <f>VLOOKUP($A19,'ADR Raw Data'!$B$6:$BE$43,'ADR Raw Data'!O$1,FALSE)</f>
        <v>115.127088704445</v>
      </c>
      <c r="AF19" s="66">
        <f>VLOOKUP($A19,'ADR Raw Data'!$B$6:$BE$43,'ADR Raw Data'!P$1,FALSE)</f>
        <v>136.48190845172701</v>
      </c>
      <c r="AG19" s="67">
        <f>VLOOKUP($A19,'ADR Raw Data'!$B$6:$BE$43,'ADR Raw Data'!R$1,FALSE)</f>
        <v>111.992941294518</v>
      </c>
      <c r="AH19" s="63"/>
      <c r="AI19" s="59">
        <f>VLOOKUP($A19,'ADR Raw Data'!$B$6:$BE$43,'ADR Raw Data'!T$1,FALSE)</f>
        <v>20.074465956353102</v>
      </c>
      <c r="AJ19" s="60">
        <f>VLOOKUP($A19,'ADR Raw Data'!$B$6:$BE$43,'ADR Raw Data'!U$1,FALSE)</f>
        <v>12.6152880835846</v>
      </c>
      <c r="AK19" s="60">
        <f>VLOOKUP($A19,'ADR Raw Data'!$B$6:$BE$43,'ADR Raw Data'!V$1,FALSE)</f>
        <v>10.939440031497799</v>
      </c>
      <c r="AL19" s="60">
        <f>VLOOKUP($A19,'ADR Raw Data'!$B$6:$BE$43,'ADR Raw Data'!W$1,FALSE)</f>
        <v>16.220882434205301</v>
      </c>
      <c r="AM19" s="60">
        <f>VLOOKUP($A19,'ADR Raw Data'!$B$6:$BE$43,'ADR Raw Data'!X$1,FALSE)</f>
        <v>-1.7706611042890701</v>
      </c>
      <c r="AN19" s="61">
        <f>VLOOKUP($A19,'ADR Raw Data'!$B$6:$BE$43,'ADR Raw Data'!Y$1,FALSE)</f>
        <v>10.215044264617701</v>
      </c>
      <c r="AO19" s="60">
        <f>VLOOKUP($A19,'ADR Raw Data'!$B$6:$BE$43,'ADR Raw Data'!AA$1,FALSE)</f>
        <v>65.892895523341096</v>
      </c>
      <c r="AP19" s="60">
        <f>VLOOKUP($A19,'ADR Raw Data'!$B$6:$BE$43,'ADR Raw Data'!AB$1,FALSE)</f>
        <v>31.877683191320699</v>
      </c>
      <c r="AQ19" s="61">
        <f>VLOOKUP($A19,'ADR Raw Data'!$B$6:$BE$43,'ADR Raw Data'!AC$1,FALSE)</f>
        <v>52.313181196812501</v>
      </c>
      <c r="AR19" s="62">
        <f>VLOOKUP($A19,'ADR Raw Data'!$B$6:$BE$43,'ADR Raw Data'!AE$1,FALSE)</f>
        <v>23.770385823062099</v>
      </c>
      <c r="AS19" s="50"/>
      <c r="AT19" s="64">
        <f>VLOOKUP($A19,'RevPAR Raw Data'!$B$6:$BE$43,'RevPAR Raw Data'!G$1,FALSE)</f>
        <v>41.552785464557203</v>
      </c>
      <c r="AU19" s="65">
        <f>VLOOKUP($A19,'RevPAR Raw Data'!$B$6:$BE$43,'RevPAR Raw Data'!H$1,FALSE)</f>
        <v>43.927359365439997</v>
      </c>
      <c r="AV19" s="65">
        <f>VLOOKUP($A19,'RevPAR Raw Data'!$B$6:$BE$43,'RevPAR Raw Data'!I$1,FALSE)</f>
        <v>44.406311729743898</v>
      </c>
      <c r="AW19" s="65">
        <f>VLOOKUP($A19,'RevPAR Raw Data'!$B$6:$BE$43,'RevPAR Raw Data'!J$1,FALSE)</f>
        <v>46.465921615243403</v>
      </c>
      <c r="AX19" s="65">
        <f>VLOOKUP($A19,'RevPAR Raw Data'!$B$6:$BE$43,'RevPAR Raw Data'!K$1,FALSE)</f>
        <v>46.088592963901696</v>
      </c>
      <c r="AY19" s="66">
        <f>VLOOKUP($A19,'RevPAR Raw Data'!$B$6:$BE$43,'RevPAR Raw Data'!L$1,FALSE)</f>
        <v>44.4881942277772</v>
      </c>
      <c r="AZ19" s="65">
        <f>VLOOKUP($A19,'RevPAR Raw Data'!$B$6:$BE$43,'RevPAR Raw Data'!N$1,FALSE)</f>
        <v>95.0403644786294</v>
      </c>
      <c r="BA19" s="65">
        <f>VLOOKUP($A19,'RevPAR Raw Data'!$B$6:$BE$43,'RevPAR Raw Data'!O$1,FALSE)</f>
        <v>52.738490682632602</v>
      </c>
      <c r="BB19" s="66">
        <f>VLOOKUP($A19,'RevPAR Raw Data'!$B$6:$BE$43,'RevPAR Raw Data'!P$1,FALSE)</f>
        <v>73.889427580630993</v>
      </c>
      <c r="BC19" s="67">
        <f>VLOOKUP($A19,'RevPAR Raw Data'!$B$6:$BE$43,'RevPAR Raw Data'!R$1,FALSE)</f>
        <v>52.888546614306897</v>
      </c>
      <c r="BD19" s="63"/>
      <c r="BE19" s="59">
        <f>VLOOKUP($A19,'RevPAR Raw Data'!$B$6:$BE$43,'RevPAR Raw Data'!T$1,FALSE)</f>
        <v>29.416591446406301</v>
      </c>
      <c r="BF19" s="60">
        <f>VLOOKUP($A19,'RevPAR Raw Data'!$B$6:$BE$43,'RevPAR Raw Data'!U$1,FALSE)</f>
        <v>-25.611705333588301</v>
      </c>
      <c r="BG19" s="60">
        <f>VLOOKUP($A19,'RevPAR Raw Data'!$B$6:$BE$43,'RevPAR Raw Data'!V$1,FALSE)</f>
        <v>-26.8709296984186</v>
      </c>
      <c r="BH19" s="60">
        <f>VLOOKUP($A19,'RevPAR Raw Data'!$B$6:$BE$43,'RevPAR Raw Data'!W$1,FALSE)</f>
        <v>-24.340359642699799</v>
      </c>
      <c r="BI19" s="60">
        <f>VLOOKUP($A19,'RevPAR Raw Data'!$B$6:$BE$43,'RevPAR Raw Data'!X$1,FALSE)</f>
        <v>-33.963428726696698</v>
      </c>
      <c r="BJ19" s="61">
        <f>VLOOKUP($A19,'RevPAR Raw Data'!$B$6:$BE$43,'RevPAR Raw Data'!Y$1,FALSE)</f>
        <v>-21.423759113558202</v>
      </c>
      <c r="BK19" s="60">
        <f>VLOOKUP($A19,'RevPAR Raw Data'!$B$6:$BE$43,'RevPAR Raw Data'!AA$1,FALSE)</f>
        <v>82.383741038938396</v>
      </c>
      <c r="BL19" s="60">
        <f>VLOOKUP($A19,'RevPAR Raw Data'!$B$6:$BE$43,'RevPAR Raw Data'!AB$1,FALSE)</f>
        <v>16.576886901855499</v>
      </c>
      <c r="BM19" s="61">
        <f>VLOOKUP($A19,'RevPAR Raw Data'!$B$6:$BE$43,'RevPAR Raw Data'!AC$1,FALSE)</f>
        <v>51.802623468419704</v>
      </c>
      <c r="BN19" s="62">
        <f>VLOOKUP($A19,'RevPAR Raw Data'!$B$6:$BE$43,'RevPAR Raw Data'!AE$1,FALSE)</f>
        <v>-2.68607475902584</v>
      </c>
    </row>
    <row r="20" spans="1:66" x14ac:dyDescent="0.35">
      <c r="A20" s="78" t="s">
        <v>29</v>
      </c>
      <c r="B20" s="59">
        <f>VLOOKUP($A20,'Occupancy Raw Data'!$B$6:$BE$43,'Occupancy Raw Data'!G$1,FALSE)</f>
        <v>45.9903655426466</v>
      </c>
      <c r="C20" s="60">
        <f>VLOOKUP($A20,'Occupancy Raw Data'!$B$6:$BE$43,'Occupancy Raw Data'!H$1,FALSE)</f>
        <v>60.017001983564697</v>
      </c>
      <c r="D20" s="60">
        <f>VLOOKUP($A20,'Occupancy Raw Data'!$B$6:$BE$43,'Occupancy Raw Data'!I$1,FALSE)</f>
        <v>59.379427599886597</v>
      </c>
      <c r="E20" s="60">
        <f>VLOOKUP($A20,'Occupancy Raw Data'!$B$6:$BE$43,'Occupancy Raw Data'!J$1,FALSE)</f>
        <v>52.366109379427499</v>
      </c>
      <c r="F20" s="60">
        <f>VLOOKUP($A20,'Occupancy Raw Data'!$B$6:$BE$43,'Occupancy Raw Data'!K$1,FALSE)</f>
        <v>46.599603287050101</v>
      </c>
      <c r="G20" s="61">
        <f>VLOOKUP($A20,'Occupancy Raw Data'!$B$6:$BE$43,'Occupancy Raw Data'!L$1,FALSE)</f>
        <v>52.870501558515102</v>
      </c>
      <c r="H20" s="60">
        <f>VLOOKUP($A20,'Occupancy Raw Data'!$B$6:$BE$43,'Occupancy Raw Data'!N$1,FALSE)</f>
        <v>56.290733918957201</v>
      </c>
      <c r="I20" s="60">
        <f>VLOOKUP($A20,'Occupancy Raw Data'!$B$6:$BE$43,'Occupancy Raw Data'!O$1,FALSE)</f>
        <v>36.384244828563297</v>
      </c>
      <c r="J20" s="61">
        <f>VLOOKUP($A20,'Occupancy Raw Data'!$B$6:$BE$43,'Occupancy Raw Data'!P$1,FALSE)</f>
        <v>46.337489373760199</v>
      </c>
      <c r="K20" s="62">
        <f>VLOOKUP($A20,'Occupancy Raw Data'!$B$6:$BE$43,'Occupancy Raw Data'!R$1,FALSE)</f>
        <v>51.0039266485851</v>
      </c>
      <c r="L20" s="63"/>
      <c r="M20" s="59">
        <f>VLOOKUP($A20,'Occupancy Raw Data'!$B$6:$BE$43,'Occupancy Raw Data'!T$1,FALSE)</f>
        <v>55.602202347443999</v>
      </c>
      <c r="N20" s="60">
        <f>VLOOKUP($A20,'Occupancy Raw Data'!$B$6:$BE$43,'Occupancy Raw Data'!U$1,FALSE)</f>
        <v>91.007347140139899</v>
      </c>
      <c r="O20" s="60">
        <f>VLOOKUP($A20,'Occupancy Raw Data'!$B$6:$BE$43,'Occupancy Raw Data'!V$1,FALSE)</f>
        <v>103.726412288898</v>
      </c>
      <c r="P20" s="60">
        <f>VLOOKUP($A20,'Occupancy Raw Data'!$B$6:$BE$43,'Occupancy Raw Data'!W$1,FALSE)</f>
        <v>103.20576874319499</v>
      </c>
      <c r="Q20" s="60">
        <f>VLOOKUP($A20,'Occupancy Raw Data'!$B$6:$BE$43,'Occupancy Raw Data'!X$1,FALSE)</f>
        <v>41.316191973325097</v>
      </c>
      <c r="R20" s="61">
        <f>VLOOKUP($A20,'Occupancy Raw Data'!$B$6:$BE$43,'Occupancy Raw Data'!Y$1,FALSE)</f>
        <v>77.573033136172597</v>
      </c>
      <c r="S20" s="60">
        <f>VLOOKUP($A20,'Occupancy Raw Data'!$B$6:$BE$43,'Occupancy Raw Data'!AA$1,FALSE)</f>
        <v>82.179156231540503</v>
      </c>
      <c r="T20" s="60">
        <f>VLOOKUP($A20,'Occupancy Raw Data'!$B$6:$BE$43,'Occupancy Raw Data'!AB$1,FALSE)</f>
        <v>32.746229328129502</v>
      </c>
      <c r="U20" s="61">
        <f>VLOOKUP($A20,'Occupancy Raw Data'!$B$6:$BE$43,'Occupancy Raw Data'!AC$1,FALSE)</f>
        <v>58.941967427901702</v>
      </c>
      <c r="V20" s="62">
        <f>VLOOKUP($A20,'Occupancy Raw Data'!$B$6:$BE$43,'Occupancy Raw Data'!AE$1,FALSE)</f>
        <v>72.3295519456357</v>
      </c>
      <c r="W20" s="63"/>
      <c r="X20" s="64">
        <f>VLOOKUP($A20,'ADR Raw Data'!$B$6:$BE$43,'ADR Raw Data'!G$1,FALSE)</f>
        <v>164.07375847196499</v>
      </c>
      <c r="Y20" s="65">
        <f>VLOOKUP($A20,'ADR Raw Data'!$B$6:$BE$43,'ADR Raw Data'!H$1,FALSE)</f>
        <v>168.893578847969</v>
      </c>
      <c r="Z20" s="65">
        <f>VLOOKUP($A20,'ADR Raw Data'!$B$6:$BE$43,'ADR Raw Data'!I$1,FALSE)</f>
        <v>173.85341684562101</v>
      </c>
      <c r="AA20" s="65">
        <f>VLOOKUP($A20,'ADR Raw Data'!$B$6:$BE$43,'ADR Raw Data'!J$1,FALSE)</f>
        <v>177.80224296536699</v>
      </c>
      <c r="AB20" s="65">
        <f>VLOOKUP($A20,'ADR Raw Data'!$B$6:$BE$43,'ADR Raw Data'!K$1,FALSE)</f>
        <v>174.45845545758499</v>
      </c>
      <c r="AC20" s="66">
        <f>VLOOKUP($A20,'ADR Raw Data'!$B$6:$BE$43,'ADR Raw Data'!L$1,FALSE)</f>
        <v>171.91484832243501</v>
      </c>
      <c r="AD20" s="65">
        <f>VLOOKUP($A20,'ADR Raw Data'!$B$6:$BE$43,'ADR Raw Data'!N$1,FALSE)</f>
        <v>181.911298766675</v>
      </c>
      <c r="AE20" s="65">
        <f>VLOOKUP($A20,'ADR Raw Data'!$B$6:$BE$43,'ADR Raw Data'!O$1,FALSE)</f>
        <v>158.395443925233</v>
      </c>
      <c r="AF20" s="66">
        <f>VLOOKUP($A20,'ADR Raw Data'!$B$6:$BE$43,'ADR Raw Data'!P$1,FALSE)</f>
        <v>172.67896193242601</v>
      </c>
      <c r="AG20" s="67">
        <f>VLOOKUP($A20,'ADR Raw Data'!$B$6:$BE$43,'ADR Raw Data'!R$1,FALSE)</f>
        <v>172.11319219016599</v>
      </c>
      <c r="AH20" s="63"/>
      <c r="AI20" s="59">
        <f>VLOOKUP($A20,'ADR Raw Data'!$B$6:$BE$43,'ADR Raw Data'!T$1,FALSE)</f>
        <v>22.879696923847401</v>
      </c>
      <c r="AJ20" s="60">
        <f>VLOOKUP($A20,'ADR Raw Data'!$B$6:$BE$43,'ADR Raw Data'!U$1,FALSE)</f>
        <v>27.066042852031501</v>
      </c>
      <c r="AK20" s="60">
        <f>VLOOKUP($A20,'ADR Raw Data'!$B$6:$BE$43,'ADR Raw Data'!V$1,FALSE)</f>
        <v>29.702957601238701</v>
      </c>
      <c r="AL20" s="60">
        <f>VLOOKUP($A20,'ADR Raw Data'!$B$6:$BE$43,'ADR Raw Data'!W$1,FALSE)</f>
        <v>32.617753111810799</v>
      </c>
      <c r="AM20" s="60">
        <f>VLOOKUP($A20,'ADR Raw Data'!$B$6:$BE$43,'ADR Raw Data'!X$1,FALSE)</f>
        <v>24.899178501465599</v>
      </c>
      <c r="AN20" s="61">
        <f>VLOOKUP($A20,'ADR Raw Data'!$B$6:$BE$43,'ADR Raw Data'!Y$1,FALSE)</f>
        <v>27.386596828522599</v>
      </c>
      <c r="AO20" s="60">
        <f>VLOOKUP($A20,'ADR Raw Data'!$B$6:$BE$43,'ADR Raw Data'!AA$1,FALSE)</f>
        <v>42.414675556552801</v>
      </c>
      <c r="AP20" s="60">
        <f>VLOOKUP($A20,'ADR Raw Data'!$B$6:$BE$43,'ADR Raw Data'!AB$1,FALSE)</f>
        <v>37.809657499297003</v>
      </c>
      <c r="AQ20" s="61">
        <f>VLOOKUP($A20,'ADR Raw Data'!$B$6:$BE$43,'ADR Raw Data'!AC$1,FALSE)</f>
        <v>41.867361377987798</v>
      </c>
      <c r="AR20" s="62">
        <f>VLOOKUP($A20,'ADR Raw Data'!$B$6:$BE$43,'ADR Raw Data'!AE$1,FALSE)</f>
        <v>31.153916263609101</v>
      </c>
      <c r="AS20" s="50"/>
      <c r="AT20" s="64">
        <f>VLOOKUP($A20,'RevPAR Raw Data'!$B$6:$BE$43,'RevPAR Raw Data'!G$1,FALSE)</f>
        <v>75.458121280816002</v>
      </c>
      <c r="AU20" s="65">
        <f>VLOOKUP($A20,'RevPAR Raw Data'!$B$6:$BE$43,'RevPAR Raw Data'!H$1,FALSE)</f>
        <v>101.364862567299</v>
      </c>
      <c r="AV20" s="65">
        <f>VLOOKUP($A20,'RevPAR Raw Data'!$B$6:$BE$43,'RevPAR Raw Data'!I$1,FALSE)</f>
        <v>103.23316378577501</v>
      </c>
      <c r="AW20" s="65">
        <f>VLOOKUP($A20,'RevPAR Raw Data'!$B$6:$BE$43,'RevPAR Raw Data'!J$1,FALSE)</f>
        <v>93.108117030320201</v>
      </c>
      <c r="AX20" s="65">
        <f>VLOOKUP($A20,'RevPAR Raw Data'!$B$6:$BE$43,'RevPAR Raw Data'!K$1,FALSE)</f>
        <v>81.296948143950104</v>
      </c>
      <c r="AY20" s="66">
        <f>VLOOKUP($A20,'RevPAR Raw Data'!$B$6:$BE$43,'RevPAR Raw Data'!L$1,FALSE)</f>
        <v>90.892242561632102</v>
      </c>
      <c r="AZ20" s="65">
        <f>VLOOKUP($A20,'RevPAR Raw Data'!$B$6:$BE$43,'RevPAR Raw Data'!N$1,FALSE)</f>
        <v>102.399205157268</v>
      </c>
      <c r="BA20" s="65">
        <f>VLOOKUP($A20,'RevPAR Raw Data'!$B$6:$BE$43,'RevPAR Raw Data'!O$1,FALSE)</f>
        <v>57.630986115046703</v>
      </c>
      <c r="BB20" s="66">
        <f>VLOOKUP($A20,'RevPAR Raw Data'!$B$6:$BE$43,'RevPAR Raw Data'!P$1,FALSE)</f>
        <v>80.015095636157497</v>
      </c>
      <c r="BC20" s="67">
        <f>VLOOKUP($A20,'RevPAR Raw Data'!$B$6:$BE$43,'RevPAR Raw Data'!R$1,FALSE)</f>
        <v>87.784486297210805</v>
      </c>
      <c r="BD20" s="63"/>
      <c r="BE20" s="59">
        <f>VLOOKUP($A20,'RevPAR Raw Data'!$B$6:$BE$43,'RevPAR Raw Data'!T$1,FALSE)</f>
        <v>91.203514651370995</v>
      </c>
      <c r="BF20" s="60">
        <f>VLOOKUP($A20,'RevPAR Raw Data'!$B$6:$BE$43,'RevPAR Raw Data'!U$1,FALSE)</f>
        <v>142.705477567618</v>
      </c>
      <c r="BG20" s="60">
        <f>VLOOKUP($A20,'RevPAR Raw Data'!$B$6:$BE$43,'RevPAR Raw Data'!V$1,FALSE)</f>
        <v>164.23918215359399</v>
      </c>
      <c r="BH20" s="60">
        <f>VLOOKUP($A20,'RevPAR Raw Data'!$B$6:$BE$43,'RevPAR Raw Data'!W$1,FALSE)</f>
        <v>169.486924700808</v>
      </c>
      <c r="BI20" s="60">
        <f>VLOOKUP($A20,'RevPAR Raw Data'!$B$6:$BE$43,'RevPAR Raw Data'!X$1,FALSE)</f>
        <v>76.502762864237198</v>
      </c>
      <c r="BJ20" s="61">
        <f>VLOOKUP($A20,'RevPAR Raw Data'!$B$6:$BE$43,'RevPAR Raw Data'!Y$1,FALSE)</f>
        <v>126.20424379735501</v>
      </c>
      <c r="BK20" s="60">
        <f>VLOOKUP($A20,'RevPAR Raw Data'!$B$6:$BE$43,'RevPAR Raw Data'!AA$1,FALSE)</f>
        <v>159.44985427881301</v>
      </c>
      <c r="BL20" s="60">
        <f>VLOOKUP($A20,'RevPAR Raw Data'!$B$6:$BE$43,'RevPAR Raw Data'!AB$1,FALSE)</f>
        <v>82.937123980326604</v>
      </c>
      <c r="BM20" s="61">
        <f>VLOOKUP($A20,'RevPAR Raw Data'!$B$6:$BE$43,'RevPAR Raw Data'!AC$1,FALSE)</f>
        <v>125.48677531222501</v>
      </c>
      <c r="BN20" s="62">
        <f>VLOOKUP($A20,'RevPAR Raw Data'!$B$6:$BE$43,'RevPAR Raw Data'!AE$1,FALSE)</f>
        <v>126.016956256231</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41.114493649812097</v>
      </c>
      <c r="C22" s="60">
        <f>VLOOKUP($A22,'Occupancy Raw Data'!$B$6:$BE$43,'Occupancy Raw Data'!H$1,FALSE)</f>
        <v>47.8666222708462</v>
      </c>
      <c r="D22" s="60">
        <f>VLOOKUP($A22,'Occupancy Raw Data'!$B$6:$BE$43,'Occupancy Raw Data'!I$1,FALSE)</f>
        <v>48.4731008895019</v>
      </c>
      <c r="E22" s="60">
        <f>VLOOKUP($A22,'Occupancy Raw Data'!$B$6:$BE$43,'Occupancy Raw Data'!J$1,FALSE)</f>
        <v>46.337344812824</v>
      </c>
      <c r="F22" s="60">
        <f>VLOOKUP($A22,'Occupancy Raw Data'!$B$6:$BE$43,'Occupancy Raw Data'!K$1,FALSE)</f>
        <v>40.503258336107997</v>
      </c>
      <c r="G22" s="61">
        <f>VLOOKUP($A22,'Occupancy Raw Data'!$B$6:$BE$43,'Occupancy Raw Data'!L$1,FALSE)</f>
        <v>44.858963991818399</v>
      </c>
      <c r="H22" s="60">
        <f>VLOOKUP($A22,'Occupancy Raw Data'!$B$6:$BE$43,'Occupancy Raw Data'!N$1,FALSE)</f>
        <v>41.7614041763782</v>
      </c>
      <c r="I22" s="60">
        <f>VLOOKUP($A22,'Occupancy Raw Data'!$B$6:$BE$43,'Occupancy Raw Data'!O$1,FALSE)</f>
        <v>38.868561110055097</v>
      </c>
      <c r="J22" s="61">
        <f>VLOOKUP($A22,'Occupancy Raw Data'!$B$6:$BE$43,'Occupancy Raw Data'!P$1,FALSE)</f>
        <v>40.314260584305899</v>
      </c>
      <c r="K22" s="62">
        <f>VLOOKUP($A22,'Occupancy Raw Data'!$B$6:$BE$43,'Occupancy Raw Data'!R$1,FALSE)</f>
        <v>43.560014132162898</v>
      </c>
      <c r="L22" s="63"/>
      <c r="M22" s="59">
        <f>VLOOKUP($A22,'Occupancy Raw Data'!$B$6:$BE$43,'Occupancy Raw Data'!T$1,FALSE)</f>
        <v>34.906216164910198</v>
      </c>
      <c r="N22" s="60">
        <f>VLOOKUP($A22,'Occupancy Raw Data'!$B$6:$BE$43,'Occupancy Raw Data'!U$1,FALSE)</f>
        <v>32.269539137618303</v>
      </c>
      <c r="O22" s="60">
        <f>VLOOKUP($A22,'Occupancy Raw Data'!$B$6:$BE$43,'Occupancy Raw Data'!V$1,FALSE)</f>
        <v>30.976854931183901</v>
      </c>
      <c r="P22" s="60">
        <f>VLOOKUP($A22,'Occupancy Raw Data'!$B$6:$BE$43,'Occupancy Raw Data'!W$1,FALSE)</f>
        <v>43.626599653378399</v>
      </c>
      <c r="Q22" s="60">
        <f>VLOOKUP($A22,'Occupancy Raw Data'!$B$6:$BE$43,'Occupancy Raw Data'!X$1,FALSE)</f>
        <v>30.837875109561601</v>
      </c>
      <c r="R22" s="61">
        <f>VLOOKUP($A22,'Occupancy Raw Data'!$B$6:$BE$43,'Occupancy Raw Data'!Y$1,FALSE)</f>
        <v>34.394260060984898</v>
      </c>
      <c r="S22" s="60">
        <f>VLOOKUP($A22,'Occupancy Raw Data'!$B$6:$BE$43,'Occupancy Raw Data'!AA$1,FALSE)</f>
        <v>25.973395156367001</v>
      </c>
      <c r="T22" s="60">
        <f>VLOOKUP($A22,'Occupancy Raw Data'!$B$6:$BE$43,'Occupancy Raw Data'!AB$1,FALSE)</f>
        <v>16.8187162213707</v>
      </c>
      <c r="U22" s="61">
        <f>VLOOKUP($A22,'Occupancy Raw Data'!$B$6:$BE$43,'Occupancy Raw Data'!AC$1,FALSE)</f>
        <v>21.385503700911599</v>
      </c>
      <c r="V22" s="62">
        <f>VLOOKUP($A22,'Occupancy Raw Data'!$B$6:$BE$43,'Occupancy Raw Data'!AE$1,FALSE)</f>
        <v>30.689108616532199</v>
      </c>
      <c r="W22" s="63"/>
      <c r="X22" s="64">
        <f>VLOOKUP($A22,'ADR Raw Data'!$B$6:$BE$43,'ADR Raw Data'!G$1,FALSE)</f>
        <v>95.979205877248702</v>
      </c>
      <c r="Y22" s="65">
        <f>VLOOKUP($A22,'ADR Raw Data'!$B$6:$BE$43,'ADR Raw Data'!H$1,FALSE)</f>
        <v>98.949740236509896</v>
      </c>
      <c r="Z22" s="65">
        <f>VLOOKUP($A22,'ADR Raw Data'!$B$6:$BE$43,'ADR Raw Data'!I$1,FALSE)</f>
        <v>98.9810407732692</v>
      </c>
      <c r="AA22" s="65">
        <f>VLOOKUP($A22,'ADR Raw Data'!$B$6:$BE$43,'ADR Raw Data'!J$1,FALSE)</f>
        <v>97.065057332033007</v>
      </c>
      <c r="AB22" s="65">
        <f>VLOOKUP($A22,'ADR Raw Data'!$B$6:$BE$43,'ADR Raw Data'!K$1,FALSE)</f>
        <v>100.286025366999</v>
      </c>
      <c r="AC22" s="66">
        <f>VLOOKUP($A22,'ADR Raw Data'!$B$6:$BE$43,'ADR Raw Data'!L$1,FALSE)</f>
        <v>98.263937141463501</v>
      </c>
      <c r="AD22" s="65">
        <f>VLOOKUP($A22,'ADR Raw Data'!$B$6:$BE$43,'ADR Raw Data'!N$1,FALSE)</f>
        <v>115.16482157298201</v>
      </c>
      <c r="AE22" s="65">
        <f>VLOOKUP($A22,'ADR Raw Data'!$B$6:$BE$43,'ADR Raw Data'!O$1,FALSE)</f>
        <v>102.136163457424</v>
      </c>
      <c r="AF22" s="66">
        <f>VLOOKUP($A22,'ADR Raw Data'!$B$6:$BE$43,'ADR Raw Data'!P$1,FALSE)</f>
        <v>108.88096585883601</v>
      </c>
      <c r="AG22" s="67">
        <f>VLOOKUP($A22,'ADR Raw Data'!$B$6:$BE$43,'ADR Raw Data'!R$1,FALSE)</f>
        <v>101.072347202183</v>
      </c>
      <c r="AH22" s="63"/>
      <c r="AI22" s="59">
        <f>VLOOKUP($A22,'ADR Raw Data'!$B$6:$BE$43,'ADR Raw Data'!T$1,FALSE)</f>
        <v>16.763364625986501</v>
      </c>
      <c r="AJ22" s="60">
        <f>VLOOKUP($A22,'ADR Raw Data'!$B$6:$BE$43,'ADR Raw Data'!U$1,FALSE)</f>
        <v>22.829675820553</v>
      </c>
      <c r="AK22" s="60">
        <f>VLOOKUP($A22,'ADR Raw Data'!$B$6:$BE$43,'ADR Raw Data'!V$1,FALSE)</f>
        <v>22.6977933112431</v>
      </c>
      <c r="AL22" s="60">
        <f>VLOOKUP($A22,'ADR Raw Data'!$B$6:$BE$43,'ADR Raw Data'!W$1,FALSE)</f>
        <v>17.634758326194699</v>
      </c>
      <c r="AM22" s="60">
        <f>VLOOKUP($A22,'ADR Raw Data'!$B$6:$BE$43,'ADR Raw Data'!X$1,FALSE)</f>
        <v>14.778735566629001</v>
      </c>
      <c r="AN22" s="61">
        <f>VLOOKUP($A22,'ADR Raw Data'!$B$6:$BE$43,'ADR Raw Data'!Y$1,FALSE)</f>
        <v>19.07150018303</v>
      </c>
      <c r="AO22" s="60">
        <f>VLOOKUP($A22,'ADR Raw Data'!$B$6:$BE$43,'ADR Raw Data'!AA$1,FALSE)</f>
        <v>34.448298561287601</v>
      </c>
      <c r="AP22" s="60">
        <f>VLOOKUP($A22,'ADR Raw Data'!$B$6:$BE$43,'ADR Raw Data'!AB$1,FALSE)</f>
        <v>24.798995782675899</v>
      </c>
      <c r="AQ22" s="61">
        <f>VLOOKUP($A22,'ADR Raw Data'!$B$6:$BE$43,'ADR Raw Data'!AC$1,FALSE)</f>
        <v>30.014205232753099</v>
      </c>
      <c r="AR22" s="62">
        <f>VLOOKUP($A22,'ADR Raw Data'!$B$6:$BE$43,'ADR Raw Data'!AE$1,FALSE)</f>
        <v>21.961904091427598</v>
      </c>
      <c r="AS22" s="50"/>
      <c r="AT22" s="64">
        <f>VLOOKUP($A22,'RevPAR Raw Data'!$B$6:$BE$43,'RevPAR Raw Data'!G$1,FALSE)</f>
        <v>39.461364505541503</v>
      </c>
      <c r="AU22" s="65">
        <f>VLOOKUP($A22,'RevPAR Raw Data'!$B$6:$BE$43,'RevPAR Raw Data'!H$1,FALSE)</f>
        <v>47.363898396993697</v>
      </c>
      <c r="AV22" s="65">
        <f>VLOOKUP($A22,'RevPAR Raw Data'!$B$6:$BE$43,'RevPAR Raw Data'!I$1,FALSE)</f>
        <v>47.979179755505797</v>
      </c>
      <c r="AW22" s="65">
        <f>VLOOKUP($A22,'RevPAR Raw Data'!$B$6:$BE$43,'RevPAR Raw Data'!J$1,FALSE)</f>
        <v>44.977370308709503</v>
      </c>
      <c r="AX22" s="65">
        <f>VLOOKUP($A22,'RevPAR Raw Data'!$B$6:$BE$43,'RevPAR Raw Data'!K$1,FALSE)</f>
        <v>40.619107929410603</v>
      </c>
      <c r="AY22" s="66">
        <f>VLOOKUP($A22,'RevPAR Raw Data'!$B$6:$BE$43,'RevPAR Raw Data'!L$1,FALSE)</f>
        <v>44.080184179232198</v>
      </c>
      <c r="AZ22" s="65">
        <f>VLOOKUP($A22,'RevPAR Raw Data'!$B$6:$BE$43,'RevPAR Raw Data'!N$1,FALSE)</f>
        <v>48.094446606098003</v>
      </c>
      <c r="BA22" s="65">
        <f>VLOOKUP($A22,'RevPAR Raw Data'!$B$6:$BE$43,'RevPAR Raw Data'!O$1,FALSE)</f>
        <v>39.698857108914602</v>
      </c>
      <c r="BB22" s="66">
        <f>VLOOKUP($A22,'RevPAR Raw Data'!$B$6:$BE$43,'RevPAR Raw Data'!P$1,FALSE)</f>
        <v>43.894556303040297</v>
      </c>
      <c r="BC22" s="67">
        <f>VLOOKUP($A22,'RevPAR Raw Data'!$B$6:$BE$43,'RevPAR Raw Data'!R$1,FALSE)</f>
        <v>44.027128724979903</v>
      </c>
      <c r="BD22" s="63"/>
      <c r="BE22" s="59">
        <f>VLOOKUP($A22,'RevPAR Raw Data'!$B$6:$BE$43,'RevPAR Raw Data'!T$1,FALSE)</f>
        <v>57.521037083755701</v>
      </c>
      <c r="BF22" s="60">
        <f>VLOOKUP($A22,'RevPAR Raw Data'!$B$6:$BE$43,'RevPAR Raw Data'!U$1,FALSE)</f>
        <v>62.466246132076002</v>
      </c>
      <c r="BG22" s="60">
        <f>VLOOKUP($A22,'RevPAR Raw Data'!$B$6:$BE$43,'RevPAR Raw Data'!V$1,FALSE)</f>
        <v>60.7057107490308</v>
      </c>
      <c r="BH22" s="60">
        <f>VLOOKUP($A22,'RevPAR Raw Data'!$B$6:$BE$43,'RevPAR Raw Data'!W$1,FALSE)</f>
        <v>68.954803394382907</v>
      </c>
      <c r="BI22" s="60">
        <f>VLOOKUP($A22,'RevPAR Raw Data'!$B$6:$BE$43,'RevPAR Raw Data'!X$1,FALSE)</f>
        <v>50.174058693000099</v>
      </c>
      <c r="BJ22" s="61">
        <f>VLOOKUP($A22,'RevPAR Raw Data'!$B$6:$BE$43,'RevPAR Raw Data'!Y$1,FALSE)</f>
        <v>60.025261614497602</v>
      </c>
      <c r="BK22" s="60">
        <f>VLOOKUP($A22,'RevPAR Raw Data'!$B$6:$BE$43,'RevPAR Raw Data'!AA$1,FALSE)</f>
        <v>69.369086427623003</v>
      </c>
      <c r="BL22" s="60">
        <f>VLOOKUP($A22,'RevPAR Raw Data'!$B$6:$BE$43,'RevPAR Raw Data'!AB$1,FALSE)</f>
        <v>45.788584730484601</v>
      </c>
      <c r="BM22" s="61">
        <f>VLOOKUP($A22,'RevPAR Raw Data'!$B$6:$BE$43,'RevPAR Raw Data'!AC$1,FALSE)</f>
        <v>57.818397904514399</v>
      </c>
      <c r="BN22" s="62">
        <f>VLOOKUP($A22,'RevPAR Raw Data'!$B$6:$BE$43,'RevPAR Raw Data'!AE$1,FALSE)</f>
        <v>59.3909253088367</v>
      </c>
    </row>
    <row r="23" spans="1:66" x14ac:dyDescent="0.35">
      <c r="A23" s="78" t="s">
        <v>71</v>
      </c>
      <c r="B23" s="59">
        <f>VLOOKUP($A23,'Occupancy Raw Data'!$B$6:$BE$43,'Occupancy Raw Data'!G$1,FALSE)</f>
        <v>39.818058242275299</v>
      </c>
      <c r="C23" s="60">
        <f>VLOOKUP($A23,'Occupancy Raw Data'!$B$6:$BE$43,'Occupancy Raw Data'!H$1,FALSE)</f>
        <v>46.133737648350397</v>
      </c>
      <c r="D23" s="60">
        <f>VLOOKUP($A23,'Occupancy Raw Data'!$B$6:$BE$43,'Occupancy Raw Data'!I$1,FALSE)</f>
        <v>47.482616196998997</v>
      </c>
      <c r="E23" s="60">
        <f>VLOOKUP($A23,'Occupancy Raw Data'!$B$6:$BE$43,'Occupancy Raw Data'!J$1,FALSE)</f>
        <v>44.9312490197103</v>
      </c>
      <c r="F23" s="60">
        <f>VLOOKUP($A23,'Occupancy Raw Data'!$B$6:$BE$43,'Occupancy Raw Data'!K$1,FALSE)</f>
        <v>39.5200501908297</v>
      </c>
      <c r="G23" s="61">
        <f>VLOOKUP($A23,'Occupancy Raw Data'!$B$6:$BE$43,'Occupancy Raw Data'!L$1,FALSE)</f>
        <v>43.5771422596329</v>
      </c>
      <c r="H23" s="60">
        <f>VLOOKUP($A23,'Occupancy Raw Data'!$B$6:$BE$43,'Occupancy Raw Data'!N$1,FALSE)</f>
        <v>42.348512573848403</v>
      </c>
      <c r="I23" s="60">
        <f>VLOOKUP($A23,'Occupancy Raw Data'!$B$6:$BE$43,'Occupancy Raw Data'!O$1,FALSE)</f>
        <v>39.6660365469439</v>
      </c>
      <c r="J23" s="61">
        <f>VLOOKUP($A23,'Occupancy Raw Data'!$B$6:$BE$43,'Occupancy Raw Data'!P$1,FALSE)</f>
        <v>41.010190982683099</v>
      </c>
      <c r="K23" s="62">
        <f>VLOOKUP($A23,'Occupancy Raw Data'!$B$6:$BE$43,'Occupancy Raw Data'!R$1,FALSE)</f>
        <v>42.844864953738899</v>
      </c>
      <c r="L23" s="63"/>
      <c r="M23" s="59">
        <f>VLOOKUP($A23,'Occupancy Raw Data'!$B$6:$BE$43,'Occupancy Raw Data'!T$1,FALSE)</f>
        <v>33.515500367189503</v>
      </c>
      <c r="N23" s="60">
        <f>VLOOKUP($A23,'Occupancy Raw Data'!$B$6:$BE$43,'Occupancy Raw Data'!U$1,FALSE)</f>
        <v>30.895739192865999</v>
      </c>
      <c r="O23" s="60">
        <f>VLOOKUP($A23,'Occupancy Raw Data'!$B$6:$BE$43,'Occupancy Raw Data'!V$1,FALSE)</f>
        <v>30.3978586874297</v>
      </c>
      <c r="P23" s="60">
        <f>VLOOKUP($A23,'Occupancy Raw Data'!$B$6:$BE$43,'Occupancy Raw Data'!W$1,FALSE)</f>
        <v>40.053629467044402</v>
      </c>
      <c r="Q23" s="60">
        <f>VLOOKUP($A23,'Occupancy Raw Data'!$B$6:$BE$43,'Occupancy Raw Data'!X$1,FALSE)</f>
        <v>26.033493397036999</v>
      </c>
      <c r="R23" s="61">
        <f>VLOOKUP($A23,'Occupancy Raw Data'!$B$6:$BE$43,'Occupancy Raw Data'!Y$1,FALSE)</f>
        <v>32.116536406819101</v>
      </c>
      <c r="S23" s="60">
        <f>VLOOKUP($A23,'Occupancy Raw Data'!$B$6:$BE$43,'Occupancy Raw Data'!AA$1,FALSE)</f>
        <v>25.524992703145799</v>
      </c>
      <c r="T23" s="60">
        <f>VLOOKUP($A23,'Occupancy Raw Data'!$B$6:$BE$43,'Occupancy Raw Data'!AB$1,FALSE)</f>
        <v>22.512986525529701</v>
      </c>
      <c r="U23" s="61">
        <f>VLOOKUP($A23,'Occupancy Raw Data'!$B$6:$BE$43,'Occupancy Raw Data'!AC$1,FALSE)</f>
        <v>24.058793744143799</v>
      </c>
      <c r="V23" s="62">
        <f>VLOOKUP($A23,'Occupancy Raw Data'!$B$6:$BE$43,'Occupancy Raw Data'!AE$1,FALSE)</f>
        <v>29.814381643912</v>
      </c>
      <c r="W23" s="63"/>
      <c r="X23" s="64">
        <f>VLOOKUP($A23,'ADR Raw Data'!$B$6:$BE$43,'ADR Raw Data'!G$1,FALSE)</f>
        <v>105.31714810924301</v>
      </c>
      <c r="Y23" s="65">
        <f>VLOOKUP($A23,'ADR Raw Data'!$B$6:$BE$43,'ADR Raw Data'!H$1,FALSE)</f>
        <v>110.356415457842</v>
      </c>
      <c r="Z23" s="65">
        <f>VLOOKUP($A23,'ADR Raw Data'!$B$6:$BE$43,'ADR Raw Data'!I$1,FALSE)</f>
        <v>109.97182889231399</v>
      </c>
      <c r="AA23" s="65">
        <f>VLOOKUP($A23,'ADR Raw Data'!$B$6:$BE$43,'ADR Raw Data'!J$1,FALSE)</f>
        <v>108.469531068187</v>
      </c>
      <c r="AB23" s="65">
        <f>VLOOKUP($A23,'ADR Raw Data'!$B$6:$BE$43,'ADR Raw Data'!K$1,FALSE)</f>
        <v>113.187084270406</v>
      </c>
      <c r="AC23" s="66">
        <f>VLOOKUP($A23,'ADR Raw Data'!$B$6:$BE$43,'ADR Raw Data'!L$1,FALSE)</f>
        <v>109.47601391721599</v>
      </c>
      <c r="AD23" s="65">
        <f>VLOOKUP($A23,'ADR Raw Data'!$B$6:$BE$43,'ADR Raw Data'!N$1,FALSE)</f>
        <v>124.84263950617201</v>
      </c>
      <c r="AE23" s="65">
        <f>VLOOKUP($A23,'ADR Raw Data'!$B$6:$BE$43,'ADR Raw Data'!O$1,FALSE)</f>
        <v>113.29506089489</v>
      </c>
      <c r="AF23" s="66">
        <f>VLOOKUP($A23,'ADR Raw Data'!$B$6:$BE$43,'ADR Raw Data'!P$1,FALSE)</f>
        <v>119.270235722499</v>
      </c>
      <c r="AG23" s="67">
        <f>VLOOKUP($A23,'ADR Raw Data'!$B$6:$BE$43,'ADR Raw Data'!R$1,FALSE)</f>
        <v>112.150380261298</v>
      </c>
      <c r="AH23" s="63"/>
      <c r="AI23" s="59">
        <f>VLOOKUP($A23,'ADR Raw Data'!$B$6:$BE$43,'ADR Raw Data'!T$1,FALSE)</f>
        <v>16.2598520136244</v>
      </c>
      <c r="AJ23" s="60">
        <f>VLOOKUP($A23,'ADR Raw Data'!$B$6:$BE$43,'ADR Raw Data'!U$1,FALSE)</f>
        <v>26.029209756177899</v>
      </c>
      <c r="AK23" s="60">
        <f>VLOOKUP($A23,'ADR Raw Data'!$B$6:$BE$43,'ADR Raw Data'!V$1,FALSE)</f>
        <v>26.178164008212701</v>
      </c>
      <c r="AL23" s="60">
        <f>VLOOKUP($A23,'ADR Raw Data'!$B$6:$BE$43,'ADR Raw Data'!W$1,FALSE)</f>
        <v>19.720918809628198</v>
      </c>
      <c r="AM23" s="60">
        <f>VLOOKUP($A23,'ADR Raw Data'!$B$6:$BE$43,'ADR Raw Data'!X$1,FALSE)</f>
        <v>19.3014082301343</v>
      </c>
      <c r="AN23" s="61">
        <f>VLOOKUP($A23,'ADR Raw Data'!$B$6:$BE$43,'ADR Raw Data'!Y$1,FALSE)</f>
        <v>21.637639948549399</v>
      </c>
      <c r="AO23" s="60">
        <f>VLOOKUP($A23,'ADR Raw Data'!$B$6:$BE$43,'ADR Raw Data'!AA$1,FALSE)</f>
        <v>33.499506454641903</v>
      </c>
      <c r="AP23" s="60">
        <f>VLOOKUP($A23,'ADR Raw Data'!$B$6:$BE$43,'ADR Raw Data'!AB$1,FALSE)</f>
        <v>29.3950446314559</v>
      </c>
      <c r="AQ23" s="61">
        <f>VLOOKUP($A23,'ADR Raw Data'!$B$6:$BE$43,'ADR Raw Data'!AC$1,FALSE)</f>
        <v>31.648124817741</v>
      </c>
      <c r="AR23" s="62">
        <f>VLOOKUP($A23,'ADR Raw Data'!$B$6:$BE$43,'ADR Raw Data'!AE$1,FALSE)</f>
        <v>24.374151705688998</v>
      </c>
      <c r="AS23" s="50"/>
      <c r="AT23" s="64">
        <f>VLOOKUP($A23,'RevPAR Raw Data'!$B$6:$BE$43,'RevPAR Raw Data'!G$1,FALSE)</f>
        <v>41.935243373242002</v>
      </c>
      <c r="AU23" s="65">
        <f>VLOOKUP($A23,'RevPAR Raw Data'!$B$6:$BE$43,'RevPAR Raw Data'!H$1,FALSE)</f>
        <v>50.911539185444603</v>
      </c>
      <c r="AV23" s="65">
        <f>VLOOKUP($A23,'RevPAR Raw Data'!$B$6:$BE$43,'RevPAR Raw Data'!I$1,FALSE)</f>
        <v>52.217501437758102</v>
      </c>
      <c r="AW23" s="65">
        <f>VLOOKUP($A23,'RevPAR Raw Data'!$B$6:$BE$43,'RevPAR Raw Data'!J$1,FALSE)</f>
        <v>48.7367151147592</v>
      </c>
      <c r="AX23" s="65">
        <f>VLOOKUP($A23,'RevPAR Raw Data'!$B$6:$BE$43,'RevPAR Raw Data'!K$1,FALSE)</f>
        <v>44.7315925132012</v>
      </c>
      <c r="AY23" s="66">
        <f>VLOOKUP($A23,'RevPAR Raw Data'!$B$6:$BE$43,'RevPAR Raw Data'!L$1,FALSE)</f>
        <v>47.706518324881003</v>
      </c>
      <c r="AZ23" s="65">
        <f>VLOOKUP($A23,'RevPAR Raw Data'!$B$6:$BE$43,'RevPAR Raw Data'!N$1,FALSE)</f>
        <v>52.869000888795902</v>
      </c>
      <c r="BA23" s="65">
        <f>VLOOKUP($A23,'RevPAR Raw Data'!$B$6:$BE$43,'RevPAR Raw Data'!O$1,FALSE)</f>
        <v>44.939660260449401</v>
      </c>
      <c r="BB23" s="66">
        <f>VLOOKUP($A23,'RevPAR Raw Data'!$B$6:$BE$43,'RevPAR Raw Data'!P$1,FALSE)</f>
        <v>48.912951455293197</v>
      </c>
      <c r="BC23" s="67">
        <f>VLOOKUP($A23,'RevPAR Raw Data'!$B$6:$BE$43,'RevPAR Raw Data'!R$1,FALSE)</f>
        <v>48.0506789680582</v>
      </c>
      <c r="BD23" s="63"/>
      <c r="BE23" s="59">
        <f>VLOOKUP($A23,'RevPAR Raw Data'!$B$6:$BE$43,'RevPAR Raw Data'!T$1,FALSE)</f>
        <v>55.224923142144803</v>
      </c>
      <c r="BF23" s="60">
        <f>VLOOKUP($A23,'RevPAR Raw Data'!$B$6:$BE$43,'RevPAR Raw Data'!U$1,FALSE)</f>
        <v>64.966865709276703</v>
      </c>
      <c r="BG23" s="60">
        <f>VLOOKUP($A23,'RevPAR Raw Data'!$B$6:$BE$43,'RevPAR Raw Data'!V$1,FALSE)</f>
        <v>64.533623997822602</v>
      </c>
      <c r="BH23" s="60">
        <f>VLOOKUP($A23,'RevPAR Raw Data'!$B$6:$BE$43,'RevPAR Raw Data'!W$1,FALSE)</f>
        <v>67.673492024177804</v>
      </c>
      <c r="BI23" s="60">
        <f>VLOOKUP($A23,'RevPAR Raw Data'!$B$6:$BE$43,'RevPAR Raw Data'!X$1,FALSE)</f>
        <v>50.359732464298602</v>
      </c>
      <c r="BJ23" s="61">
        <f>VLOOKUP($A23,'RevPAR Raw Data'!$B$6:$BE$43,'RevPAR Raw Data'!Y$1,FALSE)</f>
        <v>60.703436867020798</v>
      </c>
      <c r="BK23" s="60">
        <f>VLOOKUP($A23,'RevPAR Raw Data'!$B$6:$BE$43,'RevPAR Raw Data'!AA$1,FALSE)</f>
        <v>67.575245735924895</v>
      </c>
      <c r="BL23" s="60">
        <f>VLOOKUP($A23,'RevPAR Raw Data'!$B$6:$BE$43,'RevPAR Raw Data'!AB$1,FALSE)</f>
        <v>58.525733594038797</v>
      </c>
      <c r="BM23" s="61">
        <f>VLOOKUP($A23,'RevPAR Raw Data'!$B$6:$BE$43,'RevPAR Raw Data'!AC$1,FALSE)</f>
        <v>63.321075635674397</v>
      </c>
      <c r="BN23" s="62">
        <f>VLOOKUP($A23,'RevPAR Raw Data'!$B$6:$BE$43,'RevPAR Raw Data'!AE$1,FALSE)</f>
        <v>61.455535961601299</v>
      </c>
    </row>
    <row r="24" spans="1:66" x14ac:dyDescent="0.35">
      <c r="A24" s="78" t="s">
        <v>53</v>
      </c>
      <c r="B24" s="59">
        <f>VLOOKUP($A24,'Occupancy Raw Data'!$B$6:$BE$43,'Occupancy Raw Data'!G$1,FALSE)</f>
        <v>28.314682943370599</v>
      </c>
      <c r="C24" s="60">
        <f>VLOOKUP($A24,'Occupancy Raw Data'!$B$6:$BE$43,'Occupancy Raw Data'!H$1,FALSE)</f>
        <v>34.554086130891797</v>
      </c>
      <c r="D24" s="60">
        <f>VLOOKUP($A24,'Occupancy Raw Data'!$B$6:$BE$43,'Occupancy Raw Data'!I$1,FALSE)</f>
        <v>34.723635130552701</v>
      </c>
      <c r="E24" s="60">
        <f>VLOOKUP($A24,'Occupancy Raw Data'!$B$6:$BE$43,'Occupancy Raw Data'!J$1,FALSE)</f>
        <v>32.655137334689698</v>
      </c>
      <c r="F24" s="60">
        <f>VLOOKUP($A24,'Occupancy Raw Data'!$B$6:$BE$43,'Occupancy Raw Data'!K$1,FALSE)</f>
        <v>30.484910139030099</v>
      </c>
      <c r="G24" s="61">
        <f>VLOOKUP($A24,'Occupancy Raw Data'!$B$6:$BE$43,'Occupancy Raw Data'!L$1,FALSE)</f>
        <v>32.146490335707</v>
      </c>
      <c r="H24" s="60">
        <f>VLOOKUP($A24,'Occupancy Raw Data'!$B$6:$BE$43,'Occupancy Raw Data'!N$1,FALSE)</f>
        <v>36.080027127839898</v>
      </c>
      <c r="I24" s="60">
        <f>VLOOKUP($A24,'Occupancy Raw Data'!$B$6:$BE$43,'Occupancy Raw Data'!O$1,FALSE)</f>
        <v>27.297388945405199</v>
      </c>
      <c r="J24" s="61">
        <f>VLOOKUP($A24,'Occupancy Raw Data'!$B$6:$BE$43,'Occupancy Raw Data'!P$1,FALSE)</f>
        <v>31.688708036622501</v>
      </c>
      <c r="K24" s="62">
        <f>VLOOKUP($A24,'Occupancy Raw Data'!$B$6:$BE$43,'Occupancy Raw Data'!R$1,FALSE)</f>
        <v>32.0156953931114</v>
      </c>
      <c r="L24" s="63"/>
      <c r="M24" s="59">
        <f>VLOOKUP($A24,'Occupancy Raw Data'!$B$6:$BE$43,'Occupancy Raw Data'!T$1,FALSE)</f>
        <v>38.1215423316646</v>
      </c>
      <c r="N24" s="60">
        <f>VLOOKUP($A24,'Occupancy Raw Data'!$B$6:$BE$43,'Occupancy Raw Data'!U$1,FALSE)</f>
        <v>9.7796663450329397</v>
      </c>
      <c r="O24" s="60">
        <f>VLOOKUP($A24,'Occupancy Raw Data'!$B$6:$BE$43,'Occupancy Raw Data'!V$1,FALSE)</f>
        <v>8.2280880227017104</v>
      </c>
      <c r="P24" s="60">
        <f>VLOOKUP($A24,'Occupancy Raw Data'!$B$6:$BE$43,'Occupancy Raw Data'!W$1,FALSE)</f>
        <v>28.238543299756302</v>
      </c>
      <c r="Q24" s="60">
        <f>VLOOKUP($A24,'Occupancy Raw Data'!$B$6:$BE$43,'Occupancy Raw Data'!X$1,FALSE)</f>
        <v>11.1648016276703</v>
      </c>
      <c r="R24" s="61">
        <f>VLOOKUP($A24,'Occupancy Raw Data'!$B$6:$BE$43,'Occupancy Raw Data'!Y$1,FALSE)</f>
        <v>17.3683821011448</v>
      </c>
      <c r="S24" s="60">
        <f>VLOOKUP($A24,'Occupancy Raw Data'!$B$6:$BE$43,'Occupancy Raw Data'!AA$1,FALSE)</f>
        <v>44.564222362021702</v>
      </c>
      <c r="T24" s="60">
        <f>VLOOKUP($A24,'Occupancy Raw Data'!$B$6:$BE$43,'Occupancy Raw Data'!AB$1,FALSE)</f>
        <v>8.7854221633174401</v>
      </c>
      <c r="U24" s="61">
        <f>VLOOKUP($A24,'Occupancy Raw Data'!$B$6:$BE$43,'Occupancy Raw Data'!AC$1,FALSE)</f>
        <v>26.6265377819695</v>
      </c>
      <c r="V24" s="62">
        <f>VLOOKUP($A24,'Occupancy Raw Data'!$B$6:$BE$43,'Occupancy Raw Data'!AE$1,FALSE)</f>
        <v>19.846364170673802</v>
      </c>
      <c r="W24" s="63"/>
      <c r="X24" s="64">
        <f>VLOOKUP($A24,'ADR Raw Data'!$B$6:$BE$43,'ADR Raw Data'!G$1,FALSE)</f>
        <v>89.617017964071806</v>
      </c>
      <c r="Y24" s="65">
        <f>VLOOKUP($A24,'ADR Raw Data'!$B$6:$BE$43,'ADR Raw Data'!H$1,FALSE)</f>
        <v>90.791216879293401</v>
      </c>
      <c r="Z24" s="65">
        <f>VLOOKUP($A24,'ADR Raw Data'!$B$6:$BE$43,'ADR Raw Data'!I$1,FALSE)</f>
        <v>88.518710937500003</v>
      </c>
      <c r="AA24" s="65">
        <f>VLOOKUP($A24,'ADR Raw Data'!$B$6:$BE$43,'ADR Raw Data'!J$1,FALSE)</f>
        <v>87.8895015576323</v>
      </c>
      <c r="AB24" s="65">
        <f>VLOOKUP($A24,'ADR Raw Data'!$B$6:$BE$43,'ADR Raw Data'!K$1,FALSE)</f>
        <v>86.887274749721897</v>
      </c>
      <c r="AC24" s="66">
        <f>VLOOKUP($A24,'ADR Raw Data'!$B$6:$BE$43,'ADR Raw Data'!L$1,FALSE)</f>
        <v>88.763474683544302</v>
      </c>
      <c r="AD24" s="65">
        <f>VLOOKUP($A24,'ADR Raw Data'!$B$6:$BE$43,'ADR Raw Data'!N$1,FALSE)</f>
        <v>104.31813909774399</v>
      </c>
      <c r="AE24" s="65">
        <f>VLOOKUP($A24,'ADR Raw Data'!$B$6:$BE$43,'ADR Raw Data'!O$1,FALSE)</f>
        <v>90.167378881987503</v>
      </c>
      <c r="AF24" s="66">
        <f>VLOOKUP($A24,'ADR Raw Data'!$B$6:$BE$43,'ADR Raw Data'!P$1,FALSE)</f>
        <v>98.223242375601899</v>
      </c>
      <c r="AG24" s="67">
        <f>VLOOKUP($A24,'ADR Raw Data'!$B$6:$BE$43,'ADR Raw Data'!R$1,FALSE)</f>
        <v>91.438660916931397</v>
      </c>
      <c r="AH24" s="63"/>
      <c r="AI24" s="59">
        <f>VLOOKUP($A24,'ADR Raw Data'!$B$6:$BE$43,'ADR Raw Data'!T$1,FALSE)</f>
        <v>11.952961782568799</v>
      </c>
      <c r="AJ24" s="60">
        <f>VLOOKUP($A24,'ADR Raw Data'!$B$6:$BE$43,'ADR Raw Data'!U$1,FALSE)</f>
        <v>16.706253756142502</v>
      </c>
      <c r="AK24" s="60">
        <f>VLOOKUP($A24,'ADR Raw Data'!$B$6:$BE$43,'ADR Raw Data'!V$1,FALSE)</f>
        <v>12.423000527704801</v>
      </c>
      <c r="AL24" s="60">
        <f>VLOOKUP($A24,'ADR Raw Data'!$B$6:$BE$43,'ADR Raw Data'!W$1,FALSE)</f>
        <v>2.4722547412409401</v>
      </c>
      <c r="AM24" s="60">
        <f>VLOOKUP($A24,'ADR Raw Data'!$B$6:$BE$43,'ADR Raw Data'!X$1,FALSE)</f>
        <v>0.74561585801090002</v>
      </c>
      <c r="AN24" s="61">
        <f>VLOOKUP($A24,'ADR Raw Data'!$B$6:$BE$43,'ADR Raw Data'!Y$1,FALSE)</f>
        <v>8.8752555672002007</v>
      </c>
      <c r="AO24" s="60">
        <f>VLOOKUP($A24,'ADR Raw Data'!$B$6:$BE$43,'ADR Raw Data'!AA$1,FALSE)</f>
        <v>24.6115418040484</v>
      </c>
      <c r="AP24" s="60">
        <f>VLOOKUP($A24,'ADR Raw Data'!$B$6:$BE$43,'ADR Raw Data'!AB$1,FALSE)</f>
        <v>9.3148539395032799</v>
      </c>
      <c r="AQ24" s="61">
        <f>VLOOKUP($A24,'ADR Raw Data'!$B$6:$BE$43,'ADR Raw Data'!AC$1,FALSE)</f>
        <v>18.202082113975202</v>
      </c>
      <c r="AR24" s="62">
        <f>VLOOKUP($A24,'ADR Raw Data'!$B$6:$BE$43,'ADR Raw Data'!AE$1,FALSE)</f>
        <v>11.5814404933499</v>
      </c>
      <c r="AS24" s="50"/>
      <c r="AT24" s="64">
        <f>VLOOKUP($A24,'RevPAR Raw Data'!$B$6:$BE$43,'RevPAR Raw Data'!G$1,FALSE)</f>
        <v>25.374774499830401</v>
      </c>
      <c r="AU24" s="65">
        <f>VLOOKUP($A24,'RevPAR Raw Data'!$B$6:$BE$43,'RevPAR Raw Data'!H$1,FALSE)</f>
        <v>31.372075279755801</v>
      </c>
      <c r="AV24" s="65">
        <f>VLOOKUP($A24,'RevPAR Raw Data'!$B$6:$BE$43,'RevPAR Raw Data'!I$1,FALSE)</f>
        <v>30.736914208206102</v>
      </c>
      <c r="AW24" s="65">
        <f>VLOOKUP($A24,'RevPAR Raw Data'!$B$6:$BE$43,'RevPAR Raw Data'!J$1,FALSE)</f>
        <v>28.700437436419101</v>
      </c>
      <c r="AX24" s="65">
        <f>VLOOKUP($A24,'RevPAR Raw Data'!$B$6:$BE$43,'RevPAR Raw Data'!K$1,FALSE)</f>
        <v>26.487507629704901</v>
      </c>
      <c r="AY24" s="66">
        <f>VLOOKUP($A24,'RevPAR Raw Data'!$B$6:$BE$43,'RevPAR Raw Data'!L$1,FALSE)</f>
        <v>28.5343418107833</v>
      </c>
      <c r="AZ24" s="65">
        <f>VLOOKUP($A24,'RevPAR Raw Data'!$B$6:$BE$43,'RevPAR Raw Data'!N$1,FALSE)</f>
        <v>37.638012885723903</v>
      </c>
      <c r="BA24" s="65">
        <f>VLOOKUP($A24,'RevPAR Raw Data'!$B$6:$BE$43,'RevPAR Raw Data'!O$1,FALSE)</f>
        <v>24.613340115293301</v>
      </c>
      <c r="BB24" s="66">
        <f>VLOOKUP($A24,'RevPAR Raw Data'!$B$6:$BE$43,'RevPAR Raw Data'!P$1,FALSE)</f>
        <v>31.1256765005086</v>
      </c>
      <c r="BC24" s="67">
        <f>VLOOKUP($A24,'RevPAR Raw Data'!$B$6:$BE$43,'RevPAR Raw Data'!R$1,FALSE)</f>
        <v>29.274723150704801</v>
      </c>
      <c r="BD24" s="63"/>
      <c r="BE24" s="59">
        <f>VLOOKUP($A24,'RevPAR Raw Data'!$B$6:$BE$43,'RevPAR Raw Data'!T$1,FALSE)</f>
        <v>54.631157500063203</v>
      </c>
      <c r="BF24" s="60">
        <f>VLOOKUP($A24,'RevPAR Raw Data'!$B$6:$BE$43,'RevPAR Raw Data'!U$1,FALSE)</f>
        <v>28.119735977280701</v>
      </c>
      <c r="BG24" s="60">
        <f>VLOOKUP($A24,'RevPAR Raw Data'!$B$6:$BE$43,'RevPAR Raw Data'!V$1,FALSE)</f>
        <v>21.673263968886801</v>
      </c>
      <c r="BH24" s="60">
        <f>VLOOKUP($A24,'RevPAR Raw Data'!$B$6:$BE$43,'RevPAR Raw Data'!W$1,FALSE)</f>
        <v>31.408926766582798</v>
      </c>
      <c r="BI24" s="60">
        <f>VLOOKUP($A24,'RevPAR Raw Data'!$B$6:$BE$43,'RevPAR Raw Data'!X$1,FALSE)</f>
        <v>11.9936640171326</v>
      </c>
      <c r="BJ24" s="61">
        <f>VLOOKUP($A24,'RevPAR Raw Data'!$B$6:$BE$43,'RevPAR Raw Data'!Y$1,FALSE)</f>
        <v>27.785125967709501</v>
      </c>
      <c r="BK24" s="60">
        <f>VLOOKUP($A24,'RevPAR Raw Data'!$B$6:$BE$43,'RevPAR Raw Data'!AA$1,FALSE)</f>
        <v>80.143706382348199</v>
      </c>
      <c r="BL24" s="60">
        <f>VLOOKUP($A24,'RevPAR Raw Data'!$B$6:$BE$43,'RevPAR Raw Data'!AB$1,FALSE)</f>
        <v>18.918625345302502</v>
      </c>
      <c r="BM24" s="61">
        <f>VLOOKUP($A24,'RevPAR Raw Data'!$B$6:$BE$43,'RevPAR Raw Data'!AC$1,FALSE)</f>
        <v>49.675204167127497</v>
      </c>
      <c r="BN24" s="62">
        <f>VLOOKUP($A24,'RevPAR Raw Data'!$B$6:$BE$43,'RevPAR Raw Data'!AE$1,FALSE)</f>
        <v>33.726299520543897</v>
      </c>
    </row>
    <row r="25" spans="1:66" x14ac:dyDescent="0.35">
      <c r="A25" s="78" t="s">
        <v>52</v>
      </c>
      <c r="B25" s="59">
        <f>VLOOKUP($A25,'Occupancy Raw Data'!$B$6:$BE$43,'Occupancy Raw Data'!G$1,FALSE)</f>
        <v>38.788233002142903</v>
      </c>
      <c r="C25" s="60">
        <f>VLOOKUP($A25,'Occupancy Raw Data'!$B$6:$BE$43,'Occupancy Raw Data'!H$1,FALSE)</f>
        <v>47.0679914280148</v>
      </c>
      <c r="D25" s="60">
        <f>VLOOKUP($A25,'Occupancy Raw Data'!$B$6:$BE$43,'Occupancy Raw Data'!I$1,FALSE)</f>
        <v>48.431716345217197</v>
      </c>
      <c r="E25" s="60">
        <f>VLOOKUP($A25,'Occupancy Raw Data'!$B$6:$BE$43,'Occupancy Raw Data'!J$1,FALSE)</f>
        <v>46.775764660042803</v>
      </c>
      <c r="F25" s="60">
        <f>VLOOKUP($A25,'Occupancy Raw Data'!$B$6:$BE$43,'Occupancy Raw Data'!K$1,FALSE)</f>
        <v>37.0153906097798</v>
      </c>
      <c r="G25" s="61">
        <f>VLOOKUP($A25,'Occupancy Raw Data'!$B$6:$BE$43,'Occupancy Raw Data'!L$1,FALSE)</f>
        <v>43.6158192090395</v>
      </c>
      <c r="H25" s="60">
        <f>VLOOKUP($A25,'Occupancy Raw Data'!$B$6:$BE$43,'Occupancy Raw Data'!N$1,FALSE)</f>
        <v>31.2098188194038</v>
      </c>
      <c r="I25" s="60">
        <f>VLOOKUP($A25,'Occupancy Raw Data'!$B$6:$BE$43,'Occupancy Raw Data'!O$1,FALSE)</f>
        <v>36.606273134619101</v>
      </c>
      <c r="J25" s="61">
        <f>VLOOKUP($A25,'Occupancy Raw Data'!$B$6:$BE$43,'Occupancy Raw Data'!P$1,FALSE)</f>
        <v>33.908045977011398</v>
      </c>
      <c r="K25" s="62">
        <f>VLOOKUP($A25,'Occupancy Raw Data'!$B$6:$BE$43,'Occupancy Raw Data'!R$1,FALSE)</f>
        <v>40.842169714174297</v>
      </c>
      <c r="L25" s="63"/>
      <c r="M25" s="59">
        <f>VLOOKUP($A25,'Occupancy Raw Data'!$B$6:$BE$43,'Occupancy Raw Data'!T$1,FALSE)</f>
        <v>36.246377095516202</v>
      </c>
      <c r="N25" s="60">
        <f>VLOOKUP($A25,'Occupancy Raw Data'!$B$6:$BE$43,'Occupancy Raw Data'!U$1,FALSE)</f>
        <v>39.676694326203197</v>
      </c>
      <c r="O25" s="60">
        <f>VLOOKUP($A25,'Occupancy Raw Data'!$B$6:$BE$43,'Occupancy Raw Data'!V$1,FALSE)</f>
        <v>38.337043280205897</v>
      </c>
      <c r="P25" s="60">
        <f>VLOOKUP($A25,'Occupancy Raw Data'!$B$6:$BE$43,'Occupancy Raw Data'!W$1,FALSE)</f>
        <v>58.759849014855298</v>
      </c>
      <c r="Q25" s="60">
        <f>VLOOKUP($A25,'Occupancy Raw Data'!$B$6:$BE$43,'Occupancy Raw Data'!X$1,FALSE)</f>
        <v>78.511423554355304</v>
      </c>
      <c r="R25" s="61">
        <f>VLOOKUP($A25,'Occupancy Raw Data'!$B$6:$BE$43,'Occupancy Raw Data'!Y$1,FALSE)</f>
        <v>47.974889128199699</v>
      </c>
      <c r="S25" s="60">
        <f>VLOOKUP($A25,'Occupancy Raw Data'!$B$6:$BE$43,'Occupancy Raw Data'!AA$1,FALSE)</f>
        <v>21.317920140341101</v>
      </c>
      <c r="T25" s="60">
        <f>VLOOKUP($A25,'Occupancy Raw Data'!$B$6:$BE$43,'Occupancy Raw Data'!AB$1,FALSE)</f>
        <v>24.327855413324901</v>
      </c>
      <c r="U25" s="61">
        <f>VLOOKUP($A25,'Occupancy Raw Data'!$B$6:$BE$43,'Occupancy Raw Data'!AC$1,FALSE)</f>
        <v>22.924303613958699</v>
      </c>
      <c r="V25" s="62">
        <f>VLOOKUP($A25,'Occupancy Raw Data'!$B$6:$BE$43,'Occupancy Raw Data'!AE$1,FALSE)</f>
        <v>41.151628939544501</v>
      </c>
      <c r="W25" s="63"/>
      <c r="X25" s="64">
        <f>VLOOKUP($A25,'ADR Raw Data'!$B$6:$BE$43,'ADR Raw Data'!G$1,FALSE)</f>
        <v>82.574903063787005</v>
      </c>
      <c r="Y25" s="65">
        <f>VLOOKUP($A25,'ADR Raw Data'!$B$6:$BE$43,'ADR Raw Data'!H$1,FALSE)</f>
        <v>81.140870033112506</v>
      </c>
      <c r="Z25" s="65">
        <f>VLOOKUP($A25,'ADR Raw Data'!$B$6:$BE$43,'ADR Raw Data'!I$1,FALSE)</f>
        <v>83.639763475462502</v>
      </c>
      <c r="AA25" s="65">
        <f>VLOOKUP($A25,'ADR Raw Data'!$B$6:$BE$43,'ADR Raw Data'!J$1,FALSE)</f>
        <v>81.211970845481005</v>
      </c>
      <c r="AB25" s="65">
        <f>VLOOKUP($A25,'ADR Raw Data'!$B$6:$BE$43,'ADR Raw Data'!K$1,FALSE)</f>
        <v>80.411190526315707</v>
      </c>
      <c r="AC25" s="66">
        <f>VLOOKUP($A25,'ADR Raw Data'!$B$6:$BE$43,'ADR Raw Data'!L$1,FALSE)</f>
        <v>81.842293192781796</v>
      </c>
      <c r="AD25" s="65">
        <f>VLOOKUP($A25,'ADR Raw Data'!$B$6:$BE$43,'ADR Raw Data'!N$1,FALSE)</f>
        <v>85.636124843944998</v>
      </c>
      <c r="AE25" s="65">
        <f>VLOOKUP($A25,'ADR Raw Data'!$B$6:$BE$43,'ADR Raw Data'!O$1,FALSE)</f>
        <v>84.678966471527403</v>
      </c>
      <c r="AF25" s="66">
        <f>VLOOKUP($A25,'ADR Raw Data'!$B$6:$BE$43,'ADR Raw Data'!P$1,FALSE)</f>
        <v>85.119462798046499</v>
      </c>
      <c r="AG25" s="67">
        <f>VLOOKUP($A25,'ADR Raw Data'!$B$6:$BE$43,'ADR Raw Data'!R$1,FALSE)</f>
        <v>82.619657921635394</v>
      </c>
      <c r="AH25" s="63"/>
      <c r="AI25" s="59">
        <f>VLOOKUP($A25,'ADR Raw Data'!$B$6:$BE$43,'ADR Raw Data'!T$1,FALSE)</f>
        <v>18.091663611368698</v>
      </c>
      <c r="AJ25" s="60">
        <f>VLOOKUP($A25,'ADR Raw Data'!$B$6:$BE$43,'ADR Raw Data'!U$1,FALSE)</f>
        <v>16.697059596617301</v>
      </c>
      <c r="AK25" s="60">
        <f>VLOOKUP($A25,'ADR Raw Data'!$B$6:$BE$43,'ADR Raw Data'!V$1,FALSE)</f>
        <v>19.6720198930274</v>
      </c>
      <c r="AL25" s="60">
        <f>VLOOKUP($A25,'ADR Raw Data'!$B$6:$BE$43,'ADR Raw Data'!W$1,FALSE)</f>
        <v>19.286729300487501</v>
      </c>
      <c r="AM25" s="60">
        <f>VLOOKUP($A25,'ADR Raw Data'!$B$6:$BE$43,'ADR Raw Data'!X$1,FALSE)</f>
        <v>13.680542424845701</v>
      </c>
      <c r="AN25" s="61">
        <f>VLOOKUP($A25,'ADR Raw Data'!$B$6:$BE$43,'ADR Raw Data'!Y$1,FALSE)</f>
        <v>17.636806573596701</v>
      </c>
      <c r="AO25" s="60">
        <f>VLOOKUP($A25,'ADR Raw Data'!$B$6:$BE$43,'ADR Raw Data'!AA$1,FALSE)</f>
        <v>20.6975704904449</v>
      </c>
      <c r="AP25" s="60">
        <f>VLOOKUP($A25,'ADR Raw Data'!$B$6:$BE$43,'ADR Raw Data'!AB$1,FALSE)</f>
        <v>16.6997183780589</v>
      </c>
      <c r="AQ25" s="61">
        <f>VLOOKUP($A25,'ADR Raw Data'!$B$6:$BE$43,'ADR Raw Data'!AC$1,FALSE)</f>
        <v>18.533507558023601</v>
      </c>
      <c r="AR25" s="62">
        <f>VLOOKUP($A25,'ADR Raw Data'!$B$6:$BE$43,'ADR Raw Data'!AE$1,FALSE)</f>
        <v>17.7224749295588</v>
      </c>
      <c r="AS25" s="50"/>
      <c r="AT25" s="64">
        <f>VLOOKUP($A25,'RevPAR Raw Data'!$B$6:$BE$43,'RevPAR Raw Data'!G$1,FALSE)</f>
        <v>32.029345801675397</v>
      </c>
      <c r="AU25" s="65">
        <f>VLOOKUP($A25,'RevPAR Raw Data'!$B$6:$BE$43,'RevPAR Raw Data'!H$1,FALSE)</f>
        <v>38.191377751802001</v>
      </c>
      <c r="AV25" s="65">
        <f>VLOOKUP($A25,'RevPAR Raw Data'!$B$6:$BE$43,'RevPAR Raw Data'!I$1,FALSE)</f>
        <v>40.5081729982466</v>
      </c>
      <c r="AW25" s="65">
        <f>VLOOKUP($A25,'RevPAR Raw Data'!$B$6:$BE$43,'RevPAR Raw Data'!J$1,FALSE)</f>
        <v>37.987520358464799</v>
      </c>
      <c r="AX25" s="65">
        <f>VLOOKUP($A25,'RevPAR Raw Data'!$B$6:$BE$43,'RevPAR Raw Data'!K$1,FALSE)</f>
        <v>29.764516267289999</v>
      </c>
      <c r="AY25" s="66">
        <f>VLOOKUP($A25,'RevPAR Raw Data'!$B$6:$BE$43,'RevPAR Raw Data'!L$1,FALSE)</f>
        <v>35.696186635495799</v>
      </c>
      <c r="AZ25" s="65">
        <f>VLOOKUP($A25,'RevPAR Raw Data'!$B$6:$BE$43,'RevPAR Raw Data'!N$1,FALSE)</f>
        <v>26.7268794077537</v>
      </c>
      <c r="BA25" s="65">
        <f>VLOOKUP($A25,'RevPAR Raw Data'!$B$6:$BE$43,'RevPAR Raw Data'!O$1,FALSE)</f>
        <v>30.997813754139798</v>
      </c>
      <c r="BB25" s="66">
        <f>VLOOKUP($A25,'RevPAR Raw Data'!$B$6:$BE$43,'RevPAR Raw Data'!P$1,FALSE)</f>
        <v>28.862346580946799</v>
      </c>
      <c r="BC25" s="67">
        <f>VLOOKUP($A25,'RevPAR Raw Data'!$B$6:$BE$43,'RevPAR Raw Data'!R$1,FALSE)</f>
        <v>33.743660905624601</v>
      </c>
      <c r="BD25" s="63"/>
      <c r="BE25" s="59">
        <f>VLOOKUP($A25,'RevPAR Raw Data'!$B$6:$BE$43,'RevPAR Raw Data'!T$1,FALSE)</f>
        <v>60.895613322313899</v>
      </c>
      <c r="BF25" s="60">
        <f>VLOOKUP($A25,'RevPAR Raw Data'!$B$6:$BE$43,'RevPAR Raw Data'!U$1,FALSE)</f>
        <v>62.998595220434403</v>
      </c>
      <c r="BG25" s="60">
        <f>VLOOKUP($A25,'RevPAR Raw Data'!$B$6:$BE$43,'RevPAR Raw Data'!V$1,FALSE)</f>
        <v>65.550733953714001</v>
      </c>
      <c r="BH25" s="60">
        <f>VLOOKUP($A25,'RevPAR Raw Data'!$B$6:$BE$43,'RevPAR Raw Data'!W$1,FALSE)</f>
        <v>89.379431332213201</v>
      </c>
      <c r="BI25" s="60">
        <f>VLOOKUP($A25,'RevPAR Raw Data'!$B$6:$BE$43,'RevPAR Raw Data'!X$1,FALSE)</f>
        <v>102.93275458690501</v>
      </c>
      <c r="BJ25" s="61">
        <f>VLOOKUP($A25,'RevPAR Raw Data'!$B$6:$BE$43,'RevPAR Raw Data'!Y$1,FALSE)</f>
        <v>74.072934101234495</v>
      </c>
      <c r="BK25" s="60">
        <f>VLOOKUP($A25,'RevPAR Raw Data'!$B$6:$BE$43,'RevPAR Raw Data'!AA$1,FALSE)</f>
        <v>46.427782178929903</v>
      </c>
      <c r="BL25" s="60">
        <f>VLOOKUP($A25,'RevPAR Raw Data'!$B$6:$BE$43,'RevPAR Raw Data'!AB$1,FALSE)</f>
        <v>45.090257132830402</v>
      </c>
      <c r="BM25" s="61">
        <f>VLOOKUP($A25,'RevPAR Raw Data'!$B$6:$BE$43,'RevPAR Raw Data'!AC$1,FALSE)</f>
        <v>45.706488714899798</v>
      </c>
      <c r="BN25" s="62">
        <f>VLOOKUP($A25,'RevPAR Raw Data'!$B$6:$BE$43,'RevPAR Raw Data'!AE$1,FALSE)</f>
        <v>66.167190991019297</v>
      </c>
    </row>
    <row r="26" spans="1:66" x14ac:dyDescent="0.35">
      <c r="A26" s="78" t="s">
        <v>51</v>
      </c>
      <c r="B26" s="59">
        <f>VLOOKUP($A26,'Occupancy Raw Data'!$B$6:$BE$43,'Occupancy Raw Data'!G$1,FALSE)</f>
        <v>47.3209028459273</v>
      </c>
      <c r="C26" s="60">
        <f>VLOOKUP($A26,'Occupancy Raw Data'!$B$6:$BE$43,'Occupancy Raw Data'!H$1,FALSE)</f>
        <v>56.035328753679998</v>
      </c>
      <c r="D26" s="60">
        <f>VLOOKUP($A26,'Occupancy Raw Data'!$B$6:$BE$43,'Occupancy Raw Data'!I$1,FALSE)</f>
        <v>54.681059862610397</v>
      </c>
      <c r="E26" s="60">
        <f>VLOOKUP($A26,'Occupancy Raw Data'!$B$6:$BE$43,'Occupancy Raw Data'!J$1,FALSE)</f>
        <v>52.953876349362098</v>
      </c>
      <c r="F26" s="60">
        <f>VLOOKUP($A26,'Occupancy Raw Data'!$B$6:$BE$43,'Occupancy Raw Data'!K$1,FALSE)</f>
        <v>47.026496565259997</v>
      </c>
      <c r="G26" s="61">
        <f>VLOOKUP($A26,'Occupancy Raw Data'!$B$6:$BE$43,'Occupancy Raw Data'!L$1,FALSE)</f>
        <v>51.603532875368003</v>
      </c>
      <c r="H26" s="60">
        <f>VLOOKUP($A26,'Occupancy Raw Data'!$B$6:$BE$43,'Occupancy Raw Data'!N$1,FALSE)</f>
        <v>41.707556427870401</v>
      </c>
      <c r="I26" s="60">
        <f>VLOOKUP($A26,'Occupancy Raw Data'!$B$6:$BE$43,'Occupancy Raw Data'!O$1,FALSE)</f>
        <v>42.041216879293401</v>
      </c>
      <c r="J26" s="61">
        <f>VLOOKUP($A26,'Occupancy Raw Data'!$B$6:$BE$43,'Occupancy Raw Data'!P$1,FALSE)</f>
        <v>41.874386653581901</v>
      </c>
      <c r="K26" s="62">
        <f>VLOOKUP($A26,'Occupancy Raw Data'!$B$6:$BE$43,'Occupancy Raw Data'!R$1,FALSE)</f>
        <v>48.823776812000503</v>
      </c>
      <c r="L26" s="63"/>
      <c r="M26" s="59">
        <f>VLOOKUP($A26,'Occupancy Raw Data'!$B$6:$BE$43,'Occupancy Raw Data'!T$1,FALSE)</f>
        <v>36.4055503845156</v>
      </c>
      <c r="N26" s="60">
        <f>VLOOKUP($A26,'Occupancy Raw Data'!$B$6:$BE$43,'Occupancy Raw Data'!U$1,FALSE)</f>
        <v>37.193876149595297</v>
      </c>
      <c r="O26" s="60">
        <f>VLOOKUP($A26,'Occupancy Raw Data'!$B$6:$BE$43,'Occupancy Raw Data'!V$1,FALSE)</f>
        <v>31.997279979437302</v>
      </c>
      <c r="P26" s="60">
        <f>VLOOKUP($A26,'Occupancy Raw Data'!$B$6:$BE$43,'Occupancy Raw Data'!W$1,FALSE)</f>
        <v>44.014188307959898</v>
      </c>
      <c r="Q26" s="60">
        <f>VLOOKUP($A26,'Occupancy Raw Data'!$B$6:$BE$43,'Occupancy Raw Data'!X$1,FALSE)</f>
        <v>37.618293780697101</v>
      </c>
      <c r="R26" s="61">
        <f>VLOOKUP($A26,'Occupancy Raw Data'!$B$6:$BE$43,'Occupancy Raw Data'!Y$1,FALSE)</f>
        <v>37.314489304975297</v>
      </c>
      <c r="S26" s="60">
        <f>VLOOKUP($A26,'Occupancy Raw Data'!$B$6:$BE$43,'Occupancy Raw Data'!AA$1,FALSE)</f>
        <v>11.1662348889112</v>
      </c>
      <c r="T26" s="60">
        <f>VLOOKUP($A26,'Occupancy Raw Data'!$B$6:$BE$43,'Occupancy Raw Data'!AB$1,FALSE)</f>
        <v>4.5813311304450099</v>
      </c>
      <c r="U26" s="61">
        <f>VLOOKUP($A26,'Occupancy Raw Data'!$B$6:$BE$43,'Occupancy Raw Data'!AC$1,FALSE)</f>
        <v>7.7601894572788002</v>
      </c>
      <c r="V26" s="62">
        <f>VLOOKUP($A26,'Occupancy Raw Data'!$B$6:$BE$43,'Occupancy Raw Data'!AE$1,FALSE)</f>
        <v>28.6672143123673</v>
      </c>
      <c r="W26" s="63"/>
      <c r="X26" s="64">
        <f>VLOOKUP($A26,'ADR Raw Data'!$B$6:$BE$43,'ADR Raw Data'!G$1,FALSE)</f>
        <v>83.445197013687206</v>
      </c>
      <c r="Y26" s="65">
        <f>VLOOKUP($A26,'ADR Raw Data'!$B$6:$BE$43,'ADR Raw Data'!H$1,FALSE)</f>
        <v>84.293964973730198</v>
      </c>
      <c r="Z26" s="65">
        <f>VLOOKUP($A26,'ADR Raw Data'!$B$6:$BE$43,'ADR Raw Data'!I$1,FALSE)</f>
        <v>84.091249102656107</v>
      </c>
      <c r="AA26" s="65">
        <f>VLOOKUP($A26,'ADR Raw Data'!$B$6:$BE$43,'ADR Raw Data'!J$1,FALSE)</f>
        <v>82.359736842105207</v>
      </c>
      <c r="AB26" s="65">
        <f>VLOOKUP($A26,'ADR Raw Data'!$B$6:$BE$43,'ADR Raw Data'!K$1,FALSE)</f>
        <v>82.445125208681105</v>
      </c>
      <c r="AC26" s="66">
        <f>VLOOKUP($A26,'ADR Raw Data'!$B$6:$BE$43,'ADR Raw Data'!L$1,FALSE)</f>
        <v>83.3613989046097</v>
      </c>
      <c r="AD26" s="65">
        <f>VLOOKUP($A26,'ADR Raw Data'!$B$6:$BE$43,'ADR Raw Data'!N$1,FALSE)</f>
        <v>93.405185882352896</v>
      </c>
      <c r="AE26" s="65">
        <f>VLOOKUP($A26,'ADR Raw Data'!$B$6:$BE$43,'ADR Raw Data'!O$1,FALSE)</f>
        <v>89.692936507936494</v>
      </c>
      <c r="AF26" s="66">
        <f>VLOOKUP($A26,'ADR Raw Data'!$B$6:$BE$43,'ADR Raw Data'!P$1,FALSE)</f>
        <v>91.541666276072107</v>
      </c>
      <c r="AG26" s="67">
        <f>VLOOKUP($A26,'ADR Raw Data'!$B$6:$BE$43,'ADR Raw Data'!R$1,FALSE)</f>
        <v>85.365947280767202</v>
      </c>
      <c r="AH26" s="63"/>
      <c r="AI26" s="59">
        <f>VLOOKUP($A26,'ADR Raw Data'!$B$6:$BE$43,'ADR Raw Data'!T$1,FALSE)</f>
        <v>9.5741470030758506</v>
      </c>
      <c r="AJ26" s="60">
        <f>VLOOKUP($A26,'ADR Raw Data'!$B$6:$BE$43,'ADR Raw Data'!U$1,FALSE)</f>
        <v>12.9211560453526</v>
      </c>
      <c r="AK26" s="60">
        <f>VLOOKUP($A26,'ADR Raw Data'!$B$6:$BE$43,'ADR Raw Data'!V$1,FALSE)</f>
        <v>12.8499677171235</v>
      </c>
      <c r="AL26" s="60">
        <f>VLOOKUP($A26,'ADR Raw Data'!$B$6:$BE$43,'ADR Raw Data'!W$1,FALSE)</f>
        <v>11.2035400832373</v>
      </c>
      <c r="AM26" s="60">
        <f>VLOOKUP($A26,'ADR Raw Data'!$B$6:$BE$43,'ADR Raw Data'!X$1,FALSE)</f>
        <v>6.9445634637151503</v>
      </c>
      <c r="AN26" s="61">
        <f>VLOOKUP($A26,'ADR Raw Data'!$B$6:$BE$43,'ADR Raw Data'!Y$1,FALSE)</f>
        <v>10.8134519340481</v>
      </c>
      <c r="AO26" s="60">
        <f>VLOOKUP($A26,'ADR Raw Data'!$B$6:$BE$43,'ADR Raw Data'!AA$1,FALSE)</f>
        <v>20.384800196652002</v>
      </c>
      <c r="AP26" s="60">
        <f>VLOOKUP($A26,'ADR Raw Data'!$B$6:$BE$43,'ADR Raw Data'!AB$1,FALSE)</f>
        <v>21.267670842245799</v>
      </c>
      <c r="AQ26" s="61">
        <f>VLOOKUP($A26,'ADR Raw Data'!$B$6:$BE$43,'ADR Raw Data'!AC$1,FALSE)</f>
        <v>20.9057208266312</v>
      </c>
      <c r="AR26" s="62">
        <f>VLOOKUP($A26,'ADR Raw Data'!$B$6:$BE$43,'ADR Raw Data'!AE$1,FALSE)</f>
        <v>13.2638172767253</v>
      </c>
      <c r="AS26" s="50"/>
      <c r="AT26" s="64">
        <f>VLOOKUP($A26,'RevPAR Raw Data'!$B$6:$BE$43,'RevPAR Raw Data'!G$1,FALSE)</f>
        <v>39.4870206084396</v>
      </c>
      <c r="AU26" s="65">
        <f>VLOOKUP($A26,'RevPAR Raw Data'!$B$6:$BE$43,'RevPAR Raw Data'!H$1,FALSE)</f>
        <v>47.234400392541701</v>
      </c>
      <c r="AV26" s="65">
        <f>VLOOKUP($A26,'RevPAR Raw Data'!$B$6:$BE$43,'RevPAR Raw Data'!I$1,FALSE)</f>
        <v>45.981986261040198</v>
      </c>
      <c r="AW26" s="65">
        <f>VLOOKUP($A26,'RevPAR Raw Data'!$B$6:$BE$43,'RevPAR Raw Data'!J$1,FALSE)</f>
        <v>43.612673209028401</v>
      </c>
      <c r="AX26" s="65">
        <f>VLOOKUP($A26,'RevPAR Raw Data'!$B$6:$BE$43,'RevPAR Raw Data'!K$1,FALSE)</f>
        <v>38.771053974484701</v>
      </c>
      <c r="AY26" s="66">
        <f>VLOOKUP($A26,'RevPAR Raw Data'!$B$6:$BE$43,'RevPAR Raw Data'!L$1,FALSE)</f>
        <v>43.0174268891069</v>
      </c>
      <c r="AZ26" s="65">
        <f>VLOOKUP($A26,'RevPAR Raw Data'!$B$6:$BE$43,'RevPAR Raw Data'!N$1,FALSE)</f>
        <v>38.957020608439599</v>
      </c>
      <c r="BA26" s="65">
        <f>VLOOKUP($A26,'RevPAR Raw Data'!$B$6:$BE$43,'RevPAR Raw Data'!O$1,FALSE)</f>
        <v>37.708001962708501</v>
      </c>
      <c r="BB26" s="66">
        <f>VLOOKUP($A26,'RevPAR Raw Data'!$B$6:$BE$43,'RevPAR Raw Data'!P$1,FALSE)</f>
        <v>38.332511285574</v>
      </c>
      <c r="BC26" s="67">
        <f>VLOOKUP($A26,'RevPAR Raw Data'!$B$6:$BE$43,'RevPAR Raw Data'!R$1,FALSE)</f>
        <v>41.678879573811798</v>
      </c>
      <c r="BD26" s="63"/>
      <c r="BE26" s="59">
        <f>VLOOKUP($A26,'RevPAR Raw Data'!$B$6:$BE$43,'RevPAR Raw Data'!T$1,FALSE)</f>
        <v>49.465218298683801</v>
      </c>
      <c r="BF26" s="60">
        <f>VLOOKUP($A26,'RevPAR Raw Data'!$B$6:$BE$43,'RevPAR Raw Data'!U$1,FALSE)</f>
        <v>54.920910971552402</v>
      </c>
      <c r="BG26" s="60">
        <f>VLOOKUP($A26,'RevPAR Raw Data'!$B$6:$BE$43,'RevPAR Raw Data'!V$1,FALSE)</f>
        <v>48.958887844276198</v>
      </c>
      <c r="BH26" s="60">
        <f>VLOOKUP($A26,'RevPAR Raw Data'!$B$6:$BE$43,'RevPAR Raw Data'!W$1,FALSE)</f>
        <v>60.148875620591099</v>
      </c>
      <c r="BI26" s="60">
        <f>VLOOKUP($A26,'RevPAR Raw Data'!$B$6:$BE$43,'RevPAR Raw Data'!X$1,FALSE)</f>
        <v>47.175283529979602</v>
      </c>
      <c r="BJ26" s="61">
        <f>VLOOKUP($A26,'RevPAR Raw Data'!$B$6:$BE$43,'RevPAR Raw Data'!Y$1,FALSE)</f>
        <v>52.162925604452496</v>
      </c>
      <c r="BK26" s="60">
        <f>VLOOKUP($A26,'RevPAR Raw Data'!$B$6:$BE$43,'RevPAR Raw Data'!AA$1,FALSE)</f>
        <v>33.8272497571567</v>
      </c>
      <c r="BL26" s="60">
        <f>VLOOKUP($A26,'RevPAR Raw Data'!$B$6:$BE$43,'RevPAR Raw Data'!AB$1,FALSE)</f>
        <v>26.823344397707199</v>
      </c>
      <c r="BM26" s="61">
        <f>VLOOKUP($A26,'RevPAR Raw Data'!$B$6:$BE$43,'RevPAR Raw Data'!AC$1,FALSE)</f>
        <v>30.2882338274663</v>
      </c>
      <c r="BN26" s="62">
        <f>VLOOKUP($A26,'RevPAR Raw Data'!$B$6:$BE$43,'RevPAR Raw Data'!AE$1,FALSE)</f>
        <v>45.733398513812297</v>
      </c>
    </row>
    <row r="27" spans="1:66" x14ac:dyDescent="0.35">
      <c r="A27" s="78" t="s">
        <v>48</v>
      </c>
      <c r="B27" s="59">
        <f>VLOOKUP($A27,'Occupancy Raw Data'!$B$6:$BE$43,'Occupancy Raw Data'!G$1,FALSE)</f>
        <v>46.078262368557098</v>
      </c>
      <c r="C27" s="60">
        <f>VLOOKUP($A27,'Occupancy Raw Data'!$B$6:$BE$43,'Occupancy Raw Data'!H$1,FALSE)</f>
        <v>50.0603344250991</v>
      </c>
      <c r="D27" s="60">
        <f>VLOOKUP($A27,'Occupancy Raw Data'!$B$6:$BE$43,'Occupancy Raw Data'!I$1,FALSE)</f>
        <v>50.560248233063199</v>
      </c>
      <c r="E27" s="60">
        <f>VLOOKUP($A27,'Occupancy Raw Data'!$B$6:$BE$43,'Occupancy Raw Data'!J$1,FALSE)</f>
        <v>48.664023444233699</v>
      </c>
      <c r="F27" s="60">
        <f>VLOOKUP($A27,'Occupancy Raw Data'!$B$6:$BE$43,'Occupancy Raw Data'!K$1,FALSE)</f>
        <v>42.820203413204602</v>
      </c>
      <c r="G27" s="61">
        <f>VLOOKUP($A27,'Occupancy Raw Data'!$B$6:$BE$43,'Occupancy Raw Data'!L$1,FALSE)</f>
        <v>47.636614376831503</v>
      </c>
      <c r="H27" s="60">
        <f>VLOOKUP($A27,'Occupancy Raw Data'!$B$6:$BE$43,'Occupancy Raw Data'!N$1,FALSE)</f>
        <v>47.1125667988277</v>
      </c>
      <c r="I27" s="60">
        <f>VLOOKUP($A27,'Occupancy Raw Data'!$B$6:$BE$43,'Occupancy Raw Data'!O$1,FALSE)</f>
        <v>43.975176693673497</v>
      </c>
      <c r="J27" s="61">
        <f>VLOOKUP($A27,'Occupancy Raw Data'!$B$6:$BE$43,'Occupancy Raw Data'!P$1,FALSE)</f>
        <v>45.543871746250602</v>
      </c>
      <c r="K27" s="62">
        <f>VLOOKUP($A27,'Occupancy Raw Data'!$B$6:$BE$43,'Occupancy Raw Data'!R$1,FALSE)</f>
        <v>47.038687910951303</v>
      </c>
      <c r="L27" s="63"/>
      <c r="M27" s="59">
        <f>VLOOKUP($A27,'Occupancy Raw Data'!$B$6:$BE$43,'Occupancy Raw Data'!T$1,FALSE)</f>
        <v>40.618569212204697</v>
      </c>
      <c r="N27" s="60">
        <f>VLOOKUP($A27,'Occupancy Raw Data'!$B$6:$BE$43,'Occupancy Raw Data'!U$1,FALSE)</f>
        <v>39.321611663627003</v>
      </c>
      <c r="O27" s="60">
        <f>VLOOKUP($A27,'Occupancy Raw Data'!$B$6:$BE$43,'Occupancy Raw Data'!V$1,FALSE)</f>
        <v>44.292139845180998</v>
      </c>
      <c r="P27" s="60">
        <f>VLOOKUP($A27,'Occupancy Raw Data'!$B$6:$BE$43,'Occupancy Raw Data'!W$1,FALSE)</f>
        <v>54.783514256756803</v>
      </c>
      <c r="Q27" s="60">
        <f>VLOOKUP($A27,'Occupancy Raw Data'!$B$6:$BE$43,'Occupancy Raw Data'!X$1,FALSE)</f>
        <v>30.051594442864499</v>
      </c>
      <c r="R27" s="61">
        <f>VLOOKUP($A27,'Occupancy Raw Data'!$B$6:$BE$43,'Occupancy Raw Data'!Y$1,FALSE)</f>
        <v>41.686613714643002</v>
      </c>
      <c r="S27" s="60">
        <f>VLOOKUP($A27,'Occupancy Raw Data'!$B$6:$BE$43,'Occupancy Raw Data'!AA$1,FALSE)</f>
        <v>32.928060760795098</v>
      </c>
      <c r="T27" s="60">
        <f>VLOOKUP($A27,'Occupancy Raw Data'!$B$6:$BE$43,'Occupancy Raw Data'!AB$1,FALSE)</f>
        <v>19.821886210095101</v>
      </c>
      <c r="U27" s="61">
        <f>VLOOKUP($A27,'Occupancy Raw Data'!$B$6:$BE$43,'Occupancy Raw Data'!AC$1,FALSE)</f>
        <v>26.260675451572698</v>
      </c>
      <c r="V27" s="62">
        <f>VLOOKUP($A27,'Occupancy Raw Data'!$B$6:$BE$43,'Occupancy Raw Data'!AE$1,FALSE)</f>
        <v>37.054455923855599</v>
      </c>
      <c r="W27" s="63"/>
      <c r="X27" s="64">
        <f>VLOOKUP($A27,'ADR Raw Data'!$B$6:$BE$43,'ADR Raw Data'!G$1,FALSE)</f>
        <v>83.654923307145495</v>
      </c>
      <c r="Y27" s="65">
        <f>VLOOKUP($A27,'ADR Raw Data'!$B$6:$BE$43,'ADR Raw Data'!H$1,FALSE)</f>
        <v>83.478068181818102</v>
      </c>
      <c r="Z27" s="65">
        <f>VLOOKUP($A27,'ADR Raw Data'!$B$6:$BE$43,'ADR Raw Data'!I$1,FALSE)</f>
        <v>85.644684623252601</v>
      </c>
      <c r="AA27" s="65">
        <f>VLOOKUP($A27,'ADR Raw Data'!$B$6:$BE$43,'ADR Raw Data'!J$1,FALSE)</f>
        <v>82.744041799504004</v>
      </c>
      <c r="AB27" s="65">
        <f>VLOOKUP($A27,'ADR Raw Data'!$B$6:$BE$43,'ADR Raw Data'!K$1,FALSE)</f>
        <v>82.502097423510406</v>
      </c>
      <c r="AC27" s="66">
        <f>VLOOKUP($A27,'ADR Raw Data'!$B$6:$BE$43,'ADR Raw Data'!L$1,FALSE)</f>
        <v>83.646769921111598</v>
      </c>
      <c r="AD27" s="65">
        <f>VLOOKUP($A27,'ADR Raw Data'!$B$6:$BE$43,'ADR Raw Data'!N$1,FALSE)</f>
        <v>103.29444200512199</v>
      </c>
      <c r="AE27" s="65">
        <f>VLOOKUP($A27,'ADR Raw Data'!$B$6:$BE$43,'ADR Raw Data'!O$1,FALSE)</f>
        <v>84.5507879263034</v>
      </c>
      <c r="AF27" s="66">
        <f>VLOOKUP($A27,'ADR Raw Data'!$B$6:$BE$43,'ADR Raw Data'!P$1,FALSE)</f>
        <v>94.245414458743298</v>
      </c>
      <c r="AG27" s="67">
        <f>VLOOKUP($A27,'ADR Raw Data'!$B$6:$BE$43,'ADR Raw Data'!R$1,FALSE)</f>
        <v>86.578723103502398</v>
      </c>
      <c r="AH27" s="63"/>
      <c r="AI27" s="59">
        <f>VLOOKUP($A27,'ADR Raw Data'!$B$6:$BE$43,'ADR Raw Data'!T$1,FALSE)</f>
        <v>18.746737517841201</v>
      </c>
      <c r="AJ27" s="60">
        <f>VLOOKUP($A27,'ADR Raw Data'!$B$6:$BE$43,'ADR Raw Data'!U$1,FALSE)</f>
        <v>19.080131618003499</v>
      </c>
      <c r="AK27" s="60">
        <f>VLOOKUP($A27,'ADR Raw Data'!$B$6:$BE$43,'ADR Raw Data'!V$1,FALSE)</f>
        <v>23.388722513340699</v>
      </c>
      <c r="AL27" s="60">
        <f>VLOOKUP($A27,'ADR Raw Data'!$B$6:$BE$43,'ADR Raw Data'!W$1,FALSE)</f>
        <v>17.0465364766644</v>
      </c>
      <c r="AM27" s="60">
        <f>VLOOKUP($A27,'ADR Raw Data'!$B$6:$BE$43,'ADR Raw Data'!X$1,FALSE)</f>
        <v>10.6906847257886</v>
      </c>
      <c r="AN27" s="61">
        <f>VLOOKUP($A27,'ADR Raw Data'!$B$6:$BE$43,'ADR Raw Data'!Y$1,FALSE)</f>
        <v>17.805617777900299</v>
      </c>
      <c r="AO27" s="60">
        <f>VLOOKUP($A27,'ADR Raw Data'!$B$6:$BE$43,'ADR Raw Data'!AA$1,FALSE)</f>
        <v>41.814746708832097</v>
      </c>
      <c r="AP27" s="60">
        <f>VLOOKUP($A27,'ADR Raw Data'!$B$6:$BE$43,'ADR Raw Data'!AB$1,FALSE)</f>
        <v>16.566444713066002</v>
      </c>
      <c r="AQ27" s="61">
        <f>VLOOKUP($A27,'ADR Raw Data'!$B$6:$BE$43,'ADR Raw Data'!AC$1,FALSE)</f>
        <v>29.665741409037501</v>
      </c>
      <c r="AR27" s="62">
        <f>VLOOKUP($A27,'ADR Raw Data'!$B$6:$BE$43,'ADR Raw Data'!AE$1,FALSE)</f>
        <v>21.075026489546399</v>
      </c>
      <c r="AS27" s="50"/>
      <c r="AT27" s="64">
        <f>VLOOKUP($A27,'RevPAR Raw Data'!$B$6:$BE$43,'RevPAR Raw Data'!G$1,FALSE)</f>
        <v>38.5467350456817</v>
      </c>
      <c r="AU27" s="65">
        <f>VLOOKUP($A27,'RevPAR Raw Data'!$B$6:$BE$43,'RevPAR Raw Data'!H$1,FALSE)</f>
        <v>41.789400103430403</v>
      </c>
      <c r="AV27" s="65">
        <f>VLOOKUP($A27,'RevPAR Raw Data'!$B$6:$BE$43,'RevPAR Raw Data'!I$1,FALSE)</f>
        <v>43.302165143940599</v>
      </c>
      <c r="AW27" s="65">
        <f>VLOOKUP($A27,'RevPAR Raw Data'!$B$6:$BE$43,'RevPAR Raw Data'!J$1,FALSE)</f>
        <v>40.266579900017199</v>
      </c>
      <c r="AX27" s="65">
        <f>VLOOKUP($A27,'RevPAR Raw Data'!$B$6:$BE$43,'RevPAR Raw Data'!K$1,FALSE)</f>
        <v>35.327565936907398</v>
      </c>
      <c r="AY27" s="66">
        <f>VLOOKUP($A27,'RevPAR Raw Data'!$B$6:$BE$43,'RevPAR Raw Data'!L$1,FALSE)</f>
        <v>39.846489225995498</v>
      </c>
      <c r="AZ27" s="65">
        <f>VLOOKUP($A27,'RevPAR Raw Data'!$B$6:$BE$43,'RevPAR Raw Data'!N$1,FALSE)</f>
        <v>48.664662989139799</v>
      </c>
      <c r="BA27" s="65">
        <f>VLOOKUP($A27,'RevPAR Raw Data'!$B$6:$BE$43,'RevPAR Raw Data'!O$1,FALSE)</f>
        <v>37.181358386485002</v>
      </c>
      <c r="BB27" s="66">
        <f>VLOOKUP($A27,'RevPAR Raw Data'!$B$6:$BE$43,'RevPAR Raw Data'!P$1,FALSE)</f>
        <v>42.9230106878124</v>
      </c>
      <c r="BC27" s="67">
        <f>VLOOKUP($A27,'RevPAR Raw Data'!$B$6:$BE$43,'RevPAR Raw Data'!R$1,FALSE)</f>
        <v>40.725495357943203</v>
      </c>
      <c r="BD27" s="63"/>
      <c r="BE27" s="59">
        <f>VLOOKUP($A27,'RevPAR Raw Data'!$B$6:$BE$43,'RevPAR Raw Data'!T$1,FALSE)</f>
        <v>66.979963283760796</v>
      </c>
      <c r="BF27" s="60">
        <f>VLOOKUP($A27,'RevPAR Raw Data'!$B$6:$BE$43,'RevPAR Raw Data'!U$1,FALSE)</f>
        <v>65.904358541370797</v>
      </c>
      <c r="BG27" s="60">
        <f>VLOOKUP($A27,'RevPAR Raw Data'!$B$6:$BE$43,'RevPAR Raw Data'!V$1,FALSE)</f>
        <v>78.040228042132</v>
      </c>
      <c r="BH27" s="60">
        <f>VLOOKUP($A27,'RevPAR Raw Data'!$B$6:$BE$43,'RevPAR Raw Data'!W$1,FALSE)</f>
        <v>81.168742474398002</v>
      </c>
      <c r="BI27" s="60">
        <f>VLOOKUP($A27,'RevPAR Raw Data'!$B$6:$BE$43,'RevPAR Raw Data'!X$1,FALSE)</f>
        <v>43.955000385612401</v>
      </c>
      <c r="BJ27" s="61">
        <f>VLOOKUP($A27,'RevPAR Raw Data'!$B$6:$BE$43,'RevPAR Raw Data'!Y$1,FALSE)</f>
        <v>66.914790595122497</v>
      </c>
      <c r="BK27" s="60">
        <f>VLOOKUP($A27,'RevPAR Raw Data'!$B$6:$BE$43,'RevPAR Raw Data'!AA$1,FALSE)</f>
        <v>88.511592672884106</v>
      </c>
      <c r="BL27" s="60">
        <f>VLOOKUP($A27,'RevPAR Raw Data'!$B$6:$BE$43,'RevPAR Raw Data'!AB$1,FALSE)</f>
        <v>39.672112743243403</v>
      </c>
      <c r="BM27" s="61">
        <f>VLOOKUP($A27,'RevPAR Raw Data'!$B$6:$BE$43,'RevPAR Raw Data'!AC$1,FALSE)</f>
        <v>63.716840932340503</v>
      </c>
      <c r="BN27" s="62">
        <f>VLOOKUP($A27,'RevPAR Raw Data'!$B$6:$BE$43,'RevPAR Raw Data'!AE$1,FALSE)</f>
        <v>65.938718814911994</v>
      </c>
    </row>
    <row r="28" spans="1:66" x14ac:dyDescent="0.35">
      <c r="A28" s="78" t="s">
        <v>49</v>
      </c>
      <c r="B28" s="59">
        <f>VLOOKUP($A28,'Occupancy Raw Data'!$B$6:$BE$43,'Occupancy Raw Data'!G$1,FALSE)</f>
        <v>44.684090332402903</v>
      </c>
      <c r="C28" s="60">
        <f>VLOOKUP($A28,'Occupancy Raw Data'!$B$6:$BE$43,'Occupancy Raw Data'!H$1,FALSE)</f>
        <v>53.488962192336899</v>
      </c>
      <c r="D28" s="60">
        <f>VLOOKUP($A28,'Occupancy Raw Data'!$B$6:$BE$43,'Occupancy Raw Data'!I$1,FALSE)</f>
        <v>52.524739913727402</v>
      </c>
      <c r="E28" s="60">
        <f>VLOOKUP($A28,'Occupancy Raw Data'!$B$6:$BE$43,'Occupancy Raw Data'!J$1,FALSE)</f>
        <v>50.850038061405698</v>
      </c>
      <c r="F28" s="60">
        <f>VLOOKUP($A28,'Occupancy Raw Data'!$B$6:$BE$43,'Occupancy Raw Data'!K$1,FALSE)</f>
        <v>45.470692717584299</v>
      </c>
      <c r="G28" s="61">
        <f>VLOOKUP($A28,'Occupancy Raw Data'!$B$6:$BE$43,'Occupancy Raw Data'!L$1,FALSE)</f>
        <v>49.403704643491402</v>
      </c>
      <c r="H28" s="60">
        <f>VLOOKUP($A28,'Occupancy Raw Data'!$B$6:$BE$43,'Occupancy Raw Data'!N$1,FALSE)</f>
        <v>49.099213397614797</v>
      </c>
      <c r="I28" s="60">
        <f>VLOOKUP($A28,'Occupancy Raw Data'!$B$6:$BE$43,'Occupancy Raw Data'!O$1,FALSE)</f>
        <v>35.120511559272003</v>
      </c>
      <c r="J28" s="61">
        <f>VLOOKUP($A28,'Occupancy Raw Data'!$B$6:$BE$43,'Occupancy Raw Data'!P$1,FALSE)</f>
        <v>42.000749344323701</v>
      </c>
      <c r="K28" s="62">
        <f>VLOOKUP($A28,'Occupancy Raw Data'!$B$6:$BE$43,'Occupancy Raw Data'!R$1,FALSE)</f>
        <v>47.264722863741298</v>
      </c>
      <c r="L28" s="63"/>
      <c r="M28" s="59">
        <f>VLOOKUP($A28,'Occupancy Raw Data'!$B$6:$BE$43,'Occupancy Raw Data'!T$1,FALSE)</f>
        <v>26.237564616205599</v>
      </c>
      <c r="N28" s="60">
        <f>VLOOKUP($A28,'Occupancy Raw Data'!$B$6:$BE$43,'Occupancy Raw Data'!U$1,FALSE)</f>
        <v>26.209910790907401</v>
      </c>
      <c r="O28" s="60">
        <f>VLOOKUP($A28,'Occupancy Raw Data'!$B$6:$BE$43,'Occupancy Raw Data'!V$1,FALSE)</f>
        <v>19.748803904637999</v>
      </c>
      <c r="P28" s="60">
        <f>VLOOKUP($A28,'Occupancy Raw Data'!$B$6:$BE$43,'Occupancy Raw Data'!W$1,FALSE)</f>
        <v>34.7918259972746</v>
      </c>
      <c r="Q28" s="60">
        <f>VLOOKUP($A28,'Occupancy Raw Data'!$B$6:$BE$43,'Occupancy Raw Data'!X$1,FALSE)</f>
        <v>18.8652963156769</v>
      </c>
      <c r="R28" s="61">
        <f>VLOOKUP($A28,'Occupancy Raw Data'!$B$6:$BE$43,'Occupancy Raw Data'!Y$1,FALSE)</f>
        <v>24.997325001604899</v>
      </c>
      <c r="S28" s="60">
        <f>VLOOKUP($A28,'Occupancy Raw Data'!$B$6:$BE$43,'Occupancy Raw Data'!AA$1,FALSE)</f>
        <v>30.919693833837499</v>
      </c>
      <c r="T28" s="60">
        <f>VLOOKUP($A28,'Occupancy Raw Data'!$B$6:$BE$43,'Occupancy Raw Data'!AB$1,FALSE)</f>
        <v>-0.30731666245684902</v>
      </c>
      <c r="U28" s="61">
        <f>VLOOKUP($A28,'Occupancy Raw Data'!$B$6:$BE$43,'Occupancy Raw Data'!AC$1,FALSE)</f>
        <v>15.494424197009399</v>
      </c>
      <c r="V28" s="62">
        <f>VLOOKUP($A28,'Occupancy Raw Data'!$B$6:$BE$43,'Occupancy Raw Data'!AE$1,FALSE)</f>
        <v>22.3795593366265</v>
      </c>
      <c r="W28" s="63"/>
      <c r="X28" s="64">
        <f>VLOOKUP($A28,'ADR Raw Data'!$B$6:$BE$43,'ADR Raw Data'!G$1,FALSE)</f>
        <v>109.633339011925</v>
      </c>
      <c r="Y28" s="65">
        <f>VLOOKUP($A28,'ADR Raw Data'!$B$6:$BE$43,'ADR Raw Data'!H$1,FALSE)</f>
        <v>116.719777039848</v>
      </c>
      <c r="Z28" s="65">
        <f>VLOOKUP($A28,'ADR Raw Data'!$B$6:$BE$43,'ADR Raw Data'!I$1,FALSE)</f>
        <v>113.296014492753</v>
      </c>
      <c r="AA28" s="65">
        <f>VLOOKUP($A28,'ADR Raw Data'!$B$6:$BE$43,'ADR Raw Data'!J$1,FALSE)</f>
        <v>111.532350299401</v>
      </c>
      <c r="AB28" s="65">
        <f>VLOOKUP($A28,'ADR Raw Data'!$B$6:$BE$43,'ADR Raw Data'!K$1,FALSE)</f>
        <v>122.166958705357</v>
      </c>
      <c r="AC28" s="66">
        <f>VLOOKUP($A28,'ADR Raw Data'!$B$6:$BE$43,'ADR Raw Data'!L$1,FALSE)</f>
        <v>114.64472213662</v>
      </c>
      <c r="AD28" s="65">
        <f>VLOOKUP($A28,'ADR Raw Data'!$B$6:$BE$43,'ADR Raw Data'!N$1,FALSE)</f>
        <v>145.72631524547799</v>
      </c>
      <c r="AE28" s="65">
        <f>VLOOKUP($A28,'ADR Raw Data'!$B$6:$BE$43,'ADR Raw Data'!O$1,FALSE)</f>
        <v>122.90389355742199</v>
      </c>
      <c r="AF28" s="66">
        <f>VLOOKUP($A28,'ADR Raw Data'!$B$6:$BE$43,'ADR Raw Data'!P$1,FALSE)</f>
        <v>136.03543859649099</v>
      </c>
      <c r="AG28" s="67">
        <f>VLOOKUP($A28,'ADR Raw Data'!$B$6:$BE$43,'ADR Raw Data'!R$1,FALSE)</f>
        <v>120.13693311956</v>
      </c>
      <c r="AH28" s="63"/>
      <c r="AI28" s="59">
        <f>VLOOKUP($A28,'ADR Raw Data'!$B$6:$BE$43,'ADR Raw Data'!T$1,FALSE)</f>
        <v>29.014078851636899</v>
      </c>
      <c r="AJ28" s="60">
        <f>VLOOKUP($A28,'ADR Raw Data'!$B$6:$BE$43,'ADR Raw Data'!U$1,FALSE)</f>
        <v>36.731028842557599</v>
      </c>
      <c r="AK28" s="60">
        <f>VLOOKUP($A28,'ADR Raw Data'!$B$6:$BE$43,'ADR Raw Data'!V$1,FALSE)</f>
        <v>29.754818436640399</v>
      </c>
      <c r="AL28" s="60">
        <f>VLOOKUP($A28,'ADR Raw Data'!$B$6:$BE$43,'ADR Raw Data'!W$1,FALSE)</f>
        <v>28.5088154065221</v>
      </c>
      <c r="AM28" s="60">
        <f>VLOOKUP($A28,'ADR Raw Data'!$B$6:$BE$43,'ADR Raw Data'!X$1,FALSE)</f>
        <v>25.075916592899201</v>
      </c>
      <c r="AN28" s="61">
        <f>VLOOKUP($A28,'ADR Raw Data'!$B$6:$BE$43,'ADR Raw Data'!Y$1,FALSE)</f>
        <v>29.713293133522399</v>
      </c>
      <c r="AO28" s="60">
        <f>VLOOKUP($A28,'ADR Raw Data'!$B$6:$BE$43,'ADR Raw Data'!AA$1,FALSE)</f>
        <v>55.847852956681599</v>
      </c>
      <c r="AP28" s="60">
        <f>VLOOKUP($A28,'ADR Raw Data'!$B$6:$BE$43,'ADR Raw Data'!AB$1,FALSE)</f>
        <v>33.950758289169201</v>
      </c>
      <c r="AQ28" s="61">
        <f>VLOOKUP($A28,'ADR Raw Data'!$B$6:$BE$43,'ADR Raw Data'!AC$1,FALSE)</f>
        <v>46.816666940869197</v>
      </c>
      <c r="AR28" s="62">
        <f>VLOOKUP($A28,'ADR Raw Data'!$B$6:$BE$43,'ADR Raw Data'!AE$1,FALSE)</f>
        <v>34.1816063145233</v>
      </c>
      <c r="AS28" s="50"/>
      <c r="AT28" s="64">
        <f>VLOOKUP($A28,'RevPAR Raw Data'!$B$6:$BE$43,'RevPAR Raw Data'!G$1,FALSE)</f>
        <v>48.988660238518101</v>
      </c>
      <c r="AU28" s="65">
        <f>VLOOKUP($A28,'RevPAR Raw Data'!$B$6:$BE$43,'RevPAR Raw Data'!H$1,FALSE)</f>
        <v>62.432197411824397</v>
      </c>
      <c r="AV28" s="65">
        <f>VLOOKUP($A28,'RevPAR Raw Data'!$B$6:$BE$43,'RevPAR Raw Data'!I$1,FALSE)</f>
        <v>59.508436944937799</v>
      </c>
      <c r="AW28" s="65">
        <f>VLOOKUP($A28,'RevPAR Raw Data'!$B$6:$BE$43,'RevPAR Raw Data'!J$1,FALSE)</f>
        <v>56.714242578025797</v>
      </c>
      <c r="AX28" s="65">
        <f>VLOOKUP($A28,'RevPAR Raw Data'!$B$6:$BE$43,'RevPAR Raw Data'!K$1,FALSE)</f>
        <v>55.5501623953311</v>
      </c>
      <c r="AY28" s="66">
        <f>VLOOKUP($A28,'RevPAR Raw Data'!$B$6:$BE$43,'RevPAR Raw Data'!L$1,FALSE)</f>
        <v>56.638739913727399</v>
      </c>
      <c r="AZ28" s="65">
        <f>VLOOKUP($A28,'RevPAR Raw Data'!$B$6:$BE$43,'RevPAR Raw Data'!N$1,FALSE)</f>
        <v>71.550474498858094</v>
      </c>
      <c r="BA28" s="65">
        <f>VLOOKUP($A28,'RevPAR Raw Data'!$B$6:$BE$43,'RevPAR Raw Data'!O$1,FALSE)</f>
        <v>43.164476143630097</v>
      </c>
      <c r="BB28" s="66">
        <f>VLOOKUP($A28,'RevPAR Raw Data'!$B$6:$BE$43,'RevPAR Raw Data'!P$1,FALSE)</f>
        <v>57.135903584363597</v>
      </c>
      <c r="BC28" s="67">
        <f>VLOOKUP($A28,'RevPAR Raw Data'!$B$6:$BE$43,'RevPAR Raw Data'!R$1,FALSE)</f>
        <v>56.782388495958401</v>
      </c>
      <c r="BD28" s="63"/>
      <c r="BE28" s="59">
        <f>VLOOKUP($A28,'RevPAR Raw Data'!$B$6:$BE$43,'RevPAR Raw Data'!T$1,FALSE)</f>
        <v>62.864231154337702</v>
      </c>
      <c r="BF28" s="60">
        <f>VLOOKUP($A28,'RevPAR Raw Data'!$B$6:$BE$43,'RevPAR Raw Data'!U$1,FALSE)</f>
        <v>72.568109525681905</v>
      </c>
      <c r="BG28" s="60">
        <f>VLOOKUP($A28,'RevPAR Raw Data'!$B$6:$BE$43,'RevPAR Raw Data'!V$1,FALSE)</f>
        <v>55.379843086511599</v>
      </c>
      <c r="BH28" s="60">
        <f>VLOOKUP($A28,'RevPAR Raw Data'!$B$6:$BE$43,'RevPAR Raw Data'!W$1,FALSE)</f>
        <v>73.219378853918201</v>
      </c>
      <c r="BI28" s="60">
        <f>VLOOKUP($A28,'RevPAR Raw Data'!$B$6:$BE$43,'RevPAR Raw Data'!X$1,FALSE)</f>
        <v>48.671858877698597</v>
      </c>
      <c r="BJ28" s="61">
        <f>VLOOKUP($A28,'RevPAR Raw Data'!$B$6:$BE$43,'RevPAR Raw Data'!Y$1,FALSE)</f>
        <v>62.138146588393603</v>
      </c>
      <c r="BK28" s="60">
        <f>VLOOKUP($A28,'RevPAR Raw Data'!$B$6:$BE$43,'RevPAR Raw Data'!AA$1,FALSE)</f>
        <v>104.035531937496</v>
      </c>
      <c r="BL28" s="60">
        <f>VLOOKUP($A28,'RevPAR Raw Data'!$B$6:$BE$43,'RevPAR Raw Data'!AB$1,FALSE)</f>
        <v>33.5391052894593</v>
      </c>
      <c r="BM28" s="61">
        <f>VLOOKUP($A28,'RevPAR Raw Data'!$B$6:$BE$43,'RevPAR Raw Data'!AC$1,FALSE)</f>
        <v>69.565064108597994</v>
      </c>
      <c r="BN28" s="62">
        <f>VLOOKUP($A28,'RevPAR Raw Data'!$B$6:$BE$43,'RevPAR Raw Data'!AE$1,FALSE)</f>
        <v>64.210858518520695</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45.926382257816101</v>
      </c>
      <c r="C30" s="60">
        <f>VLOOKUP($A30,'Occupancy Raw Data'!$B$6:$BE$43,'Occupancy Raw Data'!H$1,FALSE)</f>
        <v>56.106576312952399</v>
      </c>
      <c r="D30" s="60">
        <f>VLOOKUP($A30,'Occupancy Raw Data'!$B$6:$BE$43,'Occupancy Raw Data'!I$1,FALSE)</f>
        <v>56.106576312952399</v>
      </c>
      <c r="E30" s="60">
        <f>VLOOKUP($A30,'Occupancy Raw Data'!$B$6:$BE$43,'Occupancy Raw Data'!J$1,FALSE)</f>
        <v>50.639149853688501</v>
      </c>
      <c r="F30" s="60">
        <f>VLOOKUP($A30,'Occupancy Raw Data'!$B$6:$BE$43,'Occupancy Raw Data'!K$1,FALSE)</f>
        <v>45.5721546280609</v>
      </c>
      <c r="G30" s="61">
        <f>VLOOKUP($A30,'Occupancy Raw Data'!$B$6:$BE$43,'Occupancy Raw Data'!L$1,FALSE)</f>
        <v>50.870167873094097</v>
      </c>
      <c r="H30" s="60">
        <f>VLOOKUP($A30,'Occupancy Raw Data'!$B$6:$BE$43,'Occupancy Raw Data'!N$1,FALSE)</f>
        <v>47.928538425997203</v>
      </c>
      <c r="I30" s="60">
        <f>VLOOKUP($A30,'Occupancy Raw Data'!$B$6:$BE$43,'Occupancy Raw Data'!O$1,FALSE)</f>
        <v>42.568920375789297</v>
      </c>
      <c r="J30" s="61">
        <f>VLOOKUP($A30,'Occupancy Raw Data'!$B$6:$BE$43,'Occupancy Raw Data'!P$1,FALSE)</f>
        <v>45.248729400893197</v>
      </c>
      <c r="K30" s="62">
        <f>VLOOKUP($A30,'Occupancy Raw Data'!$B$6:$BE$43,'Occupancy Raw Data'!R$1,FALSE)</f>
        <v>49.264042595322401</v>
      </c>
      <c r="L30" s="63"/>
      <c r="M30" s="59">
        <f>VLOOKUP($A30,'Occupancy Raw Data'!$B$6:$BE$43,'Occupancy Raw Data'!T$1,FALSE)</f>
        <v>32.508254050052301</v>
      </c>
      <c r="N30" s="60">
        <f>VLOOKUP($A30,'Occupancy Raw Data'!$B$6:$BE$43,'Occupancy Raw Data'!U$1,FALSE)</f>
        <v>42.068419383082002</v>
      </c>
      <c r="O30" s="60">
        <f>VLOOKUP($A30,'Occupancy Raw Data'!$B$6:$BE$43,'Occupancy Raw Data'!V$1,FALSE)</f>
        <v>47.100358676461603</v>
      </c>
      <c r="P30" s="60">
        <f>VLOOKUP($A30,'Occupancy Raw Data'!$B$6:$BE$43,'Occupancy Raw Data'!W$1,FALSE)</f>
        <v>51.963070416789797</v>
      </c>
      <c r="Q30" s="60">
        <f>VLOOKUP($A30,'Occupancy Raw Data'!$B$6:$BE$43,'Occupancy Raw Data'!X$1,FALSE)</f>
        <v>32.000736579192299</v>
      </c>
      <c r="R30" s="61">
        <f>VLOOKUP($A30,'Occupancy Raw Data'!$B$6:$BE$43,'Occupancy Raw Data'!Y$1,FALSE)</f>
        <v>41.195341375948999</v>
      </c>
      <c r="S30" s="60">
        <f>VLOOKUP($A30,'Occupancy Raw Data'!$B$6:$BE$43,'Occupancy Raw Data'!AA$1,FALSE)</f>
        <v>27.515943687697</v>
      </c>
      <c r="T30" s="60">
        <f>VLOOKUP($A30,'Occupancy Raw Data'!$B$6:$BE$43,'Occupancy Raw Data'!AB$1,FALSE)</f>
        <v>10.865577616695999</v>
      </c>
      <c r="U30" s="61">
        <f>VLOOKUP($A30,'Occupancy Raw Data'!$B$6:$BE$43,'Occupancy Raw Data'!AC$1,FALSE)</f>
        <v>19.101949928388301</v>
      </c>
      <c r="V30" s="62">
        <f>VLOOKUP($A30,'Occupancy Raw Data'!$B$6:$BE$43,'Occupancy Raw Data'!AE$1,FALSE)</f>
        <v>34.640998792138902</v>
      </c>
      <c r="W30" s="63"/>
      <c r="X30" s="64">
        <f>VLOOKUP($A30,'ADR Raw Data'!$B$6:$BE$43,'ADR Raw Data'!G$1,FALSE)</f>
        <v>83.936901408450694</v>
      </c>
      <c r="Y30" s="65">
        <f>VLOOKUP($A30,'ADR Raw Data'!$B$6:$BE$43,'ADR Raw Data'!H$1,FALSE)</f>
        <v>85.713664562174003</v>
      </c>
      <c r="Z30" s="65">
        <f>VLOOKUP($A30,'ADR Raw Data'!$B$6:$BE$43,'ADR Raw Data'!I$1,FALSE)</f>
        <v>86.677650288223901</v>
      </c>
      <c r="AA30" s="65">
        <f>VLOOKUP($A30,'ADR Raw Data'!$B$6:$BE$43,'ADR Raw Data'!J$1,FALSE)</f>
        <v>85.805815085158102</v>
      </c>
      <c r="AB30" s="65">
        <f>VLOOKUP($A30,'ADR Raw Data'!$B$6:$BE$43,'ADR Raw Data'!K$1,FALSE)</f>
        <v>86.838827306522404</v>
      </c>
      <c r="AC30" s="66">
        <f>VLOOKUP($A30,'ADR Raw Data'!$B$6:$BE$43,'ADR Raw Data'!L$1,FALSE)</f>
        <v>85.8254320314865</v>
      </c>
      <c r="AD30" s="65">
        <f>VLOOKUP($A30,'ADR Raw Data'!$B$6:$BE$43,'ADR Raw Data'!N$1,FALSE)</f>
        <v>96.273598971722294</v>
      </c>
      <c r="AE30" s="65">
        <f>VLOOKUP($A30,'ADR Raw Data'!$B$6:$BE$43,'ADR Raw Data'!O$1,FALSE)</f>
        <v>89.579949348769802</v>
      </c>
      <c r="AF30" s="66">
        <f>VLOOKUP($A30,'ADR Raw Data'!$B$6:$BE$43,'ADR Raw Data'!P$1,FALSE)</f>
        <v>93.124986385296097</v>
      </c>
      <c r="AG30" s="67">
        <f>VLOOKUP($A30,'ADR Raw Data'!$B$6:$BE$43,'ADR Raw Data'!R$1,FALSE)</f>
        <v>87.741031217900002</v>
      </c>
      <c r="AH30" s="80"/>
      <c r="AI30" s="59">
        <f>VLOOKUP($A30,'ADR Raw Data'!$B$6:$BE$43,'ADR Raw Data'!T$1,FALSE)</f>
        <v>15.7029063479028</v>
      </c>
      <c r="AJ30" s="60">
        <f>VLOOKUP($A30,'ADR Raw Data'!$B$6:$BE$43,'ADR Raw Data'!U$1,FALSE)</f>
        <v>16.081796406360599</v>
      </c>
      <c r="AK30" s="60">
        <f>VLOOKUP($A30,'ADR Raw Data'!$B$6:$BE$43,'ADR Raw Data'!V$1,FALSE)</f>
        <v>15.4054142301844</v>
      </c>
      <c r="AL30" s="60">
        <f>VLOOKUP($A30,'ADR Raw Data'!$B$6:$BE$43,'ADR Raw Data'!W$1,FALSE)</f>
        <v>14.6339161803675</v>
      </c>
      <c r="AM30" s="60">
        <f>VLOOKUP($A30,'ADR Raw Data'!$B$6:$BE$43,'ADR Raw Data'!X$1,FALSE)</f>
        <v>11.303464248131201</v>
      </c>
      <c r="AN30" s="61">
        <f>VLOOKUP($A30,'ADR Raw Data'!$B$6:$BE$43,'ADR Raw Data'!Y$1,FALSE)</f>
        <v>14.6674700966748</v>
      </c>
      <c r="AO30" s="60">
        <f>VLOOKUP($A30,'ADR Raw Data'!$B$6:$BE$43,'ADR Raw Data'!AA$1,FALSE)</f>
        <v>29.2508482940897</v>
      </c>
      <c r="AP30" s="60">
        <f>VLOOKUP($A30,'ADR Raw Data'!$B$6:$BE$43,'ADR Raw Data'!AB$1,FALSE)</f>
        <v>24.1924610767853</v>
      </c>
      <c r="AQ30" s="61">
        <f>VLOOKUP($A30,'ADR Raw Data'!$B$6:$BE$43,'ADR Raw Data'!AC$1,FALSE)</f>
        <v>27.054457617953201</v>
      </c>
      <c r="AR30" s="62">
        <f>VLOOKUP($A30,'ADR Raw Data'!$B$6:$BE$43,'ADR Raw Data'!AE$1,FALSE)</f>
        <v>17.952357273809898</v>
      </c>
      <c r="AS30" s="50"/>
      <c r="AT30" s="64">
        <f>VLOOKUP($A30,'RevPAR Raw Data'!$B$6:$BE$43,'RevPAR Raw Data'!G$1,FALSE)</f>
        <v>38.549182196211298</v>
      </c>
      <c r="AU30" s="65">
        <f>VLOOKUP($A30,'RevPAR Raw Data'!$B$6:$BE$43,'RevPAR Raw Data'!H$1,FALSE)</f>
        <v>48.0910026182042</v>
      </c>
      <c r="AV30" s="65">
        <f>VLOOKUP($A30,'RevPAR Raw Data'!$B$6:$BE$43,'RevPAR Raw Data'!I$1,FALSE)</f>
        <v>48.6318620052364</v>
      </c>
      <c r="AW30" s="65">
        <f>VLOOKUP($A30,'RevPAR Raw Data'!$B$6:$BE$43,'RevPAR Raw Data'!J$1,FALSE)</f>
        <v>43.451335284152101</v>
      </c>
      <c r="AX30" s="65">
        <f>VLOOKUP($A30,'RevPAR Raw Data'!$B$6:$BE$43,'RevPAR Raw Data'!K$1,FALSE)</f>
        <v>39.574324657323203</v>
      </c>
      <c r="AY30" s="66">
        <f>VLOOKUP($A30,'RevPAR Raw Data'!$B$6:$BE$43,'RevPAR Raw Data'!L$1,FALSE)</f>
        <v>43.659541352225403</v>
      </c>
      <c r="AZ30" s="65">
        <f>VLOOKUP($A30,'RevPAR Raw Data'!$B$6:$BE$43,'RevPAR Raw Data'!N$1,FALSE)</f>
        <v>46.142528877252403</v>
      </c>
      <c r="BA30" s="65">
        <f>VLOOKUP($A30,'RevPAR Raw Data'!$B$6:$BE$43,'RevPAR Raw Data'!O$1,FALSE)</f>
        <v>38.133217310950201</v>
      </c>
      <c r="BB30" s="66">
        <f>VLOOKUP($A30,'RevPAR Raw Data'!$B$6:$BE$43,'RevPAR Raw Data'!P$1,FALSE)</f>
        <v>42.137873094101302</v>
      </c>
      <c r="BC30" s="67">
        <f>VLOOKUP($A30,'RevPAR Raw Data'!$B$6:$BE$43,'RevPAR Raw Data'!R$1,FALSE)</f>
        <v>43.224778992761401</v>
      </c>
      <c r="BD30" s="63"/>
      <c r="BE30" s="59">
        <f>VLOOKUP($A30,'RevPAR Raw Data'!$B$6:$BE$43,'RevPAR Raw Data'!T$1,FALSE)</f>
        <v>53.315901086773202</v>
      </c>
      <c r="BF30" s="60">
        <f>VLOOKUP($A30,'RevPAR Raw Data'!$B$6:$BE$43,'RevPAR Raw Data'!U$1,FALSE)</f>
        <v>64.915573346003896</v>
      </c>
      <c r="BG30" s="60">
        <f>VLOOKUP($A30,'RevPAR Raw Data'!$B$6:$BE$43,'RevPAR Raw Data'!V$1,FALSE)</f>
        <v>69.761778264657494</v>
      </c>
      <c r="BH30" s="60">
        <f>VLOOKUP($A30,'RevPAR Raw Data'!$B$6:$BE$43,'RevPAR Raw Data'!W$1,FALSE)</f>
        <v>74.201218766695703</v>
      </c>
      <c r="BI30" s="60">
        <f>VLOOKUP($A30,'RevPAR Raw Data'!$B$6:$BE$43,'RevPAR Raw Data'!X$1,FALSE)</f>
        <v>46.921392645691199</v>
      </c>
      <c r="BJ30" s="61">
        <f>VLOOKUP($A30,'RevPAR Raw Data'!$B$6:$BE$43,'RevPAR Raw Data'!Y$1,FALSE)</f>
        <v>61.905125850164303</v>
      </c>
      <c r="BK30" s="60">
        <f>VLOOKUP($A30,'RevPAR Raw Data'!$B$6:$BE$43,'RevPAR Raw Data'!AA$1,FALSE)</f>
        <v>64.815438926562294</v>
      </c>
      <c r="BL30" s="60">
        <f>VLOOKUP($A30,'RevPAR Raw Data'!$B$6:$BE$43,'RevPAR Raw Data'!AB$1,FALSE)</f>
        <v>37.686689329168402</v>
      </c>
      <c r="BM30" s="61">
        <f>VLOOKUP($A30,'RevPAR Raw Data'!$B$6:$BE$43,'RevPAR Raw Data'!AC$1,FALSE)</f>
        <v>51.324336493920001</v>
      </c>
      <c r="BN30" s="62">
        <f>VLOOKUP($A30,'RevPAR Raw Data'!$B$6:$BE$43,'RevPAR Raw Data'!AE$1,FALSE)</f>
        <v>58.812231932329901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47.605823068309</v>
      </c>
      <c r="C32" s="60">
        <f>VLOOKUP($A32,'Occupancy Raw Data'!$B$6:$BE$43,'Occupancy Raw Data'!H$1,FALSE)</f>
        <v>51.135498320268702</v>
      </c>
      <c r="D32" s="60">
        <f>VLOOKUP($A32,'Occupancy Raw Data'!$B$6:$BE$43,'Occupancy Raw Data'!I$1,FALSE)</f>
        <v>52.447928331466898</v>
      </c>
      <c r="E32" s="60">
        <f>VLOOKUP($A32,'Occupancy Raw Data'!$B$6:$BE$43,'Occupancy Raw Data'!J$1,FALSE)</f>
        <v>51.4804031354983</v>
      </c>
      <c r="F32" s="60">
        <f>VLOOKUP($A32,'Occupancy Raw Data'!$B$6:$BE$43,'Occupancy Raw Data'!K$1,FALSE)</f>
        <v>47.767077267637099</v>
      </c>
      <c r="G32" s="61">
        <f>VLOOKUP($A32,'Occupancy Raw Data'!$B$6:$BE$43,'Occupancy Raw Data'!L$1,FALSE)</f>
        <v>50.087346024635998</v>
      </c>
      <c r="H32" s="60">
        <f>VLOOKUP($A32,'Occupancy Raw Data'!$B$6:$BE$43,'Occupancy Raw Data'!N$1,FALSE)</f>
        <v>56.188129899216101</v>
      </c>
      <c r="I32" s="60">
        <f>VLOOKUP($A32,'Occupancy Raw Data'!$B$6:$BE$43,'Occupancy Raw Data'!O$1,FALSE)</f>
        <v>50.414333706606897</v>
      </c>
      <c r="J32" s="61">
        <f>VLOOKUP($A32,'Occupancy Raw Data'!$B$6:$BE$43,'Occupancy Raw Data'!P$1,FALSE)</f>
        <v>53.301231802911502</v>
      </c>
      <c r="K32" s="62">
        <f>VLOOKUP($A32,'Occupancy Raw Data'!$B$6:$BE$43,'Occupancy Raw Data'!R$1,FALSE)</f>
        <v>51.0055991041433</v>
      </c>
      <c r="L32" s="63"/>
      <c r="M32" s="59">
        <f>VLOOKUP($A32,'Occupancy Raw Data'!$B$6:$BE$43,'Occupancy Raw Data'!T$1,FALSE)</f>
        <v>27.112039794416798</v>
      </c>
      <c r="N32" s="60">
        <f>VLOOKUP($A32,'Occupancy Raw Data'!$B$6:$BE$43,'Occupancy Raw Data'!U$1,FALSE)</f>
        <v>24.929331793961801</v>
      </c>
      <c r="O32" s="60">
        <f>VLOOKUP($A32,'Occupancy Raw Data'!$B$6:$BE$43,'Occupancy Raw Data'!V$1,FALSE)</f>
        <v>29.352802123567699</v>
      </c>
      <c r="P32" s="60">
        <f>VLOOKUP($A32,'Occupancy Raw Data'!$B$6:$BE$43,'Occupancy Raw Data'!W$1,FALSE)</f>
        <v>35.733362513867299</v>
      </c>
      <c r="Q32" s="60">
        <f>VLOOKUP($A32,'Occupancy Raw Data'!$B$6:$BE$43,'Occupancy Raw Data'!X$1,FALSE)</f>
        <v>8.1521504281924599</v>
      </c>
      <c r="R32" s="61">
        <f>VLOOKUP($A32,'Occupancy Raw Data'!$B$6:$BE$43,'Occupancy Raw Data'!Y$1,FALSE)</f>
        <v>24.580532603423901</v>
      </c>
      <c r="S32" s="60">
        <f>VLOOKUP($A32,'Occupancy Raw Data'!$B$6:$BE$43,'Occupancy Raw Data'!AA$1,FALSE)</f>
        <v>29.734095094214702</v>
      </c>
      <c r="T32" s="60">
        <f>VLOOKUP($A32,'Occupancy Raw Data'!$B$6:$BE$43,'Occupancy Raw Data'!AB$1,FALSE)</f>
        <v>15.376893326267201</v>
      </c>
      <c r="U32" s="61">
        <f>VLOOKUP($A32,'Occupancy Raw Data'!$B$6:$BE$43,'Occupancy Raw Data'!AC$1,FALSE)</f>
        <v>22.523718910801399</v>
      </c>
      <c r="V32" s="62">
        <f>VLOOKUP($A32,'Occupancy Raw Data'!$B$6:$BE$43,'Occupancy Raw Data'!AE$1,FALSE)</f>
        <v>23.959227396027</v>
      </c>
      <c r="W32" s="63"/>
      <c r="X32" s="64">
        <f>VLOOKUP($A32,'ADR Raw Data'!$B$6:$BE$43,'ADR Raw Data'!G$1,FALSE)</f>
        <v>88.082320831765102</v>
      </c>
      <c r="Y32" s="65">
        <f>VLOOKUP($A32,'ADR Raw Data'!$B$6:$BE$43,'ADR Raw Data'!H$1,FALSE)</f>
        <v>86.475602969516402</v>
      </c>
      <c r="Z32" s="65">
        <f>VLOOKUP($A32,'ADR Raw Data'!$B$6:$BE$43,'ADR Raw Data'!I$1,FALSE)</f>
        <v>88.995563745836506</v>
      </c>
      <c r="AA32" s="65">
        <f>VLOOKUP($A32,'ADR Raw Data'!$B$6:$BE$43,'ADR Raw Data'!J$1,FALSE)</f>
        <v>87.324311737579293</v>
      </c>
      <c r="AB32" s="65">
        <f>VLOOKUP($A32,'ADR Raw Data'!$B$6:$BE$43,'ADR Raw Data'!K$1,FALSE)</f>
        <v>89.117435315078694</v>
      </c>
      <c r="AC32" s="66">
        <f>VLOOKUP($A32,'ADR Raw Data'!$B$6:$BE$43,'ADR Raw Data'!L$1,FALSE)</f>
        <v>87.987123773922306</v>
      </c>
      <c r="AD32" s="65">
        <f>VLOOKUP($A32,'ADR Raw Data'!$B$6:$BE$43,'ADR Raw Data'!N$1,FALSE)</f>
        <v>104.159479177295</v>
      </c>
      <c r="AE32" s="65">
        <f>VLOOKUP($A32,'ADR Raw Data'!$B$6:$BE$43,'ADR Raw Data'!O$1,FALSE)</f>
        <v>93.440001999111502</v>
      </c>
      <c r="AF32" s="66">
        <f>VLOOKUP($A32,'ADR Raw Data'!$B$6:$BE$43,'ADR Raw Data'!P$1,FALSE)</f>
        <v>99.090034425816199</v>
      </c>
      <c r="AG32" s="67">
        <f>VLOOKUP($A32,'ADR Raw Data'!$B$6:$BE$43,'ADR Raw Data'!R$1,FALSE)</f>
        <v>91.302159348379703</v>
      </c>
      <c r="AH32" s="63"/>
      <c r="AI32" s="59">
        <f>VLOOKUP($A32,'ADR Raw Data'!$B$6:$BE$43,'ADR Raw Data'!T$1,FALSE)</f>
        <v>27.839158906635198</v>
      </c>
      <c r="AJ32" s="60">
        <f>VLOOKUP($A32,'ADR Raw Data'!$B$6:$BE$43,'ADR Raw Data'!U$1,FALSE)</f>
        <v>27.7934698995589</v>
      </c>
      <c r="AK32" s="60">
        <f>VLOOKUP($A32,'ADR Raw Data'!$B$6:$BE$43,'ADR Raw Data'!V$1,FALSE)</f>
        <v>31.4138759053256</v>
      </c>
      <c r="AL32" s="60">
        <f>VLOOKUP($A32,'ADR Raw Data'!$B$6:$BE$43,'ADR Raw Data'!W$1,FALSE)</f>
        <v>24.9560375344162</v>
      </c>
      <c r="AM32" s="60">
        <f>VLOOKUP($A32,'ADR Raw Data'!$B$6:$BE$43,'ADR Raw Data'!X$1,FALSE)</f>
        <v>14.620074490674099</v>
      </c>
      <c r="AN32" s="61">
        <f>VLOOKUP($A32,'ADR Raw Data'!$B$6:$BE$43,'ADR Raw Data'!Y$1,FALSE)</f>
        <v>24.730452483475698</v>
      </c>
      <c r="AO32" s="60">
        <f>VLOOKUP($A32,'ADR Raw Data'!$B$6:$BE$43,'ADR Raw Data'!AA$1,FALSE)</f>
        <v>41.963032836220798</v>
      </c>
      <c r="AP32" s="60">
        <f>VLOOKUP($A32,'ADR Raw Data'!$B$6:$BE$43,'ADR Raw Data'!AB$1,FALSE)</f>
        <v>25.959322604777299</v>
      </c>
      <c r="AQ32" s="61">
        <f>VLOOKUP($A32,'ADR Raw Data'!$B$6:$BE$43,'ADR Raw Data'!AC$1,FALSE)</f>
        <v>34.307356887791002</v>
      </c>
      <c r="AR32" s="62">
        <f>VLOOKUP($A32,'ADR Raw Data'!$B$6:$BE$43,'ADR Raw Data'!AE$1,FALSE)</f>
        <v>27.660433653739901</v>
      </c>
      <c r="AS32" s="50"/>
      <c r="AT32" s="64">
        <f>VLOOKUP($A32,'RevPAR Raw Data'!$B$6:$BE$43,'RevPAR Raw Data'!G$1,FALSE)</f>
        <v>41.932313809630401</v>
      </c>
      <c r="AU32" s="65">
        <f>VLOOKUP($A32,'RevPAR Raw Data'!$B$6:$BE$43,'RevPAR Raw Data'!H$1,FALSE)</f>
        <v>44.219730503919301</v>
      </c>
      <c r="AV32" s="65">
        <f>VLOOKUP($A32,'RevPAR Raw Data'!$B$6:$BE$43,'RevPAR Raw Data'!I$1,FALSE)</f>
        <v>46.676329491601301</v>
      </c>
      <c r="AW32" s="65">
        <f>VLOOKUP($A32,'RevPAR Raw Data'!$B$6:$BE$43,'RevPAR Raw Data'!J$1,FALSE)</f>
        <v>44.954907717805099</v>
      </c>
      <c r="AX32" s="65">
        <f>VLOOKUP($A32,'RevPAR Raw Data'!$B$6:$BE$43,'RevPAR Raw Data'!K$1,FALSE)</f>
        <v>42.568794185890198</v>
      </c>
      <c r="AY32" s="66">
        <f>VLOOKUP($A32,'RevPAR Raw Data'!$B$6:$BE$43,'RevPAR Raw Data'!L$1,FALSE)</f>
        <v>44.070415141769303</v>
      </c>
      <c r="AZ32" s="65">
        <f>VLOOKUP($A32,'RevPAR Raw Data'!$B$6:$BE$43,'RevPAR Raw Data'!N$1,FALSE)</f>
        <v>58.525263462486002</v>
      </c>
      <c r="BA32" s="65">
        <f>VLOOKUP($A32,'RevPAR Raw Data'!$B$6:$BE$43,'RevPAR Raw Data'!O$1,FALSE)</f>
        <v>47.107154423292201</v>
      </c>
      <c r="BB32" s="66">
        <f>VLOOKUP($A32,'RevPAR Raw Data'!$B$6:$BE$43,'RevPAR Raw Data'!P$1,FALSE)</f>
        <v>52.816208942889098</v>
      </c>
      <c r="BC32" s="67">
        <f>VLOOKUP($A32,'RevPAR Raw Data'!$B$6:$BE$43,'RevPAR Raw Data'!R$1,FALSE)</f>
        <v>46.569213370660599</v>
      </c>
      <c r="BD32" s="80"/>
      <c r="BE32" s="59">
        <f>VLOOKUP($A32,'RevPAR Raw Data'!$B$6:$BE$43,'RevPAR Raw Data'!T$1,FALSE)</f>
        <v>62.498962542249899</v>
      </c>
      <c r="BF32" s="60">
        <f>VLOOKUP($A32,'RevPAR Raw Data'!$B$6:$BE$43,'RevPAR Raw Data'!U$1,FALSE)</f>
        <v>59.651528021836803</v>
      </c>
      <c r="BG32" s="60">
        <f>VLOOKUP($A32,'RevPAR Raw Data'!$B$6:$BE$43,'RevPAR Raw Data'!V$1,FALSE)</f>
        <v>69.9875308627267</v>
      </c>
      <c r="BH32" s="60">
        <f>VLOOKUP($A32,'RevPAR Raw Data'!$B$6:$BE$43,'RevPAR Raw Data'!W$1,FALSE)</f>
        <v>69.607031409553301</v>
      </c>
      <c r="BI32" s="60">
        <f>VLOOKUP($A32,'RevPAR Raw Data'!$B$6:$BE$43,'RevPAR Raw Data'!X$1,FALSE)</f>
        <v>23.964075384060099</v>
      </c>
      <c r="BJ32" s="61">
        <f>VLOOKUP($A32,'RevPAR Raw Data'!$B$6:$BE$43,'RevPAR Raw Data'!Y$1,FALSE)</f>
        <v>55.389862022574697</v>
      </c>
      <c r="BK32" s="60">
        <f>VLOOKUP($A32,'RevPAR Raw Data'!$B$6:$BE$43,'RevPAR Raw Data'!AA$1,FALSE)</f>
        <v>84.174456018374102</v>
      </c>
      <c r="BL32" s="60">
        <f>VLOOKUP($A32,'RevPAR Raw Data'!$B$6:$BE$43,'RevPAR Raw Data'!AB$1,FALSE)</f>
        <v>45.327953276202798</v>
      </c>
      <c r="BM32" s="61">
        <f>VLOOKUP($A32,'RevPAR Raw Data'!$B$6:$BE$43,'RevPAR Raw Data'!AC$1,FALSE)</f>
        <v>64.558368429724098</v>
      </c>
      <c r="BN32" s="62">
        <f>VLOOKUP($A32,'RevPAR Raw Data'!$B$6:$BE$43,'RevPAR Raw Data'!AE$1,FALSE)</f>
        <v>58.246887247593698</v>
      </c>
    </row>
    <row r="33" spans="1:66" x14ac:dyDescent="0.35">
      <c r="A33" s="78" t="s">
        <v>46</v>
      </c>
      <c r="B33" s="59">
        <f>VLOOKUP($A33,'Occupancy Raw Data'!$B$6:$BE$43,'Occupancy Raw Data'!G$1,FALSE)</f>
        <v>52.807460656693202</v>
      </c>
      <c r="C33" s="60">
        <f>VLOOKUP($A33,'Occupancy Raw Data'!$B$6:$BE$43,'Occupancy Raw Data'!H$1,FALSE)</f>
        <v>59.898970273945899</v>
      </c>
      <c r="D33" s="60">
        <f>VLOOKUP($A33,'Occupancy Raw Data'!$B$6:$BE$43,'Occupancy Raw Data'!I$1,FALSE)</f>
        <v>58.908101806877703</v>
      </c>
      <c r="E33" s="60">
        <f>VLOOKUP($A33,'Occupancy Raw Data'!$B$6:$BE$43,'Occupancy Raw Data'!J$1,FALSE)</f>
        <v>58.927530600349698</v>
      </c>
      <c r="F33" s="60">
        <f>VLOOKUP($A33,'Occupancy Raw Data'!$B$6:$BE$43,'Occupancy Raw Data'!K$1,FALSE)</f>
        <v>52.749174276277401</v>
      </c>
      <c r="G33" s="61">
        <f>VLOOKUP($A33,'Occupancy Raw Data'!$B$6:$BE$43,'Occupancy Raw Data'!L$1,FALSE)</f>
        <v>56.658247522828802</v>
      </c>
      <c r="H33" s="60">
        <f>VLOOKUP($A33,'Occupancy Raw Data'!$B$6:$BE$43,'Occupancy Raw Data'!N$1,FALSE)</f>
        <v>54.342335340975303</v>
      </c>
      <c r="I33" s="60">
        <f>VLOOKUP($A33,'Occupancy Raw Data'!$B$6:$BE$43,'Occupancy Raw Data'!O$1,FALSE)</f>
        <v>57.5675150573149</v>
      </c>
      <c r="J33" s="61">
        <f>VLOOKUP($A33,'Occupancy Raw Data'!$B$6:$BE$43,'Occupancy Raw Data'!P$1,FALSE)</f>
        <v>55.954925199145102</v>
      </c>
      <c r="K33" s="62">
        <f>VLOOKUP($A33,'Occupancy Raw Data'!$B$6:$BE$43,'Occupancy Raw Data'!R$1,FALSE)</f>
        <v>56.457298287490602</v>
      </c>
      <c r="L33" s="63"/>
      <c r="M33" s="59">
        <f>VLOOKUP($A33,'Occupancy Raw Data'!$B$6:$BE$43,'Occupancy Raw Data'!T$1,FALSE)</f>
        <v>33.858911634314701</v>
      </c>
      <c r="N33" s="60">
        <f>VLOOKUP($A33,'Occupancy Raw Data'!$B$6:$BE$43,'Occupancy Raw Data'!U$1,FALSE)</f>
        <v>35.115924406712303</v>
      </c>
      <c r="O33" s="60">
        <f>VLOOKUP($A33,'Occupancy Raw Data'!$B$6:$BE$43,'Occupancy Raw Data'!V$1,FALSE)</f>
        <v>36.123279451528298</v>
      </c>
      <c r="P33" s="60">
        <f>VLOOKUP($A33,'Occupancy Raw Data'!$B$6:$BE$43,'Occupancy Raw Data'!W$1,FALSE)</f>
        <v>44.695340549488797</v>
      </c>
      <c r="Q33" s="60">
        <f>VLOOKUP($A33,'Occupancy Raw Data'!$B$6:$BE$43,'Occupancy Raw Data'!X$1,FALSE)</f>
        <v>25.117252217692101</v>
      </c>
      <c r="R33" s="61">
        <f>VLOOKUP($A33,'Occupancy Raw Data'!$B$6:$BE$43,'Occupancy Raw Data'!Y$1,FALSE)</f>
        <v>34.937716768092301</v>
      </c>
      <c r="S33" s="60">
        <f>VLOOKUP($A33,'Occupancy Raw Data'!$B$6:$BE$43,'Occupancy Raw Data'!AA$1,FALSE)</f>
        <v>22.691939305602801</v>
      </c>
      <c r="T33" s="60">
        <f>VLOOKUP($A33,'Occupancy Raw Data'!$B$6:$BE$43,'Occupancy Raw Data'!AB$1,FALSE)</f>
        <v>19.888530320607298</v>
      </c>
      <c r="U33" s="61">
        <f>VLOOKUP($A33,'Occupancy Raw Data'!$B$6:$BE$43,'Occupancy Raw Data'!AC$1,FALSE)</f>
        <v>21.233658352907099</v>
      </c>
      <c r="V33" s="62">
        <f>VLOOKUP($A33,'Occupancy Raw Data'!$B$6:$BE$43,'Occupancy Raw Data'!AE$1,FALSE)</f>
        <v>30.752423252103299</v>
      </c>
      <c r="W33" s="63"/>
      <c r="X33" s="64">
        <f>VLOOKUP($A33,'ADR Raw Data'!$B$6:$BE$43,'ADR Raw Data'!G$1,FALSE)</f>
        <v>82.181428697571704</v>
      </c>
      <c r="Y33" s="65">
        <f>VLOOKUP($A33,'ADR Raw Data'!$B$6:$BE$43,'ADR Raw Data'!H$1,FALSE)</f>
        <v>82.783355757379098</v>
      </c>
      <c r="Z33" s="65">
        <f>VLOOKUP($A33,'ADR Raw Data'!$B$6:$BE$43,'ADR Raw Data'!I$1,FALSE)</f>
        <v>83.218434663588297</v>
      </c>
      <c r="AA33" s="65">
        <f>VLOOKUP($A33,'ADR Raw Data'!$B$6:$BE$43,'ADR Raw Data'!J$1,FALSE)</f>
        <v>84.846383811407804</v>
      </c>
      <c r="AB33" s="65">
        <f>VLOOKUP($A33,'ADR Raw Data'!$B$6:$BE$43,'ADR Raw Data'!K$1,FALSE)</f>
        <v>82.083142688766102</v>
      </c>
      <c r="AC33" s="66">
        <f>VLOOKUP($A33,'ADR Raw Data'!$B$6:$BE$43,'ADR Raw Data'!L$1,FALSE)</f>
        <v>83.060374281599294</v>
      </c>
      <c r="AD33" s="65">
        <f>VLOOKUP($A33,'ADR Raw Data'!$B$6:$BE$43,'ADR Raw Data'!N$1,FALSE)</f>
        <v>84.136706828745005</v>
      </c>
      <c r="AE33" s="65">
        <f>VLOOKUP($A33,'ADR Raw Data'!$B$6:$BE$43,'ADR Raw Data'!O$1,FALSE)</f>
        <v>84.611991461356695</v>
      </c>
      <c r="AF33" s="66">
        <f>VLOOKUP($A33,'ADR Raw Data'!$B$6:$BE$43,'ADR Raw Data'!P$1,FALSE)</f>
        <v>84.381197864583299</v>
      </c>
      <c r="AG33" s="67">
        <f>VLOOKUP($A33,'ADR Raw Data'!$B$6:$BE$43,'ADR Raw Data'!R$1,FALSE)</f>
        <v>83.434394429969004</v>
      </c>
      <c r="AH33" s="63"/>
      <c r="AI33" s="59">
        <f>VLOOKUP($A33,'ADR Raw Data'!$B$6:$BE$43,'ADR Raw Data'!T$1,FALSE)</f>
        <v>36.101540846781504</v>
      </c>
      <c r="AJ33" s="60">
        <f>VLOOKUP($A33,'ADR Raw Data'!$B$6:$BE$43,'ADR Raw Data'!U$1,FALSE)</f>
        <v>39.837967174168</v>
      </c>
      <c r="AK33" s="60">
        <f>VLOOKUP($A33,'ADR Raw Data'!$B$6:$BE$43,'ADR Raw Data'!V$1,FALSE)</f>
        <v>34.262940948713599</v>
      </c>
      <c r="AL33" s="60">
        <f>VLOOKUP($A33,'ADR Raw Data'!$B$6:$BE$43,'ADR Raw Data'!W$1,FALSE)</f>
        <v>37.555953963000299</v>
      </c>
      <c r="AM33" s="60">
        <f>VLOOKUP($A33,'ADR Raw Data'!$B$6:$BE$43,'ADR Raw Data'!X$1,FALSE)</f>
        <v>30.6669856266785</v>
      </c>
      <c r="AN33" s="61">
        <f>VLOOKUP($A33,'ADR Raw Data'!$B$6:$BE$43,'ADR Raw Data'!Y$1,FALSE)</f>
        <v>35.711839056498498</v>
      </c>
      <c r="AO33" s="60">
        <f>VLOOKUP($A33,'ADR Raw Data'!$B$6:$BE$43,'ADR Raw Data'!AA$1,FALSE)</f>
        <v>31.083628479083899</v>
      </c>
      <c r="AP33" s="60">
        <f>VLOOKUP($A33,'ADR Raw Data'!$B$6:$BE$43,'ADR Raw Data'!AB$1,FALSE)</f>
        <v>28.855985789759799</v>
      </c>
      <c r="AQ33" s="61">
        <f>VLOOKUP($A33,'ADR Raw Data'!$B$6:$BE$43,'ADR Raw Data'!AC$1,FALSE)</f>
        <v>29.907971617601401</v>
      </c>
      <c r="AR33" s="62">
        <f>VLOOKUP($A33,'ADR Raw Data'!$B$6:$BE$43,'ADR Raw Data'!AE$1,FALSE)</f>
        <v>33.818134194931098</v>
      </c>
      <c r="AS33" s="50"/>
      <c r="AT33" s="64">
        <f>VLOOKUP($A33,'RevPAR Raw Data'!$B$6:$BE$43,'RevPAR Raw Data'!G$1,FALSE)</f>
        <v>43.397925626578498</v>
      </c>
      <c r="AU33" s="65">
        <f>VLOOKUP($A33,'RevPAR Raw Data'!$B$6:$BE$43,'RevPAR Raw Data'!H$1,FALSE)</f>
        <v>49.5863776568875</v>
      </c>
      <c r="AV33" s="65">
        <f>VLOOKUP($A33,'RevPAR Raw Data'!$B$6:$BE$43,'RevPAR Raw Data'!I$1,FALSE)</f>
        <v>49.022400213716701</v>
      </c>
      <c r="AW33" s="65">
        <f>VLOOKUP($A33,'RevPAR Raw Data'!$B$6:$BE$43,'RevPAR Raw Data'!J$1,FALSE)</f>
        <v>49.9978787837575</v>
      </c>
      <c r="AX33" s="65">
        <f>VLOOKUP($A33,'RevPAR Raw Data'!$B$6:$BE$43,'RevPAR Raw Data'!K$1,FALSE)</f>
        <v>43.298179988342703</v>
      </c>
      <c r="AY33" s="66">
        <f>VLOOKUP($A33,'RevPAR Raw Data'!$B$6:$BE$43,'RevPAR Raw Data'!L$1,FALSE)</f>
        <v>47.060552453856602</v>
      </c>
      <c r="AZ33" s="65">
        <f>VLOOKUP($A33,'RevPAR Raw Data'!$B$6:$BE$43,'RevPAR Raw Data'!N$1,FALSE)</f>
        <v>45.721851369729897</v>
      </c>
      <c r="BA33" s="65">
        <f>VLOOKUP($A33,'RevPAR Raw Data'!$B$6:$BE$43,'RevPAR Raw Data'!O$1,FALSE)</f>
        <v>48.709020924810503</v>
      </c>
      <c r="BB33" s="66">
        <f>VLOOKUP($A33,'RevPAR Raw Data'!$B$6:$BE$43,'RevPAR Raw Data'!P$1,FALSE)</f>
        <v>47.215436147270204</v>
      </c>
      <c r="BC33" s="67">
        <f>VLOOKUP($A33,'RevPAR Raw Data'!$B$6:$BE$43,'RevPAR Raw Data'!R$1,FALSE)</f>
        <v>47.104804937689003</v>
      </c>
      <c r="BD33" s="63"/>
      <c r="BE33" s="59">
        <f>VLOOKUP($A33,'RevPAR Raw Data'!$B$6:$BE$43,'RevPAR Raw Data'!T$1,FALSE)</f>
        <v>82.184041295034106</v>
      </c>
      <c r="BF33" s="60">
        <f>VLOOKUP($A33,'RevPAR Raw Data'!$B$6:$BE$43,'RevPAR Raw Data'!U$1,FALSE)</f>
        <v>88.943362018932106</v>
      </c>
      <c r="BG33" s="60">
        <f>VLOOKUP($A33,'RevPAR Raw Data'!$B$6:$BE$43,'RevPAR Raw Data'!V$1,FALSE)</f>
        <v>82.763118307458001</v>
      </c>
      <c r="BH33" s="60">
        <f>VLOOKUP($A33,'RevPAR Raw Data'!$B$6:$BE$43,'RevPAR Raw Data'!W$1,FALSE)</f>
        <v>99.0370560328614</v>
      </c>
      <c r="BI33" s="60">
        <f>VLOOKUP($A33,'RevPAR Raw Data'!$B$6:$BE$43,'RevPAR Raw Data'!X$1,FALSE)</f>
        <v>63.486941971786798</v>
      </c>
      <c r="BJ33" s="61">
        <f>VLOOKUP($A33,'RevPAR Raw Data'!$B$6:$BE$43,'RevPAR Raw Data'!Y$1,FALSE)</f>
        <v>83.126457006827394</v>
      </c>
      <c r="BK33" s="60">
        <f>VLOOKUP($A33,'RevPAR Raw Data'!$B$6:$BE$43,'RevPAR Raw Data'!AA$1,FALSE)</f>
        <v>60.8290458931396</v>
      </c>
      <c r="BL33" s="60">
        <f>VLOOKUP($A33,'RevPAR Raw Data'!$B$6:$BE$43,'RevPAR Raw Data'!AB$1,FALSE)</f>
        <v>54.483547593473702</v>
      </c>
      <c r="BM33" s="61">
        <f>VLOOKUP($A33,'RevPAR Raw Data'!$B$6:$BE$43,'RevPAR Raw Data'!AC$1,FALSE)</f>
        <v>57.492186484074502</v>
      </c>
      <c r="BN33" s="62">
        <f>VLOOKUP($A33,'RevPAR Raw Data'!$B$6:$BE$43,'RevPAR Raw Data'!AE$1,FALSE)</f>
        <v>74.9704532106241</v>
      </c>
    </row>
    <row r="34" spans="1:66" x14ac:dyDescent="0.35">
      <c r="A34" s="78" t="s">
        <v>95</v>
      </c>
      <c r="B34" s="59">
        <f>VLOOKUP($A34,'Occupancy Raw Data'!$B$6:$BE$43,'Occupancy Raw Data'!G$1,FALSE)</f>
        <v>37.372013651877097</v>
      </c>
      <c r="C34" s="60">
        <f>VLOOKUP($A34,'Occupancy Raw Data'!$B$6:$BE$43,'Occupancy Raw Data'!H$1,FALSE)</f>
        <v>38.585513841486502</v>
      </c>
      <c r="D34" s="60">
        <f>VLOOKUP($A34,'Occupancy Raw Data'!$B$6:$BE$43,'Occupancy Raw Data'!I$1,FALSE)</f>
        <v>43.989381873340903</v>
      </c>
      <c r="E34" s="60">
        <f>VLOOKUP($A34,'Occupancy Raw Data'!$B$6:$BE$43,'Occupancy Raw Data'!J$1,FALSE)</f>
        <v>41.505498672734099</v>
      </c>
      <c r="F34" s="60">
        <f>VLOOKUP($A34,'Occupancy Raw Data'!$B$6:$BE$43,'Occupancy Raw Data'!K$1,FALSE)</f>
        <v>40.3678422449753</v>
      </c>
      <c r="G34" s="61">
        <f>VLOOKUP($A34,'Occupancy Raw Data'!$B$6:$BE$43,'Occupancy Raw Data'!L$1,FALSE)</f>
        <v>40.364050056882803</v>
      </c>
      <c r="H34" s="60">
        <f>VLOOKUP($A34,'Occupancy Raw Data'!$B$6:$BE$43,'Occupancy Raw Data'!N$1,FALSE)</f>
        <v>55.460750853242303</v>
      </c>
      <c r="I34" s="60">
        <f>VLOOKUP($A34,'Occupancy Raw Data'!$B$6:$BE$43,'Occupancy Raw Data'!O$1,FALSE)</f>
        <v>43.136139552521797</v>
      </c>
      <c r="J34" s="61">
        <f>VLOOKUP($A34,'Occupancy Raw Data'!$B$6:$BE$43,'Occupancy Raw Data'!P$1,FALSE)</f>
        <v>49.298445202882</v>
      </c>
      <c r="K34" s="62">
        <f>VLOOKUP($A34,'Occupancy Raw Data'!$B$6:$BE$43,'Occupancy Raw Data'!R$1,FALSE)</f>
        <v>42.916734384311098</v>
      </c>
      <c r="L34" s="63"/>
      <c r="M34" s="59">
        <f>VLOOKUP($A34,'Occupancy Raw Data'!$B$6:$BE$43,'Occupancy Raw Data'!T$1,FALSE)</f>
        <v>28.620185275475301</v>
      </c>
      <c r="N34" s="60">
        <f>VLOOKUP($A34,'Occupancy Raw Data'!$B$6:$BE$43,'Occupancy Raw Data'!U$1,FALSE)</f>
        <v>24.817394866758399</v>
      </c>
      <c r="O34" s="60">
        <f>VLOOKUP($A34,'Occupancy Raw Data'!$B$6:$BE$43,'Occupancy Raw Data'!V$1,FALSE)</f>
        <v>41.001202165095101</v>
      </c>
      <c r="P34" s="60">
        <f>VLOOKUP($A34,'Occupancy Raw Data'!$B$6:$BE$43,'Occupancy Raw Data'!W$1,FALSE)</f>
        <v>36.523074187871202</v>
      </c>
      <c r="Q34" s="60">
        <f>VLOOKUP($A34,'Occupancy Raw Data'!$B$6:$BE$43,'Occupancy Raw Data'!X$1,FALSE)</f>
        <v>3.5394923113708998</v>
      </c>
      <c r="R34" s="61">
        <f>VLOOKUP($A34,'Occupancy Raw Data'!$B$6:$BE$43,'Occupancy Raw Data'!Y$1,FALSE)</f>
        <v>25.699874926286</v>
      </c>
      <c r="S34" s="60">
        <f>VLOOKUP($A34,'Occupancy Raw Data'!$B$6:$BE$43,'Occupancy Raw Data'!AA$1,FALSE)</f>
        <v>56.727863685970199</v>
      </c>
      <c r="T34" s="60">
        <f>VLOOKUP($A34,'Occupancy Raw Data'!$B$6:$BE$43,'Occupancy Raw Data'!AB$1,FALSE)</f>
        <v>21.056527808034499</v>
      </c>
      <c r="U34" s="61">
        <f>VLOOKUP($A34,'Occupancy Raw Data'!$B$6:$BE$43,'Occupancy Raw Data'!AC$1,FALSE)</f>
        <v>38.830315927625101</v>
      </c>
      <c r="V34" s="62">
        <f>VLOOKUP($A34,'Occupancy Raw Data'!$B$6:$BE$43,'Occupancy Raw Data'!AE$1,FALSE)</f>
        <v>29.7267011197724</v>
      </c>
      <c r="W34" s="63"/>
      <c r="X34" s="64">
        <f>VLOOKUP($A34,'ADR Raw Data'!$B$6:$BE$43,'ADR Raw Data'!G$1,FALSE)</f>
        <v>114.94910705225701</v>
      </c>
      <c r="Y34" s="65">
        <f>VLOOKUP($A34,'ADR Raw Data'!$B$6:$BE$43,'ADR Raw Data'!H$1,FALSE)</f>
        <v>110.05481081081</v>
      </c>
      <c r="Z34" s="65">
        <f>VLOOKUP($A34,'ADR Raw Data'!$B$6:$BE$43,'ADR Raw Data'!I$1,FALSE)</f>
        <v>114.71098275862001</v>
      </c>
      <c r="AA34" s="65">
        <f>VLOOKUP($A34,'ADR Raw Data'!$B$6:$BE$43,'ADR Raw Data'!J$1,FALSE)</f>
        <v>112.526569209684</v>
      </c>
      <c r="AB34" s="65">
        <f>VLOOKUP($A34,'ADR Raw Data'!$B$6:$BE$43,'ADR Raw Data'!K$1,FALSE)</f>
        <v>121.074067637388</v>
      </c>
      <c r="AC34" s="66">
        <f>VLOOKUP($A34,'ADR Raw Data'!$B$6:$BE$43,'ADR Raw Data'!L$1,FALSE)</f>
        <v>114.68837467117601</v>
      </c>
      <c r="AD34" s="65">
        <f>VLOOKUP($A34,'ADR Raw Data'!$B$6:$BE$43,'ADR Raw Data'!N$1,FALSE)</f>
        <v>144.394181196581</v>
      </c>
      <c r="AE34" s="65">
        <f>VLOOKUP($A34,'ADR Raw Data'!$B$6:$BE$43,'ADR Raw Data'!O$1,FALSE)</f>
        <v>115.003178021978</v>
      </c>
      <c r="AF34" s="66">
        <f>VLOOKUP($A34,'ADR Raw Data'!$B$6:$BE$43,'ADR Raw Data'!P$1,FALSE)</f>
        <v>131.53561730769201</v>
      </c>
      <c r="AG34" s="67">
        <f>VLOOKUP($A34,'ADR Raw Data'!$B$6:$BE$43,'ADR Raw Data'!R$1,FALSE)</f>
        <v>120.217638853824</v>
      </c>
      <c r="AH34" s="63"/>
      <c r="AI34" s="59">
        <f>VLOOKUP($A34,'ADR Raw Data'!$B$6:$BE$43,'ADR Raw Data'!T$1,FALSE)</f>
        <v>22.2583966746638</v>
      </c>
      <c r="AJ34" s="60">
        <f>VLOOKUP($A34,'ADR Raw Data'!$B$6:$BE$43,'ADR Raw Data'!U$1,FALSE)</f>
        <v>24.056036771875799</v>
      </c>
      <c r="AK34" s="60">
        <f>VLOOKUP($A34,'ADR Raw Data'!$B$6:$BE$43,'ADR Raw Data'!V$1,FALSE)</f>
        <v>32.342158248147697</v>
      </c>
      <c r="AL34" s="60">
        <f>VLOOKUP($A34,'ADR Raw Data'!$B$6:$BE$43,'ADR Raw Data'!W$1,FALSE)</f>
        <v>15.071492929976101</v>
      </c>
      <c r="AM34" s="60">
        <f>VLOOKUP($A34,'ADR Raw Data'!$B$6:$BE$43,'ADR Raw Data'!X$1,FALSE)</f>
        <v>6.3050778488150598</v>
      </c>
      <c r="AN34" s="61">
        <f>VLOOKUP($A34,'ADR Raw Data'!$B$6:$BE$43,'ADR Raw Data'!Y$1,FALSE)</f>
        <v>18.100059679344302</v>
      </c>
      <c r="AO34" s="60">
        <f>VLOOKUP($A34,'ADR Raw Data'!$B$6:$BE$43,'ADR Raw Data'!AA$1,FALSE)</f>
        <v>44.9999891318921</v>
      </c>
      <c r="AP34" s="60">
        <f>VLOOKUP($A34,'ADR Raw Data'!$B$6:$BE$43,'ADR Raw Data'!AB$1,FALSE)</f>
        <v>18.455007342319298</v>
      </c>
      <c r="AQ34" s="61">
        <f>VLOOKUP($A34,'ADR Raw Data'!$B$6:$BE$43,'ADR Raw Data'!AC$1,FALSE)</f>
        <v>33.769910396354803</v>
      </c>
      <c r="AR34" s="62">
        <f>VLOOKUP($A34,'ADR Raw Data'!$B$6:$BE$43,'ADR Raw Data'!AE$1,FALSE)</f>
        <v>23.319245041481899</v>
      </c>
      <c r="AS34" s="50"/>
      <c r="AT34" s="64">
        <f>VLOOKUP($A34,'RevPAR Raw Data'!$B$6:$BE$43,'RevPAR Raw Data'!G$1,FALSE)</f>
        <v>42.958795980280598</v>
      </c>
      <c r="AU34" s="65">
        <f>VLOOKUP($A34,'RevPAR Raw Data'!$B$6:$BE$43,'RevPAR Raw Data'!H$1,FALSE)</f>
        <v>42.465214258627199</v>
      </c>
      <c r="AV34" s="65">
        <f>VLOOKUP($A34,'RevPAR Raw Data'!$B$6:$BE$43,'RevPAR Raw Data'!I$1,FALSE)</f>
        <v>50.460652256351899</v>
      </c>
      <c r="AW34" s="65">
        <f>VLOOKUP($A34,'RevPAR Raw Data'!$B$6:$BE$43,'RevPAR Raw Data'!J$1,FALSE)</f>
        <v>46.704713689799</v>
      </c>
      <c r="AX34" s="65">
        <f>VLOOKUP($A34,'RevPAR Raw Data'!$B$6:$BE$43,'RevPAR Raw Data'!K$1,FALSE)</f>
        <v>48.874988623435698</v>
      </c>
      <c r="AY34" s="66">
        <f>VLOOKUP($A34,'RevPAR Raw Data'!$B$6:$BE$43,'RevPAR Raw Data'!L$1,FALSE)</f>
        <v>46.292872961698897</v>
      </c>
      <c r="AZ34" s="65">
        <f>VLOOKUP($A34,'RevPAR Raw Data'!$B$6:$BE$43,'RevPAR Raw Data'!N$1,FALSE)</f>
        <v>80.082097080015103</v>
      </c>
      <c r="BA34" s="65">
        <f>VLOOKUP($A34,'RevPAR Raw Data'!$B$6:$BE$43,'RevPAR Raw Data'!O$1,FALSE)</f>
        <v>49.607931361395501</v>
      </c>
      <c r="BB34" s="66">
        <f>VLOOKUP($A34,'RevPAR Raw Data'!$B$6:$BE$43,'RevPAR Raw Data'!P$1,FALSE)</f>
        <v>64.845014220705295</v>
      </c>
      <c r="BC34" s="67">
        <f>VLOOKUP($A34,'RevPAR Raw Data'!$B$6:$BE$43,'RevPAR Raw Data'!R$1,FALSE)</f>
        <v>51.593484749986402</v>
      </c>
      <c r="BD34" s="63"/>
      <c r="BE34" s="59">
        <f>VLOOKUP($A34,'RevPAR Raw Data'!$B$6:$BE$43,'RevPAR Raw Data'!T$1,FALSE)</f>
        <v>57.2489763177783</v>
      </c>
      <c r="BF34" s="60">
        <f>VLOOKUP($A34,'RevPAR Raw Data'!$B$6:$BE$43,'RevPAR Raw Data'!U$1,FALSE)</f>
        <v>54.8435132736032</v>
      </c>
      <c r="BG34" s="60">
        <f>VLOOKUP($A34,'RevPAR Raw Data'!$B$6:$BE$43,'RevPAR Raw Data'!V$1,FALSE)</f>
        <v>86.604034101121002</v>
      </c>
      <c r="BH34" s="60">
        <f>VLOOKUP($A34,'RevPAR Raw Data'!$B$6:$BE$43,'RevPAR Raw Data'!W$1,FALSE)</f>
        <v>57.099139661882198</v>
      </c>
      <c r="BI34" s="60">
        <f>VLOOKUP($A34,'RevPAR Raw Data'!$B$6:$BE$43,'RevPAR Raw Data'!X$1,FALSE)</f>
        <v>10.0677379058707</v>
      </c>
      <c r="BJ34" s="61">
        <f>VLOOKUP($A34,'RevPAR Raw Data'!$B$6:$BE$43,'RevPAR Raw Data'!Y$1,FALSE)</f>
        <v>48.451627304804902</v>
      </c>
      <c r="BK34" s="60">
        <f>VLOOKUP($A34,'RevPAR Raw Data'!$B$6:$BE$43,'RevPAR Raw Data'!AA$1,FALSE)</f>
        <v>127.255385311303</v>
      </c>
      <c r="BL34" s="60">
        <f>VLOOKUP($A34,'RevPAR Raw Data'!$B$6:$BE$43,'RevPAR Raw Data'!AB$1,FALSE)</f>
        <v>43.397518903364102</v>
      </c>
      <c r="BM34" s="61">
        <f>VLOOKUP($A34,'RevPAR Raw Data'!$B$6:$BE$43,'RevPAR Raw Data'!AC$1,FALSE)</f>
        <v>85.713189219360501</v>
      </c>
      <c r="BN34" s="62">
        <f>VLOOKUP($A34,'RevPAR Raw Data'!$B$6:$BE$43,'RevPAR Raw Data'!AE$1,FALSE)</f>
        <v>59.977988438123198</v>
      </c>
    </row>
    <row r="35" spans="1:66" x14ac:dyDescent="0.35">
      <c r="A35" s="78" t="s">
        <v>96</v>
      </c>
      <c r="B35" s="59">
        <f>VLOOKUP($A35,'Occupancy Raw Data'!$B$6:$BE$43,'Occupancy Raw Data'!G$1,FALSE)</f>
        <v>49.639649628561898</v>
      </c>
      <c r="C35" s="60">
        <f>VLOOKUP($A35,'Occupancy Raw Data'!$B$6:$BE$43,'Occupancy Raw Data'!H$1,FALSE)</f>
        <v>52.699855859851397</v>
      </c>
      <c r="D35" s="60">
        <f>VLOOKUP($A35,'Occupancy Raw Data'!$B$6:$BE$43,'Occupancy Raw Data'!I$1,FALSE)</f>
        <v>53.420556602727501</v>
      </c>
      <c r="E35" s="60">
        <f>VLOOKUP($A35,'Occupancy Raw Data'!$B$6:$BE$43,'Occupancy Raw Data'!J$1,FALSE)</f>
        <v>52.2785231178622</v>
      </c>
      <c r="F35" s="60">
        <f>VLOOKUP($A35,'Occupancy Raw Data'!$B$6:$BE$43,'Occupancy Raw Data'!K$1,FALSE)</f>
        <v>49.162878367890002</v>
      </c>
      <c r="G35" s="61">
        <f>VLOOKUP($A35,'Occupancy Raw Data'!$B$6:$BE$43,'Occupancy Raw Data'!L$1,FALSE)</f>
        <v>51.440292715378597</v>
      </c>
      <c r="H35" s="60">
        <f>VLOOKUP($A35,'Occupancy Raw Data'!$B$6:$BE$43,'Occupancy Raw Data'!N$1,FALSE)</f>
        <v>58.155006098237003</v>
      </c>
      <c r="I35" s="60">
        <f>VLOOKUP($A35,'Occupancy Raw Data'!$B$6:$BE$43,'Occupancy Raw Data'!O$1,FALSE)</f>
        <v>51.258454374099102</v>
      </c>
      <c r="J35" s="61">
        <f>VLOOKUP($A35,'Occupancy Raw Data'!$B$6:$BE$43,'Occupancy Raw Data'!P$1,FALSE)</f>
        <v>54.706730236167999</v>
      </c>
      <c r="K35" s="62">
        <f>VLOOKUP($A35,'Occupancy Raw Data'!$B$6:$BE$43,'Occupancy Raw Data'!R$1,FALSE)</f>
        <v>52.373560578461301</v>
      </c>
      <c r="L35" s="63"/>
      <c r="M35" s="59">
        <f>VLOOKUP($A35,'Occupancy Raw Data'!$B$6:$BE$43,'Occupancy Raw Data'!T$1,FALSE)</f>
        <v>24.744523699136199</v>
      </c>
      <c r="N35" s="60">
        <f>VLOOKUP($A35,'Occupancy Raw Data'!$B$6:$BE$43,'Occupancy Raw Data'!U$1,FALSE)</f>
        <v>22.883403737198702</v>
      </c>
      <c r="O35" s="60">
        <f>VLOOKUP($A35,'Occupancy Raw Data'!$B$6:$BE$43,'Occupancy Raw Data'!V$1,FALSE)</f>
        <v>25.584920347660098</v>
      </c>
      <c r="P35" s="60">
        <f>VLOOKUP($A35,'Occupancy Raw Data'!$B$6:$BE$43,'Occupancy Raw Data'!W$1,FALSE)</f>
        <v>35.118706116544601</v>
      </c>
      <c r="Q35" s="60">
        <f>VLOOKUP($A35,'Occupancy Raw Data'!$B$6:$BE$43,'Occupancy Raw Data'!X$1,FALSE)</f>
        <v>7.0816147890519501</v>
      </c>
      <c r="R35" s="61">
        <f>VLOOKUP($A35,'Occupancy Raw Data'!$B$6:$BE$43,'Occupancy Raw Data'!Y$1,FALSE)</f>
        <v>22.582589796952899</v>
      </c>
      <c r="S35" s="60">
        <f>VLOOKUP($A35,'Occupancy Raw Data'!$B$6:$BE$43,'Occupancy Raw Data'!AA$1,FALSE)</f>
        <v>27.668187461586498</v>
      </c>
      <c r="T35" s="60">
        <f>VLOOKUP($A35,'Occupancy Raw Data'!$B$6:$BE$43,'Occupancy Raw Data'!AB$1,FALSE)</f>
        <v>14.0773261176759</v>
      </c>
      <c r="U35" s="61">
        <f>VLOOKUP($A35,'Occupancy Raw Data'!$B$6:$BE$43,'Occupancy Raw Data'!AC$1,FALSE)</f>
        <v>20.919214053392199</v>
      </c>
      <c r="V35" s="62">
        <f>VLOOKUP($A35,'Occupancy Raw Data'!$B$6:$BE$43,'Occupancy Raw Data'!AE$1,FALSE)</f>
        <v>22.081396618790201</v>
      </c>
      <c r="W35" s="63"/>
      <c r="X35" s="64">
        <f>VLOOKUP($A35,'ADR Raw Data'!$B$6:$BE$43,'ADR Raw Data'!G$1,FALSE)</f>
        <v>82.769319633683196</v>
      </c>
      <c r="Y35" s="65">
        <f>VLOOKUP($A35,'ADR Raw Data'!$B$6:$BE$43,'ADR Raw Data'!H$1,FALSE)</f>
        <v>81.866598990111498</v>
      </c>
      <c r="Z35" s="65">
        <f>VLOOKUP($A35,'ADR Raw Data'!$B$6:$BE$43,'ADR Raw Data'!I$1,FALSE)</f>
        <v>83.252715442092097</v>
      </c>
      <c r="AA35" s="65">
        <f>VLOOKUP($A35,'ADR Raw Data'!$B$6:$BE$43,'ADR Raw Data'!J$1,FALSE)</f>
        <v>80.250484199363697</v>
      </c>
      <c r="AB35" s="65">
        <f>VLOOKUP($A35,'ADR Raw Data'!$B$6:$BE$43,'ADR Raw Data'!K$1,FALSE)</f>
        <v>81.224176815516401</v>
      </c>
      <c r="AC35" s="66">
        <f>VLOOKUP($A35,'ADR Raw Data'!$B$6:$BE$43,'ADR Raw Data'!L$1,FALSE)</f>
        <v>81.877432642152002</v>
      </c>
      <c r="AD35" s="65">
        <f>VLOOKUP($A35,'ADR Raw Data'!$B$6:$BE$43,'ADR Raw Data'!N$1,FALSE)</f>
        <v>95.901226310772103</v>
      </c>
      <c r="AE35" s="65">
        <f>VLOOKUP($A35,'ADR Raw Data'!$B$6:$BE$43,'ADR Raw Data'!O$1,FALSE)</f>
        <v>90.368896387627004</v>
      </c>
      <c r="AF35" s="66">
        <f>VLOOKUP($A35,'ADR Raw Data'!$B$6:$BE$43,'ADR Raw Data'!P$1,FALSE)</f>
        <v>93.309418321848298</v>
      </c>
      <c r="AG35" s="67">
        <f>VLOOKUP($A35,'ADR Raw Data'!$B$6:$BE$43,'ADR Raw Data'!R$1,FALSE)</f>
        <v>85.289222591864501</v>
      </c>
      <c r="AH35" s="63"/>
      <c r="AI35" s="59">
        <f>VLOOKUP($A35,'ADR Raw Data'!$B$6:$BE$43,'ADR Raw Data'!T$1,FALSE)</f>
        <v>27.380480024953599</v>
      </c>
      <c r="AJ35" s="60">
        <f>VLOOKUP($A35,'ADR Raw Data'!$B$6:$BE$43,'ADR Raw Data'!U$1,FALSE)</f>
        <v>25.792435197503</v>
      </c>
      <c r="AK35" s="60">
        <f>VLOOKUP($A35,'ADR Raw Data'!$B$6:$BE$43,'ADR Raw Data'!V$1,FALSE)</f>
        <v>29.053982815264099</v>
      </c>
      <c r="AL35" s="60">
        <f>VLOOKUP($A35,'ADR Raw Data'!$B$6:$BE$43,'ADR Raw Data'!W$1,FALSE)</f>
        <v>24.178925739845099</v>
      </c>
      <c r="AM35" s="60">
        <f>VLOOKUP($A35,'ADR Raw Data'!$B$6:$BE$43,'ADR Raw Data'!X$1,FALSE)</f>
        <v>14.484298939642199</v>
      </c>
      <c r="AN35" s="61">
        <f>VLOOKUP($A35,'ADR Raw Data'!$B$6:$BE$43,'ADR Raw Data'!Y$1,FALSE)</f>
        <v>23.7842027735947</v>
      </c>
      <c r="AO35" s="60">
        <f>VLOOKUP($A35,'ADR Raw Data'!$B$6:$BE$43,'ADR Raw Data'!AA$1,FALSE)</f>
        <v>39.032975087360299</v>
      </c>
      <c r="AP35" s="60">
        <f>VLOOKUP($A35,'ADR Raw Data'!$B$6:$BE$43,'ADR Raw Data'!AB$1,FALSE)</f>
        <v>26.428999747057102</v>
      </c>
      <c r="AQ35" s="61">
        <f>VLOOKUP($A35,'ADR Raw Data'!$B$6:$BE$43,'ADR Raw Data'!AC$1,FALSE)</f>
        <v>32.883235419726802</v>
      </c>
      <c r="AR35" s="62">
        <f>VLOOKUP($A35,'ADR Raw Data'!$B$6:$BE$43,'ADR Raw Data'!AE$1,FALSE)</f>
        <v>26.592995373832299</v>
      </c>
      <c r="AS35" s="50"/>
      <c r="AT35" s="64">
        <f>VLOOKUP($A35,'RevPAR Raw Data'!$B$6:$BE$43,'RevPAR Raw Data'!G$1,FALSE)</f>
        <v>41.086400266104803</v>
      </c>
      <c r="AU35" s="65">
        <f>VLOOKUP($A35,'RevPAR Raw Data'!$B$6:$BE$43,'RevPAR Raw Data'!H$1,FALSE)</f>
        <v>43.1435796651513</v>
      </c>
      <c r="AV35" s="65">
        <f>VLOOKUP($A35,'RevPAR Raw Data'!$B$6:$BE$43,'RevPAR Raw Data'!I$1,FALSE)</f>
        <v>44.474063976050502</v>
      </c>
      <c r="AW35" s="65">
        <f>VLOOKUP($A35,'RevPAR Raw Data'!$B$6:$BE$43,'RevPAR Raw Data'!J$1,FALSE)</f>
        <v>41.953767934360698</v>
      </c>
      <c r="AX35" s="65">
        <f>VLOOKUP($A35,'RevPAR Raw Data'!$B$6:$BE$43,'RevPAR Raw Data'!K$1,FALSE)</f>
        <v>39.932143253132203</v>
      </c>
      <c r="AY35" s="66">
        <f>VLOOKUP($A35,'RevPAR Raw Data'!$B$6:$BE$43,'RevPAR Raw Data'!L$1,FALSE)</f>
        <v>42.117991018959898</v>
      </c>
      <c r="AZ35" s="65">
        <f>VLOOKUP($A35,'RevPAR Raw Data'!$B$6:$BE$43,'RevPAR Raw Data'!N$1,FALSE)</f>
        <v>55.771364009313601</v>
      </c>
      <c r="BA35" s="65">
        <f>VLOOKUP($A35,'RevPAR Raw Data'!$B$6:$BE$43,'RevPAR Raw Data'!O$1,FALSE)</f>
        <v>46.321699523228702</v>
      </c>
      <c r="BB35" s="66">
        <f>VLOOKUP($A35,'RevPAR Raw Data'!$B$6:$BE$43,'RevPAR Raw Data'!P$1,FALSE)</f>
        <v>51.046531766271201</v>
      </c>
      <c r="BC35" s="67">
        <f>VLOOKUP($A35,'RevPAR Raw Data'!$B$6:$BE$43,'RevPAR Raw Data'!R$1,FALSE)</f>
        <v>44.6690026610488</v>
      </c>
      <c r="BD35" s="63"/>
      <c r="BE35" s="59">
        <f>VLOOKUP($A35,'RevPAR Raw Data'!$B$6:$BE$43,'RevPAR Raw Data'!T$1,FALSE)</f>
        <v>58.900173092801801</v>
      </c>
      <c r="BF35" s="60">
        <f>VLOOKUP($A35,'RevPAR Raw Data'!$B$6:$BE$43,'RevPAR Raw Data'!U$1,FALSE)</f>
        <v>54.578026014601797</v>
      </c>
      <c r="BG35" s="60">
        <f>VLOOKUP($A35,'RevPAR Raw Data'!$B$6:$BE$43,'RevPAR Raw Data'!V$1,FALSE)</f>
        <v>62.072341524032602</v>
      </c>
      <c r="BH35" s="60">
        <f>VLOOKUP($A35,'RevPAR Raw Data'!$B$6:$BE$43,'RevPAR Raw Data'!W$1,FALSE)</f>
        <v>67.788957729103501</v>
      </c>
      <c r="BI35" s="60">
        <f>VLOOKUP($A35,'RevPAR Raw Data'!$B$6:$BE$43,'RevPAR Raw Data'!X$1,FALSE)</f>
        <v>22.591635984494399</v>
      </c>
      <c r="BJ35" s="61">
        <f>VLOOKUP($A35,'RevPAR Raw Data'!$B$6:$BE$43,'RevPAR Raw Data'!Y$1,FALSE)</f>
        <v>51.737881519384104</v>
      </c>
      <c r="BK35" s="60">
        <f>VLOOKUP($A35,'RevPAR Raw Data'!$B$6:$BE$43,'RevPAR Raw Data'!AA$1,FALSE)</f>
        <v>77.500879267952101</v>
      </c>
      <c r="BL35" s="60">
        <f>VLOOKUP($A35,'RevPAR Raw Data'!$B$6:$BE$43,'RevPAR Raw Data'!AB$1,FALSE)</f>
        <v>44.226822348765999</v>
      </c>
      <c r="BM35" s="61">
        <f>VLOOKUP($A35,'RevPAR Raw Data'!$B$6:$BE$43,'RevPAR Raw Data'!AC$1,FALSE)</f>
        <v>60.681363878252597</v>
      </c>
      <c r="BN35" s="62">
        <f>VLOOKUP($A35,'RevPAR Raw Data'!$B$6:$BE$43,'RevPAR Raw Data'!AE$1,FALSE)</f>
        <v>54.546496773934997</v>
      </c>
    </row>
    <row r="36" spans="1:66" x14ac:dyDescent="0.35">
      <c r="A36" s="78" t="s">
        <v>45</v>
      </c>
      <c r="B36" s="59">
        <f>VLOOKUP($A36,'Occupancy Raw Data'!$B$6:$BE$43,'Occupancy Raw Data'!G$1,FALSE)</f>
        <v>50.675909878682802</v>
      </c>
      <c r="C36" s="60">
        <f>VLOOKUP($A36,'Occupancy Raw Data'!$B$6:$BE$43,'Occupancy Raw Data'!H$1,FALSE)</f>
        <v>53.552859618717498</v>
      </c>
      <c r="D36" s="60">
        <f>VLOOKUP($A36,'Occupancy Raw Data'!$B$6:$BE$43,'Occupancy Raw Data'!I$1,FALSE)</f>
        <v>53.344887348353502</v>
      </c>
      <c r="E36" s="60">
        <f>VLOOKUP($A36,'Occupancy Raw Data'!$B$6:$BE$43,'Occupancy Raw Data'!J$1,FALSE)</f>
        <v>53.934142114384699</v>
      </c>
      <c r="F36" s="60">
        <f>VLOOKUP($A36,'Occupancy Raw Data'!$B$6:$BE$43,'Occupancy Raw Data'!K$1,FALSE)</f>
        <v>48.041594454072701</v>
      </c>
      <c r="G36" s="61">
        <f>VLOOKUP($A36,'Occupancy Raw Data'!$B$6:$BE$43,'Occupancy Raw Data'!L$1,FALSE)</f>
        <v>51.909878682842198</v>
      </c>
      <c r="H36" s="60">
        <f>VLOOKUP($A36,'Occupancy Raw Data'!$B$6:$BE$43,'Occupancy Raw Data'!N$1,FALSE)</f>
        <v>54.6620450606585</v>
      </c>
      <c r="I36" s="60">
        <f>VLOOKUP($A36,'Occupancy Raw Data'!$B$6:$BE$43,'Occupancy Raw Data'!O$1,FALSE)</f>
        <v>48.318890814558003</v>
      </c>
      <c r="J36" s="61">
        <f>VLOOKUP($A36,'Occupancy Raw Data'!$B$6:$BE$43,'Occupancy Raw Data'!P$1,FALSE)</f>
        <v>51.490467937608301</v>
      </c>
      <c r="K36" s="62">
        <f>VLOOKUP($A36,'Occupancy Raw Data'!$B$6:$BE$43,'Occupancy Raw Data'!R$1,FALSE)</f>
        <v>51.790047041346803</v>
      </c>
      <c r="L36" s="63"/>
      <c r="M36" s="59">
        <f>VLOOKUP($A36,'Occupancy Raw Data'!$B$6:$BE$43,'Occupancy Raw Data'!T$1,FALSE)</f>
        <v>20.3292181069958</v>
      </c>
      <c r="N36" s="60">
        <f>VLOOKUP($A36,'Occupancy Raw Data'!$B$6:$BE$43,'Occupancy Raw Data'!U$1,FALSE)</f>
        <v>13.186813186813101</v>
      </c>
      <c r="O36" s="60">
        <f>VLOOKUP($A36,'Occupancy Raw Data'!$B$6:$BE$43,'Occupancy Raw Data'!V$1,FALSE)</f>
        <v>14.084507042253501</v>
      </c>
      <c r="P36" s="60">
        <f>VLOOKUP($A36,'Occupancy Raw Data'!$B$6:$BE$43,'Occupancy Raw Data'!W$1,FALSE)</f>
        <v>21.278254091971899</v>
      </c>
      <c r="Q36" s="60">
        <f>VLOOKUP($A36,'Occupancy Raw Data'!$B$6:$BE$43,'Occupancy Raw Data'!X$1,FALSE)</f>
        <v>-7.1667782987273903</v>
      </c>
      <c r="R36" s="61">
        <f>VLOOKUP($A36,'Occupancy Raw Data'!$B$6:$BE$43,'Occupancy Raw Data'!Y$1,FALSE)</f>
        <v>11.6778523489932</v>
      </c>
      <c r="S36" s="60">
        <f>VLOOKUP($A36,'Occupancy Raw Data'!$B$6:$BE$43,'Occupancy Raw Data'!AA$1,FALSE)</f>
        <v>11.1346018322762</v>
      </c>
      <c r="T36" s="60">
        <f>VLOOKUP($A36,'Occupancy Raw Data'!$B$6:$BE$43,'Occupancy Raw Data'!AB$1,FALSE)</f>
        <v>2.5754231052244201</v>
      </c>
      <c r="U36" s="61">
        <f>VLOOKUP($A36,'Occupancy Raw Data'!$B$6:$BE$43,'Occupancy Raw Data'!AC$1,FALSE)</f>
        <v>6.9474442044636397</v>
      </c>
      <c r="V36" s="62">
        <f>VLOOKUP($A36,'Occupancy Raw Data'!$B$6:$BE$43,'Occupancy Raw Data'!AE$1,FALSE)</f>
        <v>10.2921016555942</v>
      </c>
      <c r="W36" s="63"/>
      <c r="X36" s="64">
        <f>VLOOKUP($A36,'ADR Raw Data'!$B$6:$BE$43,'ADR Raw Data'!G$1,FALSE)</f>
        <v>79.101811627906898</v>
      </c>
      <c r="Y36" s="65">
        <f>VLOOKUP($A36,'ADR Raw Data'!$B$6:$BE$43,'ADR Raw Data'!H$1,FALSE)</f>
        <v>76.964992038834893</v>
      </c>
      <c r="Z36" s="65">
        <f>VLOOKUP($A36,'ADR Raw Data'!$B$6:$BE$43,'ADR Raw Data'!I$1,FALSE)</f>
        <v>79.590447693307297</v>
      </c>
      <c r="AA36" s="65">
        <f>VLOOKUP($A36,'ADR Raw Data'!$B$6:$BE$43,'ADR Raw Data'!J$1,FALSE)</f>
        <v>78.134665616966501</v>
      </c>
      <c r="AB36" s="65">
        <f>VLOOKUP($A36,'ADR Raw Data'!$B$6:$BE$43,'ADR Raw Data'!K$1,FALSE)</f>
        <v>79.060539538239496</v>
      </c>
      <c r="AC36" s="66">
        <f>VLOOKUP($A36,'ADR Raw Data'!$B$6:$BE$43,'ADR Raw Data'!L$1,FALSE)</f>
        <v>78.552738755341807</v>
      </c>
      <c r="AD36" s="65">
        <f>VLOOKUP($A36,'ADR Raw Data'!$B$6:$BE$43,'ADR Raw Data'!N$1,FALSE)</f>
        <v>92.511874318325894</v>
      </c>
      <c r="AE36" s="65">
        <f>VLOOKUP($A36,'ADR Raw Data'!$B$6:$BE$43,'ADR Raw Data'!O$1,FALSE)</f>
        <v>87.198173457675693</v>
      </c>
      <c r="AF36" s="66">
        <f>VLOOKUP($A36,'ADR Raw Data'!$B$6:$BE$43,'ADR Raw Data'!P$1,FALSE)</f>
        <v>90.018673712554602</v>
      </c>
      <c r="AG36" s="67">
        <f>VLOOKUP($A36,'ADR Raw Data'!$B$6:$BE$43,'ADR Raw Data'!R$1,FALSE)</f>
        <v>81.809770283965904</v>
      </c>
      <c r="AH36" s="63"/>
      <c r="AI36" s="59">
        <f>VLOOKUP($A36,'ADR Raw Data'!$B$6:$BE$43,'ADR Raw Data'!T$1,FALSE)</f>
        <v>26.541360702653499</v>
      </c>
      <c r="AJ36" s="60">
        <f>VLOOKUP($A36,'ADR Raw Data'!$B$6:$BE$43,'ADR Raw Data'!U$1,FALSE)</f>
        <v>21.101740010269399</v>
      </c>
      <c r="AK36" s="60">
        <f>VLOOKUP($A36,'ADR Raw Data'!$B$6:$BE$43,'ADR Raw Data'!V$1,FALSE)</f>
        <v>26.660168368978699</v>
      </c>
      <c r="AL36" s="60">
        <f>VLOOKUP($A36,'ADR Raw Data'!$B$6:$BE$43,'ADR Raw Data'!W$1,FALSE)</f>
        <v>25.685037910312801</v>
      </c>
      <c r="AM36" s="60">
        <f>VLOOKUP($A36,'ADR Raw Data'!$B$6:$BE$43,'ADR Raw Data'!X$1,FALSE)</f>
        <v>16.754835183909201</v>
      </c>
      <c r="AN36" s="61">
        <f>VLOOKUP($A36,'ADR Raw Data'!$B$6:$BE$43,'ADR Raw Data'!Y$1,FALSE)</f>
        <v>22.965428982140601</v>
      </c>
      <c r="AO36" s="60">
        <f>VLOOKUP($A36,'ADR Raw Data'!$B$6:$BE$43,'ADR Raw Data'!AA$1,FALSE)</f>
        <v>40.566676370701202</v>
      </c>
      <c r="AP36" s="60">
        <f>VLOOKUP($A36,'ADR Raw Data'!$B$6:$BE$43,'ADR Raw Data'!AB$1,FALSE)</f>
        <v>33.0120673157531</v>
      </c>
      <c r="AQ36" s="61">
        <f>VLOOKUP($A36,'ADR Raw Data'!$B$6:$BE$43,'ADR Raw Data'!AC$1,FALSE)</f>
        <v>37.040113805098301</v>
      </c>
      <c r="AR36" s="62">
        <f>VLOOKUP($A36,'ADR Raw Data'!$B$6:$BE$43,'ADR Raw Data'!AE$1,FALSE)</f>
        <v>27.0121345859089</v>
      </c>
      <c r="AS36" s="50"/>
      <c r="AT36" s="64">
        <f>VLOOKUP($A36,'RevPAR Raw Data'!$B$6:$BE$43,'RevPAR Raw Data'!G$1,FALSE)</f>
        <v>40.085562772963598</v>
      </c>
      <c r="AU36" s="65">
        <f>VLOOKUP($A36,'RevPAR Raw Data'!$B$6:$BE$43,'RevPAR Raw Data'!H$1,FALSE)</f>
        <v>41.216954142114297</v>
      </c>
      <c r="AV36" s="65">
        <f>VLOOKUP($A36,'RevPAR Raw Data'!$B$6:$BE$43,'RevPAR Raw Data'!I$1,FALSE)</f>
        <v>42.457434662045003</v>
      </c>
      <c r="AW36" s="65">
        <f>VLOOKUP($A36,'RevPAR Raw Data'!$B$6:$BE$43,'RevPAR Raw Data'!J$1,FALSE)</f>
        <v>42.141261594454001</v>
      </c>
      <c r="AX36" s="65">
        <f>VLOOKUP($A36,'RevPAR Raw Data'!$B$6:$BE$43,'RevPAR Raw Data'!K$1,FALSE)</f>
        <v>37.981943778162901</v>
      </c>
      <c r="AY36" s="66">
        <f>VLOOKUP($A36,'RevPAR Raw Data'!$B$6:$BE$43,'RevPAR Raw Data'!L$1,FALSE)</f>
        <v>40.776631389948001</v>
      </c>
      <c r="AZ36" s="65">
        <f>VLOOKUP($A36,'RevPAR Raw Data'!$B$6:$BE$43,'RevPAR Raw Data'!N$1,FALSE)</f>
        <v>50.568882426343102</v>
      </c>
      <c r="BA36" s="65">
        <f>VLOOKUP($A36,'RevPAR Raw Data'!$B$6:$BE$43,'RevPAR Raw Data'!O$1,FALSE)</f>
        <v>42.133190225303203</v>
      </c>
      <c r="BB36" s="66">
        <f>VLOOKUP($A36,'RevPAR Raw Data'!$B$6:$BE$43,'RevPAR Raw Data'!P$1,FALSE)</f>
        <v>46.351036325823202</v>
      </c>
      <c r="BC36" s="67">
        <f>VLOOKUP($A36,'RevPAR Raw Data'!$B$6:$BE$43,'RevPAR Raw Data'!R$1,FALSE)</f>
        <v>42.369318514483702</v>
      </c>
      <c r="BD36" s="63"/>
      <c r="BE36" s="59">
        <f>VLOOKUP($A36,'RevPAR Raw Data'!$B$6:$BE$43,'RevPAR Raw Data'!T$1,FALSE)</f>
        <v>52.2662299154563</v>
      </c>
      <c r="BF36" s="60">
        <f>VLOOKUP($A36,'RevPAR Raw Data'!$B$6:$BE$43,'RevPAR Raw Data'!U$1,FALSE)</f>
        <v>37.0712002314038</v>
      </c>
      <c r="BG36" s="60">
        <f>VLOOKUP($A36,'RevPAR Raw Data'!$B$6:$BE$43,'RevPAR Raw Data'!V$1,FALSE)</f>
        <v>44.4996287026377</v>
      </c>
      <c r="BH36" s="60">
        <f>VLOOKUP($A36,'RevPAR Raw Data'!$B$6:$BE$43,'RevPAR Raw Data'!W$1,FALSE)</f>
        <v>52.428619632460503</v>
      </c>
      <c r="BI36" s="60">
        <f>VLOOKUP($A36,'RevPAR Raw Data'!$B$6:$BE$43,'RevPAR Raw Data'!X$1,FALSE)</f>
        <v>8.3872749932339001</v>
      </c>
      <c r="BJ36" s="61">
        <f>VLOOKUP($A36,'RevPAR Raw Data'!$B$6:$BE$43,'RevPAR Raw Data'!Y$1,FALSE)</f>
        <v>37.3251502189812</v>
      </c>
      <c r="BK36" s="60">
        <f>VLOOKUP($A36,'RevPAR Raw Data'!$B$6:$BE$43,'RevPAR Raw Data'!AA$1,FALSE)</f>
        <v>56.218216093443097</v>
      </c>
      <c r="BL36" s="60">
        <f>VLOOKUP($A36,'RevPAR Raw Data'!$B$6:$BE$43,'RevPAR Raw Data'!AB$1,FALSE)</f>
        <v>36.437690830139701</v>
      </c>
      <c r="BM36" s="61">
        <f>VLOOKUP($A36,'RevPAR Raw Data'!$B$6:$BE$43,'RevPAR Raw Data'!AC$1,FALSE)</f>
        <v>46.560899249441</v>
      </c>
      <c r="BN36" s="62">
        <f>VLOOKUP($A36,'RevPAR Raw Data'!$B$6:$BE$43,'RevPAR Raw Data'!AE$1,FALSE)</f>
        <v>40.084352592430797</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45.561696743690398</v>
      </c>
      <c r="C39" s="60">
        <f>VLOOKUP($A39,'Occupancy Raw Data'!$B$6:$BE$43,'Occupancy Raw Data'!H$1,FALSE)</f>
        <v>50.033295598321899</v>
      </c>
      <c r="D39" s="60">
        <f>VLOOKUP($A39,'Occupancy Raw Data'!$B$6:$BE$43,'Occupancy Raw Data'!I$1,FALSE)</f>
        <v>51.008856629153598</v>
      </c>
      <c r="E39" s="60">
        <f>VLOOKUP($A39,'Occupancy Raw Data'!$B$6:$BE$43,'Occupancy Raw Data'!J$1,FALSE)</f>
        <v>49.663714456948703</v>
      </c>
      <c r="F39" s="60">
        <f>VLOOKUP($A39,'Occupancy Raw Data'!$B$6:$BE$43,'Occupancy Raw Data'!K$1,FALSE)</f>
        <v>45.648265299327399</v>
      </c>
      <c r="G39" s="61">
        <f>VLOOKUP($A39,'Occupancy Raw Data'!$B$6:$BE$43,'Occupancy Raw Data'!L$1,FALSE)</f>
        <v>48.383165745488398</v>
      </c>
      <c r="H39" s="60">
        <f>VLOOKUP($A39,'Occupancy Raw Data'!$B$6:$BE$43,'Occupancy Raw Data'!N$1,FALSE)</f>
        <v>53.416128387827101</v>
      </c>
      <c r="I39" s="60">
        <f>VLOOKUP($A39,'Occupancy Raw Data'!$B$6:$BE$43,'Occupancy Raw Data'!O$1,FALSE)</f>
        <v>46.404075381234598</v>
      </c>
      <c r="J39" s="61">
        <f>VLOOKUP($A39,'Occupancy Raw Data'!$B$6:$BE$43,'Occupancy Raw Data'!P$1,FALSE)</f>
        <v>49.910101884530803</v>
      </c>
      <c r="K39" s="62">
        <f>VLOOKUP($A39,'Occupancy Raw Data'!$B$6:$BE$43,'Occupancy Raw Data'!R$1,FALSE)</f>
        <v>48.819433213786198</v>
      </c>
      <c r="L39" s="63"/>
      <c r="M39" s="59">
        <f>VLOOKUP($A39,'Occupancy Raw Data'!$B$6:$BE$43,'Occupancy Raw Data'!T$1,FALSE)</f>
        <v>31.2303049203786</v>
      </c>
      <c r="N39" s="60">
        <f>VLOOKUP($A39,'Occupancy Raw Data'!$B$6:$BE$43,'Occupancy Raw Data'!U$1,FALSE)</f>
        <v>26.4318965461012</v>
      </c>
      <c r="O39" s="60">
        <f>VLOOKUP($A39,'Occupancy Raw Data'!$B$6:$BE$43,'Occupancy Raw Data'!V$1,FALSE)</f>
        <v>28.7124914706326</v>
      </c>
      <c r="P39" s="60">
        <f>VLOOKUP($A39,'Occupancy Raw Data'!$B$6:$BE$43,'Occupancy Raw Data'!W$1,FALSE)</f>
        <v>37.099315706408298</v>
      </c>
      <c r="Q39" s="60">
        <f>VLOOKUP($A39,'Occupancy Raw Data'!$B$6:$BE$43,'Occupancy Raw Data'!X$1,FALSE)</f>
        <v>12.079419808628099</v>
      </c>
      <c r="R39" s="61">
        <f>VLOOKUP($A39,'Occupancy Raw Data'!$B$6:$BE$43,'Occupancy Raw Data'!Y$1,FALSE)</f>
        <v>26.740181246512201</v>
      </c>
      <c r="S39" s="60">
        <f>VLOOKUP($A39,'Occupancy Raw Data'!$B$6:$BE$43,'Occupancy Raw Data'!AA$1,FALSE)</f>
        <v>33.297783354210203</v>
      </c>
      <c r="T39" s="60">
        <f>VLOOKUP($A39,'Occupancy Raw Data'!$B$6:$BE$43,'Occupancy Raw Data'!AB$1,FALSE)</f>
        <v>15.847747115695901</v>
      </c>
      <c r="U39" s="61">
        <f>VLOOKUP($A39,'Occupancy Raw Data'!$B$6:$BE$43,'Occupancy Raw Data'!AC$1,FALSE)</f>
        <v>24.574582871326399</v>
      </c>
      <c r="V39" s="62">
        <f>VLOOKUP($A39,'Occupancy Raw Data'!$B$6:$BE$43,'Occupancy Raw Data'!AE$1,FALSE)</f>
        <v>26.099828564057901</v>
      </c>
      <c r="W39" s="63"/>
      <c r="X39" s="64">
        <f>VLOOKUP($A39,'ADR Raw Data'!$B$6:$BE$43,'ADR Raw Data'!G$1,FALSE)</f>
        <v>91.925238234434303</v>
      </c>
      <c r="Y39" s="65">
        <f>VLOOKUP($A39,'ADR Raw Data'!$B$6:$BE$43,'ADR Raw Data'!H$1,FALSE)</f>
        <v>92.307240966260693</v>
      </c>
      <c r="Z39" s="65">
        <f>VLOOKUP($A39,'ADR Raw Data'!$B$6:$BE$43,'ADR Raw Data'!I$1,FALSE)</f>
        <v>93.473678851174895</v>
      </c>
      <c r="AA39" s="65">
        <f>VLOOKUP($A39,'ADR Raw Data'!$B$6:$BE$43,'ADR Raw Data'!J$1,FALSE)</f>
        <v>91.928087959238397</v>
      </c>
      <c r="AB39" s="65">
        <f>VLOOKUP($A39,'ADR Raw Data'!$B$6:$BE$43,'ADR Raw Data'!K$1,FALSE)</f>
        <v>94.527229029905101</v>
      </c>
      <c r="AC39" s="66">
        <f>VLOOKUP($A39,'ADR Raw Data'!$B$6:$BE$43,'ADR Raw Data'!L$1,FALSE)</f>
        <v>92.822306178344803</v>
      </c>
      <c r="AD39" s="65">
        <f>VLOOKUP($A39,'ADR Raw Data'!$B$6:$BE$43,'ADR Raw Data'!N$1,FALSE)</f>
        <v>110.326914542167</v>
      </c>
      <c r="AE39" s="65">
        <f>VLOOKUP($A39,'ADR Raw Data'!$B$6:$BE$43,'ADR Raw Data'!O$1,FALSE)</f>
        <v>97.210584056827102</v>
      </c>
      <c r="AF39" s="66">
        <f>VLOOKUP($A39,'ADR Raw Data'!$B$6:$BE$43,'ADR Raw Data'!P$1,FALSE)</f>
        <v>104.229439626417</v>
      </c>
      <c r="AG39" s="67">
        <f>VLOOKUP($A39,'ADR Raw Data'!$B$6:$BE$43,'ADR Raw Data'!R$1,FALSE)</f>
        <v>96.1543001061995</v>
      </c>
      <c r="AH39" s="63"/>
      <c r="AI39" s="59">
        <f>VLOOKUP($A39,'ADR Raw Data'!$B$6:$BE$43,'ADR Raw Data'!T$1,FALSE)</f>
        <v>27.3445712069236</v>
      </c>
      <c r="AJ39" s="60">
        <f>VLOOKUP($A39,'ADR Raw Data'!$B$6:$BE$43,'ADR Raw Data'!U$1,FALSE)</f>
        <v>29.2458178265579</v>
      </c>
      <c r="AK39" s="60">
        <f>VLOOKUP($A39,'ADR Raw Data'!$B$6:$BE$43,'ADR Raw Data'!V$1,FALSE)</f>
        <v>29.817326696551</v>
      </c>
      <c r="AL39" s="60">
        <f>VLOOKUP($A39,'ADR Raw Data'!$B$6:$BE$43,'ADR Raw Data'!W$1,FALSE)</f>
        <v>24.760230553157399</v>
      </c>
      <c r="AM39" s="60">
        <f>VLOOKUP($A39,'ADR Raw Data'!$B$6:$BE$43,'ADR Raw Data'!X$1,FALSE)</f>
        <v>16.673006047302302</v>
      </c>
      <c r="AN39" s="61">
        <f>VLOOKUP($A39,'ADR Raw Data'!$B$6:$BE$43,'ADR Raw Data'!Y$1,FALSE)</f>
        <v>25.167572224462301</v>
      </c>
      <c r="AO39" s="60">
        <f>VLOOKUP($A39,'ADR Raw Data'!$B$6:$BE$43,'ADR Raw Data'!AA$1,FALSE)</f>
        <v>43.252823548761903</v>
      </c>
      <c r="AP39" s="60">
        <f>VLOOKUP($A39,'ADR Raw Data'!$B$6:$BE$43,'ADR Raw Data'!AB$1,FALSE)</f>
        <v>26.348678671518901</v>
      </c>
      <c r="AQ39" s="61">
        <f>VLOOKUP($A39,'ADR Raw Data'!$B$6:$BE$43,'ADR Raw Data'!AC$1,FALSE)</f>
        <v>35.403452483779503</v>
      </c>
      <c r="AR39" s="62">
        <f>VLOOKUP($A39,'ADR Raw Data'!$B$6:$BE$43,'ADR Raw Data'!AE$1,FALSE)</f>
        <v>28.219734676532301</v>
      </c>
      <c r="AS39" s="50"/>
      <c r="AT39" s="64">
        <f>VLOOKUP($A39,'RevPAR Raw Data'!$B$6:$BE$43,'RevPAR Raw Data'!G$1,FALSE)</f>
        <v>41.882698275288</v>
      </c>
      <c r="AU39" s="65">
        <f>VLOOKUP($A39,'RevPAR Raw Data'!$B$6:$BE$43,'RevPAR Raw Data'!H$1,FALSE)</f>
        <v>46.184354731304502</v>
      </c>
      <c r="AV39" s="65">
        <f>VLOOKUP($A39,'RevPAR Raw Data'!$B$6:$BE$43,'RevPAR Raw Data'!I$1,FALSE)</f>
        <v>47.6798548311913</v>
      </c>
      <c r="AW39" s="65">
        <f>VLOOKUP($A39,'RevPAR Raw Data'!$B$6:$BE$43,'RevPAR Raw Data'!J$1,FALSE)</f>
        <v>45.654903109808799</v>
      </c>
      <c r="AX39" s="65">
        <f>VLOOKUP($A39,'RevPAR Raw Data'!$B$6:$BE$43,'RevPAR Raw Data'!K$1,FALSE)</f>
        <v>43.150040287673903</v>
      </c>
      <c r="AY39" s="66">
        <f>VLOOKUP($A39,'RevPAR Raw Data'!$B$6:$BE$43,'RevPAR Raw Data'!L$1,FALSE)</f>
        <v>44.910370247053301</v>
      </c>
      <c r="AZ39" s="65">
        <f>VLOOKUP($A39,'RevPAR Raw Data'!$B$6:$BE$43,'RevPAR Raw Data'!N$1,FALSE)</f>
        <v>58.932366318172697</v>
      </c>
      <c r="BA39" s="65">
        <f>VLOOKUP($A39,'RevPAR Raw Data'!$B$6:$BE$43,'RevPAR Raw Data'!O$1,FALSE)</f>
        <v>45.109672704268398</v>
      </c>
      <c r="BB39" s="66">
        <f>VLOOKUP($A39,'RevPAR Raw Data'!$B$6:$BE$43,'RevPAR Raw Data'!P$1,FALSE)</f>
        <v>52.021019511220601</v>
      </c>
      <c r="BC39" s="67">
        <f>VLOOKUP($A39,'RevPAR Raw Data'!$B$6:$BE$43,'RevPAR Raw Data'!R$1,FALSE)</f>
        <v>46.941984322529699</v>
      </c>
      <c r="BD39" s="63"/>
      <c r="BE39" s="59">
        <f>VLOOKUP($A39,'RevPAR Raw Data'!$B$6:$BE$43,'RevPAR Raw Data'!T$1,FALSE)</f>
        <v>67.1146690943946</v>
      </c>
      <c r="BF39" s="60">
        <f>VLOOKUP($A39,'RevPAR Raw Data'!$B$6:$BE$43,'RevPAR Raw Data'!U$1,FALSE)</f>
        <v>63.4079386846361</v>
      </c>
      <c r="BG39" s="60">
        <f>VLOOKUP($A39,'RevPAR Raw Data'!$B$6:$BE$43,'RevPAR Raw Data'!V$1,FALSE)</f>
        <v>67.091115551701606</v>
      </c>
      <c r="BH39" s="60">
        <f>VLOOKUP($A39,'RevPAR Raw Data'!$B$6:$BE$43,'RevPAR Raw Data'!W$1,FALSE)</f>
        <v>71.045422362116099</v>
      </c>
      <c r="BI39" s="60">
        <f>VLOOKUP($A39,'RevPAR Raw Data'!$B$6:$BE$43,'RevPAR Raw Data'!X$1,FALSE)</f>
        <v>30.766428251102099</v>
      </c>
      <c r="BJ39" s="61">
        <f>VLOOKUP($A39,'RevPAR Raw Data'!$B$6:$BE$43,'RevPAR Raw Data'!Y$1,FALSE)</f>
        <v>58.637607899142601</v>
      </c>
      <c r="BK39" s="60">
        <f>VLOOKUP($A39,'RevPAR Raw Data'!$B$6:$BE$43,'RevPAR Raw Data'!AA$1,FALSE)</f>
        <v>90.952838382817802</v>
      </c>
      <c r="BL39" s="60">
        <f>VLOOKUP($A39,'RevPAR Raw Data'!$B$6:$BE$43,'RevPAR Raw Data'!AB$1,FALSE)</f>
        <v>46.372097751404503</v>
      </c>
      <c r="BM39" s="61">
        <f>VLOOKUP($A39,'RevPAR Raw Data'!$B$6:$BE$43,'RevPAR Raw Data'!AC$1,FALSE)</f>
        <v>68.678286125043002</v>
      </c>
      <c r="BN39" s="62">
        <f>VLOOKUP($A39,'RevPAR Raw Data'!$B$6:$BE$43,'RevPAR Raw Data'!AE$1,FALSE)</f>
        <v>61.684865612397203</v>
      </c>
    </row>
    <row r="40" spans="1:66" x14ac:dyDescent="0.35">
      <c r="A40" s="81" t="s">
        <v>79</v>
      </c>
      <c r="B40" s="59">
        <f>VLOOKUP($A40,'Occupancy Raw Data'!$B$6:$BE$43,'Occupancy Raw Data'!G$1,FALSE)</f>
        <v>35.754189944133998</v>
      </c>
      <c r="C40" s="60">
        <f>VLOOKUP($A40,'Occupancy Raw Data'!$B$6:$BE$43,'Occupancy Raw Data'!H$1,FALSE)</f>
        <v>42.458100558659197</v>
      </c>
      <c r="D40" s="60">
        <f>VLOOKUP($A40,'Occupancy Raw Data'!$B$6:$BE$43,'Occupancy Raw Data'!I$1,FALSE)</f>
        <v>43.854748603351901</v>
      </c>
      <c r="E40" s="60">
        <f>VLOOKUP($A40,'Occupancy Raw Data'!$B$6:$BE$43,'Occupancy Raw Data'!J$1,FALSE)</f>
        <v>42.551210428305403</v>
      </c>
      <c r="F40" s="60">
        <f>VLOOKUP($A40,'Occupancy Raw Data'!$B$6:$BE$43,'Occupancy Raw Data'!K$1,FALSE)</f>
        <v>33.519553072625598</v>
      </c>
      <c r="G40" s="61">
        <f>VLOOKUP($A40,'Occupancy Raw Data'!$B$6:$BE$43,'Occupancy Raw Data'!L$1,FALSE)</f>
        <v>39.627560521415198</v>
      </c>
      <c r="H40" s="60">
        <f>VLOOKUP($A40,'Occupancy Raw Data'!$B$6:$BE$43,'Occupancy Raw Data'!N$1,FALSE)</f>
        <v>41.527001862197302</v>
      </c>
      <c r="I40" s="60">
        <f>VLOOKUP($A40,'Occupancy Raw Data'!$B$6:$BE$43,'Occupancy Raw Data'!O$1,FALSE)</f>
        <v>34.171322160148897</v>
      </c>
      <c r="J40" s="61">
        <f>VLOOKUP($A40,'Occupancy Raw Data'!$B$6:$BE$43,'Occupancy Raw Data'!P$1,FALSE)</f>
        <v>37.8491620111731</v>
      </c>
      <c r="K40" s="62">
        <f>VLOOKUP($A40,'Occupancy Raw Data'!$B$6:$BE$43,'Occupancy Raw Data'!R$1,FALSE)</f>
        <v>39.119446661346103</v>
      </c>
      <c r="L40" s="63"/>
      <c r="M40" s="59">
        <f>VLOOKUP($A40,'Occupancy Raw Data'!$B$6:$BE$43,'Occupancy Raw Data'!T$1,FALSE)</f>
        <v>6.0773480662983399</v>
      </c>
      <c r="N40" s="60">
        <f>VLOOKUP($A40,'Occupancy Raw Data'!$B$6:$BE$43,'Occupancy Raw Data'!U$1,FALSE)</f>
        <v>7.5471698113207504</v>
      </c>
      <c r="O40" s="60">
        <f>VLOOKUP($A40,'Occupancy Raw Data'!$B$6:$BE$43,'Occupancy Raw Data'!V$1,FALSE)</f>
        <v>3.9735099337748299</v>
      </c>
      <c r="P40" s="60">
        <f>VLOOKUP($A40,'Occupancy Raw Data'!$B$6:$BE$43,'Occupancy Raw Data'!W$1,FALSE)</f>
        <v>9.8557692307692299</v>
      </c>
      <c r="Q40" s="60">
        <f>VLOOKUP($A40,'Occupancy Raw Data'!$B$6:$BE$43,'Occupancy Raw Data'!X$1,FALSE)</f>
        <v>-10.6699751861042</v>
      </c>
      <c r="R40" s="61">
        <f>VLOOKUP($A40,'Occupancy Raw Data'!$B$6:$BE$43,'Occupancy Raw Data'!Y$1,FALSE)</f>
        <v>3.4013605442176802</v>
      </c>
      <c r="S40" s="60">
        <f>VLOOKUP($A40,'Occupancy Raw Data'!$B$6:$BE$43,'Occupancy Raw Data'!AA$1,FALSE)</f>
        <v>20.215633423180499</v>
      </c>
      <c r="T40" s="60">
        <f>VLOOKUP($A40,'Occupancy Raw Data'!$B$6:$BE$43,'Occupancy Raw Data'!AB$1,FALSE)</f>
        <v>4.5584045584045496</v>
      </c>
      <c r="U40" s="61">
        <f>VLOOKUP($A40,'Occupancy Raw Data'!$B$6:$BE$43,'Occupancy Raw Data'!AC$1,FALSE)</f>
        <v>12.603878116343401</v>
      </c>
      <c r="V40" s="62">
        <f>VLOOKUP($A40,'Occupancy Raw Data'!$B$6:$BE$43,'Occupancy Raw Data'!AE$1,FALSE)</f>
        <v>5.7913669064748197</v>
      </c>
      <c r="W40" s="63"/>
      <c r="X40" s="64">
        <f>VLOOKUP($A40,'ADR Raw Data'!$B$6:$BE$43,'ADR Raw Data'!G$1,FALSE)</f>
        <v>101.143333333333</v>
      </c>
      <c r="Y40" s="65">
        <f>VLOOKUP($A40,'ADR Raw Data'!$B$6:$BE$43,'ADR Raw Data'!H$1,FALSE)</f>
        <v>97.625153508771902</v>
      </c>
      <c r="Z40" s="65">
        <f>VLOOKUP($A40,'ADR Raw Data'!$B$6:$BE$43,'ADR Raw Data'!I$1,FALSE)</f>
        <v>99.234012738853494</v>
      </c>
      <c r="AA40" s="65">
        <f>VLOOKUP($A40,'ADR Raw Data'!$B$6:$BE$43,'ADR Raw Data'!J$1,FALSE)</f>
        <v>97.907417943107205</v>
      </c>
      <c r="AB40" s="65">
        <f>VLOOKUP($A40,'ADR Raw Data'!$B$6:$BE$43,'ADR Raw Data'!K$1,FALSE)</f>
        <v>98.268888888888796</v>
      </c>
      <c r="AC40" s="66">
        <f>VLOOKUP($A40,'ADR Raw Data'!$B$6:$BE$43,'ADR Raw Data'!L$1,FALSE)</f>
        <v>98.785629699248105</v>
      </c>
      <c r="AD40" s="65">
        <f>VLOOKUP($A40,'ADR Raw Data'!$B$6:$BE$43,'ADR Raw Data'!N$1,FALSE)</f>
        <v>120.354887892376</v>
      </c>
      <c r="AE40" s="65">
        <f>VLOOKUP($A40,'ADR Raw Data'!$B$6:$BE$43,'ADR Raw Data'!O$1,FALSE)</f>
        <v>102.99923705722</v>
      </c>
      <c r="AF40" s="66">
        <f>VLOOKUP($A40,'ADR Raw Data'!$B$6:$BE$43,'ADR Raw Data'!P$1,FALSE)</f>
        <v>112.520295202952</v>
      </c>
      <c r="AG40" s="67">
        <f>VLOOKUP($A40,'ADR Raw Data'!$B$6:$BE$43,'ADR Raw Data'!R$1,FALSE)</f>
        <v>102.582393743624</v>
      </c>
      <c r="AH40" s="63"/>
      <c r="AI40" s="59">
        <f>VLOOKUP($A40,'ADR Raw Data'!$B$6:$BE$43,'ADR Raw Data'!T$1,FALSE)</f>
        <v>31.9868808176718</v>
      </c>
      <c r="AJ40" s="60">
        <f>VLOOKUP($A40,'ADR Raw Data'!$B$6:$BE$43,'ADR Raw Data'!U$1,FALSE)</f>
        <v>23.77431709451</v>
      </c>
      <c r="AK40" s="60">
        <f>VLOOKUP($A40,'ADR Raw Data'!$B$6:$BE$43,'ADR Raw Data'!V$1,FALSE)</f>
        <v>26.458095858951999</v>
      </c>
      <c r="AL40" s="60">
        <f>VLOOKUP($A40,'ADR Raw Data'!$B$6:$BE$43,'ADR Raw Data'!W$1,FALSE)</f>
        <v>20.5797786500714</v>
      </c>
      <c r="AM40" s="60">
        <f>VLOOKUP($A40,'ADR Raw Data'!$B$6:$BE$43,'ADR Raw Data'!X$1,FALSE)</f>
        <v>10.4653303824361</v>
      </c>
      <c r="AN40" s="61">
        <f>VLOOKUP($A40,'ADR Raw Data'!$B$6:$BE$43,'ADR Raw Data'!Y$1,FALSE)</f>
        <v>22.205941072722499</v>
      </c>
      <c r="AO40" s="60">
        <f>VLOOKUP($A40,'ADR Raw Data'!$B$6:$BE$43,'ADR Raw Data'!AA$1,FALSE)</f>
        <v>44.775371167435303</v>
      </c>
      <c r="AP40" s="60">
        <f>VLOOKUP($A40,'ADR Raw Data'!$B$6:$BE$43,'ADR Raw Data'!AB$1,FALSE)</f>
        <v>32.812991424509001</v>
      </c>
      <c r="AQ40" s="61">
        <f>VLOOKUP($A40,'ADR Raw Data'!$B$6:$BE$43,'ADR Raw Data'!AC$1,FALSE)</f>
        <v>39.916847180719202</v>
      </c>
      <c r="AR40" s="62">
        <f>VLOOKUP($A40,'ADR Raw Data'!$B$6:$BE$43,'ADR Raw Data'!AE$1,FALSE)</f>
        <v>27.072676431013299</v>
      </c>
      <c r="AS40" s="50"/>
      <c r="AT40" s="64">
        <f>VLOOKUP($A40,'RevPAR Raw Data'!$B$6:$BE$43,'RevPAR Raw Data'!G$1,FALSE)</f>
        <v>36.162979515828603</v>
      </c>
      <c r="AU40" s="65">
        <f>VLOOKUP($A40,'RevPAR Raw Data'!$B$6:$BE$43,'RevPAR Raw Data'!H$1,FALSE)</f>
        <v>41.4497858472998</v>
      </c>
      <c r="AV40" s="65">
        <f>VLOOKUP($A40,'RevPAR Raw Data'!$B$6:$BE$43,'RevPAR Raw Data'!I$1,FALSE)</f>
        <v>43.518826815642399</v>
      </c>
      <c r="AW40" s="65">
        <f>VLOOKUP($A40,'RevPAR Raw Data'!$B$6:$BE$43,'RevPAR Raw Data'!J$1,FALSE)</f>
        <v>41.660791433891902</v>
      </c>
      <c r="AX40" s="65">
        <f>VLOOKUP($A40,'RevPAR Raw Data'!$B$6:$BE$43,'RevPAR Raw Data'!K$1,FALSE)</f>
        <v>32.9392923649906</v>
      </c>
      <c r="AY40" s="66">
        <f>VLOOKUP($A40,'RevPAR Raw Data'!$B$6:$BE$43,'RevPAR Raw Data'!L$1,FALSE)</f>
        <v>39.146335195530703</v>
      </c>
      <c r="AZ40" s="65">
        <f>VLOOKUP($A40,'RevPAR Raw Data'!$B$6:$BE$43,'RevPAR Raw Data'!N$1,FALSE)</f>
        <v>49.979776536312798</v>
      </c>
      <c r="BA40" s="65">
        <f>VLOOKUP($A40,'RevPAR Raw Data'!$B$6:$BE$43,'RevPAR Raw Data'!O$1,FALSE)</f>
        <v>35.196201117318402</v>
      </c>
      <c r="BB40" s="66">
        <f>VLOOKUP($A40,'RevPAR Raw Data'!$B$6:$BE$43,'RevPAR Raw Data'!P$1,FALSE)</f>
        <v>42.587988826815597</v>
      </c>
      <c r="BC40" s="67">
        <f>VLOOKUP($A40,'RevPAR Raw Data'!$B$6:$BE$43,'RevPAR Raw Data'!R$1,FALSE)</f>
        <v>40.129664804469201</v>
      </c>
      <c r="BD40" s="63"/>
      <c r="BE40" s="59">
        <f>VLOOKUP($A40,'RevPAR Raw Data'!$B$6:$BE$43,'RevPAR Raw Data'!T$1,FALSE)</f>
        <v>40.0081829668121</v>
      </c>
      <c r="BF40" s="60">
        <f>VLOOKUP($A40,'RevPAR Raw Data'!$B$6:$BE$43,'RevPAR Raw Data'!U$1,FALSE)</f>
        <v>33.115774988435298</v>
      </c>
      <c r="BG40" s="60">
        <f>VLOOKUP($A40,'RevPAR Raw Data'!$B$6:$BE$43,'RevPAR Raw Data'!V$1,FALSE)</f>
        <v>31.482920859970001</v>
      </c>
      <c r="BH40" s="60">
        <f>VLOOKUP($A40,'RevPAR Raw Data'!$B$6:$BE$43,'RevPAR Raw Data'!W$1,FALSE)</f>
        <v>32.463843372794798</v>
      </c>
      <c r="BI40" s="60">
        <f>VLOOKUP($A40,'RevPAR Raw Data'!$B$6:$BE$43,'RevPAR Raw Data'!X$1,FALSE)</f>
        <v>-1.3212929586178499</v>
      </c>
      <c r="BJ40" s="61">
        <f>VLOOKUP($A40,'RevPAR Raw Data'!$B$6:$BE$43,'RevPAR Raw Data'!Y$1,FALSE)</f>
        <v>26.362605735060001</v>
      </c>
      <c r="BK40" s="60">
        <f>VLOOKUP($A40,'RevPAR Raw Data'!$B$6:$BE$43,'RevPAR Raw Data'!AA$1,FALSE)</f>
        <v>74.042629489693098</v>
      </c>
      <c r="BL40" s="60">
        <f>VLOOKUP($A40,'RevPAR Raw Data'!$B$6:$BE$43,'RevPAR Raw Data'!AB$1,FALSE)</f>
        <v>38.867144879757298</v>
      </c>
      <c r="BM40" s="61">
        <f>VLOOKUP($A40,'RevPAR Raw Data'!$B$6:$BE$43,'RevPAR Raw Data'!AC$1,FALSE)</f>
        <v>57.551796063607597</v>
      </c>
      <c r="BN40" s="62">
        <f>VLOOKUP($A40,'RevPAR Raw Data'!$B$6:$BE$43,'RevPAR Raw Data'!AE$1,FALSE)</f>
        <v>34.431921361010801</v>
      </c>
    </row>
    <row r="41" spans="1:66" x14ac:dyDescent="0.35">
      <c r="A41" s="81" t="s">
        <v>80</v>
      </c>
      <c r="B41" s="59">
        <f>VLOOKUP($A41,'Occupancy Raw Data'!$B$6:$BE$43,'Occupancy Raw Data'!G$1,FALSE)</f>
        <v>34.364019676739197</v>
      </c>
      <c r="C41" s="60">
        <f>VLOOKUP($A41,'Occupancy Raw Data'!$B$6:$BE$43,'Occupancy Raw Data'!H$1,FALSE)</f>
        <v>43.218552354181298</v>
      </c>
      <c r="D41" s="60">
        <f>VLOOKUP($A41,'Occupancy Raw Data'!$B$6:$BE$43,'Occupancy Raw Data'!I$1,FALSE)</f>
        <v>42.937456078706902</v>
      </c>
      <c r="E41" s="60">
        <f>VLOOKUP($A41,'Occupancy Raw Data'!$B$6:$BE$43,'Occupancy Raw Data'!J$1,FALSE)</f>
        <v>39.985945186226203</v>
      </c>
      <c r="F41" s="60">
        <f>VLOOKUP($A41,'Occupancy Raw Data'!$B$6:$BE$43,'Occupancy Raw Data'!K$1,FALSE)</f>
        <v>37.315530569219902</v>
      </c>
      <c r="G41" s="61">
        <f>VLOOKUP($A41,'Occupancy Raw Data'!$B$6:$BE$43,'Occupancy Raw Data'!L$1,FALSE)</f>
        <v>39.5643007730147</v>
      </c>
      <c r="H41" s="60">
        <f>VLOOKUP($A41,'Occupancy Raw Data'!$B$6:$BE$43,'Occupancy Raw Data'!N$1,FALSE)</f>
        <v>41.953619114546697</v>
      </c>
      <c r="I41" s="60">
        <f>VLOOKUP($A41,'Occupancy Raw Data'!$B$6:$BE$43,'Occupancy Raw Data'!O$1,FALSE)</f>
        <v>35.418130709768</v>
      </c>
      <c r="J41" s="61">
        <f>VLOOKUP($A41,'Occupancy Raw Data'!$B$6:$BE$43,'Occupancy Raw Data'!P$1,FALSE)</f>
        <v>38.685874912157402</v>
      </c>
      <c r="K41" s="62">
        <f>VLOOKUP($A41,'Occupancy Raw Data'!$B$6:$BE$43,'Occupancy Raw Data'!R$1,FALSE)</f>
        <v>39.313321955626897</v>
      </c>
      <c r="L41" s="63"/>
      <c r="M41" s="59">
        <f>VLOOKUP($A41,'Occupancy Raw Data'!$B$6:$BE$43,'Occupancy Raw Data'!T$1,FALSE)</f>
        <v>20.1474201474201</v>
      </c>
      <c r="N41" s="60">
        <f>VLOOKUP($A41,'Occupancy Raw Data'!$B$6:$BE$43,'Occupancy Raw Data'!U$1,FALSE)</f>
        <v>26.024590163934398</v>
      </c>
      <c r="O41" s="60">
        <f>VLOOKUP($A41,'Occupancy Raw Data'!$B$6:$BE$43,'Occupancy Raw Data'!V$1,FALSE)</f>
        <v>24.948875255623701</v>
      </c>
      <c r="P41" s="60">
        <f>VLOOKUP($A41,'Occupancy Raw Data'!$B$6:$BE$43,'Occupancy Raw Data'!W$1,FALSE)</f>
        <v>32.325581395348799</v>
      </c>
      <c r="Q41" s="60">
        <f>VLOOKUP($A41,'Occupancy Raw Data'!$B$6:$BE$43,'Occupancy Raw Data'!X$1,FALSE)</f>
        <v>16.960352422907398</v>
      </c>
      <c r="R41" s="61">
        <f>VLOOKUP($A41,'Occupancy Raw Data'!$B$6:$BE$43,'Occupancy Raw Data'!Y$1,FALSE)</f>
        <v>24.118165784832399</v>
      </c>
      <c r="S41" s="60">
        <f>VLOOKUP($A41,'Occupancy Raw Data'!$B$6:$BE$43,'Occupancy Raw Data'!AA$1,FALSE)</f>
        <v>20.606060606060598</v>
      </c>
      <c r="T41" s="60">
        <f>VLOOKUP($A41,'Occupancy Raw Data'!$B$6:$BE$43,'Occupancy Raw Data'!AB$1,FALSE)</f>
        <v>12.7516778523489</v>
      </c>
      <c r="U41" s="61">
        <f>VLOOKUP($A41,'Occupancy Raw Data'!$B$6:$BE$43,'Occupancy Raw Data'!AC$1,FALSE)</f>
        <v>16.878980891719699</v>
      </c>
      <c r="V41" s="62">
        <f>VLOOKUP($A41,'Occupancy Raw Data'!$B$6:$BE$43,'Occupancy Raw Data'!AE$1,FALSE)</f>
        <v>21.993769470404899</v>
      </c>
      <c r="W41" s="63"/>
      <c r="X41" s="64">
        <f>VLOOKUP($A41,'ADR Raw Data'!$B$6:$BE$43,'ADR Raw Data'!G$1,FALSE)</f>
        <v>100.852658486707</v>
      </c>
      <c r="Y41" s="65">
        <f>VLOOKUP($A41,'ADR Raw Data'!$B$6:$BE$43,'ADR Raw Data'!H$1,FALSE)</f>
        <v>103.673918699186</v>
      </c>
      <c r="Z41" s="65">
        <f>VLOOKUP($A41,'ADR Raw Data'!$B$6:$BE$43,'ADR Raw Data'!I$1,FALSE)</f>
        <v>102.619738134206</v>
      </c>
      <c r="AA41" s="65">
        <f>VLOOKUP($A41,'ADR Raw Data'!$B$6:$BE$43,'ADR Raw Data'!J$1,FALSE)</f>
        <v>101.851546572934</v>
      </c>
      <c r="AB41" s="65">
        <f>VLOOKUP($A41,'ADR Raw Data'!$B$6:$BE$43,'ADR Raw Data'!K$1,FALSE)</f>
        <v>105.378267419962</v>
      </c>
      <c r="AC41" s="66">
        <f>VLOOKUP($A41,'ADR Raw Data'!$B$6:$BE$43,'ADR Raw Data'!L$1,FALSE)</f>
        <v>102.908156305506</v>
      </c>
      <c r="AD41" s="65">
        <f>VLOOKUP($A41,'ADR Raw Data'!$B$6:$BE$43,'ADR Raw Data'!N$1,FALSE)</f>
        <v>118.54128978224399</v>
      </c>
      <c r="AE41" s="65">
        <f>VLOOKUP($A41,'ADR Raw Data'!$B$6:$BE$43,'ADR Raw Data'!O$1,FALSE)</f>
        <v>108.59480158730101</v>
      </c>
      <c r="AF41" s="66">
        <f>VLOOKUP($A41,'ADR Raw Data'!$B$6:$BE$43,'ADR Raw Data'!P$1,FALSE)</f>
        <v>113.98812897366</v>
      </c>
      <c r="AG41" s="67">
        <f>VLOOKUP($A41,'ADR Raw Data'!$B$6:$BE$43,'ADR Raw Data'!R$1,FALSE)</f>
        <v>106.023337589376</v>
      </c>
      <c r="AH41" s="63"/>
      <c r="AI41" s="59">
        <f>VLOOKUP($A41,'ADR Raw Data'!$B$6:$BE$43,'ADR Raw Data'!T$1,FALSE)</f>
        <v>16.257127825217001</v>
      </c>
      <c r="AJ41" s="60">
        <f>VLOOKUP($A41,'ADR Raw Data'!$B$6:$BE$43,'ADR Raw Data'!U$1,FALSE)</f>
        <v>22.719359802736601</v>
      </c>
      <c r="AK41" s="60">
        <f>VLOOKUP($A41,'ADR Raw Data'!$B$6:$BE$43,'ADR Raw Data'!V$1,FALSE)</f>
        <v>21.929833130267401</v>
      </c>
      <c r="AL41" s="60">
        <f>VLOOKUP($A41,'ADR Raw Data'!$B$6:$BE$43,'ADR Raw Data'!W$1,FALSE)</f>
        <v>16.844300743979201</v>
      </c>
      <c r="AM41" s="60">
        <f>VLOOKUP($A41,'ADR Raw Data'!$B$6:$BE$43,'ADR Raw Data'!X$1,FALSE)</f>
        <v>14.9163497621959</v>
      </c>
      <c r="AN41" s="61">
        <f>VLOOKUP($A41,'ADR Raw Data'!$B$6:$BE$43,'ADR Raw Data'!Y$1,FALSE)</f>
        <v>18.593229970478198</v>
      </c>
      <c r="AO41" s="60">
        <f>VLOOKUP($A41,'ADR Raw Data'!$B$6:$BE$43,'ADR Raw Data'!AA$1,FALSE)</f>
        <v>33.504987255857401</v>
      </c>
      <c r="AP41" s="60">
        <f>VLOOKUP($A41,'ADR Raw Data'!$B$6:$BE$43,'ADR Raw Data'!AB$1,FALSE)</f>
        <v>26.656995922615899</v>
      </c>
      <c r="AQ41" s="61">
        <f>VLOOKUP($A41,'ADR Raw Data'!$B$6:$BE$43,'ADR Raw Data'!AC$1,FALSE)</f>
        <v>30.505957708141398</v>
      </c>
      <c r="AR41" s="62">
        <f>VLOOKUP($A41,'ADR Raw Data'!$B$6:$BE$43,'ADR Raw Data'!AE$1,FALSE)</f>
        <v>21.948483703739001</v>
      </c>
      <c r="AS41" s="50"/>
      <c r="AT41" s="64">
        <f>VLOOKUP($A41,'RevPAR Raw Data'!$B$6:$BE$43,'RevPAR Raw Data'!G$1,FALSE)</f>
        <v>34.657027406886797</v>
      </c>
      <c r="AU41" s="65">
        <f>VLOOKUP($A41,'RevPAR Raw Data'!$B$6:$BE$43,'RevPAR Raw Data'!H$1,FALSE)</f>
        <v>44.806366830639398</v>
      </c>
      <c r="AV41" s="65">
        <f>VLOOKUP($A41,'RevPAR Raw Data'!$B$6:$BE$43,'RevPAR Raw Data'!I$1,FALSE)</f>
        <v>44.062304989458802</v>
      </c>
      <c r="AW41" s="65">
        <f>VLOOKUP($A41,'RevPAR Raw Data'!$B$6:$BE$43,'RevPAR Raw Data'!J$1,FALSE)</f>
        <v>40.726303583977497</v>
      </c>
      <c r="AX41" s="65">
        <f>VLOOKUP($A41,'RevPAR Raw Data'!$B$6:$BE$43,'RevPAR Raw Data'!K$1,FALSE)</f>
        <v>39.322459592410397</v>
      </c>
      <c r="AY41" s="66">
        <f>VLOOKUP($A41,'RevPAR Raw Data'!$B$6:$BE$43,'RevPAR Raw Data'!L$1,FALSE)</f>
        <v>40.7148924806746</v>
      </c>
      <c r="AZ41" s="65">
        <f>VLOOKUP($A41,'RevPAR Raw Data'!$B$6:$BE$43,'RevPAR Raw Data'!N$1,FALSE)</f>
        <v>49.732361208713897</v>
      </c>
      <c r="BA41" s="65">
        <f>VLOOKUP($A41,'RevPAR Raw Data'!$B$6:$BE$43,'RevPAR Raw Data'!O$1,FALSE)</f>
        <v>38.462248770203701</v>
      </c>
      <c r="BB41" s="66">
        <f>VLOOKUP($A41,'RevPAR Raw Data'!$B$6:$BE$43,'RevPAR Raw Data'!P$1,FALSE)</f>
        <v>44.097304989458799</v>
      </c>
      <c r="BC41" s="67">
        <f>VLOOKUP($A41,'RevPAR Raw Data'!$B$6:$BE$43,'RevPAR Raw Data'!R$1,FALSE)</f>
        <v>41.681296054612901</v>
      </c>
      <c r="BD41" s="63"/>
      <c r="BE41" s="59">
        <f>VLOOKUP($A41,'RevPAR Raw Data'!$B$6:$BE$43,'RevPAR Raw Data'!T$1,FALSE)</f>
        <v>39.679939819486698</v>
      </c>
      <c r="BF41" s="60">
        <f>VLOOKUP($A41,'RevPAR Raw Data'!$B$6:$BE$43,'RevPAR Raw Data'!U$1,FALSE)</f>
        <v>54.6565702432029</v>
      </c>
      <c r="BG41" s="60">
        <f>VLOOKUP($A41,'RevPAR Raw Data'!$B$6:$BE$43,'RevPAR Raw Data'!V$1,FALSE)</f>
        <v>52.3499550973279</v>
      </c>
      <c r="BH41" s="60">
        <f>VLOOKUP($A41,'RevPAR Raw Data'!$B$6:$BE$43,'RevPAR Raw Data'!W$1,FALSE)</f>
        <v>54.614900286800498</v>
      </c>
      <c r="BI41" s="60">
        <f>VLOOKUP($A41,'RevPAR Raw Data'!$B$6:$BE$43,'RevPAR Raw Data'!X$1,FALSE)</f>
        <v>34.406567673405299</v>
      </c>
      <c r="BJ41" s="61">
        <f>VLOOKUP($A41,'RevPAR Raw Data'!$B$6:$BE$43,'RevPAR Raw Data'!Y$1,FALSE)</f>
        <v>47.195741784345699</v>
      </c>
      <c r="BK41" s="60">
        <f>VLOOKUP($A41,'RevPAR Raw Data'!$B$6:$BE$43,'RevPAR Raw Data'!AA$1,FALSE)</f>
        <v>61.015105841912899</v>
      </c>
      <c r="BL41" s="60">
        <f>VLOOKUP($A41,'RevPAR Raw Data'!$B$6:$BE$43,'RevPAR Raw Data'!AB$1,FALSE)</f>
        <v>42.807888020130697</v>
      </c>
      <c r="BM41" s="61">
        <f>VLOOKUP($A41,'RevPAR Raw Data'!$B$6:$BE$43,'RevPAR Raw Data'!AC$1,FALSE)</f>
        <v>52.534033372254498</v>
      </c>
      <c r="BN41" s="62">
        <f>VLOOKUP($A41,'RevPAR Raw Data'!$B$6:$BE$43,'RevPAR Raw Data'!AE$1,FALSE)</f>
        <v>48.769552082193798</v>
      </c>
    </row>
    <row r="42" spans="1:66" x14ac:dyDescent="0.35">
      <c r="A42" s="81" t="s">
        <v>81</v>
      </c>
      <c r="B42" s="59">
        <f>VLOOKUP($A42,'Occupancy Raw Data'!$B$6:$BE$43,'Occupancy Raw Data'!G$1,FALSE)</f>
        <v>46.021647525406898</v>
      </c>
      <c r="C42" s="60">
        <f>VLOOKUP($A42,'Occupancy Raw Data'!$B$6:$BE$43,'Occupancy Raw Data'!H$1,FALSE)</f>
        <v>49.849899473959603</v>
      </c>
      <c r="D42" s="60">
        <f>VLOOKUP($A42,'Occupancy Raw Data'!$B$6:$BE$43,'Occupancy Raw Data'!I$1,FALSE)</f>
        <v>50.318102949681801</v>
      </c>
      <c r="E42" s="60">
        <f>VLOOKUP($A42,'Occupancy Raw Data'!$B$6:$BE$43,'Occupancy Raw Data'!J$1,FALSE)</f>
        <v>48.806081136908197</v>
      </c>
      <c r="F42" s="60">
        <f>VLOOKUP($A42,'Occupancy Raw Data'!$B$6:$BE$43,'Occupancy Raw Data'!K$1,FALSE)</f>
        <v>46.2585034013605</v>
      </c>
      <c r="G42" s="61">
        <f>VLOOKUP($A42,'Occupancy Raw Data'!$B$6:$BE$43,'Occupancy Raw Data'!L$1,FALSE)</f>
        <v>48.250846897463397</v>
      </c>
      <c r="H42" s="60">
        <f>VLOOKUP($A42,'Occupancy Raw Data'!$B$6:$BE$43,'Occupancy Raw Data'!N$1,FALSE)</f>
        <v>59.370954859676601</v>
      </c>
      <c r="I42" s="60">
        <f>VLOOKUP($A42,'Occupancy Raw Data'!$B$6:$BE$43,'Occupancy Raw Data'!O$1,FALSE)</f>
        <v>45.429507835522799</v>
      </c>
      <c r="J42" s="61">
        <f>VLOOKUP($A42,'Occupancy Raw Data'!$B$6:$BE$43,'Occupancy Raw Data'!P$1,FALSE)</f>
        <v>52.4002313475997</v>
      </c>
      <c r="K42" s="62">
        <f>VLOOKUP($A42,'Occupancy Raw Data'!$B$6:$BE$43,'Occupancy Raw Data'!R$1,FALSE)</f>
        <v>49.436385311788101</v>
      </c>
      <c r="L42" s="63"/>
      <c r="M42" s="59">
        <f>VLOOKUP($A42,'Occupancy Raw Data'!$B$6:$BE$43,'Occupancy Raw Data'!T$1,FALSE)</f>
        <v>10.6983061387305</v>
      </c>
      <c r="N42" s="60">
        <f>VLOOKUP($A42,'Occupancy Raw Data'!$B$6:$BE$43,'Occupancy Raw Data'!U$1,FALSE)</f>
        <v>-7.4951380193113399</v>
      </c>
      <c r="O42" s="60">
        <f>VLOOKUP($A42,'Occupancy Raw Data'!$B$6:$BE$43,'Occupancy Raw Data'!V$1,FALSE)</f>
        <v>-4.4612494145056303</v>
      </c>
      <c r="P42" s="60">
        <f>VLOOKUP($A42,'Occupancy Raw Data'!$B$6:$BE$43,'Occupancy Raw Data'!W$1,FALSE)</f>
        <v>-7.8674050984836299</v>
      </c>
      <c r="Q42" s="60">
        <f>VLOOKUP($A42,'Occupancy Raw Data'!$B$6:$BE$43,'Occupancy Raw Data'!X$1,FALSE)</f>
        <v>-20.465817855743701</v>
      </c>
      <c r="R42" s="61">
        <f>VLOOKUP($A42,'Occupancy Raw Data'!$B$6:$BE$43,'Occupancy Raw Data'!Y$1,FALSE)</f>
        <v>-6.9472728688524903</v>
      </c>
      <c r="S42" s="60">
        <f>VLOOKUP($A42,'Occupancy Raw Data'!$B$6:$BE$43,'Occupancy Raw Data'!AA$1,FALSE)</f>
        <v>15.2910050397394</v>
      </c>
      <c r="T42" s="60">
        <f>VLOOKUP($A42,'Occupancy Raw Data'!$B$6:$BE$43,'Occupancy Raw Data'!AB$1,FALSE)</f>
        <v>-5.4043125769592004</v>
      </c>
      <c r="U42" s="61">
        <f>VLOOKUP($A42,'Occupancy Raw Data'!$B$6:$BE$43,'Occupancy Raw Data'!AC$1,FALSE)</f>
        <v>5.3043110735418404</v>
      </c>
      <c r="V42" s="62">
        <f>VLOOKUP($A42,'Occupancy Raw Data'!$B$6:$BE$43,'Occupancy Raw Data'!AE$1,FALSE)</f>
        <v>-3.5488943430447901</v>
      </c>
      <c r="W42" s="63"/>
      <c r="X42" s="64">
        <f>VLOOKUP($A42,'ADR Raw Data'!$B$6:$BE$43,'ADR Raw Data'!G$1,FALSE)</f>
        <v>97.941032315978404</v>
      </c>
      <c r="Y42" s="65">
        <f>VLOOKUP($A42,'ADR Raw Data'!$B$6:$BE$43,'ADR Raw Data'!H$1,FALSE)</f>
        <v>102.059507734806</v>
      </c>
      <c r="Z42" s="65">
        <f>VLOOKUP($A42,'ADR Raw Data'!$B$6:$BE$43,'ADR Raw Data'!I$1,FALSE)</f>
        <v>103.612403940886</v>
      </c>
      <c r="AA42" s="65">
        <f>VLOOKUP($A42,'ADR Raw Data'!$B$6:$BE$43,'ADR Raw Data'!J$1,FALSE)</f>
        <v>103.050876361379</v>
      </c>
      <c r="AB42" s="65">
        <f>VLOOKUP($A42,'ADR Raw Data'!$B$6:$BE$43,'ADR Raw Data'!K$1,FALSE)</f>
        <v>101.424058109073</v>
      </c>
      <c r="AC42" s="66">
        <f>VLOOKUP($A42,'ADR Raw Data'!$B$6:$BE$43,'ADR Raw Data'!L$1,FALSE)</f>
        <v>101.67646631733901</v>
      </c>
      <c r="AD42" s="65">
        <f>VLOOKUP($A42,'ADR Raw Data'!$B$6:$BE$43,'ADR Raw Data'!N$1,FALSE)</f>
        <v>129.207834114208</v>
      </c>
      <c r="AE42" s="65">
        <f>VLOOKUP($A42,'ADR Raw Data'!$B$6:$BE$43,'ADR Raw Data'!O$1,FALSE)</f>
        <v>102.67055713852599</v>
      </c>
      <c r="AF42" s="66">
        <f>VLOOKUP($A42,'ADR Raw Data'!$B$6:$BE$43,'ADR Raw Data'!P$1,FALSE)</f>
        <v>117.704302533375</v>
      </c>
      <c r="AG42" s="67">
        <f>VLOOKUP($A42,'ADR Raw Data'!$B$6:$BE$43,'ADR Raw Data'!R$1,FALSE)</f>
        <v>106.53039451169499</v>
      </c>
      <c r="AH42" s="63"/>
      <c r="AI42" s="59">
        <f>VLOOKUP($A42,'ADR Raw Data'!$B$6:$BE$43,'ADR Raw Data'!T$1,FALSE)</f>
        <v>22.886340221202399</v>
      </c>
      <c r="AJ42" s="60">
        <f>VLOOKUP($A42,'ADR Raw Data'!$B$6:$BE$43,'ADR Raw Data'!U$1,FALSE)</f>
        <v>23.250456508606099</v>
      </c>
      <c r="AK42" s="60">
        <f>VLOOKUP($A42,'ADR Raw Data'!$B$6:$BE$43,'ADR Raw Data'!V$1,FALSE)</f>
        <v>23.7883752345315</v>
      </c>
      <c r="AL42" s="60">
        <f>VLOOKUP($A42,'ADR Raw Data'!$B$6:$BE$43,'ADR Raw Data'!W$1,FALSE)</f>
        <v>22.664037972296398</v>
      </c>
      <c r="AM42" s="60">
        <f>VLOOKUP($A42,'ADR Raw Data'!$B$6:$BE$43,'ADR Raw Data'!X$1,FALSE)</f>
        <v>11.4894742737595</v>
      </c>
      <c r="AN42" s="61">
        <f>VLOOKUP($A42,'ADR Raw Data'!$B$6:$BE$43,'ADR Raw Data'!Y$1,FALSE)</f>
        <v>20.230398717399002</v>
      </c>
      <c r="AO42" s="60">
        <f>VLOOKUP($A42,'ADR Raw Data'!$B$6:$BE$43,'ADR Raw Data'!AA$1,FALSE)</f>
        <v>54.4499053647694</v>
      </c>
      <c r="AP42" s="60">
        <f>VLOOKUP($A42,'ADR Raw Data'!$B$6:$BE$43,'ADR Raw Data'!AB$1,FALSE)</f>
        <v>29.2763607917591</v>
      </c>
      <c r="AQ42" s="61">
        <f>VLOOKUP($A42,'ADR Raw Data'!$B$6:$BE$43,'ADR Raw Data'!AC$1,FALSE)</f>
        <v>44.224222392737197</v>
      </c>
      <c r="AR42" s="62">
        <f>VLOOKUP($A42,'ADR Raw Data'!$B$6:$BE$43,'ADR Raw Data'!AE$1,FALSE)</f>
        <v>27.203393416560999</v>
      </c>
      <c r="AS42" s="50"/>
      <c r="AT42" s="64">
        <f>VLOOKUP($A42,'RevPAR Raw Data'!$B$6:$BE$43,'RevPAR Raw Data'!G$1,FALSE)</f>
        <v>45.074076675204402</v>
      </c>
      <c r="AU42" s="65">
        <f>VLOOKUP($A42,'RevPAR Raw Data'!$B$6:$BE$43,'RevPAR Raw Data'!H$1,FALSE)</f>
        <v>50.876562009419104</v>
      </c>
      <c r="AV42" s="65">
        <f>VLOOKUP($A42,'RevPAR Raw Data'!$B$6:$BE$43,'RevPAR Raw Data'!I$1,FALSE)</f>
        <v>52.135796083615602</v>
      </c>
      <c r="AW42" s="65">
        <f>VLOOKUP($A42,'RevPAR Raw Data'!$B$6:$BE$43,'RevPAR Raw Data'!J$1,FALSE)</f>
        <v>50.295094329229599</v>
      </c>
      <c r="AX42" s="65">
        <f>VLOOKUP($A42,'RevPAR Raw Data'!$B$6:$BE$43,'RevPAR Raw Data'!K$1,FALSE)</f>
        <v>46.917251370183699</v>
      </c>
      <c r="AY42" s="66">
        <f>VLOOKUP($A42,'RevPAR Raw Data'!$B$6:$BE$43,'RevPAR Raw Data'!L$1,FALSE)</f>
        <v>49.059756093530503</v>
      </c>
      <c r="AZ42" s="65">
        <f>VLOOKUP($A42,'RevPAR Raw Data'!$B$6:$BE$43,'RevPAR Raw Data'!N$1,FALSE)</f>
        <v>76.711924867112799</v>
      </c>
      <c r="BA42" s="65">
        <f>VLOOKUP($A42,'RevPAR Raw Data'!$B$6:$BE$43,'RevPAR Raw Data'!O$1,FALSE)</f>
        <v>46.642728800021999</v>
      </c>
      <c r="BB42" s="66">
        <f>VLOOKUP($A42,'RevPAR Raw Data'!$B$6:$BE$43,'RevPAR Raw Data'!P$1,FALSE)</f>
        <v>61.677326833567399</v>
      </c>
      <c r="BC42" s="67">
        <f>VLOOKUP($A42,'RevPAR Raw Data'!$B$6:$BE$43,'RevPAR Raw Data'!R$1,FALSE)</f>
        <v>52.6647763049696</v>
      </c>
      <c r="BD42" s="63"/>
      <c r="BE42" s="59">
        <f>VLOOKUP($A42,'RevPAR Raw Data'!$B$6:$BE$43,'RevPAR Raw Data'!T$1,FALSE)</f>
        <v>36.033097100748698</v>
      </c>
      <c r="BF42" s="60">
        <f>VLOOKUP($A42,'RevPAR Raw Data'!$B$6:$BE$43,'RevPAR Raw Data'!U$1,FALSE)</f>
        <v>14.012664683854799</v>
      </c>
      <c r="BG42" s="60">
        <f>VLOOKUP($A42,'RevPAR Raw Data'!$B$6:$BE$43,'RevPAR Raw Data'!V$1,FALSE)</f>
        <v>18.265867069154901</v>
      </c>
      <c r="BH42" s="60">
        <f>VLOOKUP($A42,'RevPAR Raw Data'!$B$6:$BE$43,'RevPAR Raw Data'!W$1,FALSE)</f>
        <v>13.013561194857999</v>
      </c>
      <c r="BI42" s="60">
        <f>VLOOKUP($A42,'RevPAR Raw Data'!$B$6:$BE$43,'RevPAR Raw Data'!X$1,FALSE)</f>
        <v>-11.3277584594343</v>
      </c>
      <c r="BJ42" s="61">
        <f>VLOOKUP($A42,'RevPAR Raw Data'!$B$6:$BE$43,'RevPAR Raw Data'!Y$1,FALSE)</f>
        <v>11.877664847191999</v>
      </c>
      <c r="BK42" s="60">
        <f>VLOOKUP($A42,'RevPAR Raw Data'!$B$6:$BE$43,'RevPAR Raw Data'!AA$1,FALSE)</f>
        <v>78.066848177969106</v>
      </c>
      <c r="BL42" s="60">
        <f>VLOOKUP($A42,'RevPAR Raw Data'!$B$6:$BE$43,'RevPAR Raw Data'!AB$1,FALSE)</f>
        <v>22.289862166454899</v>
      </c>
      <c r="BM42" s="61">
        <f>VLOOKUP($A42,'RevPAR Raw Data'!$B$6:$BE$43,'RevPAR Raw Data'!AC$1,FALSE)</f>
        <v>51.874323791844802</v>
      </c>
      <c r="BN42" s="62">
        <f>VLOOKUP($A42,'RevPAR Raw Data'!$B$6:$BE$43,'RevPAR Raw Data'!AE$1,FALSE)</f>
        <v>22.689079383439601</v>
      </c>
    </row>
    <row r="43" spans="1:66" x14ac:dyDescent="0.35">
      <c r="A43" s="82" t="s">
        <v>82</v>
      </c>
      <c r="B43" s="59">
        <f>VLOOKUP($A43,'Occupancy Raw Data'!$B$6:$BE$43,'Occupancy Raw Data'!G$1,FALSE)</f>
        <v>42.057367355529202</v>
      </c>
      <c r="C43" s="60">
        <f>VLOOKUP($A43,'Occupancy Raw Data'!$B$6:$BE$43,'Occupancy Raw Data'!H$1,FALSE)</f>
        <v>43.414379923429998</v>
      </c>
      <c r="D43" s="60">
        <f>VLOOKUP($A43,'Occupancy Raw Data'!$B$6:$BE$43,'Occupancy Raw Data'!I$1,FALSE)</f>
        <v>43.284090681312499</v>
      </c>
      <c r="E43" s="60">
        <f>VLOOKUP($A43,'Occupancy Raw Data'!$B$6:$BE$43,'Occupancy Raw Data'!J$1,FALSE)</f>
        <v>41.724628675659901</v>
      </c>
      <c r="F43" s="60">
        <f>VLOOKUP($A43,'Occupancy Raw Data'!$B$6:$BE$43,'Occupancy Raw Data'!K$1,FALSE)</f>
        <v>41.189440558038797</v>
      </c>
      <c r="G43" s="61">
        <f>VLOOKUP($A43,'Occupancy Raw Data'!$B$6:$BE$43,'Occupancy Raw Data'!L$1,FALSE)</f>
        <v>42.333981438794098</v>
      </c>
      <c r="H43" s="60">
        <f>VLOOKUP($A43,'Occupancy Raw Data'!$B$6:$BE$43,'Occupancy Raw Data'!N$1,FALSE)</f>
        <v>54.124155625488498</v>
      </c>
      <c r="I43" s="60">
        <f>VLOOKUP($A43,'Occupancy Raw Data'!$B$6:$BE$43,'Occupancy Raw Data'!O$1,FALSE)</f>
        <v>44.220772704465602</v>
      </c>
      <c r="J43" s="61">
        <f>VLOOKUP($A43,'Occupancy Raw Data'!$B$6:$BE$43,'Occupancy Raw Data'!P$1,FALSE)</f>
        <v>49.175642337084</v>
      </c>
      <c r="K43" s="62">
        <f>VLOOKUP($A43,'Occupancy Raw Data'!$B$6:$BE$43,'Occupancy Raw Data'!R$1,FALSE)</f>
        <v>44.287845938383299</v>
      </c>
      <c r="L43" s="63"/>
      <c r="M43" s="59">
        <f>VLOOKUP($A43,'Occupancy Raw Data'!$B$6:$BE$43,'Occupancy Raw Data'!T$1,FALSE)</f>
        <v>49.141043461508303</v>
      </c>
      <c r="N43" s="60">
        <f>VLOOKUP($A43,'Occupancy Raw Data'!$B$6:$BE$43,'Occupancy Raw Data'!U$1,FALSE)</f>
        <v>50.935975060896801</v>
      </c>
      <c r="O43" s="60">
        <f>VLOOKUP($A43,'Occupancy Raw Data'!$B$6:$BE$43,'Occupancy Raw Data'!V$1,FALSE)</f>
        <v>49.866316057655403</v>
      </c>
      <c r="P43" s="60">
        <f>VLOOKUP($A43,'Occupancy Raw Data'!$B$6:$BE$43,'Occupancy Raw Data'!W$1,FALSE)</f>
        <v>45.284247710554403</v>
      </c>
      <c r="Q43" s="60">
        <f>VLOOKUP($A43,'Occupancy Raw Data'!$B$6:$BE$43,'Occupancy Raw Data'!X$1,FALSE)</f>
        <v>17.219184342151099</v>
      </c>
      <c r="R43" s="61">
        <f>VLOOKUP($A43,'Occupancy Raw Data'!$B$6:$BE$43,'Occupancy Raw Data'!Y$1,FALSE)</f>
        <v>41.393138049488698</v>
      </c>
      <c r="S43" s="60">
        <f>VLOOKUP($A43,'Occupancy Raw Data'!$B$6:$BE$43,'Occupancy Raw Data'!AA$1,FALSE)</f>
        <v>66.930954526680097</v>
      </c>
      <c r="T43" s="60">
        <f>VLOOKUP($A43,'Occupancy Raw Data'!$B$6:$BE$43,'Occupancy Raw Data'!AB$1,FALSE)</f>
        <v>40.880511393221802</v>
      </c>
      <c r="U43" s="61">
        <f>VLOOKUP($A43,'Occupancy Raw Data'!$B$6:$BE$43,'Occupancy Raw Data'!AC$1,FALSE)</f>
        <v>54.126799717382397</v>
      </c>
      <c r="V43" s="62">
        <f>VLOOKUP($A43,'Occupancy Raw Data'!$B$6:$BE$43,'Occupancy Raw Data'!AE$1,FALSE)</f>
        <v>45.179367372217797</v>
      </c>
      <c r="W43" s="63"/>
      <c r="X43" s="64">
        <f>VLOOKUP($A43,'ADR Raw Data'!$B$6:$BE$43,'ADR Raw Data'!G$1,FALSE)</f>
        <v>93.592361071394507</v>
      </c>
      <c r="Y43" s="65">
        <f>VLOOKUP($A43,'ADR Raw Data'!$B$6:$BE$43,'ADR Raw Data'!H$1,FALSE)</f>
        <v>95.545418994413396</v>
      </c>
      <c r="Z43" s="65">
        <f>VLOOKUP($A43,'ADR Raw Data'!$B$6:$BE$43,'ADR Raw Data'!I$1,FALSE)</f>
        <v>95.007934148374503</v>
      </c>
      <c r="AA43" s="65">
        <f>VLOOKUP($A43,'ADR Raw Data'!$B$6:$BE$43,'ADR Raw Data'!J$1,FALSE)</f>
        <v>96.323480495772401</v>
      </c>
      <c r="AB43" s="65">
        <f>VLOOKUP($A43,'ADR Raw Data'!$B$6:$BE$43,'ADR Raw Data'!K$1,FALSE)</f>
        <v>97.895005109737696</v>
      </c>
      <c r="AC43" s="66">
        <f>VLOOKUP($A43,'ADR Raw Data'!$B$6:$BE$43,'ADR Raw Data'!L$1,FALSE)</f>
        <v>95.658035132575705</v>
      </c>
      <c r="AD43" s="65">
        <f>VLOOKUP($A43,'ADR Raw Data'!$B$6:$BE$43,'ADR Raw Data'!N$1,FALSE)</f>
        <v>119.422893119028</v>
      </c>
      <c r="AE43" s="65">
        <f>VLOOKUP($A43,'ADR Raw Data'!$B$6:$BE$43,'ADR Raw Data'!O$1,FALSE)</f>
        <v>99.365665138655601</v>
      </c>
      <c r="AF43" s="66">
        <f>VLOOKUP($A43,'ADR Raw Data'!$B$6:$BE$43,'ADR Raw Data'!P$1,FALSE)</f>
        <v>110.41053655552101</v>
      </c>
      <c r="AG43" s="67">
        <f>VLOOKUP($A43,'ADR Raw Data'!$B$6:$BE$43,'ADR Raw Data'!R$1,FALSE)</f>
        <v>100.336076373395</v>
      </c>
      <c r="AH43" s="63"/>
      <c r="AI43" s="59">
        <f>VLOOKUP($A43,'ADR Raw Data'!$B$6:$BE$43,'ADR Raw Data'!T$1,FALSE)</f>
        <v>15.509714299452799</v>
      </c>
      <c r="AJ43" s="60">
        <f>VLOOKUP($A43,'ADR Raw Data'!$B$6:$BE$43,'ADR Raw Data'!U$1,FALSE)</f>
        <v>16.832349706236901</v>
      </c>
      <c r="AK43" s="60">
        <f>VLOOKUP($A43,'ADR Raw Data'!$B$6:$BE$43,'ADR Raw Data'!V$1,FALSE)</f>
        <v>18.670100113776002</v>
      </c>
      <c r="AL43" s="60">
        <f>VLOOKUP($A43,'ADR Raw Data'!$B$6:$BE$43,'ADR Raw Data'!W$1,FALSE)</f>
        <v>19.844987159677402</v>
      </c>
      <c r="AM43" s="60">
        <f>VLOOKUP($A43,'ADR Raw Data'!$B$6:$BE$43,'ADR Raw Data'!X$1,FALSE)</f>
        <v>4.3175970496634699</v>
      </c>
      <c r="AN43" s="61">
        <f>VLOOKUP($A43,'ADR Raw Data'!$B$6:$BE$43,'ADR Raw Data'!Y$1,FALSE)</f>
        <v>14.058097815738501</v>
      </c>
      <c r="AO43" s="60">
        <f>VLOOKUP($A43,'ADR Raw Data'!$B$6:$BE$43,'ADR Raw Data'!AA$1,FALSE)</f>
        <v>40.015657764263302</v>
      </c>
      <c r="AP43" s="60">
        <f>VLOOKUP($A43,'ADR Raw Data'!$B$6:$BE$43,'ADR Raw Data'!AB$1,FALSE)</f>
        <v>20.873473808869001</v>
      </c>
      <c r="AQ43" s="61">
        <f>VLOOKUP($A43,'ADR Raw Data'!$B$6:$BE$43,'ADR Raw Data'!AC$1,FALSE)</f>
        <v>31.795006773273499</v>
      </c>
      <c r="AR43" s="62">
        <f>VLOOKUP($A43,'ADR Raw Data'!$B$6:$BE$43,'ADR Raw Data'!AE$1,FALSE)</f>
        <v>19.676031882288498</v>
      </c>
      <c r="AS43" s="50"/>
      <c r="AT43" s="64">
        <f>VLOOKUP($A43,'RevPAR Raw Data'!$B$6:$BE$43,'RevPAR Raw Data'!G$1,FALSE)</f>
        <v>39.3624831125097</v>
      </c>
      <c r="AU43" s="65">
        <f>VLOOKUP($A43,'RevPAR Raw Data'!$B$6:$BE$43,'RevPAR Raw Data'!H$1,FALSE)</f>
        <v>41.480451201667698</v>
      </c>
      <c r="AV43" s="65">
        <f>VLOOKUP($A43,'RevPAR Raw Data'!$B$6:$BE$43,'RevPAR Raw Data'!I$1,FALSE)</f>
        <v>41.123320371224104</v>
      </c>
      <c r="AW43" s="65">
        <f>VLOOKUP($A43,'RevPAR Raw Data'!$B$6:$BE$43,'RevPAR Raw Data'!J$1,FALSE)</f>
        <v>40.190614564332797</v>
      </c>
      <c r="AX43" s="65">
        <f>VLOOKUP($A43,'RevPAR Raw Data'!$B$6:$BE$43,'RevPAR Raw Data'!K$1,FALSE)</f>
        <v>40.322404938964503</v>
      </c>
      <c r="AY43" s="66">
        <f>VLOOKUP($A43,'RevPAR Raw Data'!$B$6:$BE$43,'RevPAR Raw Data'!L$1,FALSE)</f>
        <v>40.495854837739699</v>
      </c>
      <c r="AZ43" s="65">
        <f>VLOOKUP($A43,'RevPAR Raw Data'!$B$6:$BE$43,'RevPAR Raw Data'!N$1,FALSE)</f>
        <v>64.636632524203705</v>
      </c>
      <c r="BA43" s="65">
        <f>VLOOKUP($A43,'RevPAR Raw Data'!$B$6:$BE$43,'RevPAR Raw Data'!O$1,FALSE)</f>
        <v>43.940264927245302</v>
      </c>
      <c r="BB43" s="66">
        <f>VLOOKUP($A43,'RevPAR Raw Data'!$B$6:$BE$43,'RevPAR Raw Data'!P$1,FALSE)</f>
        <v>54.295090558998702</v>
      </c>
      <c r="BC43" s="67">
        <f>VLOOKUP($A43,'RevPAR Raw Data'!$B$6:$BE$43,'RevPAR Raw Data'!R$1,FALSE)</f>
        <v>44.436686924867999</v>
      </c>
      <c r="BD43" s="63"/>
      <c r="BE43" s="59">
        <f>VLOOKUP($A43,'RevPAR Raw Data'!$B$6:$BE$43,'RevPAR Raw Data'!T$1,FALSE)</f>
        <v>72.272393205610996</v>
      </c>
      <c r="BF43" s="60">
        <f>VLOOKUP($A43,'RevPAR Raw Data'!$B$6:$BE$43,'RevPAR Raw Data'!U$1,FALSE)</f>
        <v>76.342046215665505</v>
      </c>
      <c r="BG43" s="60">
        <f>VLOOKUP($A43,'RevPAR Raw Data'!$B$6:$BE$43,'RevPAR Raw Data'!V$1,FALSE)</f>
        <v>77.846507302447705</v>
      </c>
      <c r="BH43" s="60">
        <f>VLOOKUP($A43,'RevPAR Raw Data'!$B$6:$BE$43,'RevPAR Raw Data'!W$1,FALSE)</f>
        <v>74.115888013748005</v>
      </c>
      <c r="BI43" s="60">
        <f>VLOOKUP($A43,'RevPAR Raw Data'!$B$6:$BE$43,'RevPAR Raw Data'!X$1,FALSE)</f>
        <v>22.2802363869475</v>
      </c>
      <c r="BJ43" s="61">
        <f>VLOOKUP($A43,'RevPAR Raw Data'!$B$6:$BE$43,'RevPAR Raw Data'!Y$1,FALSE)</f>
        <v>61.270323701228001</v>
      </c>
      <c r="BK43" s="60">
        <f>VLOOKUP($A43,'RevPAR Raw Data'!$B$6:$BE$43,'RevPAR Raw Data'!AA$1,FALSE)</f>
        <v>133.72947399269401</v>
      </c>
      <c r="BL43" s="60">
        <f>VLOOKUP($A43,'RevPAR Raw Data'!$B$6:$BE$43,'RevPAR Raw Data'!AB$1,FALSE)</f>
        <v>70.287168040686694</v>
      </c>
      <c r="BM43" s="61">
        <f>VLOOKUP($A43,'RevPAR Raw Data'!$B$6:$BE$43,'RevPAR Raw Data'!AC$1,FALSE)</f>
        <v>103.131426126953</v>
      </c>
      <c r="BN43" s="62">
        <f>VLOOKUP($A43,'RevPAR Raw Data'!$B$6:$BE$43,'RevPAR Raw Data'!AE$1,FALSE)</f>
        <v>73.744905982880297</v>
      </c>
    </row>
    <row r="44" spans="1:66" x14ac:dyDescent="0.35">
      <c r="A44" s="81" t="s">
        <v>83</v>
      </c>
      <c r="B44" s="59">
        <f>VLOOKUP($A44,'Occupancy Raw Data'!$B$6:$BE$43,'Occupancy Raw Data'!G$1,FALSE)</f>
        <v>44.160305343511403</v>
      </c>
      <c r="C44" s="60">
        <f>VLOOKUP($A44,'Occupancy Raw Data'!$B$6:$BE$43,'Occupancy Raw Data'!H$1,FALSE)</f>
        <v>51.622137404580101</v>
      </c>
      <c r="D44" s="60">
        <f>VLOOKUP($A44,'Occupancy Raw Data'!$B$6:$BE$43,'Occupancy Raw Data'!I$1,FALSE)</f>
        <v>52.194656488549597</v>
      </c>
      <c r="E44" s="60">
        <f>VLOOKUP($A44,'Occupancy Raw Data'!$B$6:$BE$43,'Occupancy Raw Data'!J$1,FALSE)</f>
        <v>49.9522900763358</v>
      </c>
      <c r="F44" s="60">
        <f>VLOOKUP($A44,'Occupancy Raw Data'!$B$6:$BE$43,'Occupancy Raw Data'!K$1,FALSE)</f>
        <v>45.477099236641202</v>
      </c>
      <c r="G44" s="61">
        <f>VLOOKUP($A44,'Occupancy Raw Data'!$B$6:$BE$43,'Occupancy Raw Data'!L$1,FALSE)</f>
        <v>48.681297709923598</v>
      </c>
      <c r="H44" s="60">
        <f>VLOOKUP($A44,'Occupancy Raw Data'!$B$6:$BE$43,'Occupancy Raw Data'!N$1,FALSE)</f>
        <v>44.055343511450303</v>
      </c>
      <c r="I44" s="60">
        <f>VLOOKUP($A44,'Occupancy Raw Data'!$B$6:$BE$43,'Occupancy Raw Data'!O$1,FALSE)</f>
        <v>42.070610687022899</v>
      </c>
      <c r="J44" s="61">
        <f>VLOOKUP($A44,'Occupancy Raw Data'!$B$6:$BE$43,'Occupancy Raw Data'!P$1,FALSE)</f>
        <v>43.062977099236598</v>
      </c>
      <c r="K44" s="62">
        <f>VLOOKUP($A44,'Occupancy Raw Data'!$B$6:$BE$43,'Occupancy Raw Data'!R$1,FALSE)</f>
        <v>47.076063249727298</v>
      </c>
      <c r="L44" s="63"/>
      <c r="M44" s="59">
        <f>VLOOKUP($A44,'Occupancy Raw Data'!$B$6:$BE$43,'Occupancy Raw Data'!T$1,FALSE)</f>
        <v>34.443881375553801</v>
      </c>
      <c r="N44" s="60">
        <f>VLOOKUP($A44,'Occupancy Raw Data'!$B$6:$BE$43,'Occupancy Raw Data'!U$1,FALSE)</f>
        <v>35.2709121936972</v>
      </c>
      <c r="O44" s="60">
        <f>VLOOKUP($A44,'Occupancy Raw Data'!$B$6:$BE$43,'Occupancy Raw Data'!V$1,FALSE)</f>
        <v>35.651737436386703</v>
      </c>
      <c r="P44" s="60">
        <f>VLOOKUP($A44,'Occupancy Raw Data'!$B$6:$BE$43,'Occupancy Raw Data'!W$1,FALSE)</f>
        <v>47.119181481147699</v>
      </c>
      <c r="Q44" s="60">
        <f>VLOOKUP($A44,'Occupancy Raw Data'!$B$6:$BE$43,'Occupancy Raw Data'!X$1,FALSE)</f>
        <v>40.618035674465403</v>
      </c>
      <c r="R44" s="61">
        <f>VLOOKUP($A44,'Occupancy Raw Data'!$B$6:$BE$43,'Occupancy Raw Data'!Y$1,FALSE)</f>
        <v>38.472127769351196</v>
      </c>
      <c r="S44" s="60">
        <f>VLOOKUP($A44,'Occupancy Raw Data'!$B$6:$BE$43,'Occupancy Raw Data'!AA$1,FALSE)</f>
        <v>22.9115933590225</v>
      </c>
      <c r="T44" s="60">
        <f>VLOOKUP($A44,'Occupancy Raw Data'!$B$6:$BE$43,'Occupancy Raw Data'!AB$1,FALSE)</f>
        <v>12.809091450694201</v>
      </c>
      <c r="U44" s="61">
        <f>VLOOKUP($A44,'Occupancy Raw Data'!$B$6:$BE$43,'Occupancy Raw Data'!AC$1,FALSE)</f>
        <v>17.760161018502199</v>
      </c>
      <c r="V44" s="62">
        <f>VLOOKUP($A44,'Occupancy Raw Data'!$B$6:$BE$43,'Occupancy Raw Data'!AE$1,FALSE)</f>
        <v>32.386538397379603</v>
      </c>
      <c r="W44" s="63"/>
      <c r="X44" s="64">
        <f>VLOOKUP($A44,'ADR Raw Data'!$B$6:$BE$43,'ADR Raw Data'!G$1,FALSE)</f>
        <v>87.747955920484003</v>
      </c>
      <c r="Y44" s="65">
        <f>VLOOKUP($A44,'ADR Raw Data'!$B$6:$BE$43,'ADR Raw Data'!H$1,FALSE)</f>
        <v>89.3847227356746</v>
      </c>
      <c r="Z44" s="65">
        <f>VLOOKUP($A44,'ADR Raw Data'!$B$6:$BE$43,'ADR Raw Data'!I$1,FALSE)</f>
        <v>90.058098720292506</v>
      </c>
      <c r="AA44" s="65">
        <f>VLOOKUP($A44,'ADR Raw Data'!$B$6:$BE$43,'ADR Raw Data'!J$1,FALSE)</f>
        <v>88.614582617000906</v>
      </c>
      <c r="AB44" s="65">
        <f>VLOOKUP($A44,'ADR Raw Data'!$B$6:$BE$43,'ADR Raw Data'!K$1,FALSE)</f>
        <v>87.808296265211894</v>
      </c>
      <c r="AC44" s="66">
        <f>VLOOKUP($A44,'ADR Raw Data'!$B$6:$BE$43,'ADR Raw Data'!L$1,FALSE)</f>
        <v>88.779582500293998</v>
      </c>
      <c r="AD44" s="65">
        <f>VLOOKUP($A44,'ADR Raw Data'!$B$6:$BE$43,'ADR Raw Data'!N$1,FALSE)</f>
        <v>101.516597357591</v>
      </c>
      <c r="AE44" s="65">
        <f>VLOOKUP($A44,'ADR Raw Data'!$B$6:$BE$43,'ADR Raw Data'!O$1,FALSE)</f>
        <v>93.083994102971104</v>
      </c>
      <c r="AF44" s="66">
        <f>VLOOKUP($A44,'ADR Raw Data'!$B$6:$BE$43,'ADR Raw Data'!P$1,FALSE)</f>
        <v>97.397458453356904</v>
      </c>
      <c r="AG44" s="67">
        <f>VLOOKUP($A44,'ADR Raw Data'!$B$6:$BE$43,'ADR Raw Data'!R$1,FALSE)</f>
        <v>91.031933690458899</v>
      </c>
      <c r="AH44" s="63"/>
      <c r="AI44" s="59">
        <f>VLOOKUP($A44,'ADR Raw Data'!$B$6:$BE$43,'ADR Raw Data'!T$1,FALSE)</f>
        <v>10.5651375137071</v>
      </c>
      <c r="AJ44" s="60">
        <f>VLOOKUP($A44,'ADR Raw Data'!$B$6:$BE$43,'ADR Raw Data'!U$1,FALSE)</f>
        <v>15.456777202661399</v>
      </c>
      <c r="AK44" s="60">
        <f>VLOOKUP($A44,'ADR Raw Data'!$B$6:$BE$43,'ADR Raw Data'!V$1,FALSE)</f>
        <v>17.485210512782299</v>
      </c>
      <c r="AL44" s="60">
        <f>VLOOKUP($A44,'ADR Raw Data'!$B$6:$BE$43,'ADR Raw Data'!W$1,FALSE)</f>
        <v>15.0320648863093</v>
      </c>
      <c r="AM44" s="60">
        <f>VLOOKUP($A44,'ADR Raw Data'!$B$6:$BE$43,'ADR Raw Data'!X$1,FALSE)</f>
        <v>5.3954059119934898</v>
      </c>
      <c r="AN44" s="61">
        <f>VLOOKUP($A44,'ADR Raw Data'!$B$6:$BE$43,'ADR Raw Data'!Y$1,FALSE)</f>
        <v>12.9150897601143</v>
      </c>
      <c r="AO44" s="60">
        <f>VLOOKUP($A44,'ADR Raw Data'!$B$6:$BE$43,'ADR Raw Data'!AA$1,FALSE)</f>
        <v>23.303629800439801</v>
      </c>
      <c r="AP44" s="60">
        <f>VLOOKUP($A44,'ADR Raw Data'!$B$6:$BE$43,'ADR Raw Data'!AB$1,FALSE)</f>
        <v>19.271306545825801</v>
      </c>
      <c r="AQ44" s="61">
        <f>VLOOKUP($A44,'ADR Raw Data'!$B$6:$BE$43,'ADR Raw Data'!AC$1,FALSE)</f>
        <v>21.526951887824001</v>
      </c>
      <c r="AR44" s="62">
        <f>VLOOKUP($A44,'ADR Raw Data'!$B$6:$BE$43,'ADR Raw Data'!AE$1,FALSE)</f>
        <v>15.125971356357599</v>
      </c>
      <c r="AS44" s="50"/>
      <c r="AT44" s="64">
        <f>VLOOKUP($A44,'RevPAR Raw Data'!$B$6:$BE$43,'RevPAR Raw Data'!G$1,FALSE)</f>
        <v>38.749765267175498</v>
      </c>
      <c r="AU44" s="65">
        <f>VLOOKUP($A44,'RevPAR Raw Data'!$B$6:$BE$43,'RevPAR Raw Data'!H$1,FALSE)</f>
        <v>46.142304389312898</v>
      </c>
      <c r="AV44" s="65">
        <f>VLOOKUP($A44,'RevPAR Raw Data'!$B$6:$BE$43,'RevPAR Raw Data'!I$1,FALSE)</f>
        <v>47.005515267175497</v>
      </c>
      <c r="AW44" s="65">
        <f>VLOOKUP($A44,'RevPAR Raw Data'!$B$6:$BE$43,'RevPAR Raw Data'!J$1,FALSE)</f>
        <v>44.265013358778603</v>
      </c>
      <c r="AX44" s="65">
        <f>VLOOKUP($A44,'RevPAR Raw Data'!$B$6:$BE$43,'RevPAR Raw Data'!K$1,FALSE)</f>
        <v>39.9326660305343</v>
      </c>
      <c r="AY44" s="66">
        <f>VLOOKUP($A44,'RevPAR Raw Data'!$B$6:$BE$43,'RevPAR Raw Data'!L$1,FALSE)</f>
        <v>43.219052862595397</v>
      </c>
      <c r="AZ44" s="65">
        <f>VLOOKUP($A44,'RevPAR Raw Data'!$B$6:$BE$43,'RevPAR Raw Data'!N$1,FALSE)</f>
        <v>44.723485687022901</v>
      </c>
      <c r="BA44" s="65">
        <f>VLOOKUP($A44,'RevPAR Raw Data'!$B$6:$BE$43,'RevPAR Raw Data'!O$1,FALSE)</f>
        <v>39.161004770992299</v>
      </c>
      <c r="BB44" s="66">
        <f>VLOOKUP($A44,'RevPAR Raw Data'!$B$6:$BE$43,'RevPAR Raw Data'!P$1,FALSE)</f>
        <v>41.942245229007597</v>
      </c>
      <c r="BC44" s="67">
        <f>VLOOKUP($A44,'RevPAR Raw Data'!$B$6:$BE$43,'RevPAR Raw Data'!R$1,FALSE)</f>
        <v>42.854250681570299</v>
      </c>
      <c r="BD44" s="63"/>
      <c r="BE44" s="59">
        <f>VLOOKUP($A44,'RevPAR Raw Data'!$B$6:$BE$43,'RevPAR Raw Data'!T$1,FALSE)</f>
        <v>48.6480623216464</v>
      </c>
      <c r="BF44" s="60">
        <f>VLOOKUP($A44,'RevPAR Raw Data'!$B$6:$BE$43,'RevPAR Raw Data'!U$1,FALSE)</f>
        <v>56.1794357114848</v>
      </c>
      <c r="BG44" s="60">
        <f>VLOOKUP($A44,'RevPAR Raw Data'!$B$6:$BE$43,'RevPAR Raw Data'!V$1,FALSE)</f>
        <v>59.3707292913858</v>
      </c>
      <c r="BH44" s="60">
        <f>VLOOKUP($A44,'RevPAR Raw Data'!$B$6:$BE$43,'RevPAR Raw Data'!W$1,FALSE)</f>
        <v>69.234232301600997</v>
      </c>
      <c r="BI44" s="60">
        <f>VLOOKUP($A44,'RevPAR Raw Data'!$B$6:$BE$43,'RevPAR Raw Data'!X$1,FALSE)</f>
        <v>48.204949484574598</v>
      </c>
      <c r="BJ44" s="61">
        <f>VLOOKUP($A44,'RevPAR Raw Data'!$B$6:$BE$43,'RevPAR Raw Data'!Y$1,FALSE)</f>
        <v>56.355927363503099</v>
      </c>
      <c r="BK44" s="60">
        <f>VLOOKUP($A44,'RevPAR Raw Data'!$B$6:$BE$43,'RevPAR Raw Data'!AA$1,FALSE)</f>
        <v>51.554456057231</v>
      </c>
      <c r="BL44" s="60">
        <f>VLOOKUP($A44,'RevPAR Raw Data'!$B$6:$BE$43,'RevPAR Raw Data'!AB$1,FALSE)</f>
        <v>34.548877275718397</v>
      </c>
      <c r="BM44" s="61">
        <f>VLOOKUP($A44,'RevPAR Raw Data'!$B$6:$BE$43,'RevPAR Raw Data'!AC$1,FALSE)</f>
        <v>43.110334223979301</v>
      </c>
      <c r="BN44" s="62">
        <f>VLOOKUP($A44,'RevPAR Raw Data'!$B$6:$BE$43,'RevPAR Raw Data'!AE$1,FALSE)</f>
        <v>52.411288275040697</v>
      </c>
    </row>
    <row r="45" spans="1:66" x14ac:dyDescent="0.35">
      <c r="A45" s="83" t="s">
        <v>84</v>
      </c>
      <c r="B45" s="59">
        <f>VLOOKUP($A45,'Occupancy Raw Data'!$B$6:$BE$43,'Occupancy Raw Data'!G$1,FALSE)</f>
        <v>38.797676180853699</v>
      </c>
      <c r="C45" s="60">
        <f>VLOOKUP($A45,'Occupancy Raw Data'!$B$6:$BE$43,'Occupancy Raw Data'!H$1,FALSE)</f>
        <v>46.021722657236602</v>
      </c>
      <c r="D45" s="60">
        <f>VLOOKUP($A45,'Occupancy Raw Data'!$B$6:$BE$43,'Occupancy Raw Data'!I$1,FALSE)</f>
        <v>46.602677443798903</v>
      </c>
      <c r="E45" s="60">
        <f>VLOOKUP($A45,'Occupancy Raw Data'!$B$6:$BE$43,'Occupancy Raw Data'!J$1,FALSE)</f>
        <v>43.217984339479599</v>
      </c>
      <c r="F45" s="60">
        <f>VLOOKUP($A45,'Occupancy Raw Data'!$B$6:$BE$43,'Occupancy Raw Data'!K$1,FALSE)</f>
        <v>37.357918666329802</v>
      </c>
      <c r="G45" s="61">
        <f>VLOOKUP($A45,'Occupancy Raw Data'!$B$6:$BE$43,'Occupancy Raw Data'!L$1,FALSE)</f>
        <v>42.399595857539701</v>
      </c>
      <c r="H45" s="60">
        <f>VLOOKUP($A45,'Occupancy Raw Data'!$B$6:$BE$43,'Occupancy Raw Data'!N$1,FALSE)</f>
        <v>39.302854256125201</v>
      </c>
      <c r="I45" s="60">
        <f>VLOOKUP($A45,'Occupancy Raw Data'!$B$6:$BE$43,'Occupancy Raw Data'!O$1,FALSE)</f>
        <v>39.808032331396802</v>
      </c>
      <c r="J45" s="61">
        <f>VLOOKUP($A45,'Occupancy Raw Data'!$B$6:$BE$43,'Occupancy Raw Data'!P$1,FALSE)</f>
        <v>39.555443293761002</v>
      </c>
      <c r="K45" s="62">
        <f>VLOOKUP($A45,'Occupancy Raw Data'!$B$6:$BE$43,'Occupancy Raw Data'!R$1,FALSE)</f>
        <v>41.586980839317199</v>
      </c>
      <c r="L45" s="63"/>
      <c r="M45" s="59">
        <f>VLOOKUP($A45,'Occupancy Raw Data'!$B$6:$BE$43,'Occupancy Raw Data'!T$1,FALSE)</f>
        <v>22.8490112828466</v>
      </c>
      <c r="N45" s="60">
        <f>VLOOKUP($A45,'Occupancy Raw Data'!$B$6:$BE$43,'Occupancy Raw Data'!U$1,FALSE)</f>
        <v>19.626399351522998</v>
      </c>
      <c r="O45" s="60">
        <f>VLOOKUP($A45,'Occupancy Raw Data'!$B$6:$BE$43,'Occupancy Raw Data'!V$1,FALSE)</f>
        <v>14.618953737778799</v>
      </c>
      <c r="P45" s="60">
        <f>VLOOKUP($A45,'Occupancy Raw Data'!$B$6:$BE$43,'Occupancy Raw Data'!W$1,FALSE)</f>
        <v>23.653182531014799</v>
      </c>
      <c r="Q45" s="60">
        <f>VLOOKUP($A45,'Occupancy Raw Data'!$B$6:$BE$43,'Occupancy Raw Data'!X$1,FALSE)</f>
        <v>9.3248289448078996</v>
      </c>
      <c r="R45" s="61">
        <f>VLOOKUP($A45,'Occupancy Raw Data'!$B$6:$BE$43,'Occupancy Raw Data'!Y$1,FALSE)</f>
        <v>17.885341670466801</v>
      </c>
      <c r="S45" s="60">
        <f>VLOOKUP($A45,'Occupancy Raw Data'!$B$6:$BE$43,'Occupancy Raw Data'!AA$1,FALSE)</f>
        <v>5.4706149639745298</v>
      </c>
      <c r="T45" s="60">
        <f>VLOOKUP($A45,'Occupancy Raw Data'!$B$6:$BE$43,'Occupancy Raw Data'!AB$1,FALSE)</f>
        <v>7.5520003953567496</v>
      </c>
      <c r="U45" s="61">
        <f>VLOOKUP($A45,'Occupancy Raw Data'!$B$6:$BE$43,'Occupancy Raw Data'!AC$1,FALSE)</f>
        <v>6.50778468469038</v>
      </c>
      <c r="V45" s="62">
        <f>VLOOKUP($A45,'Occupancy Raw Data'!$B$6:$BE$43,'Occupancy Raw Data'!AE$1,FALSE)</f>
        <v>14.5596635252081</v>
      </c>
      <c r="W45" s="63"/>
      <c r="X45" s="64">
        <f>VLOOKUP($A45,'ADR Raw Data'!$B$6:$BE$43,'ADR Raw Data'!G$1,FALSE)</f>
        <v>85.513040364583304</v>
      </c>
      <c r="Y45" s="65">
        <f>VLOOKUP($A45,'ADR Raw Data'!$B$6:$BE$43,'ADR Raw Data'!H$1,FALSE)</f>
        <v>87.100515916575105</v>
      </c>
      <c r="Z45" s="65">
        <f>VLOOKUP($A45,'ADR Raw Data'!$B$6:$BE$43,'ADR Raw Data'!I$1,FALSE)</f>
        <v>86.048406504064999</v>
      </c>
      <c r="AA45" s="65">
        <f>VLOOKUP($A45,'ADR Raw Data'!$B$6:$BE$43,'ADR Raw Data'!J$1,FALSE)</f>
        <v>84.797650496785494</v>
      </c>
      <c r="AB45" s="65">
        <f>VLOOKUP($A45,'ADR Raw Data'!$B$6:$BE$43,'ADR Raw Data'!K$1,FALSE)</f>
        <v>85.196504394861293</v>
      </c>
      <c r="AC45" s="66">
        <f>VLOOKUP($A45,'ADR Raw Data'!$B$6:$BE$43,'ADR Raw Data'!L$1,FALSE)</f>
        <v>85.773726915286503</v>
      </c>
      <c r="AD45" s="65">
        <f>VLOOKUP($A45,'ADR Raw Data'!$B$6:$BE$43,'ADR Raw Data'!N$1,FALSE)</f>
        <v>90.262609254498699</v>
      </c>
      <c r="AE45" s="65">
        <f>VLOOKUP($A45,'ADR Raw Data'!$B$6:$BE$43,'ADR Raw Data'!O$1,FALSE)</f>
        <v>88.785329949238502</v>
      </c>
      <c r="AF45" s="66">
        <f>VLOOKUP($A45,'ADR Raw Data'!$B$6:$BE$43,'ADR Raw Data'!P$1,FALSE)</f>
        <v>89.519252873563204</v>
      </c>
      <c r="AG45" s="67">
        <f>VLOOKUP($A45,'ADR Raw Data'!$B$6:$BE$43,'ADR Raw Data'!R$1,FALSE)</f>
        <v>86.791600000000003</v>
      </c>
      <c r="AH45" s="63"/>
      <c r="AI45" s="59">
        <f>VLOOKUP($A45,'ADR Raw Data'!$B$6:$BE$43,'ADR Raw Data'!T$1,FALSE)</f>
        <v>16.6247171753262</v>
      </c>
      <c r="AJ45" s="60">
        <f>VLOOKUP($A45,'ADR Raw Data'!$B$6:$BE$43,'ADR Raw Data'!U$1,FALSE)</f>
        <v>18.130587720955599</v>
      </c>
      <c r="AK45" s="60">
        <f>VLOOKUP($A45,'ADR Raw Data'!$B$6:$BE$43,'ADR Raw Data'!V$1,FALSE)</f>
        <v>16.105460765270799</v>
      </c>
      <c r="AL45" s="60">
        <f>VLOOKUP($A45,'ADR Raw Data'!$B$6:$BE$43,'ADR Raw Data'!W$1,FALSE)</f>
        <v>17.6950398507201</v>
      </c>
      <c r="AM45" s="60">
        <f>VLOOKUP($A45,'ADR Raw Data'!$B$6:$BE$43,'ADR Raw Data'!X$1,FALSE)</f>
        <v>14.958441216365999</v>
      </c>
      <c r="AN45" s="61">
        <f>VLOOKUP($A45,'ADR Raw Data'!$B$6:$BE$43,'ADR Raw Data'!Y$1,FALSE)</f>
        <v>16.713122356800799</v>
      </c>
      <c r="AO45" s="60">
        <f>VLOOKUP($A45,'ADR Raw Data'!$B$6:$BE$43,'ADR Raw Data'!AA$1,FALSE)</f>
        <v>19.6130002919185</v>
      </c>
      <c r="AP45" s="60">
        <f>VLOOKUP($A45,'ADR Raw Data'!$B$6:$BE$43,'ADR Raw Data'!AB$1,FALSE)</f>
        <v>17.679574920488601</v>
      </c>
      <c r="AQ45" s="61">
        <f>VLOOKUP($A45,'ADR Raw Data'!$B$6:$BE$43,'ADR Raw Data'!AC$1,FALSE)</f>
        <v>18.640094659311401</v>
      </c>
      <c r="AR45" s="62">
        <f>VLOOKUP($A45,'ADR Raw Data'!$B$6:$BE$43,'ADR Raw Data'!AE$1,FALSE)</f>
        <v>17.1830509274367</v>
      </c>
      <c r="AS45" s="50"/>
      <c r="AT45" s="64">
        <f>VLOOKUP($A45,'RevPAR Raw Data'!$B$6:$BE$43,'RevPAR Raw Data'!G$1,FALSE)</f>
        <v>33.177072493053799</v>
      </c>
      <c r="AU45" s="65">
        <f>VLOOKUP($A45,'RevPAR Raw Data'!$B$6:$BE$43,'RevPAR Raw Data'!H$1,FALSE)</f>
        <v>40.085157868148499</v>
      </c>
      <c r="AV45" s="65">
        <f>VLOOKUP($A45,'RevPAR Raw Data'!$B$6:$BE$43,'RevPAR Raw Data'!I$1,FALSE)</f>
        <v>40.100861328618301</v>
      </c>
      <c r="AW45" s="65">
        <f>VLOOKUP($A45,'RevPAR Raw Data'!$B$6:$BE$43,'RevPAR Raw Data'!J$1,FALSE)</f>
        <v>36.647835311947397</v>
      </c>
      <c r="AX45" s="65">
        <f>VLOOKUP($A45,'RevPAR Raw Data'!$B$6:$BE$43,'RevPAR Raw Data'!K$1,FALSE)</f>
        <v>31.827640818388399</v>
      </c>
      <c r="AY45" s="66">
        <f>VLOOKUP($A45,'RevPAR Raw Data'!$B$6:$BE$43,'RevPAR Raw Data'!L$1,FALSE)</f>
        <v>36.367713564031298</v>
      </c>
      <c r="AZ45" s="65">
        <f>VLOOKUP($A45,'RevPAR Raw Data'!$B$6:$BE$43,'RevPAR Raw Data'!N$1,FALSE)</f>
        <v>35.475781763071403</v>
      </c>
      <c r="BA45" s="65">
        <f>VLOOKUP($A45,'RevPAR Raw Data'!$B$6:$BE$43,'RevPAR Raw Data'!O$1,FALSE)</f>
        <v>35.343692851730196</v>
      </c>
      <c r="BB45" s="66">
        <f>VLOOKUP($A45,'RevPAR Raw Data'!$B$6:$BE$43,'RevPAR Raw Data'!P$1,FALSE)</f>
        <v>35.409737307400803</v>
      </c>
      <c r="BC45" s="67">
        <f>VLOOKUP($A45,'RevPAR Raw Data'!$B$6:$BE$43,'RevPAR Raw Data'!R$1,FALSE)</f>
        <v>36.094006062136899</v>
      </c>
      <c r="BD45" s="63"/>
      <c r="BE45" s="59">
        <f>VLOOKUP($A45,'RevPAR Raw Data'!$B$6:$BE$43,'RevPAR Raw Data'!T$1,FALSE)</f>
        <v>43.272311961304503</v>
      </c>
      <c r="BF45" s="60">
        <f>VLOOKUP($A45,'RevPAR Raw Data'!$B$6:$BE$43,'RevPAR Raw Data'!U$1,FALSE)</f>
        <v>41.315368623371597</v>
      </c>
      <c r="BG45" s="60">
        <f>VLOOKUP($A45,'RevPAR Raw Data'!$B$6:$BE$43,'RevPAR Raw Data'!V$1,FALSE)</f>
        <v>33.078864361580699</v>
      </c>
      <c r="BH45" s="60">
        <f>VLOOKUP($A45,'RevPAR Raw Data'!$B$6:$BE$43,'RevPAR Raw Data'!W$1,FALSE)</f>
        <v>45.533662456561601</v>
      </c>
      <c r="BI45" s="60">
        <f>VLOOKUP($A45,'RevPAR Raw Data'!$B$6:$BE$43,'RevPAR Raw Data'!X$1,FALSE)</f>
        <v>25.678119217409701</v>
      </c>
      <c r="BJ45" s="61">
        <f>VLOOKUP($A45,'RevPAR Raw Data'!$B$6:$BE$43,'RevPAR Raw Data'!Y$1,FALSE)</f>
        <v>37.587663064584603</v>
      </c>
      <c r="BK45" s="60">
        <f>VLOOKUP($A45,'RevPAR Raw Data'!$B$6:$BE$43,'RevPAR Raw Data'!AA$1,FALSE)</f>
        <v>26.156566984747101</v>
      </c>
      <c r="BL45" s="60">
        <f>VLOOKUP($A45,'RevPAR Raw Data'!$B$6:$BE$43,'RevPAR Raw Data'!AB$1,FALSE)</f>
        <v>26.566736883738098</v>
      </c>
      <c r="BM45" s="61">
        <f>VLOOKUP($A45,'RevPAR Raw Data'!$B$6:$BE$43,'RevPAR Raw Data'!AC$1,FALSE)</f>
        <v>26.3609365694522</v>
      </c>
      <c r="BN45" s="62">
        <f>VLOOKUP($A45,'RevPAR Raw Data'!$B$6:$BE$43,'RevPAR Raw Data'!AE$1,FALSE)</f>
        <v>34.244508851044799</v>
      </c>
    </row>
    <row r="46" spans="1:66" x14ac:dyDescent="0.35">
      <c r="A46" s="84" t="s">
        <v>85</v>
      </c>
      <c r="B46" s="59">
        <f>VLOOKUP($A46,'Occupancy Raw Data'!$B$6:$BE$43,'Occupancy Raw Data'!G$1,FALSE)</f>
        <v>42.194202521773001</v>
      </c>
      <c r="C46" s="60">
        <f>VLOOKUP($A46,'Occupancy Raw Data'!$B$6:$BE$43,'Occupancy Raw Data'!H$1,FALSE)</f>
        <v>50.2794748472637</v>
      </c>
      <c r="D46" s="60">
        <f>VLOOKUP($A46,'Occupancy Raw Data'!$B$6:$BE$43,'Occupancy Raw Data'!I$1,FALSE)</f>
        <v>51.566359027687497</v>
      </c>
      <c r="E46" s="60">
        <f>VLOOKUP($A46,'Occupancy Raw Data'!$B$6:$BE$43,'Occupancy Raw Data'!J$1,FALSE)</f>
        <v>48.732614064734101</v>
      </c>
      <c r="F46" s="60">
        <f>VLOOKUP($A46,'Occupancy Raw Data'!$B$6:$BE$43,'Occupancy Raw Data'!K$1,FALSE)</f>
        <v>40.127388535031798</v>
      </c>
      <c r="G46" s="61">
        <f>VLOOKUP($A46,'Occupancy Raw Data'!$B$6:$BE$43,'Occupancy Raw Data'!L$1,FALSE)</f>
        <v>46.580007799298002</v>
      </c>
      <c r="H46" s="60">
        <f>VLOOKUP($A46,'Occupancy Raw Data'!$B$6:$BE$43,'Occupancy Raw Data'!N$1,FALSE)</f>
        <v>35.330820226179597</v>
      </c>
      <c r="I46" s="60">
        <f>VLOOKUP($A46,'Occupancy Raw Data'!$B$6:$BE$43,'Occupancy Raw Data'!O$1,FALSE)</f>
        <v>39.971402573768302</v>
      </c>
      <c r="J46" s="61">
        <f>VLOOKUP($A46,'Occupancy Raw Data'!$B$6:$BE$43,'Occupancy Raw Data'!P$1,FALSE)</f>
        <v>37.651111399973999</v>
      </c>
      <c r="K46" s="62">
        <f>VLOOKUP($A46,'Occupancy Raw Data'!$B$6:$BE$43,'Occupancy Raw Data'!R$1,FALSE)</f>
        <v>44.028894542348297</v>
      </c>
      <c r="L46" s="63"/>
      <c r="M46" s="59">
        <f>VLOOKUP($A46,'Occupancy Raw Data'!$B$6:$BE$43,'Occupancy Raw Data'!T$1,FALSE)</f>
        <v>39.526154666113399</v>
      </c>
      <c r="N46" s="60">
        <f>VLOOKUP($A46,'Occupancy Raw Data'!$B$6:$BE$43,'Occupancy Raw Data'!U$1,FALSE)</f>
        <v>43.917730930227798</v>
      </c>
      <c r="O46" s="60">
        <f>VLOOKUP($A46,'Occupancy Raw Data'!$B$6:$BE$43,'Occupancy Raw Data'!V$1,FALSE)</f>
        <v>46.4898754307522</v>
      </c>
      <c r="P46" s="60">
        <f>VLOOKUP($A46,'Occupancy Raw Data'!$B$6:$BE$43,'Occupancy Raw Data'!W$1,FALSE)</f>
        <v>57.018503958881098</v>
      </c>
      <c r="Q46" s="60">
        <f>VLOOKUP($A46,'Occupancy Raw Data'!$B$6:$BE$43,'Occupancy Raw Data'!X$1,FALSE)</f>
        <v>60.732709485873201</v>
      </c>
      <c r="R46" s="61">
        <f>VLOOKUP($A46,'Occupancy Raw Data'!$B$6:$BE$43,'Occupancy Raw Data'!Y$1,FALSE)</f>
        <v>48.931961982985598</v>
      </c>
      <c r="S46" s="60">
        <f>VLOOKUP($A46,'Occupancy Raw Data'!$B$6:$BE$43,'Occupancy Raw Data'!AA$1,FALSE)</f>
        <v>19.575432999581899</v>
      </c>
      <c r="T46" s="60">
        <f>VLOOKUP($A46,'Occupancy Raw Data'!$B$6:$BE$43,'Occupancy Raw Data'!AB$1,FALSE)</f>
        <v>20.461552906796001</v>
      </c>
      <c r="U46" s="61">
        <f>VLOOKUP($A46,'Occupancy Raw Data'!$B$6:$BE$43,'Occupancy Raw Data'!AC$1,FALSE)</f>
        <v>20.0441672523114</v>
      </c>
      <c r="V46" s="62">
        <f>VLOOKUP($A46,'Occupancy Raw Data'!$B$6:$BE$43,'Occupancy Raw Data'!AE$1,FALSE)</f>
        <v>40.661665910897497</v>
      </c>
      <c r="W46" s="63"/>
      <c r="X46" s="64">
        <f>VLOOKUP($A46,'ADR Raw Data'!$B$6:$BE$43,'ADR Raw Data'!G$1,FALSE)</f>
        <v>94.3961799137399</v>
      </c>
      <c r="Y46" s="65">
        <f>VLOOKUP($A46,'ADR Raw Data'!$B$6:$BE$43,'ADR Raw Data'!H$1,FALSE)</f>
        <v>98.237414684591499</v>
      </c>
      <c r="Z46" s="65">
        <f>VLOOKUP($A46,'ADR Raw Data'!$B$6:$BE$43,'ADR Raw Data'!I$1,FALSE)</f>
        <v>100.07450214267701</v>
      </c>
      <c r="AA46" s="65">
        <f>VLOOKUP($A46,'ADR Raw Data'!$B$6:$BE$43,'ADR Raw Data'!J$1,FALSE)</f>
        <v>96.701653774339803</v>
      </c>
      <c r="AB46" s="65">
        <f>VLOOKUP($A46,'ADR Raw Data'!$B$6:$BE$43,'ADR Raw Data'!K$1,FALSE)</f>
        <v>98.927978620019402</v>
      </c>
      <c r="AC46" s="66">
        <f>VLOOKUP($A46,'ADR Raw Data'!$B$6:$BE$43,'ADR Raw Data'!L$1,FALSE)</f>
        <v>97.745886030027293</v>
      </c>
      <c r="AD46" s="65">
        <f>VLOOKUP($A46,'ADR Raw Data'!$B$6:$BE$43,'ADR Raw Data'!N$1,FALSE)</f>
        <v>111.627362030905</v>
      </c>
      <c r="AE46" s="65">
        <f>VLOOKUP($A46,'ADR Raw Data'!$B$6:$BE$43,'ADR Raw Data'!O$1,FALSE)</f>
        <v>100.473655284552</v>
      </c>
      <c r="AF46" s="66">
        <f>VLOOKUP($A46,'ADR Raw Data'!$B$6:$BE$43,'ADR Raw Data'!P$1,FALSE)</f>
        <v>105.706828931469</v>
      </c>
      <c r="AG46" s="67">
        <f>VLOOKUP($A46,'ADR Raw Data'!$B$6:$BE$43,'ADR Raw Data'!R$1,FALSE)</f>
        <v>99.690961619569805</v>
      </c>
      <c r="AH46" s="63"/>
      <c r="AI46" s="59">
        <f>VLOOKUP($A46,'ADR Raw Data'!$B$6:$BE$43,'ADR Raw Data'!T$1,FALSE)</f>
        <v>17.064874278737101</v>
      </c>
      <c r="AJ46" s="60">
        <f>VLOOKUP($A46,'ADR Raw Data'!$B$6:$BE$43,'ADR Raw Data'!U$1,FALSE)</f>
        <v>24.644340387306698</v>
      </c>
      <c r="AK46" s="60">
        <f>VLOOKUP($A46,'ADR Raw Data'!$B$6:$BE$43,'ADR Raw Data'!V$1,FALSE)</f>
        <v>26.681529647428601</v>
      </c>
      <c r="AL46" s="60">
        <f>VLOOKUP($A46,'ADR Raw Data'!$B$6:$BE$43,'ADR Raw Data'!W$1,FALSE)</f>
        <v>20.353652413890298</v>
      </c>
      <c r="AM46" s="60">
        <f>VLOOKUP($A46,'ADR Raw Data'!$B$6:$BE$43,'ADR Raw Data'!X$1,FALSE)</f>
        <v>13.3852845456378</v>
      </c>
      <c r="AN46" s="61">
        <f>VLOOKUP($A46,'ADR Raw Data'!$B$6:$BE$43,'ADR Raw Data'!Y$1,FALSE)</f>
        <v>20.884938470758701</v>
      </c>
      <c r="AO46" s="60">
        <f>VLOOKUP($A46,'ADR Raw Data'!$B$6:$BE$43,'ADR Raw Data'!AA$1,FALSE)</f>
        <v>33.834604912804203</v>
      </c>
      <c r="AP46" s="60">
        <f>VLOOKUP($A46,'ADR Raw Data'!$B$6:$BE$43,'ADR Raw Data'!AB$1,FALSE)</f>
        <v>22.918561178268</v>
      </c>
      <c r="AQ46" s="61">
        <f>VLOOKUP($A46,'ADR Raw Data'!$B$6:$BE$43,'ADR Raw Data'!AC$1,FALSE)</f>
        <v>28.090383817313199</v>
      </c>
      <c r="AR46" s="62">
        <f>VLOOKUP($A46,'ADR Raw Data'!$B$6:$BE$43,'ADR Raw Data'!AE$1,FALSE)</f>
        <v>22.567230825622101</v>
      </c>
      <c r="AS46" s="50"/>
      <c r="AT46" s="64">
        <f>VLOOKUP($A46,'RevPAR Raw Data'!$B$6:$BE$43,'RevPAR Raw Data'!G$1,FALSE)</f>
        <v>39.829715325620597</v>
      </c>
      <c r="AU46" s="65">
        <f>VLOOKUP($A46,'RevPAR Raw Data'!$B$6:$BE$43,'RevPAR Raw Data'!H$1,FALSE)</f>
        <v>49.393256206941302</v>
      </c>
      <c r="AV46" s="65">
        <f>VLOOKUP($A46,'RevPAR Raw Data'!$B$6:$BE$43,'RevPAR Raw Data'!I$1,FALSE)</f>
        <v>51.604777070063598</v>
      </c>
      <c r="AW46" s="65">
        <f>VLOOKUP($A46,'RevPAR Raw Data'!$B$6:$BE$43,'RevPAR Raw Data'!J$1,FALSE)</f>
        <v>47.125243728064397</v>
      </c>
      <c r="AX46" s="65">
        <f>VLOOKUP($A46,'RevPAR Raw Data'!$B$6:$BE$43,'RevPAR Raw Data'!K$1,FALSE)</f>
        <v>39.6972143507084</v>
      </c>
      <c r="AY46" s="66">
        <f>VLOOKUP($A46,'RevPAR Raw Data'!$B$6:$BE$43,'RevPAR Raw Data'!L$1,FALSE)</f>
        <v>45.530041336279702</v>
      </c>
      <c r="AZ46" s="65">
        <f>VLOOKUP($A46,'RevPAR Raw Data'!$B$6:$BE$43,'RevPAR Raw Data'!N$1,FALSE)</f>
        <v>39.438862602365703</v>
      </c>
      <c r="BA46" s="65">
        <f>VLOOKUP($A46,'RevPAR Raw Data'!$B$6:$BE$43,'RevPAR Raw Data'!O$1,FALSE)</f>
        <v>40.160729234368901</v>
      </c>
      <c r="BB46" s="66">
        <f>VLOOKUP($A46,'RevPAR Raw Data'!$B$6:$BE$43,'RevPAR Raw Data'!P$1,FALSE)</f>
        <v>39.799795918367302</v>
      </c>
      <c r="BC46" s="67">
        <f>VLOOKUP($A46,'RevPAR Raw Data'!$B$6:$BE$43,'RevPAR Raw Data'!R$1,FALSE)</f>
        <v>43.892828359733301</v>
      </c>
      <c r="BD46" s="63"/>
      <c r="BE46" s="59">
        <f>VLOOKUP($A46,'RevPAR Raw Data'!$B$6:$BE$43,'RevPAR Raw Data'!T$1,FALSE)</f>
        <v>63.336117545841901</v>
      </c>
      <c r="BF46" s="60">
        <f>VLOOKUP($A46,'RevPAR Raw Data'!$B$6:$BE$43,'RevPAR Raw Data'!U$1,FALSE)</f>
        <v>79.385306418361395</v>
      </c>
      <c r="BG46" s="60">
        <f>VLOOKUP($A46,'RevPAR Raw Data'!$B$6:$BE$43,'RevPAR Raw Data'!V$1,FALSE)</f>
        <v>85.575614974289707</v>
      </c>
      <c r="BH46" s="60">
        <f>VLOOKUP($A46,'RevPAR Raw Data'!$B$6:$BE$43,'RevPAR Raw Data'!W$1,FALSE)</f>
        <v>88.977504480162494</v>
      </c>
      <c r="BI46" s="60">
        <f>VLOOKUP($A46,'RevPAR Raw Data'!$B$6:$BE$43,'RevPAR Raw Data'!X$1,FALSE)</f>
        <v>82.247240008470797</v>
      </c>
      <c r="BJ46" s="61">
        <f>VLOOKUP($A46,'RevPAR Raw Data'!$B$6:$BE$43,'RevPAR Raw Data'!Y$1,FALSE)</f>
        <v>80.036310606426099</v>
      </c>
      <c r="BK46" s="60">
        <f>VLOOKUP($A46,'RevPAR Raw Data'!$B$6:$BE$43,'RevPAR Raw Data'!AA$1,FALSE)</f>
        <v>60.033308327765397</v>
      </c>
      <c r="BL46" s="60">
        <f>VLOOKUP($A46,'RevPAR Raw Data'!$B$6:$BE$43,'RevPAR Raw Data'!AB$1,FALSE)</f>
        <v>48.069607606031802</v>
      </c>
      <c r="BM46" s="61">
        <f>VLOOKUP($A46,'RevPAR Raw Data'!$B$6:$BE$43,'RevPAR Raw Data'!AC$1,FALSE)</f>
        <v>53.765034583783098</v>
      </c>
      <c r="BN46" s="62">
        <f>VLOOKUP($A46,'RevPAR Raw Data'!$B$6:$BE$43,'RevPAR Raw Data'!AE$1,FALSE)</f>
        <v>72.405108740175095</v>
      </c>
    </row>
    <row r="47" spans="1:66" x14ac:dyDescent="0.35">
      <c r="A47" s="81" t="s">
        <v>86</v>
      </c>
      <c r="B47" s="59">
        <f>VLOOKUP($A47,'Occupancy Raw Data'!$B$6:$BE$43,'Occupancy Raw Data'!G$1,FALSE)</f>
        <v>33.772218564845197</v>
      </c>
      <c r="C47" s="60">
        <f>VLOOKUP($A47,'Occupancy Raw Data'!$B$6:$BE$43,'Occupancy Raw Data'!H$1,FALSE)</f>
        <v>44.173798551678701</v>
      </c>
      <c r="D47" s="60">
        <f>VLOOKUP($A47,'Occupancy Raw Data'!$B$6:$BE$43,'Occupancy Raw Data'!I$1,FALSE)</f>
        <v>46.872942725477202</v>
      </c>
      <c r="E47" s="60">
        <f>VLOOKUP($A47,'Occupancy Raw Data'!$B$6:$BE$43,'Occupancy Raw Data'!J$1,FALSE)</f>
        <v>42.9888084265964</v>
      </c>
      <c r="F47" s="60">
        <f>VLOOKUP($A47,'Occupancy Raw Data'!$B$6:$BE$43,'Occupancy Raw Data'!K$1,FALSE)</f>
        <v>33.706385780118403</v>
      </c>
      <c r="G47" s="61">
        <f>VLOOKUP($A47,'Occupancy Raw Data'!$B$6:$BE$43,'Occupancy Raw Data'!L$1,FALSE)</f>
        <v>40.302830809743199</v>
      </c>
      <c r="H47" s="60">
        <f>VLOOKUP($A47,'Occupancy Raw Data'!$B$6:$BE$43,'Occupancy Raw Data'!N$1,FALSE)</f>
        <v>35.286372613561497</v>
      </c>
      <c r="I47" s="60">
        <f>VLOOKUP($A47,'Occupancy Raw Data'!$B$6:$BE$43,'Occupancy Raw Data'!O$1,FALSE)</f>
        <v>33.008356545961</v>
      </c>
      <c r="J47" s="61">
        <f>VLOOKUP($A47,'Occupancy Raw Data'!$B$6:$BE$43,'Occupancy Raw Data'!P$1,FALSE)</f>
        <v>34.179357021996601</v>
      </c>
      <c r="K47" s="62">
        <f>VLOOKUP($A47,'Occupancy Raw Data'!$B$6:$BE$43,'Occupancy Raw Data'!R$1,FALSE)</f>
        <v>38.587677725118397</v>
      </c>
      <c r="L47" s="63"/>
      <c r="M47" s="59">
        <f>VLOOKUP($A47,'Occupancy Raw Data'!$B$6:$BE$43,'Occupancy Raw Data'!T$1,FALSE)</f>
        <v>28.571428571428498</v>
      </c>
      <c r="N47" s="60">
        <f>VLOOKUP($A47,'Occupancy Raw Data'!$B$6:$BE$43,'Occupancy Raw Data'!U$1,FALSE)</f>
        <v>40.083507306889302</v>
      </c>
      <c r="O47" s="60">
        <f>VLOOKUP($A47,'Occupancy Raw Data'!$B$6:$BE$43,'Occupancy Raw Data'!V$1,FALSE)</f>
        <v>42.685370741482899</v>
      </c>
      <c r="P47" s="60">
        <f>VLOOKUP($A47,'Occupancy Raw Data'!$B$6:$BE$43,'Occupancy Raw Data'!W$1,FALSE)</f>
        <v>60.442260442260398</v>
      </c>
      <c r="Q47" s="60">
        <f>VLOOKUP($A47,'Occupancy Raw Data'!$B$6:$BE$43,'Occupancy Raw Data'!X$1,FALSE)</f>
        <v>21.904761904761902</v>
      </c>
      <c r="R47" s="61">
        <f>VLOOKUP($A47,'Occupancy Raw Data'!$B$6:$BE$43,'Occupancy Raw Data'!Y$1,FALSE)</f>
        <v>38.883847549909198</v>
      </c>
      <c r="S47" s="60">
        <f>VLOOKUP($A47,'Occupancy Raw Data'!$B$6:$BE$43,'Occupancy Raw Data'!AA$1,FALSE)</f>
        <v>32.995357147176797</v>
      </c>
      <c r="T47" s="60">
        <f>VLOOKUP($A47,'Occupancy Raw Data'!$B$6:$BE$43,'Occupancy Raw Data'!AB$1,FALSE)</f>
        <v>26.399999999999899</v>
      </c>
      <c r="U47" s="61">
        <f>VLOOKUP($A47,'Occupancy Raw Data'!$B$6:$BE$43,'Occupancy Raw Data'!AC$1,FALSE)</f>
        <v>29.8453880518178</v>
      </c>
      <c r="V47" s="62">
        <f>VLOOKUP($A47,'Occupancy Raw Data'!$B$6:$BE$43,'Occupancy Raw Data'!AE$1,FALSE)</f>
        <v>36.451764442167203</v>
      </c>
      <c r="W47" s="63"/>
      <c r="X47" s="64">
        <f>VLOOKUP($A47,'ADR Raw Data'!$B$6:$BE$43,'ADR Raw Data'!G$1,FALSE)</f>
        <v>81.143430799220198</v>
      </c>
      <c r="Y47" s="65">
        <f>VLOOKUP($A47,'ADR Raw Data'!$B$6:$BE$43,'ADR Raw Data'!H$1,FALSE)</f>
        <v>85.470387481371006</v>
      </c>
      <c r="Z47" s="65">
        <f>VLOOKUP($A47,'ADR Raw Data'!$B$6:$BE$43,'ADR Raw Data'!I$1,FALSE)</f>
        <v>82.582387640449397</v>
      </c>
      <c r="AA47" s="65">
        <f>VLOOKUP($A47,'ADR Raw Data'!$B$6:$BE$43,'ADR Raw Data'!J$1,FALSE)</f>
        <v>83.170826952526696</v>
      </c>
      <c r="AB47" s="65">
        <f>VLOOKUP($A47,'ADR Raw Data'!$B$6:$BE$43,'ADR Raw Data'!K$1,FALSE)</f>
        <v>83.909257812500002</v>
      </c>
      <c r="AC47" s="66">
        <f>VLOOKUP($A47,'ADR Raw Data'!$B$6:$BE$43,'ADR Raw Data'!L$1,FALSE)</f>
        <v>83.321777196994404</v>
      </c>
      <c r="AD47" s="65">
        <f>VLOOKUP($A47,'ADR Raw Data'!$B$6:$BE$43,'ADR Raw Data'!N$1,FALSE)</f>
        <v>93.2515858208955</v>
      </c>
      <c r="AE47" s="65">
        <f>VLOOKUP($A47,'ADR Raw Data'!$B$6:$BE$43,'ADR Raw Data'!O$1,FALSE)</f>
        <v>86.789789029535797</v>
      </c>
      <c r="AF47" s="66">
        <f>VLOOKUP($A47,'ADR Raw Data'!$B$6:$BE$43,'ADR Raw Data'!P$1,FALSE)</f>
        <v>90.219019801980096</v>
      </c>
      <c r="AG47" s="67">
        <f>VLOOKUP($A47,'ADR Raw Data'!$B$6:$BE$43,'ADR Raw Data'!R$1,FALSE)</f>
        <v>85.032957504298594</v>
      </c>
      <c r="AH47" s="63"/>
      <c r="AI47" s="59">
        <f>VLOOKUP($A47,'ADR Raw Data'!$B$6:$BE$43,'ADR Raw Data'!T$1,FALSE)</f>
        <v>10.702570967959799</v>
      </c>
      <c r="AJ47" s="60">
        <f>VLOOKUP($A47,'ADR Raw Data'!$B$6:$BE$43,'ADR Raw Data'!U$1,FALSE)</f>
        <v>17.685673600342501</v>
      </c>
      <c r="AK47" s="60">
        <f>VLOOKUP($A47,'ADR Raw Data'!$B$6:$BE$43,'ADR Raw Data'!V$1,FALSE)</f>
        <v>13.131123782095299</v>
      </c>
      <c r="AL47" s="60">
        <f>VLOOKUP($A47,'ADR Raw Data'!$B$6:$BE$43,'ADR Raw Data'!W$1,FALSE)</f>
        <v>15.2161062111863</v>
      </c>
      <c r="AM47" s="60">
        <f>VLOOKUP($A47,'ADR Raw Data'!$B$6:$BE$43,'ADR Raw Data'!X$1,FALSE)</f>
        <v>8.7385378821188002</v>
      </c>
      <c r="AN47" s="61">
        <f>VLOOKUP($A47,'ADR Raw Data'!$B$6:$BE$43,'ADR Raw Data'!Y$1,FALSE)</f>
        <v>13.184585044234799</v>
      </c>
      <c r="AO47" s="60">
        <f>VLOOKUP($A47,'ADR Raw Data'!$B$6:$BE$43,'ADR Raw Data'!AA$1,FALSE)</f>
        <v>22.104534880342602</v>
      </c>
      <c r="AP47" s="60">
        <f>VLOOKUP($A47,'ADR Raw Data'!$B$6:$BE$43,'ADR Raw Data'!AB$1,FALSE)</f>
        <v>16.259036626355002</v>
      </c>
      <c r="AQ47" s="61">
        <f>VLOOKUP($A47,'ADR Raw Data'!$B$6:$BE$43,'ADR Raw Data'!AC$1,FALSE)</f>
        <v>19.4669041042931</v>
      </c>
      <c r="AR47" s="62">
        <f>VLOOKUP($A47,'ADR Raw Data'!$B$6:$BE$43,'ADR Raw Data'!AE$1,FALSE)</f>
        <v>14.7517598120314</v>
      </c>
      <c r="AS47" s="50"/>
      <c r="AT47" s="64">
        <f>VLOOKUP($A47,'RevPAR Raw Data'!$B$6:$BE$43,'RevPAR Raw Data'!G$1,FALSE)</f>
        <v>27.403936800526601</v>
      </c>
      <c r="AU47" s="65">
        <f>VLOOKUP($A47,'RevPAR Raw Data'!$B$6:$BE$43,'RevPAR Raw Data'!H$1,FALSE)</f>
        <v>37.755516787360101</v>
      </c>
      <c r="AV47" s="65">
        <f>VLOOKUP($A47,'RevPAR Raw Data'!$B$6:$BE$43,'RevPAR Raw Data'!I$1,FALSE)</f>
        <v>38.708795260039402</v>
      </c>
      <c r="AW47" s="65">
        <f>VLOOKUP($A47,'RevPAR Raw Data'!$B$6:$BE$43,'RevPAR Raw Data'!J$1,FALSE)</f>
        <v>35.754147465437697</v>
      </c>
      <c r="AX47" s="65">
        <f>VLOOKUP($A47,'RevPAR Raw Data'!$B$6:$BE$43,'RevPAR Raw Data'!K$1,FALSE)</f>
        <v>28.282778143515401</v>
      </c>
      <c r="AY47" s="66">
        <f>VLOOKUP($A47,'RevPAR Raw Data'!$B$6:$BE$43,'RevPAR Raw Data'!L$1,FALSE)</f>
        <v>33.5810348913759</v>
      </c>
      <c r="AZ47" s="65">
        <f>VLOOKUP($A47,'RevPAR Raw Data'!$B$6:$BE$43,'RevPAR Raw Data'!N$1,FALSE)</f>
        <v>32.905102040816303</v>
      </c>
      <c r="BA47" s="65">
        <f>VLOOKUP($A47,'RevPAR Raw Data'!$B$6:$BE$43,'RevPAR Raw Data'!O$1,FALSE)</f>
        <v>28.647883008356501</v>
      </c>
      <c r="BB47" s="66">
        <f>VLOOKUP($A47,'RevPAR Raw Data'!$B$6:$BE$43,'RevPAR Raw Data'!P$1,FALSE)</f>
        <v>30.836280879864599</v>
      </c>
      <c r="BC47" s="67">
        <f>VLOOKUP($A47,'RevPAR Raw Data'!$B$6:$BE$43,'RevPAR Raw Data'!R$1,FALSE)</f>
        <v>32.812243601895702</v>
      </c>
      <c r="BD47" s="63"/>
      <c r="BE47" s="59">
        <f>VLOOKUP($A47,'RevPAR Raw Data'!$B$6:$BE$43,'RevPAR Raw Data'!T$1,FALSE)</f>
        <v>42.331876958805502</v>
      </c>
      <c r="BF47" s="60">
        <f>VLOOKUP($A47,'RevPAR Raw Data'!$B$6:$BE$43,'RevPAR Raw Data'!U$1,FALSE)</f>
        <v>64.858219177097695</v>
      </c>
      <c r="BG47" s="60">
        <f>VLOOKUP($A47,'RevPAR Raw Data'!$B$6:$BE$43,'RevPAR Raw Data'!V$1,FALSE)</f>
        <v>61.4215633924887</v>
      </c>
      <c r="BH47" s="60">
        <f>VLOOKUP($A47,'RevPAR Raw Data'!$B$6:$BE$43,'RevPAR Raw Data'!W$1,FALSE)</f>
        <v>84.855325198782893</v>
      </c>
      <c r="BI47" s="60">
        <f>VLOOKUP($A47,'RevPAR Raw Data'!$B$6:$BE$43,'RevPAR Raw Data'!X$1,FALSE)</f>
        <v>32.557455703916197</v>
      </c>
      <c r="BJ47" s="61">
        <f>VLOOKUP($A47,'RevPAR Raw Data'!$B$6:$BE$43,'RevPAR Raw Data'!Y$1,FALSE)</f>
        <v>57.195106542832498</v>
      </c>
      <c r="BK47" s="60">
        <f>VLOOKUP($A47,'RevPAR Raw Data'!$B$6:$BE$43,'RevPAR Raw Data'!AA$1,FALSE)</f>
        <v>62.3933622570108</v>
      </c>
      <c r="BL47" s="60">
        <f>VLOOKUP($A47,'RevPAR Raw Data'!$B$6:$BE$43,'RevPAR Raw Data'!AB$1,FALSE)</f>
        <v>46.951422295712703</v>
      </c>
      <c r="BM47" s="61">
        <f>VLOOKUP($A47,'RevPAR Raw Data'!$B$6:$BE$43,'RevPAR Raw Data'!AC$1,FALSE)</f>
        <v>55.122265227712496</v>
      </c>
      <c r="BN47" s="62">
        <f>VLOOKUP($A47,'RevPAR Raw Data'!$B$6:$BE$43,'RevPAR Raw Data'!AE$1,FALSE)</f>
        <v>56.580800991954703</v>
      </c>
    </row>
    <row r="48" spans="1:66" ht="15.6" thickBot="1" x14ac:dyDescent="0.4">
      <c r="A48" s="81" t="s">
        <v>87</v>
      </c>
      <c r="B48" s="85">
        <f>VLOOKUP($A48,'Occupancy Raw Data'!$B$6:$BE$43,'Occupancy Raw Data'!G$1,FALSE)</f>
        <v>43.206705421116602</v>
      </c>
      <c r="C48" s="86">
        <f>VLOOKUP($A48,'Occupancy Raw Data'!$B$6:$BE$43,'Occupancy Raw Data'!H$1,FALSE)</f>
        <v>47.951872380694802</v>
      </c>
      <c r="D48" s="86">
        <f>VLOOKUP($A48,'Occupancy Raw Data'!$B$6:$BE$43,'Occupancy Raw Data'!I$1,FALSE)</f>
        <v>48.871163985399399</v>
      </c>
      <c r="E48" s="86">
        <f>VLOOKUP($A48,'Occupancy Raw Data'!$B$6:$BE$43,'Occupancy Raw Data'!J$1,FALSE)</f>
        <v>46.221441124780299</v>
      </c>
      <c r="F48" s="86">
        <f>VLOOKUP($A48,'Occupancy Raw Data'!$B$6:$BE$43,'Occupancy Raw Data'!K$1,FALSE)</f>
        <v>40.962552386102402</v>
      </c>
      <c r="G48" s="87">
        <f>VLOOKUP($A48,'Occupancy Raw Data'!$B$6:$BE$43,'Occupancy Raw Data'!L$1,FALSE)</f>
        <v>45.442747059618704</v>
      </c>
      <c r="H48" s="86">
        <f>VLOOKUP($A48,'Occupancy Raw Data'!$B$6:$BE$43,'Occupancy Raw Data'!N$1,FALSE)</f>
        <v>45.5590104096255</v>
      </c>
      <c r="I48" s="86">
        <f>VLOOKUP($A48,'Occupancy Raw Data'!$B$6:$BE$43,'Occupancy Raw Data'!O$1,FALSE)</f>
        <v>40.746248479113099</v>
      </c>
      <c r="J48" s="87">
        <f>VLOOKUP($A48,'Occupancy Raw Data'!$B$6:$BE$43,'Occupancy Raw Data'!P$1,FALSE)</f>
        <v>43.152629444369303</v>
      </c>
      <c r="K48" s="88">
        <f>VLOOKUP($A48,'Occupancy Raw Data'!$B$6:$BE$43,'Occupancy Raw Data'!R$1,FALSE)</f>
        <v>44.788427740975997</v>
      </c>
      <c r="L48" s="63"/>
      <c r="M48" s="85">
        <f>VLOOKUP($A48,'Occupancy Raw Data'!$B$6:$BE$43,'Occupancy Raw Data'!T$1,FALSE)</f>
        <v>37.207452941971702</v>
      </c>
      <c r="N48" s="86">
        <f>VLOOKUP($A48,'Occupancy Raw Data'!$B$6:$BE$43,'Occupancy Raw Data'!U$1,FALSE)</f>
        <v>37.149453455029899</v>
      </c>
      <c r="O48" s="86">
        <f>VLOOKUP($A48,'Occupancy Raw Data'!$B$6:$BE$43,'Occupancy Raw Data'!V$1,FALSE)</f>
        <v>40.2705574592662</v>
      </c>
      <c r="P48" s="86">
        <f>VLOOKUP($A48,'Occupancy Raw Data'!$B$6:$BE$43,'Occupancy Raw Data'!W$1,FALSE)</f>
        <v>47.803928892916801</v>
      </c>
      <c r="Q48" s="86">
        <f>VLOOKUP($A48,'Occupancy Raw Data'!$B$6:$BE$43,'Occupancy Raw Data'!X$1,FALSE)</f>
        <v>24.4298964082599</v>
      </c>
      <c r="R48" s="87">
        <f>VLOOKUP($A48,'Occupancy Raw Data'!$B$6:$BE$43,'Occupancy Raw Data'!Y$1,FALSE)</f>
        <v>37.300678564494198</v>
      </c>
      <c r="S48" s="86">
        <f>VLOOKUP($A48,'Occupancy Raw Data'!$B$6:$BE$43,'Occupancy Raw Data'!AA$1,FALSE)</f>
        <v>32.106735555873001</v>
      </c>
      <c r="T48" s="86">
        <f>VLOOKUP($A48,'Occupancy Raw Data'!$B$6:$BE$43,'Occupancy Raw Data'!AB$1,FALSE)</f>
        <v>18.7138715609717</v>
      </c>
      <c r="U48" s="61">
        <f>VLOOKUP($A48,'Occupancy Raw Data'!$B$6:$BE$43,'Occupancy Raw Data'!AC$1,FALSE)</f>
        <v>25.4262095726681</v>
      </c>
      <c r="V48" s="88">
        <f>VLOOKUP($A48,'Occupancy Raw Data'!$B$6:$BE$43,'Occupancy Raw Data'!AE$1,FALSE)</f>
        <v>33.8133039948682</v>
      </c>
      <c r="W48" s="63"/>
      <c r="X48" s="89">
        <f>VLOOKUP($A48,'ADR Raw Data'!$B$6:$BE$43,'ADR Raw Data'!G$1,FALSE)</f>
        <v>110.91680851063801</v>
      </c>
      <c r="Y48" s="90">
        <f>VLOOKUP($A48,'ADR Raw Data'!$B$6:$BE$43,'ADR Raw Data'!H$1,FALSE)</f>
        <v>116.307741753594</v>
      </c>
      <c r="Z48" s="90">
        <f>VLOOKUP($A48,'ADR Raw Data'!$B$6:$BE$43,'ADR Raw Data'!I$1,FALSE)</f>
        <v>117.48068879668</v>
      </c>
      <c r="AA48" s="90">
        <f>VLOOKUP($A48,'ADR Raw Data'!$B$6:$BE$43,'ADR Raw Data'!J$1,FALSE)</f>
        <v>114.508487861947</v>
      </c>
      <c r="AB48" s="90">
        <f>VLOOKUP($A48,'ADR Raw Data'!$B$6:$BE$43,'ADR Raw Data'!K$1,FALSE)</f>
        <v>124.972983498349</v>
      </c>
      <c r="AC48" s="91">
        <f>VLOOKUP($A48,'ADR Raw Data'!$B$6:$BE$43,'ADR Raw Data'!L$1,FALSE)</f>
        <v>116.73106622240699</v>
      </c>
      <c r="AD48" s="90">
        <f>VLOOKUP($A48,'ADR Raw Data'!$B$6:$BE$43,'ADR Raw Data'!N$1,FALSE)</f>
        <v>140.30081008901999</v>
      </c>
      <c r="AE48" s="90">
        <f>VLOOKUP($A48,'ADR Raw Data'!$B$6:$BE$43,'ADR Raw Data'!O$1,FALSE)</f>
        <v>118.704289980092</v>
      </c>
      <c r="AF48" s="91">
        <f>VLOOKUP($A48,'ADR Raw Data'!$B$6:$BE$43,'ADR Raw Data'!P$1,FALSE)</f>
        <v>130.10470864661599</v>
      </c>
      <c r="AG48" s="92">
        <f>VLOOKUP($A48,'ADR Raw Data'!$B$6:$BE$43,'ADR Raw Data'!R$1,FALSE)</f>
        <v>120.41255185201101</v>
      </c>
      <c r="AH48" s="63"/>
      <c r="AI48" s="85">
        <f>VLOOKUP($A48,'ADR Raw Data'!$B$6:$BE$43,'ADR Raw Data'!T$1,FALSE)</f>
        <v>16.5441254787026</v>
      </c>
      <c r="AJ48" s="86">
        <f>VLOOKUP($A48,'ADR Raw Data'!$B$6:$BE$43,'ADR Raw Data'!U$1,FALSE)</f>
        <v>26.709877330183001</v>
      </c>
      <c r="AK48" s="86">
        <f>VLOOKUP($A48,'ADR Raw Data'!$B$6:$BE$43,'ADR Raw Data'!V$1,FALSE)</f>
        <v>27.3764064526125</v>
      </c>
      <c r="AL48" s="86">
        <f>VLOOKUP($A48,'ADR Raw Data'!$B$6:$BE$43,'ADR Raw Data'!W$1,FALSE)</f>
        <v>17.477637945197401</v>
      </c>
      <c r="AM48" s="86">
        <f>VLOOKUP($A48,'ADR Raw Data'!$B$6:$BE$43,'ADR Raw Data'!X$1,FALSE)</f>
        <v>22.496481706439202</v>
      </c>
      <c r="AN48" s="87">
        <f>VLOOKUP($A48,'ADR Raw Data'!$B$6:$BE$43,'ADR Raw Data'!Y$1,FALSE)</f>
        <v>22.0580544309794</v>
      </c>
      <c r="AO48" s="86">
        <f>VLOOKUP($A48,'ADR Raw Data'!$B$6:$BE$43,'ADR Raw Data'!AA$1,FALSE)</f>
        <v>42.616159786444697</v>
      </c>
      <c r="AP48" s="86">
        <f>VLOOKUP($A48,'ADR Raw Data'!$B$6:$BE$43,'ADR Raw Data'!AB$1,FALSE)</f>
        <v>36.898396530074798</v>
      </c>
      <c r="AQ48" s="87">
        <f>VLOOKUP($A48,'ADR Raw Data'!$B$6:$BE$43,'ADR Raw Data'!AC$1,FALSE)</f>
        <v>40.567117535327696</v>
      </c>
      <c r="AR48" s="88">
        <f>VLOOKUP($A48,'ADR Raw Data'!$B$6:$BE$43,'ADR Raw Data'!AE$1,FALSE)</f>
        <v>27.109276211894699</v>
      </c>
      <c r="AS48" s="50"/>
      <c r="AT48" s="89">
        <f>VLOOKUP($A48,'RevPAR Raw Data'!$B$6:$BE$43,'RevPAR Raw Data'!G$1,FALSE)</f>
        <v>47.923498715695501</v>
      </c>
      <c r="AU48" s="90">
        <f>VLOOKUP($A48,'RevPAR Raw Data'!$B$6:$BE$43,'RevPAR Raw Data'!H$1,FALSE)</f>
        <v>55.7717398945518</v>
      </c>
      <c r="AV48" s="90">
        <f>VLOOKUP($A48,'RevPAR Raw Data'!$B$6:$BE$43,'RevPAR Raw Data'!I$1,FALSE)</f>
        <v>57.414180073002498</v>
      </c>
      <c r="AW48" s="90">
        <f>VLOOKUP($A48,'RevPAR Raw Data'!$B$6:$BE$43,'RevPAR Raw Data'!J$1,FALSE)</f>
        <v>52.927473299986403</v>
      </c>
      <c r="AX48" s="90">
        <f>VLOOKUP($A48,'RevPAR Raw Data'!$B$6:$BE$43,'RevPAR Raw Data'!K$1,FALSE)</f>
        <v>51.192123833986699</v>
      </c>
      <c r="AY48" s="91">
        <f>VLOOKUP($A48,'RevPAR Raw Data'!$B$6:$BE$43,'RevPAR Raw Data'!L$1,FALSE)</f>
        <v>53.045803163444603</v>
      </c>
      <c r="AZ48" s="90">
        <f>VLOOKUP($A48,'RevPAR Raw Data'!$B$6:$BE$43,'RevPAR Raw Data'!N$1,FALSE)</f>
        <v>63.9196606732459</v>
      </c>
      <c r="BA48" s="90">
        <f>VLOOKUP($A48,'RevPAR Raw Data'!$B$6:$BE$43,'RevPAR Raw Data'!O$1,FALSE)</f>
        <v>48.367544950655599</v>
      </c>
      <c r="BB48" s="91">
        <f>VLOOKUP($A48,'RevPAR Raw Data'!$B$6:$BE$43,'RevPAR Raw Data'!P$1,FALSE)</f>
        <v>56.1436028119507</v>
      </c>
      <c r="BC48" s="92">
        <f>VLOOKUP($A48,'RevPAR Raw Data'!$B$6:$BE$43,'RevPAR Raw Data'!R$1,FALSE)</f>
        <v>53.930888777303501</v>
      </c>
      <c r="BD48" s="63"/>
      <c r="BE48" s="85">
        <f>VLOOKUP($A48,'RevPAR Raw Data'!$B$6:$BE$43,'RevPAR Raw Data'!T$1,FALSE)</f>
        <v>59.907226122823303</v>
      </c>
      <c r="BF48" s="86">
        <f>VLOOKUP($A48,'RevPAR Raw Data'!$B$6:$BE$43,'RevPAR Raw Data'!U$1,FALSE)</f>
        <v>73.781904231884795</v>
      </c>
      <c r="BG48" s="86">
        <f>VLOOKUP($A48,'RevPAR Raw Data'!$B$6:$BE$43,'RevPAR Raw Data'!V$1,FALSE)</f>
        <v>78.671595402660301</v>
      </c>
      <c r="BH48" s="86">
        <f>VLOOKUP($A48,'RevPAR Raw Data'!$B$6:$BE$43,'RevPAR Raw Data'!W$1,FALSE)</f>
        <v>73.636564453597899</v>
      </c>
      <c r="BI48" s="86">
        <f>VLOOKUP($A48,'RevPAR Raw Data'!$B$6:$BE$43,'RevPAR Raw Data'!X$1,FALSE)</f>
        <v>52.422245291085403</v>
      </c>
      <c r="BJ48" s="87">
        <f>VLOOKUP($A48,'RevPAR Raw Data'!$B$6:$BE$43,'RevPAR Raw Data'!Y$1,FALSE)</f>
        <v>67.586536976354395</v>
      </c>
      <c r="BK48" s="86">
        <f>VLOOKUP($A48,'RevPAR Raw Data'!$B$6:$BE$43,'RevPAR Raw Data'!AA$1,FALSE)</f>
        <v>88.405553069019902</v>
      </c>
      <c r="BL48" s="86">
        <f>VLOOKUP($A48,'RevPAR Raw Data'!$B$6:$BE$43,'RevPAR Raw Data'!AB$1,FALSE)</f>
        <v>62.517386625742802</v>
      </c>
      <c r="BM48" s="87">
        <f>VLOOKUP($A48,'RevPAR Raw Data'!$B$6:$BE$43,'RevPAR Raw Data'!AC$1,FALSE)</f>
        <v>76.308007430118906</v>
      </c>
      <c r="BN48" s="88">
        <f>VLOOKUP($A48,'RevPAR Raw Data'!$B$6:$BE$43,'RevPAR Raw Data'!AE$1,FALSE)</f>
        <v>70.089122183099406</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BPyhLJbKnh8t9HV6pXklnpdP0z8ZI0B9Gsze6nUPI3L+NaTcwW4ZLKbZiZFe0VeoV8+IWmYlmTthh7wZR/oMTQ==" saltValue="jR0NJuBGmo6qR8elF9WO/w=="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10" t="s">
        <v>113</v>
      </c>
      <c r="B1" s="104" t="s">
        <v>67</v>
      </c>
      <c r="C1" s="105"/>
      <c r="D1" s="105"/>
      <c r="E1" s="105"/>
      <c r="F1" s="105"/>
      <c r="G1" s="105"/>
      <c r="H1" s="105"/>
      <c r="I1" s="105"/>
      <c r="J1" s="105"/>
      <c r="K1" s="106"/>
      <c r="L1" s="50"/>
      <c r="M1" s="104" t="s">
        <v>74</v>
      </c>
      <c r="N1" s="105"/>
      <c r="O1" s="105"/>
      <c r="P1" s="105"/>
      <c r="Q1" s="105"/>
      <c r="R1" s="105"/>
      <c r="S1" s="105"/>
      <c r="T1" s="105"/>
      <c r="U1" s="105"/>
      <c r="V1" s="106"/>
      <c r="X1" s="104" t="s">
        <v>68</v>
      </c>
      <c r="Y1" s="105"/>
      <c r="Z1" s="105"/>
      <c r="AA1" s="105"/>
      <c r="AB1" s="105"/>
      <c r="AC1" s="105"/>
      <c r="AD1" s="105"/>
      <c r="AE1" s="105"/>
      <c r="AF1" s="105"/>
      <c r="AG1" s="106"/>
      <c r="AI1" s="104" t="s">
        <v>75</v>
      </c>
      <c r="AJ1" s="105"/>
      <c r="AK1" s="105"/>
      <c r="AL1" s="105"/>
      <c r="AM1" s="105"/>
      <c r="AN1" s="105"/>
      <c r="AO1" s="105"/>
      <c r="AP1" s="105"/>
      <c r="AQ1" s="105"/>
      <c r="AR1" s="106"/>
      <c r="AS1" s="50"/>
      <c r="AT1" s="104" t="s">
        <v>69</v>
      </c>
      <c r="AU1" s="105"/>
      <c r="AV1" s="105"/>
      <c r="AW1" s="105"/>
      <c r="AX1" s="105"/>
      <c r="AY1" s="105"/>
      <c r="AZ1" s="105"/>
      <c r="BA1" s="105"/>
      <c r="BB1" s="105"/>
      <c r="BC1" s="106"/>
      <c r="BE1" s="104" t="s">
        <v>76</v>
      </c>
      <c r="BF1" s="105"/>
      <c r="BG1" s="105"/>
      <c r="BH1" s="105"/>
      <c r="BI1" s="105"/>
      <c r="BJ1" s="105"/>
      <c r="BK1" s="105"/>
      <c r="BL1" s="105"/>
      <c r="BM1" s="105"/>
      <c r="BN1" s="106"/>
    </row>
    <row r="2" spans="1:66" x14ac:dyDescent="0.35">
      <c r="A2" s="110"/>
      <c r="B2" s="52"/>
      <c r="C2" s="53"/>
      <c r="D2" s="53"/>
      <c r="E2" s="53"/>
      <c r="F2" s="53"/>
      <c r="G2" s="107" t="s">
        <v>65</v>
      </c>
      <c r="H2" s="53"/>
      <c r="I2" s="53"/>
      <c r="J2" s="107" t="s">
        <v>66</v>
      </c>
      <c r="K2" s="108" t="s">
        <v>57</v>
      </c>
      <c r="L2" s="55"/>
      <c r="M2" s="52"/>
      <c r="N2" s="53"/>
      <c r="O2" s="53"/>
      <c r="P2" s="53"/>
      <c r="Q2" s="53"/>
      <c r="R2" s="107" t="s">
        <v>65</v>
      </c>
      <c r="S2" s="53"/>
      <c r="T2" s="53"/>
      <c r="U2" s="107" t="s">
        <v>66</v>
      </c>
      <c r="V2" s="108" t="s">
        <v>57</v>
      </c>
      <c r="X2" s="52"/>
      <c r="Y2" s="53"/>
      <c r="Z2" s="53"/>
      <c r="AA2" s="53"/>
      <c r="AB2" s="53"/>
      <c r="AC2" s="107" t="s">
        <v>65</v>
      </c>
      <c r="AD2" s="53"/>
      <c r="AE2" s="53"/>
      <c r="AF2" s="107" t="s">
        <v>66</v>
      </c>
      <c r="AG2" s="108" t="s">
        <v>57</v>
      </c>
      <c r="AI2" s="52"/>
      <c r="AJ2" s="53"/>
      <c r="AK2" s="53"/>
      <c r="AL2" s="53"/>
      <c r="AM2" s="53"/>
      <c r="AN2" s="107" t="s">
        <v>65</v>
      </c>
      <c r="AO2" s="53"/>
      <c r="AP2" s="53"/>
      <c r="AQ2" s="107" t="s">
        <v>66</v>
      </c>
      <c r="AR2" s="108" t="s">
        <v>57</v>
      </c>
      <c r="AS2" s="55"/>
      <c r="AT2" s="52"/>
      <c r="AU2" s="53"/>
      <c r="AV2" s="53"/>
      <c r="AW2" s="53"/>
      <c r="AX2" s="53"/>
      <c r="AY2" s="107" t="s">
        <v>65</v>
      </c>
      <c r="AZ2" s="53"/>
      <c r="BA2" s="53"/>
      <c r="BB2" s="107" t="s">
        <v>66</v>
      </c>
      <c r="BC2" s="108" t="s">
        <v>57</v>
      </c>
      <c r="BE2" s="52"/>
      <c r="BF2" s="53"/>
      <c r="BG2" s="53"/>
      <c r="BH2" s="53"/>
      <c r="BI2" s="53"/>
      <c r="BJ2" s="107" t="s">
        <v>65</v>
      </c>
      <c r="BK2" s="53"/>
      <c r="BL2" s="53"/>
      <c r="BM2" s="107" t="s">
        <v>66</v>
      </c>
      <c r="BN2" s="108" t="s">
        <v>57</v>
      </c>
    </row>
    <row r="3" spans="1:66" x14ac:dyDescent="0.35">
      <c r="A3" s="110"/>
      <c r="B3" s="56" t="s">
        <v>58</v>
      </c>
      <c r="C3" s="57" t="s">
        <v>59</v>
      </c>
      <c r="D3" s="57" t="s">
        <v>60</v>
      </c>
      <c r="E3" s="57" t="s">
        <v>61</v>
      </c>
      <c r="F3" s="57" t="s">
        <v>62</v>
      </c>
      <c r="G3" s="107"/>
      <c r="H3" s="57" t="s">
        <v>63</v>
      </c>
      <c r="I3" s="57" t="s">
        <v>64</v>
      </c>
      <c r="J3" s="107"/>
      <c r="K3" s="108"/>
      <c r="L3" s="55"/>
      <c r="M3" s="56" t="s">
        <v>58</v>
      </c>
      <c r="N3" s="57" t="s">
        <v>59</v>
      </c>
      <c r="O3" s="57" t="s">
        <v>60</v>
      </c>
      <c r="P3" s="57" t="s">
        <v>61</v>
      </c>
      <c r="Q3" s="57" t="s">
        <v>62</v>
      </c>
      <c r="R3" s="107"/>
      <c r="S3" s="57" t="s">
        <v>63</v>
      </c>
      <c r="T3" s="57" t="s">
        <v>64</v>
      </c>
      <c r="U3" s="107"/>
      <c r="V3" s="108"/>
      <c r="X3" s="56" t="s">
        <v>58</v>
      </c>
      <c r="Y3" s="57" t="s">
        <v>59</v>
      </c>
      <c r="Z3" s="57" t="s">
        <v>60</v>
      </c>
      <c r="AA3" s="57" t="s">
        <v>61</v>
      </c>
      <c r="AB3" s="57" t="s">
        <v>62</v>
      </c>
      <c r="AC3" s="107"/>
      <c r="AD3" s="57" t="s">
        <v>63</v>
      </c>
      <c r="AE3" s="57" t="s">
        <v>64</v>
      </c>
      <c r="AF3" s="107"/>
      <c r="AG3" s="108"/>
      <c r="AI3" s="56" t="s">
        <v>58</v>
      </c>
      <c r="AJ3" s="57" t="s">
        <v>59</v>
      </c>
      <c r="AK3" s="57" t="s">
        <v>60</v>
      </c>
      <c r="AL3" s="57" t="s">
        <v>61</v>
      </c>
      <c r="AM3" s="57" t="s">
        <v>62</v>
      </c>
      <c r="AN3" s="107"/>
      <c r="AO3" s="57" t="s">
        <v>63</v>
      </c>
      <c r="AP3" s="57" t="s">
        <v>64</v>
      </c>
      <c r="AQ3" s="107"/>
      <c r="AR3" s="108"/>
      <c r="AS3" s="55"/>
      <c r="AT3" s="56" t="s">
        <v>58</v>
      </c>
      <c r="AU3" s="57" t="s">
        <v>59</v>
      </c>
      <c r="AV3" s="57" t="s">
        <v>60</v>
      </c>
      <c r="AW3" s="57" t="s">
        <v>61</v>
      </c>
      <c r="AX3" s="57" t="s">
        <v>62</v>
      </c>
      <c r="AY3" s="107"/>
      <c r="AZ3" s="57" t="s">
        <v>63</v>
      </c>
      <c r="BA3" s="57" t="s">
        <v>64</v>
      </c>
      <c r="BB3" s="107"/>
      <c r="BC3" s="108"/>
      <c r="BE3" s="56" t="s">
        <v>58</v>
      </c>
      <c r="BF3" s="57" t="s">
        <v>59</v>
      </c>
      <c r="BG3" s="57" t="s">
        <v>60</v>
      </c>
      <c r="BH3" s="57" t="s">
        <v>61</v>
      </c>
      <c r="BI3" s="57" t="s">
        <v>62</v>
      </c>
      <c r="BJ3" s="107"/>
      <c r="BK3" s="57" t="s">
        <v>63</v>
      </c>
      <c r="BL3" s="57" t="s">
        <v>64</v>
      </c>
      <c r="BM3" s="107"/>
      <c r="BN3" s="108"/>
    </row>
    <row r="4" spans="1:66" x14ac:dyDescent="0.35">
      <c r="A4" s="58" t="s">
        <v>15</v>
      </c>
      <c r="B4" s="59">
        <f>VLOOKUP($A4,'Occupancy Raw Data'!$B$6:$BE$43,'Occupancy Raw Data'!AG$1,FALSE)</f>
        <v>46.386661420558802</v>
      </c>
      <c r="C4" s="60">
        <f>VLOOKUP($A4,'Occupancy Raw Data'!$B$6:$BE$43,'Occupancy Raw Data'!AH$1,FALSE)</f>
        <v>51.261977000654298</v>
      </c>
      <c r="D4" s="60">
        <f>VLOOKUP($A4,'Occupancy Raw Data'!$B$6:$BE$43,'Occupancy Raw Data'!AI$1,FALSE)</f>
        <v>52.902221575483999</v>
      </c>
      <c r="E4" s="60">
        <f>VLOOKUP($A4,'Occupancy Raw Data'!$B$6:$BE$43,'Occupancy Raw Data'!AJ$1,FALSE)</f>
        <v>52.360103714361003</v>
      </c>
      <c r="F4" s="60">
        <f>VLOOKUP($A4,'Occupancy Raw Data'!$B$6:$BE$43,'Occupancy Raw Data'!AK$1,FALSE)</f>
        <v>50.859564671766101</v>
      </c>
      <c r="G4" s="61">
        <f>VLOOKUP($A4,'Occupancy Raw Data'!$B$6:$BE$43,'Occupancy Raw Data'!AL$1,FALSE)</f>
        <v>50.7541039679382</v>
      </c>
      <c r="H4" s="60">
        <f>VLOOKUP($A4,'Occupancy Raw Data'!$B$6:$BE$43,'Occupancy Raw Data'!AN$1,FALSE)</f>
        <v>56.565092862887703</v>
      </c>
      <c r="I4" s="60">
        <f>VLOOKUP($A4,'Occupancy Raw Data'!$B$6:$BE$43,'Occupancy Raw Data'!AO$1,FALSE)</f>
        <v>56.746585954211298</v>
      </c>
      <c r="J4" s="61">
        <f>VLOOKUP($A4,'Occupancy Raw Data'!$B$6:$BE$43,'Occupancy Raw Data'!AP$1,FALSE)</f>
        <v>56.655830954456697</v>
      </c>
      <c r="K4" s="62">
        <f>VLOOKUP($A4,'Occupancy Raw Data'!$B$6:$BE$43,'Occupancy Raw Data'!AR$1,FALSE)</f>
        <v>52.440178510261902</v>
      </c>
      <c r="M4" s="59">
        <f>VLOOKUP($A4,'Occupancy Raw Data'!$B$6:$BE$43,'Occupancy Raw Data'!AT$1,FALSE)</f>
        <v>41.643289966374702</v>
      </c>
      <c r="N4" s="60">
        <f>VLOOKUP($A4,'Occupancy Raw Data'!$B$6:$BE$43,'Occupancy Raw Data'!AU$1,FALSE)</f>
        <v>42.201527105359602</v>
      </c>
      <c r="O4" s="60">
        <f>VLOOKUP($A4,'Occupancy Raw Data'!$B$6:$BE$43,'Occupancy Raw Data'!AV$1,FALSE)</f>
        <v>45.2833887563757</v>
      </c>
      <c r="P4" s="60">
        <f>VLOOKUP($A4,'Occupancy Raw Data'!$B$6:$BE$43,'Occupancy Raw Data'!AW$1,FALSE)</f>
        <v>47.173909265742999</v>
      </c>
      <c r="Q4" s="60">
        <f>VLOOKUP($A4,'Occupancy Raw Data'!$B$6:$BE$43,'Occupancy Raw Data'!AX$1,FALSE)</f>
        <v>35.217837967128197</v>
      </c>
      <c r="R4" s="61">
        <f>VLOOKUP($A4,'Occupancy Raw Data'!$B$6:$BE$43,'Occupancy Raw Data'!AY$1,FALSE)</f>
        <v>42.247333296353503</v>
      </c>
      <c r="S4" s="60">
        <f>VLOOKUP($A4,'Occupancy Raw Data'!$B$6:$BE$43,'Occupancy Raw Data'!BA$1,FALSE)</f>
        <v>44.112352800074</v>
      </c>
      <c r="T4" s="60">
        <f>VLOOKUP($A4,'Occupancy Raw Data'!$B$6:$BE$43,'Occupancy Raw Data'!BB$1,FALSE)</f>
        <v>37.706386104455902</v>
      </c>
      <c r="U4" s="61">
        <f>VLOOKUP($A4,'Occupancy Raw Data'!$B$6:$BE$43,'Occupancy Raw Data'!BC$1,FALSE)</f>
        <v>40.831442583013001</v>
      </c>
      <c r="V4" s="62">
        <f>VLOOKUP($A4,'Occupancy Raw Data'!$B$6:$BE$43,'Occupancy Raw Data'!BE$1,FALSE)</f>
        <v>41.808179226831797</v>
      </c>
      <c r="X4" s="64">
        <f>VLOOKUP($A4,'ADR Raw Data'!$B$6:$BE$43,'ADR Raw Data'!AG$1,FALSE)</f>
        <v>127.58736385918</v>
      </c>
      <c r="Y4" s="65">
        <f>VLOOKUP($A4,'ADR Raw Data'!$B$6:$BE$43,'ADR Raw Data'!AH$1,FALSE)</f>
        <v>128.075509518454</v>
      </c>
      <c r="Z4" s="65">
        <f>VLOOKUP($A4,'ADR Raw Data'!$B$6:$BE$43,'ADR Raw Data'!AI$1,FALSE)</f>
        <v>129.55883513336201</v>
      </c>
      <c r="AA4" s="65">
        <f>VLOOKUP($A4,'ADR Raw Data'!$B$6:$BE$43,'ADR Raw Data'!AJ$1,FALSE)</f>
        <v>129.701412806089</v>
      </c>
      <c r="AB4" s="65">
        <f>VLOOKUP($A4,'ADR Raw Data'!$B$6:$BE$43,'ADR Raw Data'!AK$1,FALSE)</f>
        <v>133.111641009913</v>
      </c>
      <c r="AC4" s="66">
        <f>VLOOKUP($A4,'ADR Raw Data'!$B$6:$BE$43,'ADR Raw Data'!AL$1,FALSE)</f>
        <v>129.64029003726799</v>
      </c>
      <c r="AD4" s="65">
        <f>VLOOKUP($A4,'ADR Raw Data'!$B$6:$BE$43,'ADR Raw Data'!AN$1,FALSE)</f>
        <v>148.95344165719999</v>
      </c>
      <c r="AE4" s="65">
        <f>VLOOKUP($A4,'ADR Raw Data'!$B$6:$BE$43,'ADR Raw Data'!AO$1,FALSE)</f>
        <v>144.513383482552</v>
      </c>
      <c r="AF4" s="66">
        <f>VLOOKUP($A4,'ADR Raw Data'!$B$6:$BE$43,'ADR Raw Data'!AP$1,FALSE)</f>
        <v>146.73006353545</v>
      </c>
      <c r="AG4" s="67">
        <f>VLOOKUP($A4,'ADR Raw Data'!$B$6:$BE$43,'ADR Raw Data'!AR$1,FALSE)</f>
        <v>134.91519227316499</v>
      </c>
      <c r="AI4" s="59">
        <f>VLOOKUP($A4,'ADR Raw Data'!$B$6:$BE$43,'ADR Raw Data'!AT$1,FALSE)</f>
        <v>42.1269769967573</v>
      </c>
      <c r="AJ4" s="60">
        <f>VLOOKUP($A4,'ADR Raw Data'!$B$6:$BE$43,'ADR Raw Data'!AU$1,FALSE)</f>
        <v>43.2380857558259</v>
      </c>
      <c r="AK4" s="60">
        <f>VLOOKUP($A4,'ADR Raw Data'!$B$6:$BE$43,'ADR Raw Data'!AV$1,FALSE)</f>
        <v>44.199290426195397</v>
      </c>
      <c r="AL4" s="60">
        <f>VLOOKUP($A4,'ADR Raw Data'!$B$6:$BE$43,'ADR Raw Data'!AW$1,FALSE)</f>
        <v>42.342291388598198</v>
      </c>
      <c r="AM4" s="60">
        <f>VLOOKUP($A4,'ADR Raw Data'!$B$6:$BE$43,'ADR Raw Data'!AX$1,FALSE)</f>
        <v>36.219784638804697</v>
      </c>
      <c r="AN4" s="61">
        <f>VLOOKUP($A4,'ADR Raw Data'!$B$6:$BE$43,'ADR Raw Data'!AY$1,FALSE)</f>
        <v>41.437999770753201</v>
      </c>
      <c r="AO4" s="60">
        <f>VLOOKUP($A4,'ADR Raw Data'!$B$6:$BE$43,'ADR Raw Data'!BA$1,FALSE)</f>
        <v>52.430446237732099</v>
      </c>
      <c r="AP4" s="60">
        <f>VLOOKUP($A4,'ADR Raw Data'!$B$6:$BE$43,'ADR Raw Data'!BB$1,FALSE)</f>
        <v>48.1212189179357</v>
      </c>
      <c r="AQ4" s="61">
        <f>VLOOKUP($A4,'ADR Raw Data'!$B$6:$BE$43,'ADR Raw Data'!BC$1,FALSE)</f>
        <v>50.277004785642902</v>
      </c>
      <c r="AR4" s="62">
        <f>VLOOKUP($A4,'ADR Raw Data'!$B$6:$BE$43,'ADR Raw Data'!BE$1,FALSE)</f>
        <v>44.2676429519707</v>
      </c>
      <c r="AT4" s="64">
        <f>VLOOKUP($A4,'RevPAR Raw Data'!$B$6:$BE$43,'RevPAR Raw Data'!AG$1,FALSE)</f>
        <v>59.183518488774702</v>
      </c>
      <c r="AU4" s="65">
        <f>VLOOKUP($A4,'RevPAR Raw Data'!$B$6:$BE$43,'RevPAR Raw Data'!AH$1,FALSE)</f>
        <v>65.654038232820994</v>
      </c>
      <c r="AV4" s="65">
        <f>VLOOKUP($A4,'RevPAR Raw Data'!$B$6:$BE$43,'RevPAR Raw Data'!AI$1,FALSE)</f>
        <v>68.539502032867603</v>
      </c>
      <c r="AW4" s="65">
        <f>VLOOKUP($A4,'RevPAR Raw Data'!$B$6:$BE$43,'RevPAR Raw Data'!AJ$1,FALSE)</f>
        <v>67.911794264259797</v>
      </c>
      <c r="AX4" s="65">
        <f>VLOOKUP($A4,'RevPAR Raw Data'!$B$6:$BE$43,'RevPAR Raw Data'!AK$1,FALSE)</f>
        <v>67.700001145086105</v>
      </c>
      <c r="AY4" s="66">
        <f>VLOOKUP($A4,'RevPAR Raw Data'!$B$6:$BE$43,'RevPAR Raw Data'!AL$1,FALSE)</f>
        <v>65.797767589851603</v>
      </c>
      <c r="AZ4" s="65">
        <f>VLOOKUP($A4,'RevPAR Raw Data'!$B$6:$BE$43,'RevPAR Raw Data'!AN$1,FALSE)</f>
        <v>84.255652595862898</v>
      </c>
      <c r="BA4" s="65">
        <f>VLOOKUP($A4,'RevPAR Raw Data'!$B$6:$BE$43,'RevPAR Raw Data'!AO$1,FALSE)</f>
        <v>82.006411373265806</v>
      </c>
      <c r="BB4" s="66">
        <f>VLOOKUP($A4,'RevPAR Raw Data'!$B$6:$BE$43,'RevPAR Raw Data'!AP$1,FALSE)</f>
        <v>83.131136756012097</v>
      </c>
      <c r="BC4" s="67">
        <f>VLOOKUP($A4,'RevPAR Raw Data'!$B$6:$BE$43,'RevPAR Raw Data'!AR$1,FALSE)</f>
        <v>70.7497676655113</v>
      </c>
      <c r="BE4" s="59">
        <f>VLOOKUP($A4,'RevPAR Raw Data'!$B$6:$BE$43,'RevPAR Raw Data'!AT$1,FALSE)</f>
        <v>101.313326147959</v>
      </c>
      <c r="BF4" s="60">
        <f>VLOOKUP($A4,'RevPAR Raw Data'!$B$6:$BE$43,'RevPAR Raw Data'!AU$1,FALSE)</f>
        <v>103.686745341269</v>
      </c>
      <c r="BG4" s="60">
        <f>VLOOKUP($A4,'RevPAR Raw Data'!$B$6:$BE$43,'RevPAR Raw Data'!AV$1,FALSE)</f>
        <v>109.497615693824</v>
      </c>
      <c r="BH4" s="60">
        <f>VLOOKUP($A4,'RevPAR Raw Data'!$B$6:$BE$43,'RevPAR Raw Data'!AW$1,FALSE)</f>
        <v>109.490714775035</v>
      </c>
      <c r="BI4" s="60">
        <f>VLOOKUP($A4,'RevPAR Raw Data'!$B$6:$BE$43,'RevPAR Raw Data'!AX$1,FALSE)</f>
        <v>84.193447672070107</v>
      </c>
      <c r="BJ4" s="61">
        <f>VLOOKUP($A4,'RevPAR Raw Data'!$B$6:$BE$43,'RevPAR Raw Data'!AY$1,FALSE)</f>
        <v>101.191782941599</v>
      </c>
      <c r="BK4" s="60">
        <f>VLOOKUP($A4,'RevPAR Raw Data'!$B$6:$BE$43,'RevPAR Raw Data'!BA$1,FALSE)</f>
        <v>119.671102456847</v>
      </c>
      <c r="BL4" s="60">
        <f>VLOOKUP($A4,'RevPAR Raw Data'!$B$6:$BE$43,'RevPAR Raw Data'!BB$1,FALSE)</f>
        <v>103.972377625758</v>
      </c>
      <c r="BM4" s="61">
        <f>VLOOKUP($A4,'RevPAR Raw Data'!$B$6:$BE$43,'RevPAR Raw Data'!BC$1,FALSE)</f>
        <v>111.637273710164</v>
      </c>
      <c r="BN4" s="62">
        <f>VLOOKUP($A4,'RevPAR Raw Data'!$B$6:$BE$43,'RevPAR Raw Data'!BE$1,FALSE)</f>
        <v>104.58331768365601</v>
      </c>
    </row>
    <row r="5" spans="1:66" x14ac:dyDescent="0.35">
      <c r="A5" s="58" t="s">
        <v>70</v>
      </c>
      <c r="B5" s="59">
        <f>VLOOKUP($A5,'Occupancy Raw Data'!$B$6:$BE$43,'Occupancy Raw Data'!AG$1,FALSE)</f>
        <v>42.203497020208303</v>
      </c>
      <c r="C5" s="60">
        <f>VLOOKUP($A5,'Occupancy Raw Data'!$B$6:$BE$43,'Occupancy Raw Data'!AH$1,FALSE)</f>
        <v>48.621906873041802</v>
      </c>
      <c r="D5" s="60">
        <f>VLOOKUP($A5,'Occupancy Raw Data'!$B$6:$BE$43,'Occupancy Raw Data'!AI$1,FALSE)</f>
        <v>50.133339786559503</v>
      </c>
      <c r="E5" s="60">
        <f>VLOOKUP($A5,'Occupancy Raw Data'!$B$6:$BE$43,'Occupancy Raw Data'!AJ$1,FALSE)</f>
        <v>49.240051948470899</v>
      </c>
      <c r="F5" s="60">
        <f>VLOOKUP($A5,'Occupancy Raw Data'!$B$6:$BE$43,'Occupancy Raw Data'!AK$1,FALSE)</f>
        <v>46.478716453306802</v>
      </c>
      <c r="G5" s="61">
        <f>VLOOKUP($A5,'Occupancy Raw Data'!$B$6:$BE$43,'Occupancy Raw Data'!AL$1,FALSE)</f>
        <v>47.335506138804597</v>
      </c>
      <c r="H5" s="60">
        <f>VLOOKUP($A5,'Occupancy Raw Data'!$B$6:$BE$43,'Occupancy Raw Data'!AN$1,FALSE)</f>
        <v>50.521662673732898</v>
      </c>
      <c r="I5" s="60">
        <f>VLOOKUP($A5,'Occupancy Raw Data'!$B$6:$BE$43,'Occupancy Raw Data'!AO$1,FALSE)</f>
        <v>50.669626651479497</v>
      </c>
      <c r="J5" s="61">
        <f>VLOOKUP($A5,'Occupancy Raw Data'!$B$6:$BE$43,'Occupancy Raw Data'!AP$1,FALSE)</f>
        <v>50.595643349671001</v>
      </c>
      <c r="K5" s="62">
        <f>VLOOKUP($A5,'Occupancy Raw Data'!$B$6:$BE$43,'Occupancy Raw Data'!AR$1,FALSE)</f>
        <v>48.266963394068497</v>
      </c>
      <c r="M5" s="59">
        <f>VLOOKUP($A5,'Occupancy Raw Data'!$B$6:$BE$43,'Occupancy Raw Data'!AT$1,FALSE)</f>
        <v>31.7402456977333</v>
      </c>
      <c r="N5" s="60">
        <f>VLOOKUP($A5,'Occupancy Raw Data'!$B$6:$BE$43,'Occupancy Raw Data'!AU$1,FALSE)</f>
        <v>32.936577254765503</v>
      </c>
      <c r="O5" s="60">
        <f>VLOOKUP($A5,'Occupancy Raw Data'!$B$6:$BE$43,'Occupancy Raw Data'!AV$1,FALSE)</f>
        <v>35.607631128035202</v>
      </c>
      <c r="P5" s="60">
        <f>VLOOKUP($A5,'Occupancy Raw Data'!$B$6:$BE$43,'Occupancy Raw Data'!AW$1,FALSE)</f>
        <v>37.5830328280529</v>
      </c>
      <c r="Q5" s="60">
        <f>VLOOKUP($A5,'Occupancy Raw Data'!$B$6:$BE$43,'Occupancy Raw Data'!AX$1,FALSE)</f>
        <v>31.177911369444999</v>
      </c>
      <c r="R5" s="61">
        <f>VLOOKUP($A5,'Occupancy Raw Data'!$B$6:$BE$43,'Occupancy Raw Data'!AY$1,FALSE)</f>
        <v>33.866463565099203</v>
      </c>
      <c r="S5" s="60">
        <f>VLOOKUP($A5,'Occupancy Raw Data'!$B$6:$BE$43,'Occupancy Raw Data'!BA$1,FALSE)</f>
        <v>39.600282686527997</v>
      </c>
      <c r="T5" s="60">
        <f>VLOOKUP($A5,'Occupancy Raw Data'!$B$6:$BE$43,'Occupancy Raw Data'!BB$1,FALSE)</f>
        <v>32.750843556876298</v>
      </c>
      <c r="U5" s="61">
        <f>VLOOKUP($A5,'Occupancy Raw Data'!$B$6:$BE$43,'Occupancy Raw Data'!BC$1,FALSE)</f>
        <v>36.084425959990703</v>
      </c>
      <c r="V5" s="62">
        <f>VLOOKUP($A5,'Occupancy Raw Data'!$B$6:$BE$43,'Occupancy Raw Data'!BE$1,FALSE)</f>
        <v>34.522295223178197</v>
      </c>
      <c r="X5" s="64">
        <f>VLOOKUP($A5,'ADR Raw Data'!$B$6:$BE$43,'ADR Raw Data'!AG$1,FALSE)</f>
        <v>92.969748775396994</v>
      </c>
      <c r="Y5" s="65">
        <f>VLOOKUP($A5,'ADR Raw Data'!$B$6:$BE$43,'ADR Raw Data'!AH$1,FALSE)</f>
        <v>96.139179056934907</v>
      </c>
      <c r="Z5" s="65">
        <f>VLOOKUP($A5,'ADR Raw Data'!$B$6:$BE$43,'ADR Raw Data'!AI$1,FALSE)</f>
        <v>97.430761835114495</v>
      </c>
      <c r="AA5" s="65">
        <f>VLOOKUP($A5,'ADR Raw Data'!$B$6:$BE$43,'ADR Raw Data'!AJ$1,FALSE)</f>
        <v>97.121552606712697</v>
      </c>
      <c r="AB5" s="65">
        <f>VLOOKUP($A5,'ADR Raw Data'!$B$6:$BE$43,'ADR Raw Data'!AK$1,FALSE)</f>
        <v>96.319775373486607</v>
      </c>
      <c r="AC5" s="66">
        <f>VLOOKUP($A5,'ADR Raw Data'!$B$6:$BE$43,'ADR Raw Data'!AL$1,FALSE)</f>
        <v>96.087450234930202</v>
      </c>
      <c r="AD5" s="65">
        <f>VLOOKUP($A5,'ADR Raw Data'!$B$6:$BE$43,'ADR Raw Data'!AN$1,FALSE)</f>
        <v>106.20270047260701</v>
      </c>
      <c r="AE5" s="65">
        <f>VLOOKUP($A5,'ADR Raw Data'!$B$6:$BE$43,'ADR Raw Data'!AO$1,FALSE)</f>
        <v>103.22625788092699</v>
      </c>
      <c r="AF5" s="66">
        <f>VLOOKUP($A5,'ADR Raw Data'!$B$6:$BE$43,'ADR Raw Data'!AP$1,FALSE)</f>
        <v>104.712329480021</v>
      </c>
      <c r="AG5" s="67">
        <f>VLOOKUP($A5,'ADR Raw Data'!$B$6:$BE$43,'ADR Raw Data'!AR$1,FALSE)</f>
        <v>98.670562133442502</v>
      </c>
      <c r="AI5" s="59">
        <f>VLOOKUP($A5,'ADR Raw Data'!$B$6:$BE$43,'ADR Raw Data'!AT$1,FALSE)</f>
        <v>23.9134074076117</v>
      </c>
      <c r="AJ5" s="60">
        <f>VLOOKUP($A5,'ADR Raw Data'!$B$6:$BE$43,'ADR Raw Data'!AU$1,FALSE)</f>
        <v>26.7908534991636</v>
      </c>
      <c r="AK5" s="60">
        <f>VLOOKUP($A5,'ADR Raw Data'!$B$6:$BE$43,'ADR Raw Data'!AV$1,FALSE)</f>
        <v>28.6957089268756</v>
      </c>
      <c r="AL5" s="60">
        <f>VLOOKUP($A5,'ADR Raw Data'!$B$6:$BE$43,'ADR Raw Data'!AW$1,FALSE)</f>
        <v>27.559668444793999</v>
      </c>
      <c r="AM5" s="60">
        <f>VLOOKUP($A5,'ADR Raw Data'!$B$6:$BE$43,'ADR Raw Data'!AX$1,FALSE)</f>
        <v>22.294188827215201</v>
      </c>
      <c r="AN5" s="61">
        <f>VLOOKUP($A5,'ADR Raw Data'!$B$6:$BE$43,'ADR Raw Data'!AY$1,FALSE)</f>
        <v>25.9213906172936</v>
      </c>
      <c r="AO5" s="60">
        <f>VLOOKUP($A5,'ADR Raw Data'!$B$6:$BE$43,'ADR Raw Data'!BA$1,FALSE)</f>
        <v>33.892689140341702</v>
      </c>
      <c r="AP5" s="60">
        <f>VLOOKUP($A5,'ADR Raw Data'!$B$6:$BE$43,'ADR Raw Data'!BB$1,FALSE)</f>
        <v>28.694309507756799</v>
      </c>
      <c r="AQ5" s="61">
        <f>VLOOKUP($A5,'ADR Raw Data'!$B$6:$BE$43,'ADR Raw Data'!BC$1,FALSE)</f>
        <v>31.256773261133301</v>
      </c>
      <c r="AR5" s="62">
        <f>VLOOKUP($A5,'ADR Raw Data'!$B$6:$BE$43,'ADR Raw Data'!BE$1,FALSE)</f>
        <v>27.588483963789201</v>
      </c>
      <c r="AT5" s="64">
        <f>VLOOKUP($A5,'RevPAR Raw Data'!$B$6:$BE$43,'RevPAR Raw Data'!AG$1,FALSE)</f>
        <v>39.236485154119897</v>
      </c>
      <c r="AU5" s="65">
        <f>VLOOKUP($A5,'RevPAR Raw Data'!$B$6:$BE$43,'RevPAR Raw Data'!AH$1,FALSE)</f>
        <v>46.744702109569801</v>
      </c>
      <c r="AV5" s="65">
        <f>VLOOKUP($A5,'RevPAR Raw Data'!$B$6:$BE$43,'RevPAR Raw Data'!AI$1,FALSE)</f>
        <v>48.8452948874315</v>
      </c>
      <c r="AW5" s="65">
        <f>VLOOKUP($A5,'RevPAR Raw Data'!$B$6:$BE$43,'RevPAR Raw Data'!AJ$1,FALSE)</f>
        <v>47.822702956706898</v>
      </c>
      <c r="AX5" s="65">
        <f>VLOOKUP($A5,'RevPAR Raw Data'!$B$6:$BE$43,'RevPAR Raw Data'!AK$1,FALSE)</f>
        <v>44.768195284304902</v>
      </c>
      <c r="AY5" s="66">
        <f>VLOOKUP($A5,'RevPAR Raw Data'!$B$6:$BE$43,'RevPAR Raw Data'!AL$1,FALSE)</f>
        <v>45.483480904576197</v>
      </c>
      <c r="AZ5" s="65">
        <f>VLOOKUP($A5,'RevPAR Raw Data'!$B$6:$BE$43,'RevPAR Raw Data'!AN$1,FALSE)</f>
        <v>53.655370083165899</v>
      </c>
      <c r="BA5" s="65">
        <f>VLOOKUP($A5,'RevPAR Raw Data'!$B$6:$BE$43,'RevPAR Raw Data'!AO$1,FALSE)</f>
        <v>52.304359474559597</v>
      </c>
      <c r="BB5" s="66">
        <f>VLOOKUP($A5,'RevPAR Raw Data'!$B$6:$BE$43,'RevPAR Raw Data'!AP$1,FALSE)</f>
        <v>52.979876766844001</v>
      </c>
      <c r="BC5" s="67">
        <f>VLOOKUP($A5,'RevPAR Raw Data'!$B$6:$BE$43,'RevPAR Raw Data'!AR$1,FALSE)</f>
        <v>47.625284105670403</v>
      </c>
      <c r="BE5" s="59">
        <f>VLOOKUP($A5,'RevPAR Raw Data'!$B$6:$BE$43,'RevPAR Raw Data'!AT$1,FALSE)</f>
        <v>63.243827371221002</v>
      </c>
      <c r="BF5" s="60">
        <f>VLOOKUP($A5,'RevPAR Raw Data'!$B$6:$BE$43,'RevPAR Raw Data'!AU$1,FALSE)</f>
        <v>68.5514209138924</v>
      </c>
      <c r="BG5" s="60">
        <f>VLOOKUP($A5,'RevPAR Raw Data'!$B$6:$BE$43,'RevPAR Raw Data'!AV$1,FALSE)</f>
        <v>74.521202239167394</v>
      </c>
      <c r="BH5" s="60">
        <f>VLOOKUP($A5,'RevPAR Raw Data'!$B$6:$BE$43,'RevPAR Raw Data'!AW$1,FALSE)</f>
        <v>75.500460511756501</v>
      </c>
      <c r="BI5" s="60">
        <f>VLOOKUP($A5,'RevPAR Raw Data'!$B$6:$BE$43,'RevPAR Raw Data'!AX$1,FALSE)</f>
        <v>60.422962629746202</v>
      </c>
      <c r="BJ5" s="61">
        <f>VLOOKUP($A5,'RevPAR Raw Data'!$B$6:$BE$43,'RevPAR Raw Data'!AY$1,FALSE)</f>
        <v>68.5665124913657</v>
      </c>
      <c r="BK5" s="60">
        <f>VLOOKUP($A5,'RevPAR Raw Data'!$B$6:$BE$43,'RevPAR Raw Data'!BA$1,FALSE)</f>
        <v>86.914572536511201</v>
      </c>
      <c r="BL5" s="60">
        <f>VLOOKUP($A5,'RevPAR Raw Data'!$B$6:$BE$43,'RevPAR Raw Data'!BB$1,FALSE)</f>
        <v>70.842781481244501</v>
      </c>
      <c r="BM5" s="61">
        <f>VLOOKUP($A5,'RevPAR Raw Data'!$B$6:$BE$43,'RevPAR Raw Data'!BC$1,FALSE)</f>
        <v>78.620026426019805</v>
      </c>
      <c r="BN5" s="62">
        <f>VLOOKUP($A5,'RevPAR Raw Data'!$B$6:$BE$43,'RevPAR Raw Data'!BE$1,FALSE)</f>
        <v>71.634957068545901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39.304873458763502</v>
      </c>
      <c r="C7" s="60">
        <f>VLOOKUP($A7,'Occupancy Raw Data'!$B$6:$BE$43,'Occupancy Raw Data'!AH$1,FALSE)</f>
        <v>42.371248089750999</v>
      </c>
      <c r="D7" s="60">
        <f>VLOOKUP($A7,'Occupancy Raw Data'!$B$6:$BE$43,'Occupancy Raw Data'!AI$1,FALSE)</f>
        <v>44.410207575190697</v>
      </c>
      <c r="E7" s="60">
        <f>VLOOKUP($A7,'Occupancy Raw Data'!$B$6:$BE$43,'Occupancy Raw Data'!AJ$1,FALSE)</f>
        <v>43.613463478783302</v>
      </c>
      <c r="F7" s="60">
        <f>VLOOKUP($A7,'Occupancy Raw Data'!$B$6:$BE$43,'Occupancy Raw Data'!AK$1,FALSE)</f>
        <v>42.197508190774101</v>
      </c>
      <c r="G7" s="61">
        <f>VLOOKUP($A7,'Occupancy Raw Data'!$B$6:$BE$43,'Occupancy Raw Data'!AL$1,FALSE)</f>
        <v>42.379464352520003</v>
      </c>
      <c r="H7" s="60">
        <f>VLOOKUP($A7,'Occupancy Raw Data'!$B$6:$BE$43,'Occupancy Raw Data'!AN$1,FALSE)</f>
        <v>48.809078438707999</v>
      </c>
      <c r="I7" s="60">
        <f>VLOOKUP($A7,'Occupancy Raw Data'!$B$6:$BE$43,'Occupancy Raw Data'!AO$1,FALSE)</f>
        <v>49.766543229753601</v>
      </c>
      <c r="J7" s="61">
        <f>VLOOKUP($A7,'Occupancy Raw Data'!$B$6:$BE$43,'Occupancy Raw Data'!AP$1,FALSE)</f>
        <v>49.287776097303201</v>
      </c>
      <c r="K7" s="62">
        <f>VLOOKUP($A7,'Occupancy Raw Data'!$B$6:$BE$43,'Occupancy Raw Data'!AR$1,FALSE)</f>
        <v>44.353169249605997</v>
      </c>
      <c r="M7" s="59">
        <f>VLOOKUP($A7,'Occupancy Raw Data'!$B$6:$BE$43,'Occupancy Raw Data'!AT$1,FALSE)</f>
        <v>57.202190466776699</v>
      </c>
      <c r="N7" s="60">
        <f>VLOOKUP($A7,'Occupancy Raw Data'!$B$6:$BE$43,'Occupancy Raw Data'!AU$1,FALSE)</f>
        <v>61.352073372545497</v>
      </c>
      <c r="O7" s="60">
        <f>VLOOKUP($A7,'Occupancy Raw Data'!$B$6:$BE$43,'Occupancy Raw Data'!AV$1,FALSE)</f>
        <v>68.236086222437294</v>
      </c>
      <c r="P7" s="60">
        <f>VLOOKUP($A7,'Occupancy Raw Data'!$B$6:$BE$43,'Occupancy Raw Data'!AW$1,FALSE)</f>
        <v>64.426354726584094</v>
      </c>
      <c r="Q7" s="60">
        <f>VLOOKUP($A7,'Occupancy Raw Data'!$B$6:$BE$43,'Occupancy Raw Data'!AX$1,FALSE)</f>
        <v>49.664355672150798</v>
      </c>
      <c r="R7" s="61">
        <f>VLOOKUP($A7,'Occupancy Raw Data'!$B$6:$BE$43,'Occupancy Raw Data'!AY$1,FALSE)</f>
        <v>60.067711409041699</v>
      </c>
      <c r="S7" s="60">
        <f>VLOOKUP($A7,'Occupancy Raw Data'!$B$6:$BE$43,'Occupancy Raw Data'!BA$1,FALSE)</f>
        <v>62.899301393917803</v>
      </c>
      <c r="T7" s="60">
        <f>VLOOKUP($A7,'Occupancy Raw Data'!$B$6:$BE$43,'Occupancy Raw Data'!BB$1,FALSE)</f>
        <v>58.768818930881302</v>
      </c>
      <c r="U7" s="61">
        <f>VLOOKUP($A7,'Occupancy Raw Data'!$B$6:$BE$43,'Occupancy Raw Data'!BC$1,FALSE)</f>
        <v>60.787373577257497</v>
      </c>
      <c r="V7" s="62">
        <f>VLOOKUP($A7,'Occupancy Raw Data'!$B$6:$BE$43,'Occupancy Raw Data'!BE$1,FALSE)</f>
        <v>60.285520954861099</v>
      </c>
      <c r="X7" s="64">
        <f>VLOOKUP($A7,'ADR Raw Data'!$B$6:$BE$43,'ADR Raw Data'!AG$1,FALSE)</f>
        <v>115.713730696678</v>
      </c>
      <c r="Y7" s="65">
        <f>VLOOKUP($A7,'ADR Raw Data'!$B$6:$BE$43,'ADR Raw Data'!AH$1,FALSE)</f>
        <v>121.10451633444799</v>
      </c>
      <c r="Z7" s="65">
        <f>VLOOKUP($A7,'ADR Raw Data'!$B$6:$BE$43,'ADR Raw Data'!AI$1,FALSE)</f>
        <v>123.05670907596399</v>
      </c>
      <c r="AA7" s="65">
        <f>VLOOKUP($A7,'ADR Raw Data'!$B$6:$BE$43,'ADR Raw Data'!AJ$1,FALSE)</f>
        <v>121.477423929713</v>
      </c>
      <c r="AB7" s="65">
        <f>VLOOKUP($A7,'ADR Raw Data'!$B$6:$BE$43,'ADR Raw Data'!AK$1,FALSE)</f>
        <v>118.79089441728</v>
      </c>
      <c r="AC7" s="66">
        <f>VLOOKUP($A7,'ADR Raw Data'!$B$6:$BE$43,'ADR Raw Data'!AL$1,FALSE)</f>
        <v>120.129745773412</v>
      </c>
      <c r="AD7" s="65">
        <f>VLOOKUP($A7,'ADR Raw Data'!$B$6:$BE$43,'ADR Raw Data'!AN$1,FALSE)</f>
        <v>127.37870910949</v>
      </c>
      <c r="AE7" s="65">
        <f>VLOOKUP($A7,'ADR Raw Data'!$B$6:$BE$43,'ADR Raw Data'!AO$1,FALSE)</f>
        <v>121.65391855500501</v>
      </c>
      <c r="AF7" s="66">
        <f>VLOOKUP($A7,'ADR Raw Data'!$B$6:$BE$43,'ADR Raw Data'!AP$1,FALSE)</f>
        <v>124.48871906995301</v>
      </c>
      <c r="AG7" s="67">
        <f>VLOOKUP($A7,'ADR Raw Data'!$B$6:$BE$43,'ADR Raw Data'!AR$1,FALSE)</f>
        <v>121.513659653061</v>
      </c>
      <c r="AI7" s="59">
        <f>VLOOKUP($A7,'ADR Raw Data'!$B$6:$BE$43,'ADR Raw Data'!AT$1,FALSE)</f>
        <v>31.822678281728901</v>
      </c>
      <c r="AJ7" s="60">
        <f>VLOOKUP($A7,'ADR Raw Data'!$B$6:$BE$43,'ADR Raw Data'!AU$1,FALSE)</f>
        <v>37.150186869810398</v>
      </c>
      <c r="AK7" s="60">
        <f>VLOOKUP($A7,'ADR Raw Data'!$B$6:$BE$43,'ADR Raw Data'!AV$1,FALSE)</f>
        <v>40.252245386598901</v>
      </c>
      <c r="AL7" s="60">
        <f>VLOOKUP($A7,'ADR Raw Data'!$B$6:$BE$43,'ADR Raw Data'!AW$1,FALSE)</f>
        <v>38.1018854973304</v>
      </c>
      <c r="AM7" s="60">
        <f>VLOOKUP($A7,'ADR Raw Data'!$B$6:$BE$43,'ADR Raw Data'!AX$1,FALSE)</f>
        <v>25.808094914428601</v>
      </c>
      <c r="AN7" s="61">
        <f>VLOOKUP($A7,'ADR Raw Data'!$B$6:$BE$43,'ADR Raw Data'!AY$1,FALSE)</f>
        <v>34.484044343522001</v>
      </c>
      <c r="AO7" s="60">
        <f>VLOOKUP($A7,'ADR Raw Data'!$B$6:$BE$43,'ADR Raw Data'!BA$1,FALSE)</f>
        <v>37.0792794983549</v>
      </c>
      <c r="AP7" s="60">
        <f>VLOOKUP($A7,'ADR Raw Data'!$B$6:$BE$43,'ADR Raw Data'!BB$1,FALSE)</f>
        <v>30.591029416285298</v>
      </c>
      <c r="AQ7" s="61">
        <f>VLOOKUP($A7,'ADR Raw Data'!$B$6:$BE$43,'ADR Raw Data'!BC$1,FALSE)</f>
        <v>33.797654302930802</v>
      </c>
      <c r="AR7" s="62">
        <f>VLOOKUP($A7,'ADR Raw Data'!$B$6:$BE$43,'ADR Raw Data'!BE$1,FALSE)</f>
        <v>34.262964150097297</v>
      </c>
      <c r="AT7" s="64">
        <f>VLOOKUP($A7,'RevPAR Raw Data'!$B$6:$BE$43,'RevPAR Raw Data'!AG$1,FALSE)</f>
        <v>45.481135424744103</v>
      </c>
      <c r="AU7" s="65">
        <f>VLOOKUP($A7,'RevPAR Raw Data'!$B$6:$BE$43,'RevPAR Raw Data'!AH$1,FALSE)</f>
        <v>51.313495063962101</v>
      </c>
      <c r="AV7" s="65">
        <f>VLOOKUP($A7,'RevPAR Raw Data'!$B$6:$BE$43,'RevPAR Raw Data'!AI$1,FALSE)</f>
        <v>54.649739935834198</v>
      </c>
      <c r="AW7" s="65">
        <f>VLOOKUP($A7,'RevPAR Raw Data'!$B$6:$BE$43,'RevPAR Raw Data'!AJ$1,FALSE)</f>
        <v>52.980511920552303</v>
      </c>
      <c r="AX7" s="65">
        <f>VLOOKUP($A7,'RevPAR Raw Data'!$B$6:$BE$43,'RevPAR Raw Data'!AK$1,FALSE)</f>
        <v>50.126797401625602</v>
      </c>
      <c r="AY7" s="66">
        <f>VLOOKUP($A7,'RevPAR Raw Data'!$B$6:$BE$43,'RevPAR Raw Data'!AL$1,FALSE)</f>
        <v>50.910342786816102</v>
      </c>
      <c r="AZ7" s="65">
        <f>VLOOKUP($A7,'RevPAR Raw Data'!$B$6:$BE$43,'RevPAR Raw Data'!AN$1,FALSE)</f>
        <v>62.172374043464899</v>
      </c>
      <c r="BA7" s="65">
        <f>VLOOKUP($A7,'RevPAR Raw Data'!$B$6:$BE$43,'RevPAR Raw Data'!AO$1,FALSE)</f>
        <v>60.542949968365903</v>
      </c>
      <c r="BB7" s="66">
        <f>VLOOKUP($A7,'RevPAR Raw Data'!$B$6:$BE$43,'RevPAR Raw Data'!AP$1,FALSE)</f>
        <v>61.357721121599504</v>
      </c>
      <c r="BC7" s="67">
        <f>VLOOKUP($A7,'RevPAR Raw Data'!$B$6:$BE$43,'RevPAR Raw Data'!AR$1,FALSE)</f>
        <v>53.895159127312503</v>
      </c>
      <c r="BE7" s="59">
        <f>VLOOKUP($A7,'RevPAR Raw Data'!$B$6:$BE$43,'RevPAR Raw Data'!AT$1,FALSE)</f>
        <v>107.228137790849</v>
      </c>
      <c r="BF7" s="60">
        <f>VLOOKUP($A7,'RevPAR Raw Data'!$B$6:$BE$43,'RevPAR Raw Data'!AU$1,FALSE)</f>
        <v>121.294670148759</v>
      </c>
      <c r="BG7" s="60">
        <f>VLOOKUP($A7,'RevPAR Raw Data'!$B$6:$BE$43,'RevPAR Raw Data'!AV$1,FALSE)</f>
        <v>135.954888477503</v>
      </c>
      <c r="BH7" s="60">
        <f>VLOOKUP($A7,'RevPAR Raw Data'!$B$6:$BE$43,'RevPAR Raw Data'!AW$1,FALSE)</f>
        <v>127.07589613194099</v>
      </c>
      <c r="BI7" s="60">
        <f>VLOOKUP($A7,'RevPAR Raw Data'!$B$6:$BE$43,'RevPAR Raw Data'!AX$1,FALSE)</f>
        <v>88.289874637087607</v>
      </c>
      <c r="BJ7" s="61">
        <f>VLOOKUP($A7,'RevPAR Raw Data'!$B$6:$BE$43,'RevPAR Raw Data'!AY$1,FALSE)</f>
        <v>115.265531990996</v>
      </c>
      <c r="BK7" s="60">
        <f>VLOOKUP($A7,'RevPAR Raw Data'!$B$6:$BE$43,'RevPAR Raw Data'!BA$1,FALSE)</f>
        <v>123.30118865863599</v>
      </c>
      <c r="BL7" s="60">
        <f>VLOOKUP($A7,'RevPAR Raw Data'!$B$6:$BE$43,'RevPAR Raw Data'!BB$1,FALSE)</f>
        <v>107.33783503391599</v>
      </c>
      <c r="BM7" s="61">
        <f>VLOOKUP($A7,'RevPAR Raw Data'!$B$6:$BE$43,'RevPAR Raw Data'!BC$1,FALSE)</f>
        <v>115.129734261661</v>
      </c>
      <c r="BN7" s="62">
        <f>VLOOKUP($A7,'RevPAR Raw Data'!$B$6:$BE$43,'RevPAR Raw Data'!BE$1,FALSE)</f>
        <v>115.20409153742099</v>
      </c>
    </row>
    <row r="8" spans="1:66" x14ac:dyDescent="0.35">
      <c r="A8" s="76" t="s">
        <v>89</v>
      </c>
      <c r="B8" s="59">
        <f>VLOOKUP($A8,'Occupancy Raw Data'!$B$6:$BE$43,'Occupancy Raw Data'!AG$1,FALSE)</f>
        <v>35.3805614675179</v>
      </c>
      <c r="C8" s="60">
        <f>VLOOKUP($A8,'Occupancy Raw Data'!$B$6:$BE$43,'Occupancy Raw Data'!AH$1,FALSE)</f>
        <v>40.9724333637377</v>
      </c>
      <c r="D8" s="60">
        <f>VLOOKUP($A8,'Occupancy Raw Data'!$B$6:$BE$43,'Occupancy Raw Data'!AI$1,FALSE)</f>
        <v>43.898854768419902</v>
      </c>
      <c r="E8" s="60">
        <f>VLOOKUP($A8,'Occupancy Raw Data'!$B$6:$BE$43,'Occupancy Raw Data'!AJ$1,FALSE)</f>
        <v>42.710550319245897</v>
      </c>
      <c r="F8" s="60">
        <f>VLOOKUP($A8,'Occupancy Raw Data'!$B$6:$BE$43,'Occupancy Raw Data'!AK$1,FALSE)</f>
        <v>39.956420391202897</v>
      </c>
      <c r="G8" s="61">
        <f>VLOOKUP($A8,'Occupancy Raw Data'!$B$6:$BE$43,'Occupancy Raw Data'!AL$1,FALSE)</f>
        <v>40.583764062024898</v>
      </c>
      <c r="H8" s="60">
        <f>VLOOKUP($A8,'Occupancy Raw Data'!$B$6:$BE$43,'Occupancy Raw Data'!AN$1,FALSE)</f>
        <v>47.651261781696498</v>
      </c>
      <c r="I8" s="60">
        <f>VLOOKUP($A8,'Occupancy Raw Data'!$B$6:$BE$43,'Occupancy Raw Data'!AO$1,FALSE)</f>
        <v>45.1099625012668</v>
      </c>
      <c r="J8" s="61">
        <f>VLOOKUP($A8,'Occupancy Raw Data'!$B$6:$BE$43,'Occupancy Raw Data'!AP$1,FALSE)</f>
        <v>46.380612141481699</v>
      </c>
      <c r="K8" s="62">
        <f>VLOOKUP($A8,'Occupancy Raw Data'!$B$6:$BE$43,'Occupancy Raw Data'!AR$1,FALSE)</f>
        <v>42.240006370441101</v>
      </c>
      <c r="M8" s="59">
        <f>VLOOKUP($A8,'Occupancy Raw Data'!$B$6:$BE$43,'Occupancy Raw Data'!AT$1,FALSE)</f>
        <v>97.564976050261293</v>
      </c>
      <c r="N8" s="60">
        <f>VLOOKUP($A8,'Occupancy Raw Data'!$B$6:$BE$43,'Occupancy Raw Data'!AU$1,FALSE)</f>
        <v>127.929144353457</v>
      </c>
      <c r="O8" s="60">
        <f>VLOOKUP($A8,'Occupancy Raw Data'!$B$6:$BE$43,'Occupancy Raw Data'!AV$1,FALSE)</f>
        <v>148.57337338373401</v>
      </c>
      <c r="P8" s="60">
        <f>VLOOKUP($A8,'Occupancy Raw Data'!$B$6:$BE$43,'Occupancy Raw Data'!AW$1,FALSE)</f>
        <v>132.352843928086</v>
      </c>
      <c r="Q8" s="60">
        <f>VLOOKUP($A8,'Occupancy Raw Data'!$B$6:$BE$43,'Occupancy Raw Data'!AX$1,FALSE)</f>
        <v>95.809023080876898</v>
      </c>
      <c r="R8" s="61">
        <f>VLOOKUP($A8,'Occupancy Raw Data'!$B$6:$BE$43,'Occupancy Raw Data'!AY$1,FALSE)</f>
        <v>119.770457874065</v>
      </c>
      <c r="S8" s="60">
        <f>VLOOKUP($A8,'Occupancy Raw Data'!$B$6:$BE$43,'Occupancy Raw Data'!BA$1,FALSE)</f>
        <v>111.276283956431</v>
      </c>
      <c r="T8" s="60">
        <f>VLOOKUP($A8,'Occupancy Raw Data'!$B$6:$BE$43,'Occupancy Raw Data'!BB$1,FALSE)</f>
        <v>88.348223880457695</v>
      </c>
      <c r="U8" s="61">
        <f>VLOOKUP($A8,'Occupancy Raw Data'!$B$6:$BE$43,'Occupancy Raw Data'!BC$1,FALSE)</f>
        <v>99.468045667610596</v>
      </c>
      <c r="V8" s="62">
        <f>VLOOKUP($A8,'Occupancy Raw Data'!$B$6:$BE$43,'Occupancy Raw Data'!BE$1,FALSE)</f>
        <v>112.865021853356</v>
      </c>
      <c r="X8" s="64">
        <f>VLOOKUP($A8,'ADR Raw Data'!$B$6:$BE$43,'ADR Raw Data'!AG$1,FALSE)</f>
        <v>111.590893726725</v>
      </c>
      <c r="Y8" s="65">
        <f>VLOOKUP($A8,'ADR Raw Data'!$B$6:$BE$43,'ADR Raw Data'!AH$1,FALSE)</f>
        <v>126.49689258549201</v>
      </c>
      <c r="Z8" s="65">
        <f>VLOOKUP($A8,'ADR Raw Data'!$B$6:$BE$43,'ADR Raw Data'!AI$1,FALSE)</f>
        <v>130.63799549809499</v>
      </c>
      <c r="AA8" s="65">
        <f>VLOOKUP($A8,'ADR Raw Data'!$B$6:$BE$43,'ADR Raw Data'!AJ$1,FALSE)</f>
        <v>128.34629234146001</v>
      </c>
      <c r="AB8" s="65">
        <f>VLOOKUP($A8,'ADR Raw Data'!$B$6:$BE$43,'ADR Raw Data'!AK$1,FALSE)</f>
        <v>117.574604311984</v>
      </c>
      <c r="AC8" s="66">
        <f>VLOOKUP($A8,'ADR Raw Data'!$B$6:$BE$43,'ADR Raw Data'!AL$1,FALSE)</f>
        <v>123.426173209469</v>
      </c>
      <c r="AD8" s="65">
        <f>VLOOKUP($A8,'ADR Raw Data'!$B$6:$BE$43,'ADR Raw Data'!AN$1,FALSE)</f>
        <v>115.087519008879</v>
      </c>
      <c r="AE8" s="65">
        <f>VLOOKUP($A8,'ADR Raw Data'!$B$6:$BE$43,'ADR Raw Data'!AO$1,FALSE)</f>
        <v>104.172329813525</v>
      </c>
      <c r="AF8" s="66">
        <f>VLOOKUP($A8,'ADR Raw Data'!$B$6:$BE$43,'ADR Raw Data'!AP$1,FALSE)</f>
        <v>109.779441424708</v>
      </c>
      <c r="AG8" s="67">
        <f>VLOOKUP($A8,'ADR Raw Data'!$B$6:$BE$43,'ADR Raw Data'!AR$1,FALSE)</f>
        <v>119.14489832817701</v>
      </c>
      <c r="AI8" s="59">
        <f>VLOOKUP($A8,'ADR Raw Data'!$B$6:$BE$43,'ADR Raw Data'!AT$1,FALSE)</f>
        <v>18.0163394692418</v>
      </c>
      <c r="AJ8" s="60">
        <f>VLOOKUP($A8,'ADR Raw Data'!$B$6:$BE$43,'ADR Raw Data'!AU$1,FALSE)</f>
        <v>28.6874010619808</v>
      </c>
      <c r="AK8" s="60">
        <f>VLOOKUP($A8,'ADR Raw Data'!$B$6:$BE$43,'ADR Raw Data'!AV$1,FALSE)</f>
        <v>32.216102517469601</v>
      </c>
      <c r="AL8" s="60">
        <f>VLOOKUP($A8,'ADR Raw Data'!$B$6:$BE$43,'ADR Raw Data'!AW$1,FALSE)</f>
        <v>31.920145349726099</v>
      </c>
      <c r="AM8" s="60">
        <f>VLOOKUP($A8,'ADR Raw Data'!$B$6:$BE$43,'ADR Raw Data'!AX$1,FALSE)</f>
        <v>14.5499539791497</v>
      </c>
      <c r="AN8" s="61">
        <f>VLOOKUP($A8,'ADR Raw Data'!$B$6:$BE$43,'ADR Raw Data'!AY$1,FALSE)</f>
        <v>25.396747770224</v>
      </c>
      <c r="AO8" s="60">
        <f>VLOOKUP($A8,'ADR Raw Data'!$B$6:$BE$43,'ADR Raw Data'!BA$1,FALSE)</f>
        <v>27.597037740000701</v>
      </c>
      <c r="AP8" s="60">
        <f>VLOOKUP($A8,'ADR Raw Data'!$B$6:$BE$43,'ADR Raw Data'!BB$1,FALSE)</f>
        <v>16.733105726286102</v>
      </c>
      <c r="AQ8" s="61">
        <f>VLOOKUP($A8,'ADR Raw Data'!$B$6:$BE$43,'ADR Raw Data'!BC$1,FALSE)</f>
        <v>22.380258022819099</v>
      </c>
      <c r="AR8" s="62">
        <f>VLOOKUP($A8,'ADR Raw Data'!$B$6:$BE$43,'ADR Raw Data'!BE$1,FALSE)</f>
        <v>24.776595620570699</v>
      </c>
      <c r="AT8" s="64">
        <f>VLOOKUP($A8,'RevPAR Raw Data'!$B$6:$BE$43,'RevPAR Raw Data'!AG$1,FALSE)</f>
        <v>39.481484747136903</v>
      </c>
      <c r="AU8" s="65">
        <f>VLOOKUP($A8,'RevPAR Raw Data'!$B$6:$BE$43,'RevPAR Raw Data'!AH$1,FALSE)</f>
        <v>51.828855021789799</v>
      </c>
      <c r="AV8" s="65">
        <f>VLOOKUP($A8,'RevPAR Raw Data'!$B$6:$BE$43,'RevPAR Raw Data'!AI$1,FALSE)</f>
        <v>57.348583916083903</v>
      </c>
      <c r="AW8" s="65">
        <f>VLOOKUP($A8,'RevPAR Raw Data'!$B$6:$BE$43,'RevPAR Raw Data'!AJ$1,FALSE)</f>
        <v>54.817407773386002</v>
      </c>
      <c r="AX8" s="65">
        <f>VLOOKUP($A8,'RevPAR Raw Data'!$B$6:$BE$43,'RevPAR Raw Data'!AK$1,FALSE)</f>
        <v>46.978603172190098</v>
      </c>
      <c r="AY8" s="66">
        <f>VLOOKUP($A8,'RevPAR Raw Data'!$B$6:$BE$43,'RevPAR Raw Data'!AL$1,FALSE)</f>
        <v>50.090986926117303</v>
      </c>
      <c r="AZ8" s="65">
        <f>VLOOKUP($A8,'RevPAR Raw Data'!$B$6:$BE$43,'RevPAR Raw Data'!AN$1,FALSE)</f>
        <v>54.840654960980999</v>
      </c>
      <c r="BA8" s="65">
        <f>VLOOKUP($A8,'RevPAR Raw Data'!$B$6:$BE$43,'RevPAR Raw Data'!AO$1,FALSE)</f>
        <v>46.992098915577103</v>
      </c>
      <c r="BB8" s="66">
        <f>VLOOKUP($A8,'RevPAR Raw Data'!$B$6:$BE$43,'RevPAR Raw Data'!AP$1,FALSE)</f>
        <v>50.9163769382791</v>
      </c>
      <c r="BC8" s="67">
        <f>VLOOKUP($A8,'RevPAR Raw Data'!$B$6:$BE$43,'RevPAR Raw Data'!AR$1,FALSE)</f>
        <v>50.326812643877801</v>
      </c>
      <c r="BE8" s="59">
        <f>VLOOKUP($A8,'RevPAR Raw Data'!$B$6:$BE$43,'RevPAR Raw Data'!AT$1,FALSE)</f>
        <v>133.158952807802</v>
      </c>
      <c r="BF8" s="60">
        <f>VLOOKUP($A8,'RevPAR Raw Data'!$B$6:$BE$43,'RevPAR Raw Data'!AU$1,FALSE)</f>
        <v>193.31609213127399</v>
      </c>
      <c r="BG8" s="60">
        <f>VLOOKUP($A8,'RevPAR Raw Data'!$B$6:$BE$43,'RevPAR Raw Data'!AV$1,FALSE)</f>
        <v>228.65402618416999</v>
      </c>
      <c r="BH8" s="60">
        <f>VLOOKUP($A8,'RevPAR Raw Data'!$B$6:$BE$43,'RevPAR Raw Data'!AW$1,FALSE)</f>
        <v>206.520209434154</v>
      </c>
      <c r="BI8" s="60">
        <f>VLOOKUP($A8,'RevPAR Raw Data'!$B$6:$BE$43,'RevPAR Raw Data'!AX$1,FALSE)</f>
        <v>124.29914582616701</v>
      </c>
      <c r="BJ8" s="61">
        <f>VLOOKUP($A8,'RevPAR Raw Data'!$B$6:$BE$43,'RevPAR Raw Data'!AY$1,FALSE)</f>
        <v>175.585006733808</v>
      </c>
      <c r="BK8" s="60">
        <f>VLOOKUP($A8,'RevPAR Raw Data'!$B$6:$BE$43,'RevPAR Raw Data'!BA$1,FALSE)</f>
        <v>169.58227977555799</v>
      </c>
      <c r="BL8" s="60">
        <f>VLOOKUP($A8,'RevPAR Raw Data'!$B$6:$BE$43,'RevPAR Raw Data'!BB$1,FALSE)</f>
        <v>119.86473131595601</v>
      </c>
      <c r="BM8" s="61">
        <f>VLOOKUP($A8,'RevPAR Raw Data'!$B$6:$BE$43,'RevPAR Raw Data'!BC$1,FALSE)</f>
        <v>144.109508961096</v>
      </c>
      <c r="BN8" s="62">
        <f>VLOOKUP($A8,'RevPAR Raw Data'!$B$6:$BE$43,'RevPAR Raw Data'!BE$1,FALSE)</f>
        <v>165.605727535602</v>
      </c>
    </row>
    <row r="9" spans="1:66" x14ac:dyDescent="0.35">
      <c r="A9" s="76" t="s">
        <v>90</v>
      </c>
      <c r="B9" s="59">
        <f>VLOOKUP($A9,'Occupancy Raw Data'!$B$6:$BE$43,'Occupancy Raw Data'!AG$1,FALSE)</f>
        <v>40.470885771060303</v>
      </c>
      <c r="C9" s="60">
        <f>VLOOKUP($A9,'Occupancy Raw Data'!$B$6:$BE$43,'Occupancy Raw Data'!AH$1,FALSE)</f>
        <v>42.888540976696497</v>
      </c>
      <c r="D9" s="60">
        <f>VLOOKUP($A9,'Occupancy Raw Data'!$B$6:$BE$43,'Occupancy Raw Data'!AI$1,FALSE)</f>
        <v>45.666375651022001</v>
      </c>
      <c r="E9" s="60">
        <f>VLOOKUP($A9,'Occupancy Raw Data'!$B$6:$BE$43,'Occupancy Raw Data'!AJ$1,FALSE)</f>
        <v>45.293072824156297</v>
      </c>
      <c r="F9" s="60">
        <f>VLOOKUP($A9,'Occupancy Raw Data'!$B$6:$BE$43,'Occupancy Raw Data'!AK$1,FALSE)</f>
        <v>44.582593250443999</v>
      </c>
      <c r="G9" s="61">
        <f>VLOOKUP($A9,'Occupancy Raw Data'!$B$6:$BE$43,'Occupancy Raw Data'!AL$1,FALSE)</f>
        <v>43.780369583150097</v>
      </c>
      <c r="H9" s="60">
        <f>VLOOKUP($A9,'Occupancy Raw Data'!$B$6:$BE$43,'Occupancy Raw Data'!AN$1,FALSE)</f>
        <v>54.041605202155502</v>
      </c>
      <c r="I9" s="60">
        <f>VLOOKUP($A9,'Occupancy Raw Data'!$B$6:$BE$43,'Occupancy Raw Data'!AO$1,FALSE)</f>
        <v>55.2957856948927</v>
      </c>
      <c r="J9" s="61">
        <f>VLOOKUP($A9,'Occupancy Raw Data'!$B$6:$BE$43,'Occupancy Raw Data'!AP$1,FALSE)</f>
        <v>54.668052918663101</v>
      </c>
      <c r="K9" s="62">
        <f>VLOOKUP($A9,'Occupancy Raw Data'!$B$6:$BE$43,'Occupancy Raw Data'!AR$1,FALSE)</f>
        <v>46.888941470025102</v>
      </c>
      <c r="M9" s="59">
        <f>VLOOKUP($A9,'Occupancy Raw Data'!$B$6:$BE$43,'Occupancy Raw Data'!AT$1,FALSE)</f>
        <v>52.337567625907198</v>
      </c>
      <c r="N9" s="60">
        <f>VLOOKUP($A9,'Occupancy Raw Data'!$B$6:$BE$43,'Occupancy Raw Data'!AU$1,FALSE)</f>
        <v>57.703345330017797</v>
      </c>
      <c r="O9" s="60">
        <f>VLOOKUP($A9,'Occupancy Raw Data'!$B$6:$BE$43,'Occupancy Raw Data'!AV$1,FALSE)</f>
        <v>65.586287242072302</v>
      </c>
      <c r="P9" s="60">
        <f>VLOOKUP($A9,'Occupancy Raw Data'!$B$6:$BE$43,'Occupancy Raw Data'!AW$1,FALSE)</f>
        <v>67.100134018224296</v>
      </c>
      <c r="Q9" s="60">
        <f>VLOOKUP($A9,'Occupancy Raw Data'!$B$6:$BE$43,'Occupancy Raw Data'!AX$1,FALSE)</f>
        <v>47.149577571419499</v>
      </c>
      <c r="R9" s="61">
        <f>VLOOKUP($A9,'Occupancy Raw Data'!$B$6:$BE$43,'Occupancy Raw Data'!AY$1,FALSE)</f>
        <v>57.774259229864199</v>
      </c>
      <c r="S9" s="60">
        <f>VLOOKUP($A9,'Occupancy Raw Data'!$B$6:$BE$43,'Occupancy Raw Data'!BA$1,FALSE)</f>
        <v>70.021967440946398</v>
      </c>
      <c r="T9" s="60">
        <f>VLOOKUP($A9,'Occupancy Raw Data'!$B$6:$BE$43,'Occupancy Raw Data'!BB$1,FALSE)</f>
        <v>59.333028535718697</v>
      </c>
      <c r="U9" s="61">
        <f>VLOOKUP($A9,'Occupancy Raw Data'!$B$6:$BE$43,'Occupancy Raw Data'!BC$1,FALSE)</f>
        <v>64.440897367607107</v>
      </c>
      <c r="V9" s="62">
        <f>VLOOKUP($A9,'Occupancy Raw Data'!$B$6:$BE$43,'Occupancy Raw Data'!BE$1,FALSE)</f>
        <v>59.921140882907203</v>
      </c>
      <c r="X9" s="64">
        <f>VLOOKUP($A9,'ADR Raw Data'!$B$6:$BE$43,'ADR Raw Data'!AG$1,FALSE)</f>
        <v>98.697794970986394</v>
      </c>
      <c r="Y9" s="65">
        <f>VLOOKUP($A9,'ADR Raw Data'!$B$6:$BE$43,'ADR Raw Data'!AH$1,FALSE)</f>
        <v>105.18314847314799</v>
      </c>
      <c r="Z9" s="65">
        <f>VLOOKUP($A9,'ADR Raw Data'!$B$6:$BE$43,'ADR Raw Data'!AI$1,FALSE)</f>
        <v>107.956465818445</v>
      </c>
      <c r="AA9" s="65">
        <f>VLOOKUP($A9,'ADR Raw Data'!$B$6:$BE$43,'ADR Raw Data'!AJ$1,FALSE)</f>
        <v>108.73481422399399</v>
      </c>
      <c r="AB9" s="65">
        <f>VLOOKUP($A9,'ADR Raw Data'!$B$6:$BE$43,'ADR Raw Data'!AK$1,FALSE)</f>
        <v>105.22922884732201</v>
      </c>
      <c r="AC9" s="66">
        <f>VLOOKUP($A9,'ADR Raw Data'!$B$6:$BE$43,'ADR Raw Data'!AL$1,FALSE)</f>
        <v>105.30705913904499</v>
      </c>
      <c r="AD9" s="65">
        <f>VLOOKUP($A9,'ADR Raw Data'!$B$6:$BE$43,'ADR Raw Data'!AN$1,FALSE)</f>
        <v>110.173060553729</v>
      </c>
      <c r="AE9" s="65">
        <f>VLOOKUP($A9,'ADR Raw Data'!$B$6:$BE$43,'ADR Raw Data'!AO$1,FALSE)</f>
        <v>103.510056737588</v>
      </c>
      <c r="AF9" s="66">
        <f>VLOOKUP($A9,'ADR Raw Data'!$B$6:$BE$43,'ADR Raw Data'!AP$1,FALSE)</f>
        <v>106.806756980237</v>
      </c>
      <c r="AG9" s="67">
        <f>VLOOKUP($A9,'ADR Raw Data'!$B$6:$BE$43,'ADR Raw Data'!AR$1,FALSE)</f>
        <v>105.806279601067</v>
      </c>
      <c r="AI9" s="59">
        <f>VLOOKUP($A9,'ADR Raw Data'!$B$6:$BE$43,'ADR Raw Data'!AT$1,FALSE)</f>
        <v>22.946588053450501</v>
      </c>
      <c r="AJ9" s="60">
        <f>VLOOKUP($A9,'ADR Raw Data'!$B$6:$BE$43,'ADR Raw Data'!AU$1,FALSE)</f>
        <v>28.4959226652831</v>
      </c>
      <c r="AK9" s="60">
        <f>VLOOKUP($A9,'ADR Raw Data'!$B$6:$BE$43,'ADR Raw Data'!AV$1,FALSE)</f>
        <v>33.074633284934002</v>
      </c>
      <c r="AL9" s="60">
        <f>VLOOKUP($A9,'ADR Raw Data'!$B$6:$BE$43,'ADR Raw Data'!AW$1,FALSE)</f>
        <v>32.525202672734203</v>
      </c>
      <c r="AM9" s="60">
        <f>VLOOKUP($A9,'ADR Raw Data'!$B$6:$BE$43,'ADR Raw Data'!AX$1,FALSE)</f>
        <v>22.347096323714698</v>
      </c>
      <c r="AN9" s="61">
        <f>VLOOKUP($A9,'ADR Raw Data'!$B$6:$BE$43,'ADR Raw Data'!AY$1,FALSE)</f>
        <v>27.8728341020499</v>
      </c>
      <c r="AO9" s="60">
        <f>VLOOKUP($A9,'ADR Raw Data'!$B$6:$BE$43,'ADR Raw Data'!BA$1,FALSE)</f>
        <v>36.595902169036897</v>
      </c>
      <c r="AP9" s="60">
        <f>VLOOKUP($A9,'ADR Raw Data'!$B$6:$BE$43,'ADR Raw Data'!BB$1,FALSE)</f>
        <v>27.5739288758441</v>
      </c>
      <c r="AQ9" s="61">
        <f>VLOOKUP($A9,'ADR Raw Data'!$B$6:$BE$43,'ADR Raw Data'!BC$1,FALSE)</f>
        <v>32.011245213652401</v>
      </c>
      <c r="AR9" s="62">
        <f>VLOOKUP($A9,'ADR Raw Data'!$B$6:$BE$43,'ADR Raw Data'!BE$1,FALSE)</f>
        <v>29.2143185694603</v>
      </c>
      <c r="AT9" s="64">
        <f>VLOOKUP($A9,'RevPAR Raw Data'!$B$6:$BE$43,'RevPAR Raw Data'!AG$1,FALSE)</f>
        <v>39.943871861263297</v>
      </c>
      <c r="AU9" s="65">
        <f>VLOOKUP($A9,'RevPAR Raw Data'!$B$6:$BE$43,'RevPAR Raw Data'!AH$1,FALSE)</f>
        <v>45.111517733485798</v>
      </c>
      <c r="AV9" s="65">
        <f>VLOOKUP($A9,'RevPAR Raw Data'!$B$6:$BE$43,'RevPAR Raw Data'!AI$1,FALSE)</f>
        <v>49.299805220218502</v>
      </c>
      <c r="AW9" s="65">
        <f>VLOOKUP($A9,'RevPAR Raw Data'!$B$6:$BE$43,'RevPAR Raw Data'!AJ$1,FALSE)</f>
        <v>49.249338591684896</v>
      </c>
      <c r="AX9" s="65">
        <f>VLOOKUP($A9,'RevPAR Raw Data'!$B$6:$BE$43,'RevPAR Raw Data'!AK$1,FALSE)</f>
        <v>46.913919077580701</v>
      </c>
      <c r="AY9" s="66">
        <f>VLOOKUP($A9,'RevPAR Raw Data'!$B$6:$BE$43,'RevPAR Raw Data'!AL$1,FALSE)</f>
        <v>46.103819688220597</v>
      </c>
      <c r="AZ9" s="65">
        <f>VLOOKUP($A9,'RevPAR Raw Data'!$B$6:$BE$43,'RevPAR Raw Data'!AN$1,FALSE)</f>
        <v>59.539290423578201</v>
      </c>
      <c r="BA9" s="65">
        <f>VLOOKUP($A9,'RevPAR Raw Data'!$B$6:$BE$43,'RevPAR Raw Data'!AO$1,FALSE)</f>
        <v>57.236699146278902</v>
      </c>
      <c r="BB9" s="66">
        <f>VLOOKUP($A9,'RevPAR Raw Data'!$B$6:$BE$43,'RevPAR Raw Data'!AP$1,FALSE)</f>
        <v>58.389174426664198</v>
      </c>
      <c r="BC9" s="67">
        <f>VLOOKUP($A9,'RevPAR Raw Data'!$B$6:$BE$43,'RevPAR Raw Data'!AR$1,FALSE)</f>
        <v>49.611444513755899</v>
      </c>
      <c r="BE9" s="59">
        <f>VLOOKUP($A9,'RevPAR Raw Data'!$B$6:$BE$43,'RevPAR Raw Data'!AT$1,FALSE)</f>
        <v>87.293841719670695</v>
      </c>
      <c r="BF9" s="60">
        <f>VLOOKUP($A9,'RevPAR Raw Data'!$B$6:$BE$43,'RevPAR Raw Data'!AU$1,FALSE)</f>
        <v>102.642368655824</v>
      </c>
      <c r="BG9" s="60">
        <f>VLOOKUP($A9,'RevPAR Raw Data'!$B$6:$BE$43,'RevPAR Raw Data'!AV$1,FALSE)</f>
        <v>120.353344517525</v>
      </c>
      <c r="BH9" s="60">
        <f>VLOOKUP($A9,'RevPAR Raw Data'!$B$6:$BE$43,'RevPAR Raw Data'!AW$1,FALSE)</f>
        <v>121.44979127406199</v>
      </c>
      <c r="BI9" s="60">
        <f>VLOOKUP($A9,'RevPAR Raw Data'!$B$6:$BE$43,'RevPAR Raw Data'!AX$1,FALSE)</f>
        <v>80.033235411244107</v>
      </c>
      <c r="BJ9" s="61">
        <f>VLOOKUP($A9,'RevPAR Raw Data'!$B$6:$BE$43,'RevPAR Raw Data'!AY$1,FALSE)</f>
        <v>101.750416760742</v>
      </c>
      <c r="BK9" s="60">
        <f>VLOOKUP($A9,'RevPAR Raw Data'!$B$6:$BE$43,'RevPAR Raw Data'!BA$1,FALSE)</f>
        <v>132.243040311507</v>
      </c>
      <c r="BL9" s="60">
        <f>VLOOKUP($A9,'RevPAR Raw Data'!$B$6:$BE$43,'RevPAR Raw Data'!BB$1,FALSE)</f>
        <v>103.267404499886</v>
      </c>
      <c r="BM9" s="61">
        <f>VLOOKUP($A9,'RevPAR Raw Data'!$B$6:$BE$43,'RevPAR Raw Data'!BC$1,FALSE)</f>
        <v>117.080476255482</v>
      </c>
      <c r="BN9" s="62">
        <f>VLOOKUP($A9,'RevPAR Raw Data'!$B$6:$BE$43,'RevPAR Raw Data'!BE$1,FALSE)</f>
        <v>106.641012440355</v>
      </c>
    </row>
    <row r="10" spans="1:66" x14ac:dyDescent="0.35">
      <c r="A10" s="76" t="s">
        <v>26</v>
      </c>
      <c r="B10" s="59">
        <f>VLOOKUP($A10,'Occupancy Raw Data'!$B$6:$BE$43,'Occupancy Raw Data'!AG$1,FALSE)</f>
        <v>38.170675300647503</v>
      </c>
      <c r="C10" s="60">
        <f>VLOOKUP($A10,'Occupancy Raw Data'!$B$6:$BE$43,'Occupancy Raw Data'!AH$1,FALSE)</f>
        <v>42.735314523589203</v>
      </c>
      <c r="D10" s="60">
        <f>VLOOKUP($A10,'Occupancy Raw Data'!$B$6:$BE$43,'Occupancy Raw Data'!AI$1,FALSE)</f>
        <v>45.418015726179398</v>
      </c>
      <c r="E10" s="60">
        <f>VLOOKUP($A10,'Occupancy Raw Data'!$B$6:$BE$43,'Occupancy Raw Data'!AJ$1,FALSE)</f>
        <v>44.958371877890798</v>
      </c>
      <c r="F10" s="60">
        <f>VLOOKUP($A10,'Occupancy Raw Data'!$B$6:$BE$43,'Occupancy Raw Data'!AK$1,FALSE)</f>
        <v>42.235198889916703</v>
      </c>
      <c r="G10" s="61">
        <f>VLOOKUP($A10,'Occupancy Raw Data'!$B$6:$BE$43,'Occupancy Raw Data'!AL$1,FALSE)</f>
        <v>42.703515263644697</v>
      </c>
      <c r="H10" s="60">
        <f>VLOOKUP($A10,'Occupancy Raw Data'!$B$6:$BE$43,'Occupancy Raw Data'!AN$1,FALSE)</f>
        <v>46.782493061979601</v>
      </c>
      <c r="I10" s="60">
        <f>VLOOKUP($A10,'Occupancy Raw Data'!$B$6:$BE$43,'Occupancy Raw Data'!AO$1,FALSE)</f>
        <v>46.198982541334203</v>
      </c>
      <c r="J10" s="61">
        <f>VLOOKUP($A10,'Occupancy Raw Data'!$B$6:$BE$43,'Occupancy Raw Data'!AP$1,FALSE)</f>
        <v>46.490720934266001</v>
      </c>
      <c r="K10" s="62">
        <f>VLOOKUP($A10,'Occupancy Raw Data'!$B$6:$BE$43,'Occupancy Raw Data'!AR$1,FALSE)</f>
        <v>43.785618712522897</v>
      </c>
      <c r="M10" s="59">
        <f>VLOOKUP($A10,'Occupancy Raw Data'!$B$6:$BE$43,'Occupancy Raw Data'!AT$1,FALSE)</f>
        <v>35.192117570733899</v>
      </c>
      <c r="N10" s="60">
        <f>VLOOKUP($A10,'Occupancy Raw Data'!$B$6:$BE$43,'Occupancy Raw Data'!AU$1,FALSE)</f>
        <v>42.859050596450203</v>
      </c>
      <c r="O10" s="60">
        <f>VLOOKUP($A10,'Occupancy Raw Data'!$B$6:$BE$43,'Occupancy Raw Data'!AV$1,FALSE)</f>
        <v>53.237740443066699</v>
      </c>
      <c r="P10" s="60">
        <f>VLOOKUP($A10,'Occupancy Raw Data'!$B$6:$BE$43,'Occupancy Raw Data'!AW$1,FALSE)</f>
        <v>49.449658526037297</v>
      </c>
      <c r="Q10" s="60">
        <f>VLOOKUP($A10,'Occupancy Raw Data'!$B$6:$BE$43,'Occupancy Raw Data'!AX$1,FALSE)</f>
        <v>33.718881972726102</v>
      </c>
      <c r="R10" s="61">
        <f>VLOOKUP($A10,'Occupancy Raw Data'!$B$6:$BE$43,'Occupancy Raw Data'!AY$1,FALSE)</f>
        <v>42.863813809417202</v>
      </c>
      <c r="S10" s="60">
        <f>VLOOKUP($A10,'Occupancy Raw Data'!$B$6:$BE$43,'Occupancy Raw Data'!BA$1,FALSE)</f>
        <v>41.796686446438002</v>
      </c>
      <c r="T10" s="60">
        <f>VLOOKUP($A10,'Occupancy Raw Data'!$B$6:$BE$43,'Occupancy Raw Data'!BB$1,FALSE)</f>
        <v>34.513787370884103</v>
      </c>
      <c r="U10" s="61">
        <f>VLOOKUP($A10,'Occupancy Raw Data'!$B$6:$BE$43,'Occupancy Raw Data'!BC$1,FALSE)</f>
        <v>38.082046726512203</v>
      </c>
      <c r="V10" s="62">
        <f>VLOOKUP($A10,'Occupancy Raw Data'!$B$6:$BE$43,'Occupancy Raw Data'!BE$1,FALSE)</f>
        <v>41.3786999869684</v>
      </c>
      <c r="X10" s="64">
        <f>VLOOKUP($A10,'ADR Raw Data'!$B$6:$BE$43,'ADR Raw Data'!AG$1,FALSE)</f>
        <v>108.665991366252</v>
      </c>
      <c r="Y10" s="65">
        <f>VLOOKUP($A10,'ADR Raw Data'!$B$6:$BE$43,'ADR Raw Data'!AH$1,FALSE)</f>
        <v>117.720397077724</v>
      </c>
      <c r="Z10" s="65">
        <f>VLOOKUP($A10,'ADR Raw Data'!$B$6:$BE$43,'ADR Raw Data'!AI$1,FALSE)</f>
        <v>122.173218127426</v>
      </c>
      <c r="AA10" s="65">
        <f>VLOOKUP($A10,'ADR Raw Data'!$B$6:$BE$43,'ADR Raw Data'!AJ$1,FALSE)</f>
        <v>123.32107188786</v>
      </c>
      <c r="AB10" s="65">
        <f>VLOOKUP($A10,'ADR Raw Data'!$B$6:$BE$43,'ADR Raw Data'!AK$1,FALSE)</f>
        <v>114.16779397672801</v>
      </c>
      <c r="AC10" s="66">
        <f>VLOOKUP($A10,'ADR Raw Data'!$B$6:$BE$43,'ADR Raw Data'!AL$1,FALSE)</f>
        <v>117.525461548876</v>
      </c>
      <c r="AD10" s="65">
        <f>VLOOKUP($A10,'ADR Raw Data'!$B$6:$BE$43,'ADR Raw Data'!AN$1,FALSE)</f>
        <v>113.59931224124</v>
      </c>
      <c r="AE10" s="65">
        <f>VLOOKUP($A10,'ADR Raw Data'!$B$6:$BE$43,'ADR Raw Data'!AO$1,FALSE)</f>
        <v>108.68100857160699</v>
      </c>
      <c r="AF10" s="66">
        <f>VLOOKUP($A10,'ADR Raw Data'!$B$6:$BE$43,'ADR Raw Data'!AP$1,FALSE)</f>
        <v>111.15545078654399</v>
      </c>
      <c r="AG10" s="67">
        <f>VLOOKUP($A10,'ADR Raw Data'!$B$6:$BE$43,'ADR Raw Data'!AR$1,FALSE)</f>
        <v>115.59293776998</v>
      </c>
      <c r="AI10" s="59">
        <f>VLOOKUP($A10,'ADR Raw Data'!$B$6:$BE$43,'ADR Raw Data'!AT$1,FALSE)</f>
        <v>28.4875730558953</v>
      </c>
      <c r="AJ10" s="60">
        <f>VLOOKUP($A10,'ADR Raw Data'!$B$6:$BE$43,'ADR Raw Data'!AU$1,FALSE)</f>
        <v>36.461548150249101</v>
      </c>
      <c r="AK10" s="60">
        <f>VLOOKUP($A10,'ADR Raw Data'!$B$6:$BE$43,'ADR Raw Data'!AV$1,FALSE)</f>
        <v>43.5207032725829</v>
      </c>
      <c r="AL10" s="60">
        <f>VLOOKUP($A10,'ADR Raw Data'!$B$6:$BE$43,'ADR Raw Data'!AW$1,FALSE)</f>
        <v>42.937095262257699</v>
      </c>
      <c r="AM10" s="60">
        <f>VLOOKUP($A10,'ADR Raw Data'!$B$6:$BE$43,'ADR Raw Data'!AX$1,FALSE)</f>
        <v>28.8776987339889</v>
      </c>
      <c r="AN10" s="61">
        <f>VLOOKUP($A10,'ADR Raw Data'!$B$6:$BE$43,'ADR Raw Data'!AY$1,FALSE)</f>
        <v>36.3205270888676</v>
      </c>
      <c r="AO10" s="60">
        <f>VLOOKUP($A10,'ADR Raw Data'!$B$6:$BE$43,'ADR Raw Data'!BA$1,FALSE)</f>
        <v>33.846542670229702</v>
      </c>
      <c r="AP10" s="60">
        <f>VLOOKUP($A10,'ADR Raw Data'!$B$6:$BE$43,'ADR Raw Data'!BB$1,FALSE)</f>
        <v>26.4341589419294</v>
      </c>
      <c r="AQ10" s="61">
        <f>VLOOKUP($A10,'ADR Raw Data'!$B$6:$BE$43,'ADR Raw Data'!BC$1,FALSE)</f>
        <v>30.1180850981481</v>
      </c>
      <c r="AR10" s="62">
        <f>VLOOKUP($A10,'ADR Raw Data'!$B$6:$BE$43,'ADR Raw Data'!BE$1,FALSE)</f>
        <v>34.459711783832098</v>
      </c>
      <c r="AT10" s="64">
        <f>VLOOKUP($A10,'RevPAR Raw Data'!$B$6:$BE$43,'RevPAR Raw Data'!AG$1,FALSE)</f>
        <v>41.478542726641898</v>
      </c>
      <c r="AU10" s="65">
        <f>VLOOKUP($A10,'RevPAR Raw Data'!$B$6:$BE$43,'RevPAR Raw Data'!AH$1,FALSE)</f>
        <v>50.308181949583698</v>
      </c>
      <c r="AV10" s="65">
        <f>VLOOKUP($A10,'RevPAR Raw Data'!$B$6:$BE$43,'RevPAR Raw Data'!AI$1,FALSE)</f>
        <v>55.488651422294097</v>
      </c>
      <c r="AW10" s="65">
        <f>VLOOKUP($A10,'RevPAR Raw Data'!$B$6:$BE$43,'RevPAR Raw Data'!AJ$1,FALSE)</f>
        <v>55.443146103145203</v>
      </c>
      <c r="AX10" s="65">
        <f>VLOOKUP($A10,'RevPAR Raw Data'!$B$6:$BE$43,'RevPAR Raw Data'!AK$1,FALSE)</f>
        <v>48.218994854301499</v>
      </c>
      <c r="AY10" s="66">
        <f>VLOOKUP($A10,'RevPAR Raw Data'!$B$6:$BE$43,'RevPAR Raw Data'!AL$1,FALSE)</f>
        <v>50.187503411193298</v>
      </c>
      <c r="AZ10" s="65">
        <f>VLOOKUP($A10,'RevPAR Raw Data'!$B$6:$BE$43,'RevPAR Raw Data'!AN$1,FALSE)</f>
        <v>53.144590367714997</v>
      </c>
      <c r="BA10" s="65">
        <f>VLOOKUP($A10,'RevPAR Raw Data'!$B$6:$BE$43,'RevPAR Raw Data'!AO$1,FALSE)</f>
        <v>50.209520175742803</v>
      </c>
      <c r="BB10" s="66">
        <f>VLOOKUP($A10,'RevPAR Raw Data'!$B$6:$BE$43,'RevPAR Raw Data'!AP$1,FALSE)</f>
        <v>51.676970428397901</v>
      </c>
      <c r="BC10" s="67">
        <f>VLOOKUP($A10,'RevPAR Raw Data'!$B$6:$BE$43,'RevPAR Raw Data'!AR$1,FALSE)</f>
        <v>50.613082990567698</v>
      </c>
      <c r="BE10" s="59">
        <f>VLOOKUP($A10,'RevPAR Raw Data'!$B$6:$BE$43,'RevPAR Raw Data'!AT$1,FALSE)</f>
        <v>73.7050708295086</v>
      </c>
      <c r="BF10" s="60">
        <f>VLOOKUP($A10,'RevPAR Raw Data'!$B$6:$BE$43,'RevPAR Raw Data'!AU$1,FALSE)</f>
        <v>94.947672116663597</v>
      </c>
      <c r="BG10" s="60">
        <f>VLOOKUP($A10,'RevPAR Raw Data'!$B$6:$BE$43,'RevPAR Raw Data'!AV$1,FALSE)</f>
        <v>119.92788276290401</v>
      </c>
      <c r="BH10" s="60">
        <f>VLOOKUP($A10,'RevPAR Raw Data'!$B$6:$BE$43,'RevPAR Raw Data'!AW$1,FALSE)</f>
        <v>113.61900077647999</v>
      </c>
      <c r="BI10" s="60">
        <f>VLOOKUP($A10,'RevPAR Raw Data'!$B$6:$BE$43,'RevPAR Raw Data'!AX$1,FALSE)</f>
        <v>72.333817859268194</v>
      </c>
      <c r="BJ10" s="61">
        <f>VLOOKUP($A10,'RevPAR Raw Data'!$B$6:$BE$43,'RevPAR Raw Data'!AY$1,FALSE)</f>
        <v>94.752704004256003</v>
      </c>
      <c r="BK10" s="60">
        <f>VLOOKUP($A10,'RevPAR Raw Data'!$B$6:$BE$43,'RevPAR Raw Data'!BA$1,FALSE)</f>
        <v>89.789962429503603</v>
      </c>
      <c r="BL10" s="60">
        <f>VLOOKUP($A10,'RevPAR Raw Data'!$B$6:$BE$43,'RevPAR Raw Data'!BB$1,FALSE)</f>
        <v>70.071375723312599</v>
      </c>
      <c r="BM10" s="61">
        <f>VLOOKUP($A10,'RevPAR Raw Data'!$B$6:$BE$43,'RevPAR Raw Data'!BC$1,FALSE)</f>
        <v>79.669715064867901</v>
      </c>
      <c r="BN10" s="62">
        <f>VLOOKUP($A10,'RevPAR Raw Data'!$B$6:$BE$43,'RevPAR Raw Data'!BE$1,FALSE)</f>
        <v>90.097392526206605</v>
      </c>
    </row>
    <row r="11" spans="1:66" x14ac:dyDescent="0.35">
      <c r="A11" s="76" t="s">
        <v>24</v>
      </c>
      <c r="B11" s="59">
        <f>VLOOKUP($A11,'Occupancy Raw Data'!$B$6:$BE$43,'Occupancy Raw Data'!AG$1,FALSE)</f>
        <v>42.364001722405597</v>
      </c>
      <c r="C11" s="60">
        <f>VLOOKUP($A11,'Occupancy Raw Data'!$B$6:$BE$43,'Occupancy Raw Data'!AH$1,FALSE)</f>
        <v>49.562221903258198</v>
      </c>
      <c r="D11" s="60">
        <f>VLOOKUP($A11,'Occupancy Raw Data'!$B$6:$BE$43,'Occupancy Raw Data'!AI$1,FALSE)</f>
        <v>51.245155734175299</v>
      </c>
      <c r="E11" s="60">
        <f>VLOOKUP($A11,'Occupancy Raw Data'!$B$6:$BE$43,'Occupancy Raw Data'!AJ$1,FALSE)</f>
        <v>50.240419118702398</v>
      </c>
      <c r="F11" s="60">
        <f>VLOOKUP($A11,'Occupancy Raw Data'!$B$6:$BE$43,'Occupancy Raw Data'!AK$1,FALSE)</f>
        <v>47.6855174393569</v>
      </c>
      <c r="G11" s="61">
        <f>VLOOKUP($A11,'Occupancy Raw Data'!$B$6:$BE$43,'Occupancy Raw Data'!AL$1,FALSE)</f>
        <v>48.219463183579698</v>
      </c>
      <c r="H11" s="60">
        <f>VLOOKUP($A11,'Occupancy Raw Data'!$B$6:$BE$43,'Occupancy Raw Data'!AN$1,FALSE)</f>
        <v>51.557341753983003</v>
      </c>
      <c r="I11" s="60">
        <f>VLOOKUP($A11,'Occupancy Raw Data'!$B$6:$BE$43,'Occupancy Raw Data'!AO$1,FALSE)</f>
        <v>49.942586479115803</v>
      </c>
      <c r="J11" s="61">
        <f>VLOOKUP($A11,'Occupancy Raw Data'!$B$6:$BE$43,'Occupancy Raw Data'!AP$1,FALSE)</f>
        <v>50.7499641165494</v>
      </c>
      <c r="K11" s="62">
        <f>VLOOKUP($A11,'Occupancy Raw Data'!$B$6:$BE$43,'Occupancy Raw Data'!AR$1,FALSE)</f>
        <v>48.942463450142498</v>
      </c>
      <c r="M11" s="59">
        <f>VLOOKUP($A11,'Occupancy Raw Data'!$B$6:$BE$43,'Occupancy Raw Data'!AT$1,FALSE)</f>
        <v>22.569240289174601</v>
      </c>
      <c r="N11" s="60">
        <f>VLOOKUP($A11,'Occupancy Raw Data'!$B$6:$BE$43,'Occupancy Raw Data'!AU$1,FALSE)</f>
        <v>24.681521092970002</v>
      </c>
      <c r="O11" s="60">
        <f>VLOOKUP($A11,'Occupancy Raw Data'!$B$6:$BE$43,'Occupancy Raw Data'!AV$1,FALSE)</f>
        <v>29.162470828806399</v>
      </c>
      <c r="P11" s="60">
        <f>VLOOKUP($A11,'Occupancy Raw Data'!$B$6:$BE$43,'Occupancy Raw Data'!AW$1,FALSE)</f>
        <v>24.159402788763099</v>
      </c>
      <c r="Q11" s="60">
        <f>VLOOKUP($A11,'Occupancy Raw Data'!$B$6:$BE$43,'Occupancy Raw Data'!AX$1,FALSE)</f>
        <v>22.1047732261021</v>
      </c>
      <c r="R11" s="61">
        <f>VLOOKUP($A11,'Occupancy Raw Data'!$B$6:$BE$43,'Occupancy Raw Data'!AY$1,FALSE)</f>
        <v>24.5937577950234</v>
      </c>
      <c r="S11" s="60">
        <f>VLOOKUP($A11,'Occupancy Raw Data'!$B$6:$BE$43,'Occupancy Raw Data'!BA$1,FALSE)</f>
        <v>41.4483319470975</v>
      </c>
      <c r="T11" s="60">
        <f>VLOOKUP($A11,'Occupancy Raw Data'!$B$6:$BE$43,'Occupancy Raw Data'!BB$1,FALSE)</f>
        <v>33.786275124323197</v>
      </c>
      <c r="U11" s="61">
        <f>VLOOKUP($A11,'Occupancy Raw Data'!$B$6:$BE$43,'Occupancy Raw Data'!BC$1,FALSE)</f>
        <v>37.571581625739803</v>
      </c>
      <c r="V11" s="62">
        <f>VLOOKUP($A11,'Occupancy Raw Data'!$B$6:$BE$43,'Occupancy Raw Data'!BE$1,FALSE)</f>
        <v>28.176057551803101</v>
      </c>
      <c r="X11" s="64">
        <f>VLOOKUP($A11,'ADR Raw Data'!$B$6:$BE$43,'ADR Raw Data'!AG$1,FALSE)</f>
        <v>105.261899881416</v>
      </c>
      <c r="Y11" s="65">
        <f>VLOOKUP($A11,'ADR Raw Data'!$B$6:$BE$43,'ADR Raw Data'!AH$1,FALSE)</f>
        <v>109.52538517231299</v>
      </c>
      <c r="Z11" s="65">
        <f>VLOOKUP($A11,'ADR Raw Data'!$B$6:$BE$43,'ADR Raw Data'!AI$1,FALSE)</f>
        <v>109.17637770464199</v>
      </c>
      <c r="AA11" s="65">
        <f>VLOOKUP($A11,'ADR Raw Data'!$B$6:$BE$43,'ADR Raw Data'!AJ$1,FALSE)</f>
        <v>107.69928505106699</v>
      </c>
      <c r="AB11" s="65">
        <f>VLOOKUP($A11,'ADR Raw Data'!$B$6:$BE$43,'ADR Raw Data'!AK$1,FALSE)</f>
        <v>113.28419896154701</v>
      </c>
      <c r="AC11" s="66">
        <f>VLOOKUP($A11,'ADR Raw Data'!$B$6:$BE$43,'ADR Raw Data'!AL$1,FALSE)</f>
        <v>109.06496405661601</v>
      </c>
      <c r="AD11" s="65">
        <f>VLOOKUP($A11,'ADR Raw Data'!$B$6:$BE$43,'ADR Raw Data'!AN$1,FALSE)</f>
        <v>131.782248051224</v>
      </c>
      <c r="AE11" s="65">
        <f>VLOOKUP($A11,'ADR Raw Data'!$B$6:$BE$43,'ADR Raw Data'!AO$1,FALSE)</f>
        <v>128.23142046270999</v>
      </c>
      <c r="AF11" s="66">
        <f>VLOOKUP($A11,'ADR Raw Data'!$B$6:$BE$43,'ADR Raw Data'!AP$1,FALSE)</f>
        <v>130.035079191119</v>
      </c>
      <c r="AG11" s="67">
        <f>VLOOKUP($A11,'ADR Raw Data'!$B$6:$BE$43,'ADR Raw Data'!AR$1,FALSE)</f>
        <v>115.27769698874</v>
      </c>
      <c r="AI11" s="59">
        <f>VLOOKUP($A11,'ADR Raw Data'!$B$6:$BE$43,'ADR Raw Data'!AT$1,FALSE)</f>
        <v>13.9600885513784</v>
      </c>
      <c r="AJ11" s="60">
        <f>VLOOKUP($A11,'ADR Raw Data'!$B$6:$BE$43,'ADR Raw Data'!AU$1,FALSE)</f>
        <v>22.272390379386</v>
      </c>
      <c r="AK11" s="60">
        <f>VLOOKUP($A11,'ADR Raw Data'!$B$6:$BE$43,'ADR Raw Data'!AV$1,FALSE)</f>
        <v>23.942595566460799</v>
      </c>
      <c r="AL11" s="60">
        <f>VLOOKUP($A11,'ADR Raw Data'!$B$6:$BE$43,'ADR Raw Data'!AW$1,FALSE)</f>
        <v>21.369924009461599</v>
      </c>
      <c r="AM11" s="60">
        <f>VLOOKUP($A11,'ADR Raw Data'!$B$6:$BE$43,'ADR Raw Data'!AX$1,FALSE)</f>
        <v>14.265931850754299</v>
      </c>
      <c r="AN11" s="61">
        <f>VLOOKUP($A11,'ADR Raw Data'!$B$6:$BE$43,'ADR Raw Data'!AY$1,FALSE)</f>
        <v>19.1658423144087</v>
      </c>
      <c r="AO11" s="60">
        <f>VLOOKUP($A11,'ADR Raw Data'!$B$6:$BE$43,'ADR Raw Data'!BA$1,FALSE)</f>
        <v>20.0561241773406</v>
      </c>
      <c r="AP11" s="60">
        <f>VLOOKUP($A11,'ADR Raw Data'!$B$6:$BE$43,'ADR Raw Data'!BB$1,FALSE)</f>
        <v>15.396715561478</v>
      </c>
      <c r="AQ11" s="61">
        <f>VLOOKUP($A11,'ADR Raw Data'!$B$6:$BE$43,'ADR Raw Data'!BC$1,FALSE)</f>
        <v>17.729082878884601</v>
      </c>
      <c r="AR11" s="62">
        <f>VLOOKUP($A11,'ADR Raw Data'!$B$6:$BE$43,'ADR Raw Data'!BE$1,FALSE)</f>
        <v>19.1516351250716</v>
      </c>
      <c r="AT11" s="64">
        <f>VLOOKUP($A11,'RevPAR Raw Data'!$B$6:$BE$43,'RevPAR Raw Data'!AG$1,FALSE)</f>
        <v>44.5931530788</v>
      </c>
      <c r="AU11" s="65">
        <f>VLOOKUP($A11,'RevPAR Raw Data'!$B$6:$BE$43,'RevPAR Raw Data'!AH$1,FALSE)</f>
        <v>54.283214439500497</v>
      </c>
      <c r="AV11" s="65">
        <f>VLOOKUP($A11,'RevPAR Raw Data'!$B$6:$BE$43,'RevPAR Raw Data'!AI$1,FALSE)</f>
        <v>55.947604779675601</v>
      </c>
      <c r="AW11" s="65">
        <f>VLOOKUP($A11,'RevPAR Raw Data'!$B$6:$BE$43,'RevPAR Raw Data'!AJ$1,FALSE)</f>
        <v>54.108572197502497</v>
      </c>
      <c r="AX11" s="65">
        <f>VLOOKUP($A11,'RevPAR Raw Data'!$B$6:$BE$43,'RevPAR Raw Data'!AK$1,FALSE)</f>
        <v>54.0201564518444</v>
      </c>
      <c r="AY11" s="66">
        <f>VLOOKUP($A11,'RevPAR Raw Data'!$B$6:$BE$43,'RevPAR Raw Data'!AL$1,FALSE)</f>
        <v>52.590540189464598</v>
      </c>
      <c r="AZ11" s="65">
        <f>VLOOKUP($A11,'RevPAR Raw Data'!$B$6:$BE$43,'RevPAR Raw Data'!AN$1,FALSE)</f>
        <v>67.943423998851699</v>
      </c>
      <c r="BA11" s="65">
        <f>VLOOKUP($A11,'RevPAR Raw Data'!$B$6:$BE$43,'RevPAR Raw Data'!AO$1,FALSE)</f>
        <v>64.042088057987598</v>
      </c>
      <c r="BB11" s="66">
        <f>VLOOKUP($A11,'RevPAR Raw Data'!$B$6:$BE$43,'RevPAR Raw Data'!AP$1,FALSE)</f>
        <v>65.992756028419606</v>
      </c>
      <c r="BC11" s="67">
        <f>VLOOKUP($A11,'RevPAR Raw Data'!$B$6:$BE$43,'RevPAR Raw Data'!AR$1,FALSE)</f>
        <v>56.419744714880302</v>
      </c>
      <c r="BE11" s="59">
        <f>VLOOKUP($A11,'RevPAR Raw Data'!$B$6:$BE$43,'RevPAR Raw Data'!AT$1,FALSE)</f>
        <v>39.680014770295301</v>
      </c>
      <c r="BF11" s="60">
        <f>VLOOKUP($A11,'RevPAR Raw Data'!$B$6:$BE$43,'RevPAR Raw Data'!AU$1,FALSE)</f>
        <v>52.451076201752798</v>
      </c>
      <c r="BG11" s="60">
        <f>VLOOKUP($A11,'RevPAR Raw Data'!$B$6:$BE$43,'RevPAR Raw Data'!AV$1,FALSE)</f>
        <v>60.087318842995501</v>
      </c>
      <c r="BH11" s="60">
        <f>VLOOKUP($A11,'RevPAR Raw Data'!$B$6:$BE$43,'RevPAR Raw Data'!AW$1,FALSE)</f>
        <v>50.692172815323197</v>
      </c>
      <c r="BI11" s="60">
        <f>VLOOKUP($A11,'RevPAR Raw Data'!$B$6:$BE$43,'RevPAR Raw Data'!AX$1,FALSE)</f>
        <v>39.524156961055901</v>
      </c>
      <c r="BJ11" s="61">
        <f>VLOOKUP($A11,'RevPAR Raw Data'!$B$6:$BE$43,'RevPAR Raw Data'!AY$1,FALSE)</f>
        <v>48.473200947614004</v>
      </c>
      <c r="BK11" s="60">
        <f>VLOOKUP($A11,'RevPAR Raw Data'!$B$6:$BE$43,'RevPAR Raw Data'!BA$1,FALSE)</f>
        <v>69.817385049184495</v>
      </c>
      <c r="BL11" s="60">
        <f>VLOOKUP($A11,'RevPAR Raw Data'!$B$6:$BE$43,'RevPAR Raw Data'!BB$1,FALSE)</f>
        <v>54.384967365511798</v>
      </c>
      <c r="BM11" s="61">
        <f>VLOOKUP($A11,'RevPAR Raw Data'!$B$6:$BE$43,'RevPAR Raw Data'!BC$1,FALSE)</f>
        <v>61.961761349959701</v>
      </c>
      <c r="BN11" s="62">
        <f>VLOOKUP($A11,'RevPAR Raw Data'!$B$6:$BE$43,'RevPAR Raw Data'!BE$1,FALSE)</f>
        <v>52.723868411826302</v>
      </c>
    </row>
    <row r="12" spans="1:66" x14ac:dyDescent="0.35">
      <c r="A12" s="76" t="s">
        <v>27</v>
      </c>
      <c r="B12" s="59">
        <f>VLOOKUP($A12,'Occupancy Raw Data'!$B$6:$BE$43,'Occupancy Raw Data'!AG$1,FALSE)</f>
        <v>48.373815165876699</v>
      </c>
      <c r="C12" s="60">
        <f>VLOOKUP($A12,'Occupancy Raw Data'!$B$6:$BE$43,'Occupancy Raw Data'!AH$1,FALSE)</f>
        <v>50.844194312796198</v>
      </c>
      <c r="D12" s="60">
        <f>VLOOKUP($A12,'Occupancy Raw Data'!$B$6:$BE$43,'Occupancy Raw Data'!AI$1,FALSE)</f>
        <v>51.999407582938304</v>
      </c>
      <c r="E12" s="60">
        <f>VLOOKUP($A12,'Occupancy Raw Data'!$B$6:$BE$43,'Occupancy Raw Data'!AJ$1,FALSE)</f>
        <v>52.645142180094702</v>
      </c>
      <c r="F12" s="60">
        <f>VLOOKUP($A12,'Occupancy Raw Data'!$B$6:$BE$43,'Occupancy Raw Data'!AK$1,FALSE)</f>
        <v>50.8056872037914</v>
      </c>
      <c r="G12" s="61">
        <f>VLOOKUP($A12,'Occupancy Raw Data'!$B$6:$BE$43,'Occupancy Raw Data'!AL$1,FALSE)</f>
        <v>50.933649289099499</v>
      </c>
      <c r="H12" s="60">
        <f>VLOOKUP($A12,'Occupancy Raw Data'!$B$6:$BE$43,'Occupancy Raw Data'!AN$1,FALSE)</f>
        <v>52.929502369668199</v>
      </c>
      <c r="I12" s="60">
        <f>VLOOKUP($A12,'Occupancy Raw Data'!$B$6:$BE$43,'Occupancy Raw Data'!AO$1,FALSE)</f>
        <v>56.122630331753498</v>
      </c>
      <c r="J12" s="61">
        <f>VLOOKUP($A12,'Occupancy Raw Data'!$B$6:$BE$43,'Occupancy Raw Data'!AP$1,FALSE)</f>
        <v>54.526066350710899</v>
      </c>
      <c r="K12" s="62">
        <f>VLOOKUP($A12,'Occupancy Raw Data'!$B$6:$BE$43,'Occupancy Raw Data'!AR$1,FALSE)</f>
        <v>51.960054163845598</v>
      </c>
      <c r="M12" s="59">
        <f>VLOOKUP($A12,'Occupancy Raw Data'!$B$6:$BE$43,'Occupancy Raw Data'!AT$1,FALSE)</f>
        <v>32.923352976595602</v>
      </c>
      <c r="N12" s="60">
        <f>VLOOKUP($A12,'Occupancy Raw Data'!$B$6:$BE$43,'Occupancy Raw Data'!AU$1,FALSE)</f>
        <v>34.909280203278897</v>
      </c>
      <c r="O12" s="60">
        <f>VLOOKUP($A12,'Occupancy Raw Data'!$B$6:$BE$43,'Occupancy Raw Data'!AV$1,FALSE)</f>
        <v>32.778218409507403</v>
      </c>
      <c r="P12" s="60">
        <f>VLOOKUP($A12,'Occupancy Raw Data'!$B$6:$BE$43,'Occupancy Raw Data'!AW$1,FALSE)</f>
        <v>40.126064329582597</v>
      </c>
      <c r="Q12" s="60">
        <f>VLOOKUP($A12,'Occupancy Raw Data'!$B$6:$BE$43,'Occupancy Raw Data'!AX$1,FALSE)</f>
        <v>36.577188981224403</v>
      </c>
      <c r="R12" s="61">
        <f>VLOOKUP($A12,'Occupancy Raw Data'!$B$6:$BE$43,'Occupancy Raw Data'!AY$1,FALSE)</f>
        <v>35.453440097475003</v>
      </c>
      <c r="S12" s="60">
        <f>VLOOKUP($A12,'Occupancy Raw Data'!$B$6:$BE$43,'Occupancy Raw Data'!BA$1,FALSE)</f>
        <v>33.949407909563597</v>
      </c>
      <c r="T12" s="60">
        <f>VLOOKUP($A12,'Occupancy Raw Data'!$B$6:$BE$43,'Occupancy Raw Data'!BB$1,FALSE)</f>
        <v>34.003043178085299</v>
      </c>
      <c r="U12" s="61">
        <f>VLOOKUP($A12,'Occupancy Raw Data'!$B$6:$BE$43,'Occupancy Raw Data'!BC$1,FALSE)</f>
        <v>33.9770054207643</v>
      </c>
      <c r="V12" s="62">
        <f>VLOOKUP($A12,'Occupancy Raw Data'!$B$6:$BE$43,'Occupancy Raw Data'!BE$1,FALSE)</f>
        <v>35.007365019879899</v>
      </c>
      <c r="X12" s="64">
        <f>VLOOKUP($A12,'ADR Raw Data'!$B$6:$BE$43,'ADR Raw Data'!AG$1,FALSE)</f>
        <v>79.292265629783799</v>
      </c>
      <c r="Y12" s="65">
        <f>VLOOKUP($A12,'ADR Raw Data'!$B$6:$BE$43,'ADR Raw Data'!AH$1,FALSE)</f>
        <v>80.252319836877305</v>
      </c>
      <c r="Z12" s="65">
        <f>VLOOKUP($A12,'ADR Raw Data'!$B$6:$BE$43,'ADR Raw Data'!AI$1,FALSE)</f>
        <v>80.497247507832498</v>
      </c>
      <c r="AA12" s="65">
        <f>VLOOKUP($A12,'ADR Raw Data'!$B$6:$BE$43,'ADR Raw Data'!AJ$1,FALSE)</f>
        <v>80.405498227648593</v>
      </c>
      <c r="AB12" s="65">
        <f>VLOOKUP($A12,'ADR Raw Data'!$B$6:$BE$43,'ADR Raw Data'!AK$1,FALSE)</f>
        <v>81.017569962686494</v>
      </c>
      <c r="AC12" s="66">
        <f>VLOOKUP($A12,'ADR Raw Data'!$B$6:$BE$43,'ADR Raw Data'!AL$1,FALSE)</f>
        <v>80.304300269842699</v>
      </c>
      <c r="AD12" s="65">
        <f>VLOOKUP($A12,'ADR Raw Data'!$B$6:$BE$43,'ADR Raw Data'!AN$1,FALSE)</f>
        <v>84.142780233924597</v>
      </c>
      <c r="AE12" s="65">
        <f>VLOOKUP($A12,'ADR Raw Data'!$B$6:$BE$43,'ADR Raw Data'!AO$1,FALSE)</f>
        <v>84.916224204359494</v>
      </c>
      <c r="AF12" s="66">
        <f>VLOOKUP($A12,'ADR Raw Data'!$B$6:$BE$43,'ADR Raw Data'!AP$1,FALSE)</f>
        <v>84.540825727944295</v>
      </c>
      <c r="AG12" s="67">
        <f>VLOOKUP($A12,'ADR Raw Data'!$B$6:$BE$43,'ADR Raw Data'!AR$1,FALSE)</f>
        <v>81.574512671835194</v>
      </c>
      <c r="AI12" s="59">
        <f>VLOOKUP($A12,'ADR Raw Data'!$B$6:$BE$43,'ADR Raw Data'!AT$1,FALSE)</f>
        <v>17.1454027236739</v>
      </c>
      <c r="AJ12" s="60">
        <f>VLOOKUP($A12,'ADR Raw Data'!$B$6:$BE$43,'ADR Raw Data'!AU$1,FALSE)</f>
        <v>18.274311658328799</v>
      </c>
      <c r="AK12" s="60">
        <f>VLOOKUP($A12,'ADR Raw Data'!$B$6:$BE$43,'ADR Raw Data'!AV$1,FALSE)</f>
        <v>17.3971915976772</v>
      </c>
      <c r="AL12" s="60">
        <f>VLOOKUP($A12,'ADR Raw Data'!$B$6:$BE$43,'ADR Raw Data'!AW$1,FALSE)</f>
        <v>18.547476358264099</v>
      </c>
      <c r="AM12" s="60">
        <f>VLOOKUP($A12,'ADR Raw Data'!$B$6:$BE$43,'ADR Raw Data'!AX$1,FALSE)</f>
        <v>18.9148980586248</v>
      </c>
      <c r="AN12" s="61">
        <f>VLOOKUP($A12,'ADR Raw Data'!$B$6:$BE$43,'ADR Raw Data'!AY$1,FALSE)</f>
        <v>18.061087884724799</v>
      </c>
      <c r="AO12" s="60">
        <f>VLOOKUP($A12,'ADR Raw Data'!$B$6:$BE$43,'ADR Raw Data'!BA$1,FALSE)</f>
        <v>21.208317906341001</v>
      </c>
      <c r="AP12" s="60">
        <f>VLOOKUP($A12,'ADR Raw Data'!$B$6:$BE$43,'ADR Raw Data'!BB$1,FALSE)</f>
        <v>21.941106675353701</v>
      </c>
      <c r="AQ12" s="61">
        <f>VLOOKUP($A12,'ADR Raw Data'!$B$6:$BE$43,'ADR Raw Data'!BC$1,FALSE)</f>
        <v>21.5860500825112</v>
      </c>
      <c r="AR12" s="62">
        <f>VLOOKUP($A12,'ADR Raw Data'!$B$6:$BE$43,'ADR Raw Data'!BE$1,FALSE)</f>
        <v>19.128234002088899</v>
      </c>
      <c r="AT12" s="64">
        <f>VLOOKUP($A12,'RevPAR Raw Data'!$B$6:$BE$43,'RevPAR Raw Data'!AG$1,FALSE)</f>
        <v>38.356694016587603</v>
      </c>
      <c r="AU12" s="65">
        <f>VLOOKUP($A12,'RevPAR Raw Data'!$B$6:$BE$43,'RevPAR Raw Data'!AH$1,FALSE)</f>
        <v>40.8036454383886</v>
      </c>
      <c r="AV12" s="65">
        <f>VLOOKUP($A12,'RevPAR Raw Data'!$B$6:$BE$43,'RevPAR Raw Data'!AI$1,FALSE)</f>
        <v>41.858091824644497</v>
      </c>
      <c r="AW12" s="65">
        <f>VLOOKUP($A12,'RevPAR Raw Data'!$B$6:$BE$43,'RevPAR Raw Data'!AJ$1,FALSE)</f>
        <v>42.329588862559199</v>
      </c>
      <c r="AX12" s="65">
        <f>VLOOKUP($A12,'RevPAR Raw Data'!$B$6:$BE$43,'RevPAR Raw Data'!AK$1,FALSE)</f>
        <v>41.161533175355402</v>
      </c>
      <c r="AY12" s="66">
        <f>VLOOKUP($A12,'RevPAR Raw Data'!$B$6:$BE$43,'RevPAR Raw Data'!AL$1,FALSE)</f>
        <v>40.901910663507103</v>
      </c>
      <c r="AZ12" s="65">
        <f>VLOOKUP($A12,'RevPAR Raw Data'!$B$6:$BE$43,'RevPAR Raw Data'!AN$1,FALSE)</f>
        <v>44.536354857819902</v>
      </c>
      <c r="BA12" s="65">
        <f>VLOOKUP($A12,'RevPAR Raw Data'!$B$6:$BE$43,'RevPAR Raw Data'!AO$1,FALSE)</f>
        <v>47.6572186018957</v>
      </c>
      <c r="BB12" s="66">
        <f>VLOOKUP($A12,'RevPAR Raw Data'!$B$6:$BE$43,'RevPAR Raw Data'!AP$1,FALSE)</f>
        <v>46.096786729857797</v>
      </c>
      <c r="BC12" s="67">
        <f>VLOOKUP($A12,'RevPAR Raw Data'!$B$6:$BE$43,'RevPAR Raw Data'!AR$1,FALSE)</f>
        <v>42.3861609681787</v>
      </c>
      <c r="BE12" s="59">
        <f>VLOOKUP($A12,'RevPAR Raw Data'!$B$6:$BE$43,'RevPAR Raw Data'!AT$1,FALSE)</f>
        <v>55.713597158243601</v>
      </c>
      <c r="BF12" s="60">
        <f>VLOOKUP($A12,'RevPAR Raw Data'!$B$6:$BE$43,'RevPAR Raw Data'!AU$1,FALSE)</f>
        <v>59.563022523634203</v>
      </c>
      <c r="BG12" s="60">
        <f>VLOOKUP($A12,'RevPAR Raw Data'!$B$6:$BE$43,'RevPAR Raw Data'!AV$1,FALSE)</f>
        <v>55.877899466191799</v>
      </c>
      <c r="BH12" s="60">
        <f>VLOOKUP($A12,'RevPAR Raw Data'!$B$6:$BE$43,'RevPAR Raw Data'!AW$1,FALSE)</f>
        <v>66.115912982877902</v>
      </c>
      <c r="BI12" s="60">
        <f>VLOOKUP($A12,'RevPAR Raw Data'!$B$6:$BE$43,'RevPAR Raw Data'!AX$1,FALSE)</f>
        <v>62.410625048358497</v>
      </c>
      <c r="BJ12" s="61">
        <f>VLOOKUP($A12,'RevPAR Raw Data'!$B$6:$BE$43,'RevPAR Raw Data'!AY$1,FALSE)</f>
        <v>59.917804956363099</v>
      </c>
      <c r="BK12" s="60">
        <f>VLOOKUP($A12,'RevPAR Raw Data'!$B$6:$BE$43,'RevPAR Raw Data'!BA$1,FALSE)</f>
        <v>62.357824172685298</v>
      </c>
      <c r="BL12" s="60">
        <f>VLOOKUP($A12,'RevPAR Raw Data'!$B$6:$BE$43,'RevPAR Raw Data'!BB$1,FALSE)</f>
        <v>63.404793830009403</v>
      </c>
      <c r="BM12" s="61">
        <f>VLOOKUP($A12,'RevPAR Raw Data'!$B$6:$BE$43,'RevPAR Raw Data'!BC$1,FALSE)</f>
        <v>62.897348909939303</v>
      </c>
      <c r="BN12" s="62">
        <f>VLOOKUP($A12,'RevPAR Raw Data'!$B$6:$BE$43,'RevPAR Raw Data'!BE$1,FALSE)</f>
        <v>60.8318897209369</v>
      </c>
    </row>
    <row r="13" spans="1:66" x14ac:dyDescent="0.35">
      <c r="A13" s="76" t="s">
        <v>91</v>
      </c>
      <c r="B13" s="59">
        <f>VLOOKUP($A13,'Occupancy Raw Data'!$B$6:$BE$43,'Occupancy Raw Data'!AG$1,FALSE)</f>
        <v>41.9934640522875</v>
      </c>
      <c r="C13" s="60">
        <f>VLOOKUP($A13,'Occupancy Raw Data'!$B$6:$BE$43,'Occupancy Raw Data'!AH$1,FALSE)</f>
        <v>50.0700280112044</v>
      </c>
      <c r="D13" s="60">
        <f>VLOOKUP($A13,'Occupancy Raw Data'!$B$6:$BE$43,'Occupancy Raw Data'!AI$1,FALSE)</f>
        <v>50.999066293183901</v>
      </c>
      <c r="E13" s="60">
        <f>VLOOKUP($A13,'Occupancy Raw Data'!$B$6:$BE$43,'Occupancy Raw Data'!AJ$1,FALSE)</f>
        <v>49.367413632119501</v>
      </c>
      <c r="F13" s="60">
        <f>VLOOKUP($A13,'Occupancy Raw Data'!$B$6:$BE$43,'Occupancy Raw Data'!AK$1,FALSE)</f>
        <v>45.308123249299697</v>
      </c>
      <c r="G13" s="61">
        <f>VLOOKUP($A13,'Occupancy Raw Data'!$B$6:$BE$43,'Occupancy Raw Data'!AL$1,FALSE)</f>
        <v>47.547619047619001</v>
      </c>
      <c r="H13" s="60">
        <f>VLOOKUP($A13,'Occupancy Raw Data'!$B$6:$BE$43,'Occupancy Raw Data'!AN$1,FALSE)</f>
        <v>45.240429505135303</v>
      </c>
      <c r="I13" s="60">
        <f>VLOOKUP($A13,'Occupancy Raw Data'!$B$6:$BE$43,'Occupancy Raw Data'!AO$1,FALSE)</f>
        <v>45.147058823529399</v>
      </c>
      <c r="J13" s="61">
        <f>VLOOKUP($A13,'Occupancy Raw Data'!$B$6:$BE$43,'Occupancy Raw Data'!AP$1,FALSE)</f>
        <v>45.193744164332301</v>
      </c>
      <c r="K13" s="62">
        <f>VLOOKUP($A13,'Occupancy Raw Data'!$B$6:$BE$43,'Occupancy Raw Data'!AR$1,FALSE)</f>
        <v>46.875083366680002</v>
      </c>
      <c r="M13" s="59">
        <f>VLOOKUP($A13,'Occupancy Raw Data'!$B$6:$BE$43,'Occupancy Raw Data'!AT$1,FALSE)</f>
        <v>46.377420929102698</v>
      </c>
      <c r="N13" s="60">
        <f>VLOOKUP($A13,'Occupancy Raw Data'!$B$6:$BE$43,'Occupancy Raw Data'!AU$1,FALSE)</f>
        <v>53.666152678517797</v>
      </c>
      <c r="O13" s="60">
        <f>VLOOKUP($A13,'Occupancy Raw Data'!$B$6:$BE$43,'Occupancy Raw Data'!AV$1,FALSE)</f>
        <v>55.958777493201602</v>
      </c>
      <c r="P13" s="60">
        <f>VLOOKUP($A13,'Occupancy Raw Data'!$B$6:$BE$43,'Occupancy Raw Data'!AW$1,FALSE)</f>
        <v>45.944723106800701</v>
      </c>
      <c r="Q13" s="60">
        <f>VLOOKUP($A13,'Occupancy Raw Data'!$B$6:$BE$43,'Occupancy Raw Data'!AX$1,FALSE)</f>
        <v>46.392685442469798</v>
      </c>
      <c r="R13" s="61">
        <f>VLOOKUP($A13,'Occupancy Raw Data'!$B$6:$BE$43,'Occupancy Raw Data'!AY$1,FALSE)</f>
        <v>49.757886061454698</v>
      </c>
      <c r="S13" s="60">
        <f>VLOOKUP($A13,'Occupancy Raw Data'!$B$6:$BE$43,'Occupancy Raw Data'!BA$1,FALSE)</f>
        <v>50.331129085174702</v>
      </c>
      <c r="T13" s="60">
        <f>VLOOKUP($A13,'Occupancy Raw Data'!$B$6:$BE$43,'Occupancy Raw Data'!BB$1,FALSE)</f>
        <v>50.556088161365203</v>
      </c>
      <c r="U13" s="61">
        <f>VLOOKUP($A13,'Occupancy Raw Data'!$B$6:$BE$43,'Occupancy Raw Data'!BC$1,FALSE)</f>
        <v>50.443408335949997</v>
      </c>
      <c r="V13" s="62">
        <f>VLOOKUP($A13,'Occupancy Raw Data'!$B$6:$BE$43,'Occupancy Raw Data'!BE$1,FALSE)</f>
        <v>49.946100010374501</v>
      </c>
      <c r="X13" s="64">
        <f>VLOOKUP($A13,'ADR Raw Data'!$B$6:$BE$43,'ADR Raw Data'!AG$1,FALSE)</f>
        <v>90.0114357976653</v>
      </c>
      <c r="Y13" s="65">
        <f>VLOOKUP($A13,'ADR Raw Data'!$B$6:$BE$43,'ADR Raw Data'!AH$1,FALSE)</f>
        <v>97.764617249417199</v>
      </c>
      <c r="Z13" s="65">
        <f>VLOOKUP($A13,'ADR Raw Data'!$B$6:$BE$43,'ADR Raw Data'!AI$1,FALSE)</f>
        <v>98.525333211277896</v>
      </c>
      <c r="AA13" s="65">
        <f>VLOOKUP($A13,'ADR Raw Data'!$B$6:$BE$43,'ADR Raw Data'!AJ$1,FALSE)</f>
        <v>98.363603952905507</v>
      </c>
      <c r="AB13" s="65">
        <f>VLOOKUP($A13,'ADR Raw Data'!$B$6:$BE$43,'ADR Raw Data'!AK$1,FALSE)</f>
        <v>91.308369397217902</v>
      </c>
      <c r="AC13" s="66">
        <f>VLOOKUP($A13,'ADR Raw Data'!$B$6:$BE$43,'ADR Raw Data'!AL$1,FALSE)</f>
        <v>95.452252496391594</v>
      </c>
      <c r="AD13" s="65">
        <f>VLOOKUP($A13,'ADR Raw Data'!$B$6:$BE$43,'ADR Raw Data'!AN$1,FALSE)</f>
        <v>88.6043955420256</v>
      </c>
      <c r="AE13" s="65">
        <f>VLOOKUP($A13,'ADR Raw Data'!$B$6:$BE$43,'ADR Raw Data'!AO$1,FALSE)</f>
        <v>86.045047308825801</v>
      </c>
      <c r="AF13" s="66">
        <f>VLOOKUP($A13,'ADR Raw Data'!$B$6:$BE$43,'ADR Raw Data'!AP$1,FALSE)</f>
        <v>87.326043334538497</v>
      </c>
      <c r="AG13" s="67">
        <f>VLOOKUP($A13,'ADR Raw Data'!$B$6:$BE$43,'ADR Raw Data'!AR$1,FALSE)</f>
        <v>93.213757016127303</v>
      </c>
      <c r="AI13" s="59">
        <f>VLOOKUP($A13,'ADR Raw Data'!$B$6:$BE$43,'ADR Raw Data'!AT$1,FALSE)</f>
        <v>24.7090589673643</v>
      </c>
      <c r="AJ13" s="60">
        <f>VLOOKUP($A13,'ADR Raw Data'!$B$6:$BE$43,'ADR Raw Data'!AU$1,FALSE)</f>
        <v>31.480865575859099</v>
      </c>
      <c r="AK13" s="60">
        <f>VLOOKUP($A13,'ADR Raw Data'!$B$6:$BE$43,'ADR Raw Data'!AV$1,FALSE)</f>
        <v>34.020861525186902</v>
      </c>
      <c r="AL13" s="60">
        <f>VLOOKUP($A13,'ADR Raw Data'!$B$6:$BE$43,'ADR Raw Data'!AW$1,FALSE)</f>
        <v>31.336217461196199</v>
      </c>
      <c r="AM13" s="60">
        <f>VLOOKUP($A13,'ADR Raw Data'!$B$6:$BE$43,'ADR Raw Data'!AX$1,FALSE)</f>
        <v>24.1124781394591</v>
      </c>
      <c r="AN13" s="61">
        <f>VLOOKUP($A13,'ADR Raw Data'!$B$6:$BE$43,'ADR Raw Data'!AY$1,FALSE)</f>
        <v>29.426044948819499</v>
      </c>
      <c r="AO13" s="60">
        <f>VLOOKUP($A13,'ADR Raw Data'!$B$6:$BE$43,'ADR Raw Data'!BA$1,FALSE)</f>
        <v>24.811503910970401</v>
      </c>
      <c r="AP13" s="60">
        <f>VLOOKUP($A13,'ADR Raw Data'!$B$6:$BE$43,'ADR Raw Data'!BB$1,FALSE)</f>
        <v>21.749981004816799</v>
      </c>
      <c r="AQ13" s="61">
        <f>VLOOKUP($A13,'ADR Raw Data'!$B$6:$BE$43,'ADR Raw Data'!BC$1,FALSE)</f>
        <v>23.2855429067891</v>
      </c>
      <c r="AR13" s="62">
        <f>VLOOKUP($A13,'ADR Raw Data'!$B$6:$BE$43,'ADR Raw Data'!BE$1,FALSE)</f>
        <v>27.778915568757199</v>
      </c>
      <c r="AT13" s="64">
        <f>VLOOKUP($A13,'RevPAR Raw Data'!$B$6:$BE$43,'RevPAR Raw Data'!AG$1,FALSE)</f>
        <v>37.798919934640502</v>
      </c>
      <c r="AU13" s="65">
        <f>VLOOKUP($A13,'RevPAR Raw Data'!$B$6:$BE$43,'RevPAR Raw Data'!AH$1,FALSE)</f>
        <v>48.950771241829997</v>
      </c>
      <c r="AV13" s="65">
        <f>VLOOKUP($A13,'RevPAR Raw Data'!$B$6:$BE$43,'RevPAR Raw Data'!AI$1,FALSE)</f>
        <v>50.247</v>
      </c>
      <c r="AW13" s="65">
        <f>VLOOKUP($A13,'RevPAR Raw Data'!$B$6:$BE$43,'RevPAR Raw Data'!AJ$1,FALSE)</f>
        <v>48.559567226890699</v>
      </c>
      <c r="AX13" s="65">
        <f>VLOOKUP($A13,'RevPAR Raw Data'!$B$6:$BE$43,'RevPAR Raw Data'!AK$1,FALSE)</f>
        <v>41.370108543417302</v>
      </c>
      <c r="AY13" s="66">
        <f>VLOOKUP($A13,'RevPAR Raw Data'!$B$6:$BE$43,'RevPAR Raw Data'!AL$1,FALSE)</f>
        <v>45.385273389355703</v>
      </c>
      <c r="AZ13" s="65">
        <f>VLOOKUP($A13,'RevPAR Raw Data'!$B$6:$BE$43,'RevPAR Raw Data'!AN$1,FALSE)</f>
        <v>40.085009103641397</v>
      </c>
      <c r="BA13" s="65">
        <f>VLOOKUP($A13,'RevPAR Raw Data'!$B$6:$BE$43,'RevPAR Raw Data'!AO$1,FALSE)</f>
        <v>38.846808123249197</v>
      </c>
      <c r="BB13" s="66">
        <f>VLOOKUP($A13,'RevPAR Raw Data'!$B$6:$BE$43,'RevPAR Raw Data'!AP$1,FALSE)</f>
        <v>39.465908613445301</v>
      </c>
      <c r="BC13" s="67">
        <f>VLOOKUP($A13,'RevPAR Raw Data'!$B$6:$BE$43,'RevPAR Raw Data'!AR$1,FALSE)</f>
        <v>43.694026310524201</v>
      </c>
      <c r="BE13" s="59">
        <f>VLOOKUP($A13,'RevPAR Raw Data'!$B$6:$BE$43,'RevPAR Raw Data'!AT$1,FALSE)</f>
        <v>82.5459041813818</v>
      </c>
      <c r="BF13" s="60">
        <f>VLOOKUP($A13,'RevPAR Raw Data'!$B$6:$BE$43,'RevPAR Raw Data'!AU$1,FALSE)</f>
        <v>102.04158763883601</v>
      </c>
      <c r="BG13" s="60">
        <f>VLOOKUP($A13,'RevPAR Raw Data'!$B$6:$BE$43,'RevPAR Raw Data'!AV$1,FALSE)</f>
        <v>109.017297220538</v>
      </c>
      <c r="BH13" s="60">
        <f>VLOOKUP($A13,'RevPAR Raw Data'!$B$6:$BE$43,'RevPAR Raw Data'!AW$1,FALSE)</f>
        <v>91.678278912688498</v>
      </c>
      <c r="BI13" s="60">
        <f>VLOOKUP($A13,'RevPAR Raw Data'!$B$6:$BE$43,'RevPAR Raw Data'!AX$1,FALSE)</f>
        <v>81.691589717552503</v>
      </c>
      <c r="BJ13" s="61">
        <f>VLOOKUP($A13,'RevPAR Raw Data'!$B$6:$BE$43,'RevPAR Raw Data'!AY$1,FALSE)</f>
        <v>93.825708928300401</v>
      </c>
      <c r="BK13" s="60">
        <f>VLOOKUP($A13,'RevPAR Raw Data'!$B$6:$BE$43,'RevPAR Raw Data'!BA$1,FALSE)</f>
        <v>87.630543057548905</v>
      </c>
      <c r="BL13" s="60">
        <f>VLOOKUP($A13,'RevPAR Raw Data'!$B$6:$BE$43,'RevPAR Raw Data'!BB$1,FALSE)</f>
        <v>83.302008738057395</v>
      </c>
      <c r="BM13" s="61">
        <f>VLOOKUP($A13,'RevPAR Raw Data'!$B$6:$BE$43,'RevPAR Raw Data'!BC$1,FALSE)</f>
        <v>85.474972734453701</v>
      </c>
      <c r="BN13" s="62">
        <f>VLOOKUP($A13,'RevPAR Raw Data'!$B$6:$BE$43,'RevPAR Raw Data'!BE$1,FALSE)</f>
        <v>91.599500530900698</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43.385953521088602</v>
      </c>
      <c r="C15" s="60">
        <f>VLOOKUP($A15,'Occupancy Raw Data'!$B$6:$BE$43,'Occupancy Raw Data'!AH$1,FALSE)</f>
        <v>47.8647566485404</v>
      </c>
      <c r="D15" s="60">
        <f>VLOOKUP($A15,'Occupancy Raw Data'!$B$6:$BE$43,'Occupancy Raw Data'!AI$1,FALSE)</f>
        <v>48.227957687417103</v>
      </c>
      <c r="E15" s="60">
        <f>VLOOKUP($A15,'Occupancy Raw Data'!$B$6:$BE$43,'Occupancy Raw Data'!AJ$1,FALSE)</f>
        <v>47.125503882260602</v>
      </c>
      <c r="F15" s="60">
        <f>VLOOKUP($A15,'Occupancy Raw Data'!$B$6:$BE$43,'Occupancy Raw Data'!AK$1,FALSE)</f>
        <v>47.320969618266901</v>
      </c>
      <c r="G15" s="61">
        <f>VLOOKUP($A15,'Occupancy Raw Data'!$B$6:$BE$43,'Occupancy Raw Data'!AL$1,FALSE)</f>
        <v>46.785028271514697</v>
      </c>
      <c r="H15" s="60">
        <f>VLOOKUP($A15,'Occupancy Raw Data'!$B$6:$BE$43,'Occupancy Raw Data'!AN$1,FALSE)</f>
        <v>56.803425046668202</v>
      </c>
      <c r="I15" s="60">
        <f>VLOOKUP($A15,'Occupancy Raw Data'!$B$6:$BE$43,'Occupancy Raw Data'!AO$1,FALSE)</f>
        <v>56.935313692070402</v>
      </c>
      <c r="J15" s="61">
        <f>VLOOKUP($A15,'Occupancy Raw Data'!$B$6:$BE$43,'Occupancy Raw Data'!AP$1,FALSE)</f>
        <v>56.869369369369302</v>
      </c>
      <c r="K15" s="62">
        <f>VLOOKUP($A15,'Occupancy Raw Data'!$B$6:$BE$43,'Occupancy Raw Data'!AR$1,FALSE)</f>
        <v>49.666268585187503</v>
      </c>
      <c r="M15" s="59">
        <f>VLOOKUP($A15,'Occupancy Raw Data'!$B$6:$BE$43,'Occupancy Raw Data'!AT$1,FALSE)</f>
        <v>15.085934480140301</v>
      </c>
      <c r="N15" s="60">
        <f>VLOOKUP($A15,'Occupancy Raw Data'!$B$6:$BE$43,'Occupancy Raw Data'!AU$1,FALSE)</f>
        <v>13.8127205069704</v>
      </c>
      <c r="O15" s="60">
        <f>VLOOKUP($A15,'Occupancy Raw Data'!$B$6:$BE$43,'Occupancy Raw Data'!AV$1,FALSE)</f>
        <v>14.539911407158501</v>
      </c>
      <c r="P15" s="60">
        <f>VLOOKUP($A15,'Occupancy Raw Data'!$B$6:$BE$43,'Occupancy Raw Data'!AW$1,FALSE)</f>
        <v>13.475440917690801</v>
      </c>
      <c r="Q15" s="60">
        <f>VLOOKUP($A15,'Occupancy Raw Data'!$B$6:$BE$43,'Occupancy Raw Data'!AX$1,FALSE)</f>
        <v>9.7966198587575697</v>
      </c>
      <c r="R15" s="61">
        <f>VLOOKUP($A15,'Occupancy Raw Data'!$B$6:$BE$43,'Occupancy Raw Data'!AY$1,FALSE)</f>
        <v>13.287371785509301</v>
      </c>
      <c r="S15" s="60">
        <f>VLOOKUP($A15,'Occupancy Raw Data'!$B$6:$BE$43,'Occupancy Raw Data'!BA$1,FALSE)</f>
        <v>28.603684326608199</v>
      </c>
      <c r="T15" s="60">
        <f>VLOOKUP($A15,'Occupancy Raw Data'!$B$6:$BE$43,'Occupancy Raw Data'!BB$1,FALSE)</f>
        <v>22.825994323857099</v>
      </c>
      <c r="U15" s="61">
        <f>VLOOKUP($A15,'Occupancy Raw Data'!$B$6:$BE$43,'Occupancy Raw Data'!BC$1,FALSE)</f>
        <v>25.645107575997802</v>
      </c>
      <c r="V15" s="62">
        <f>VLOOKUP($A15,'Occupancy Raw Data'!$B$6:$BE$43,'Occupancy Raw Data'!BE$1,FALSE)</f>
        <v>17.053781908034999</v>
      </c>
      <c r="X15" s="64">
        <f>VLOOKUP($A15,'ADR Raw Data'!$B$6:$BE$43,'ADR Raw Data'!AG$1,FALSE)</f>
        <v>91.455202576893598</v>
      </c>
      <c r="Y15" s="65">
        <f>VLOOKUP($A15,'ADR Raw Data'!$B$6:$BE$43,'ADR Raw Data'!AH$1,FALSE)</f>
        <v>91.063535690768504</v>
      </c>
      <c r="Z15" s="65">
        <f>VLOOKUP($A15,'ADR Raw Data'!$B$6:$BE$43,'ADR Raw Data'!AI$1,FALSE)</f>
        <v>91.767625571480593</v>
      </c>
      <c r="AA15" s="65">
        <f>VLOOKUP($A15,'ADR Raw Data'!$B$6:$BE$43,'ADR Raw Data'!AJ$1,FALSE)</f>
        <v>91.766337855215497</v>
      </c>
      <c r="AB15" s="65">
        <f>VLOOKUP($A15,'ADR Raw Data'!$B$6:$BE$43,'ADR Raw Data'!AK$1,FALSE)</f>
        <v>92.508956734081295</v>
      </c>
      <c r="AC15" s="66">
        <f>VLOOKUP($A15,'ADR Raw Data'!$B$6:$BE$43,'ADR Raw Data'!AL$1,FALSE)</f>
        <v>91.715318089243397</v>
      </c>
      <c r="AD15" s="65">
        <f>VLOOKUP($A15,'ADR Raw Data'!$B$6:$BE$43,'ADR Raw Data'!AN$1,FALSE)</f>
        <v>112.097902881466</v>
      </c>
      <c r="AE15" s="65">
        <f>VLOOKUP($A15,'ADR Raw Data'!$B$6:$BE$43,'ADR Raw Data'!AO$1,FALSE)</f>
        <v>108.88240793656399</v>
      </c>
      <c r="AF15" s="66">
        <f>VLOOKUP($A15,'ADR Raw Data'!$B$6:$BE$43,'ADR Raw Data'!AP$1,FALSE)</f>
        <v>110.488291104569</v>
      </c>
      <c r="AG15" s="67">
        <f>VLOOKUP($A15,'ADR Raw Data'!$B$6:$BE$43,'ADR Raw Data'!AR$1,FALSE)</f>
        <v>97.856923229668396</v>
      </c>
      <c r="AI15" s="59">
        <f>VLOOKUP($A15,'ADR Raw Data'!$B$6:$BE$43,'ADR Raw Data'!AT$1,FALSE)</f>
        <v>25.440365814369201</v>
      </c>
      <c r="AJ15" s="60">
        <f>VLOOKUP($A15,'ADR Raw Data'!$B$6:$BE$43,'ADR Raw Data'!AU$1,FALSE)</f>
        <v>23.096249870711201</v>
      </c>
      <c r="AK15" s="60">
        <f>VLOOKUP($A15,'ADR Raw Data'!$B$6:$BE$43,'ADR Raw Data'!AV$1,FALSE)</f>
        <v>23.529908075996602</v>
      </c>
      <c r="AL15" s="60">
        <f>VLOOKUP($A15,'ADR Raw Data'!$B$6:$BE$43,'ADR Raw Data'!AW$1,FALSE)</f>
        <v>23.5068922762859</v>
      </c>
      <c r="AM15" s="60">
        <f>VLOOKUP($A15,'ADR Raw Data'!$B$6:$BE$43,'ADR Raw Data'!AX$1,FALSE)</f>
        <v>18.942915604139301</v>
      </c>
      <c r="AN15" s="61">
        <f>VLOOKUP($A15,'ADR Raw Data'!$B$6:$BE$43,'ADR Raw Data'!AY$1,FALSE)</f>
        <v>22.772972587756598</v>
      </c>
      <c r="AO15" s="60">
        <f>VLOOKUP($A15,'ADR Raw Data'!$B$6:$BE$43,'ADR Raw Data'!BA$1,FALSE)</f>
        <v>43.096079165635601</v>
      </c>
      <c r="AP15" s="60">
        <f>VLOOKUP($A15,'ADR Raw Data'!$B$6:$BE$43,'ADR Raw Data'!BB$1,FALSE)</f>
        <v>36.060787305852003</v>
      </c>
      <c r="AQ15" s="61">
        <f>VLOOKUP($A15,'ADR Raw Data'!$B$6:$BE$43,'ADR Raw Data'!BC$1,FALSE)</f>
        <v>39.502720508081701</v>
      </c>
      <c r="AR15" s="62">
        <f>VLOOKUP($A15,'ADR Raw Data'!$B$6:$BE$43,'ADR Raw Data'!BE$1,FALSE)</f>
        <v>28.633528411605798</v>
      </c>
      <c r="AT15" s="64">
        <f>VLOOKUP($A15,'RevPAR Raw Data'!$B$6:$BE$43,'RevPAR Raw Data'!AG$1,FALSE)</f>
        <v>39.678711682628503</v>
      </c>
      <c r="AU15" s="65">
        <f>VLOOKUP($A15,'RevPAR Raw Data'!$B$6:$BE$43,'RevPAR Raw Data'!AH$1,FALSE)</f>
        <v>43.587339753943098</v>
      </c>
      <c r="AV15" s="65">
        <f>VLOOKUP($A15,'RevPAR Raw Data'!$B$6:$BE$43,'RevPAR Raw Data'!AI$1,FALSE)</f>
        <v>44.257651631361</v>
      </c>
      <c r="AW15" s="65">
        <f>VLOOKUP($A15,'RevPAR Raw Data'!$B$6:$BE$43,'RevPAR Raw Data'!AJ$1,FALSE)</f>
        <v>43.245349108568</v>
      </c>
      <c r="AX15" s="65">
        <f>VLOOKUP($A15,'RevPAR Raw Data'!$B$6:$BE$43,'RevPAR Raw Data'!AK$1,FALSE)</f>
        <v>43.776135310310302</v>
      </c>
      <c r="AY15" s="66">
        <f>VLOOKUP($A15,'RevPAR Raw Data'!$B$6:$BE$43,'RevPAR Raw Data'!AL$1,FALSE)</f>
        <v>42.909037497362199</v>
      </c>
      <c r="AZ15" s="65">
        <f>VLOOKUP($A15,'RevPAR Raw Data'!$B$6:$BE$43,'RevPAR Raw Data'!AN$1,FALSE)</f>
        <v>63.675448242161004</v>
      </c>
      <c r="BA15" s="65">
        <f>VLOOKUP($A15,'RevPAR Raw Data'!$B$6:$BE$43,'RevPAR Raw Data'!AO$1,FALSE)</f>
        <v>61.992540514162798</v>
      </c>
      <c r="BB15" s="66">
        <f>VLOOKUP($A15,'RevPAR Raw Data'!$B$6:$BE$43,'RevPAR Raw Data'!AP$1,FALSE)</f>
        <v>62.833994378161897</v>
      </c>
      <c r="BC15" s="67">
        <f>VLOOKUP($A15,'RevPAR Raw Data'!$B$6:$BE$43,'RevPAR Raw Data'!AR$1,FALSE)</f>
        <v>48.6018823204478</v>
      </c>
      <c r="BE15" s="59">
        <f>VLOOKUP($A15,'RevPAR Raw Data'!$B$6:$BE$43,'RevPAR Raw Data'!AT$1,FALSE)</f>
        <v>44.364217212773298</v>
      </c>
      <c r="BF15" s="60">
        <f>VLOOKUP($A15,'RevPAR Raw Data'!$B$6:$BE$43,'RevPAR Raw Data'!AU$1,FALSE)</f>
        <v>40.099190819914497</v>
      </c>
      <c r="BG15" s="60">
        <f>VLOOKUP($A15,'RevPAR Raw Data'!$B$6:$BE$43,'RevPAR Raw Data'!AV$1,FALSE)</f>
        <v>41.491047271590901</v>
      </c>
      <c r="BH15" s="60">
        <f>VLOOKUP($A15,'RevPAR Raw Data'!$B$6:$BE$43,'RevPAR Raw Data'!AW$1,FALSE)</f>
        <v>40.149990574252897</v>
      </c>
      <c r="BI15" s="60">
        <f>VLOOKUP($A15,'RevPAR Raw Data'!$B$6:$BE$43,'RevPAR Raw Data'!AX$1,FALSE)</f>
        <v>30.595300894799699</v>
      </c>
      <c r="BJ15" s="61">
        <f>VLOOKUP($A15,'RevPAR Raw Data'!$B$6:$BE$43,'RevPAR Raw Data'!AY$1,FALSE)</f>
        <v>39.086273907613197</v>
      </c>
      <c r="BK15" s="60">
        <f>VLOOKUP($A15,'RevPAR Raw Data'!$B$6:$BE$43,'RevPAR Raw Data'!BA$1,FALSE)</f>
        <v>84.026829933927402</v>
      </c>
      <c r="BL15" s="60">
        <f>VLOOKUP($A15,'RevPAR Raw Data'!$B$6:$BE$43,'RevPAR Raw Data'!BB$1,FALSE)</f>
        <v>67.118014893281099</v>
      </c>
      <c r="BM15" s="61">
        <f>VLOOKUP($A15,'RevPAR Raw Data'!$B$6:$BE$43,'RevPAR Raw Data'!BC$1,FALSE)</f>
        <v>75.278343253822797</v>
      </c>
      <c r="BN15" s="62">
        <f>VLOOKUP($A15,'RevPAR Raw Data'!$B$6:$BE$43,'RevPAR Raw Data'!BE$1,FALSE)</f>
        <v>50.570409807531298</v>
      </c>
    </row>
    <row r="16" spans="1:66" x14ac:dyDescent="0.35">
      <c r="A16" s="76" t="s">
        <v>92</v>
      </c>
      <c r="B16" s="59">
        <f>VLOOKUP($A16,'Occupancy Raw Data'!$B$6:$BE$43,'Occupancy Raw Data'!AG$1,FALSE)</f>
        <v>54.174672489082901</v>
      </c>
      <c r="C16" s="60">
        <f>VLOOKUP($A16,'Occupancy Raw Data'!$B$6:$BE$43,'Occupancy Raw Data'!AH$1,FALSE)</f>
        <v>62.550218340611302</v>
      </c>
      <c r="D16" s="60">
        <f>VLOOKUP($A16,'Occupancy Raw Data'!$B$6:$BE$43,'Occupancy Raw Data'!AI$1,FALSE)</f>
        <v>63.733624454148398</v>
      </c>
      <c r="E16" s="60">
        <f>VLOOKUP($A16,'Occupancy Raw Data'!$B$6:$BE$43,'Occupancy Raw Data'!AJ$1,FALSE)</f>
        <v>62.441048034934397</v>
      </c>
      <c r="F16" s="60">
        <f>VLOOKUP($A16,'Occupancy Raw Data'!$B$6:$BE$43,'Occupancy Raw Data'!AK$1,FALSE)</f>
        <v>57.410480349344901</v>
      </c>
      <c r="G16" s="61">
        <f>VLOOKUP($A16,'Occupancy Raw Data'!$B$6:$BE$43,'Occupancy Raw Data'!AL$1,FALSE)</f>
        <v>60.062008733624403</v>
      </c>
      <c r="H16" s="60">
        <f>VLOOKUP($A16,'Occupancy Raw Data'!$B$6:$BE$43,'Occupancy Raw Data'!AN$1,FALSE)</f>
        <v>61.5065502183406</v>
      </c>
      <c r="I16" s="60">
        <f>VLOOKUP($A16,'Occupancy Raw Data'!$B$6:$BE$43,'Occupancy Raw Data'!AO$1,FALSE)</f>
        <v>61.192139737991198</v>
      </c>
      <c r="J16" s="61">
        <f>VLOOKUP($A16,'Occupancy Raw Data'!$B$6:$BE$43,'Occupancy Raw Data'!AP$1,FALSE)</f>
        <v>61.349344978165902</v>
      </c>
      <c r="K16" s="62">
        <f>VLOOKUP($A16,'Occupancy Raw Data'!$B$6:$BE$43,'Occupancy Raw Data'!AR$1,FALSE)</f>
        <v>60.429819089207697</v>
      </c>
      <c r="M16" s="59">
        <f>VLOOKUP($A16,'Occupancy Raw Data'!$B$6:$BE$43,'Occupancy Raw Data'!AT$1,FALSE)</f>
        <v>6.6632275814633299</v>
      </c>
      <c r="N16" s="60">
        <f>VLOOKUP($A16,'Occupancy Raw Data'!$B$6:$BE$43,'Occupancy Raw Data'!AU$1,FALSE)</f>
        <v>6.0487154808617696</v>
      </c>
      <c r="O16" s="60">
        <f>VLOOKUP($A16,'Occupancy Raw Data'!$B$6:$BE$43,'Occupancy Raw Data'!AV$1,FALSE)</f>
        <v>4.7738693467336599</v>
      </c>
      <c r="P16" s="60">
        <f>VLOOKUP($A16,'Occupancy Raw Data'!$B$6:$BE$43,'Occupancy Raw Data'!AW$1,FALSE)</f>
        <v>9.5456983069026204</v>
      </c>
      <c r="Q16" s="60">
        <f>VLOOKUP($A16,'Occupancy Raw Data'!$B$6:$BE$43,'Occupancy Raw Data'!AX$1,FALSE)</f>
        <v>0.25928467932585902</v>
      </c>
      <c r="R16" s="61">
        <f>VLOOKUP($A16,'Occupancy Raw Data'!$B$6:$BE$43,'Occupancy Raw Data'!AY$1,FALSE)</f>
        <v>5.4220191924456502</v>
      </c>
      <c r="S16" s="60">
        <f>VLOOKUP($A16,'Occupancy Raw Data'!$B$6:$BE$43,'Occupancy Raw Data'!BA$1,FALSE)</f>
        <v>11.9456366237482</v>
      </c>
      <c r="T16" s="60">
        <f>VLOOKUP($A16,'Occupancy Raw Data'!$B$6:$BE$43,'Occupancy Raw Data'!BB$1,FALSE)</f>
        <v>7.76743828347304</v>
      </c>
      <c r="U16" s="61">
        <f>VLOOKUP($A16,'Occupancy Raw Data'!$B$6:$BE$43,'Occupancy Raw Data'!BC$1,FALSE)</f>
        <v>9.8221614227086107</v>
      </c>
      <c r="V16" s="62">
        <f>VLOOKUP($A16,'Occupancy Raw Data'!$B$6:$BE$43,'Occupancy Raw Data'!BE$1,FALSE)</f>
        <v>6.6616016472324002</v>
      </c>
      <c r="X16" s="64">
        <f>VLOOKUP($A16,'ADR Raw Data'!$B$6:$BE$43,'ADR Raw Data'!AG$1,FALSE)</f>
        <v>73.808535635982494</v>
      </c>
      <c r="Y16" s="65">
        <f>VLOOKUP($A16,'ADR Raw Data'!$B$6:$BE$43,'ADR Raw Data'!AH$1,FALSE)</f>
        <v>76.496478050823697</v>
      </c>
      <c r="Z16" s="65">
        <f>VLOOKUP($A16,'ADR Raw Data'!$B$6:$BE$43,'ADR Raw Data'!AI$1,FALSE)</f>
        <v>76.836696354916</v>
      </c>
      <c r="AA16" s="65">
        <f>VLOOKUP($A16,'ADR Raw Data'!$B$6:$BE$43,'ADR Raw Data'!AJ$1,FALSE)</f>
        <v>76.470943261766493</v>
      </c>
      <c r="AB16" s="65">
        <f>VLOOKUP($A16,'ADR Raw Data'!$B$6:$BE$43,'ADR Raw Data'!AK$1,FALSE)</f>
        <v>75.056183935498495</v>
      </c>
      <c r="AC16" s="66">
        <f>VLOOKUP($A16,'ADR Raw Data'!$B$6:$BE$43,'ADR Raw Data'!AL$1,FALSE)</f>
        <v>75.803136436870105</v>
      </c>
      <c r="AD16" s="65">
        <f>VLOOKUP($A16,'ADR Raw Data'!$B$6:$BE$43,'ADR Raw Data'!AN$1,FALSE)</f>
        <v>79.083345495207595</v>
      </c>
      <c r="AE16" s="65">
        <f>VLOOKUP($A16,'ADR Raw Data'!$B$6:$BE$43,'ADR Raw Data'!AO$1,FALSE)</f>
        <v>78.749122329265603</v>
      </c>
      <c r="AF16" s="66">
        <f>VLOOKUP($A16,'ADR Raw Data'!$B$6:$BE$43,'ADR Raw Data'!AP$1,FALSE)</f>
        <v>78.916662128977094</v>
      </c>
      <c r="AG16" s="67">
        <f>VLOOKUP($A16,'ADR Raw Data'!$B$6:$BE$43,'ADR Raw Data'!AR$1,FALSE)</f>
        <v>76.706251415829598</v>
      </c>
      <c r="AI16" s="59">
        <f>VLOOKUP($A16,'ADR Raw Data'!$B$6:$BE$43,'ADR Raw Data'!AT$1,FALSE)</f>
        <v>14.6672674784405</v>
      </c>
      <c r="AJ16" s="60">
        <f>VLOOKUP($A16,'ADR Raw Data'!$B$6:$BE$43,'ADR Raw Data'!AU$1,FALSE)</f>
        <v>14.9260615140411</v>
      </c>
      <c r="AK16" s="60">
        <f>VLOOKUP($A16,'ADR Raw Data'!$B$6:$BE$43,'ADR Raw Data'!AV$1,FALSE)</f>
        <v>14.6525559068555</v>
      </c>
      <c r="AL16" s="60">
        <f>VLOOKUP($A16,'ADR Raw Data'!$B$6:$BE$43,'ADR Raw Data'!AW$1,FALSE)</f>
        <v>15.3888374589578</v>
      </c>
      <c r="AM16" s="60">
        <f>VLOOKUP($A16,'ADR Raw Data'!$B$6:$BE$43,'ADR Raw Data'!AX$1,FALSE)</f>
        <v>12.5203718617052</v>
      </c>
      <c r="AN16" s="61">
        <f>VLOOKUP($A16,'ADR Raw Data'!$B$6:$BE$43,'ADR Raw Data'!AY$1,FALSE)</f>
        <v>14.4397076638969</v>
      </c>
      <c r="AO16" s="60">
        <f>VLOOKUP($A16,'ADR Raw Data'!$B$6:$BE$43,'ADR Raw Data'!BA$1,FALSE)</f>
        <v>21.641665728911299</v>
      </c>
      <c r="AP16" s="60">
        <f>VLOOKUP($A16,'ADR Raw Data'!$B$6:$BE$43,'ADR Raw Data'!BB$1,FALSE)</f>
        <v>19.379729583774399</v>
      </c>
      <c r="AQ16" s="61">
        <f>VLOOKUP($A16,'ADR Raw Data'!$B$6:$BE$43,'ADR Raw Data'!BC$1,FALSE)</f>
        <v>20.488723855005901</v>
      </c>
      <c r="AR16" s="62">
        <f>VLOOKUP($A16,'ADR Raw Data'!$B$6:$BE$43,'ADR Raw Data'!BE$1,FALSE)</f>
        <v>16.169420457659399</v>
      </c>
      <c r="AT16" s="64">
        <f>VLOOKUP($A16,'RevPAR Raw Data'!$B$6:$BE$43,'RevPAR Raw Data'!AG$1,FALSE)</f>
        <v>39.985532449781601</v>
      </c>
      <c r="AU16" s="65">
        <f>VLOOKUP($A16,'RevPAR Raw Data'!$B$6:$BE$43,'RevPAR Raw Data'!AH$1,FALSE)</f>
        <v>47.848714043668103</v>
      </c>
      <c r="AV16" s="65">
        <f>VLOOKUP($A16,'RevPAR Raw Data'!$B$6:$BE$43,'RevPAR Raw Data'!AI$1,FALSE)</f>
        <v>48.970811497816499</v>
      </c>
      <c r="AW16" s="65">
        <f>VLOOKUP($A16,'RevPAR Raw Data'!$B$6:$BE$43,'RevPAR Raw Data'!AJ$1,FALSE)</f>
        <v>47.749258414847098</v>
      </c>
      <c r="AX16" s="65">
        <f>VLOOKUP($A16,'RevPAR Raw Data'!$B$6:$BE$43,'RevPAR Raw Data'!AK$1,FALSE)</f>
        <v>43.090115729257597</v>
      </c>
      <c r="AY16" s="66">
        <f>VLOOKUP($A16,'RevPAR Raw Data'!$B$6:$BE$43,'RevPAR Raw Data'!AL$1,FALSE)</f>
        <v>45.528886427074198</v>
      </c>
      <c r="AZ16" s="65">
        <f>VLOOKUP($A16,'RevPAR Raw Data'!$B$6:$BE$43,'RevPAR Raw Data'!AN$1,FALSE)</f>
        <v>48.641437611353702</v>
      </c>
      <c r="BA16" s="65">
        <f>VLOOKUP($A16,'RevPAR Raw Data'!$B$6:$BE$43,'RevPAR Raw Data'!AO$1,FALSE)</f>
        <v>48.188272978165898</v>
      </c>
      <c r="BB16" s="66">
        <f>VLOOKUP($A16,'RevPAR Raw Data'!$B$6:$BE$43,'RevPAR Raw Data'!AP$1,FALSE)</f>
        <v>48.414855294759803</v>
      </c>
      <c r="BC16" s="67">
        <f>VLOOKUP($A16,'RevPAR Raw Data'!$B$6:$BE$43,'RevPAR Raw Data'!AR$1,FALSE)</f>
        <v>46.3534489606986</v>
      </c>
      <c r="BE16" s="59">
        <f>VLOOKUP($A16,'RevPAR Raw Data'!$B$6:$BE$43,'RevPAR Raw Data'!AT$1,FALSE)</f>
        <v>22.307808471974301</v>
      </c>
      <c r="BF16" s="60">
        <f>VLOOKUP($A16,'RevPAR Raw Data'!$B$6:$BE$43,'RevPAR Raw Data'!AU$1,FALSE)</f>
        <v>21.877611988385599</v>
      </c>
      <c r="BG16" s="60">
        <f>VLOOKUP($A16,'RevPAR Raw Data'!$B$6:$BE$43,'RevPAR Raw Data'!AV$1,FALSE)</f>
        <v>20.1259191285395</v>
      </c>
      <c r="BH16" s="60">
        <f>VLOOKUP($A16,'RevPAR Raw Data'!$B$6:$BE$43,'RevPAR Raw Data'!AW$1,FALSE)</f>
        <v>26.403507762632099</v>
      </c>
      <c r="BI16" s="60">
        <f>VLOOKUP($A16,'RevPAR Raw Data'!$B$6:$BE$43,'RevPAR Raw Data'!AX$1,FALSE)</f>
        <v>12.812119947063101</v>
      </c>
      <c r="BJ16" s="61">
        <f>VLOOKUP($A16,'RevPAR Raw Data'!$B$6:$BE$43,'RevPAR Raw Data'!AY$1,FALSE)</f>
        <v>20.644650577212101</v>
      </c>
      <c r="BK16" s="60">
        <f>VLOOKUP($A16,'RevPAR Raw Data'!$B$6:$BE$43,'RevPAR Raw Data'!BA$1,FALSE)</f>
        <v>36.172537099961502</v>
      </c>
      <c r="BL16" s="60">
        <f>VLOOKUP($A16,'RevPAR Raw Data'!$B$6:$BE$43,'RevPAR Raw Data'!BB$1,FALSE)</f>
        <v>28.652476402171001</v>
      </c>
      <c r="BM16" s="61">
        <f>VLOOKUP($A16,'RevPAR Raw Data'!$B$6:$BE$43,'RevPAR Raw Data'!BC$1,FALSE)</f>
        <v>32.323320808206198</v>
      </c>
      <c r="BN16" s="62">
        <f>VLOOKUP($A16,'RevPAR Raw Data'!$B$6:$BE$43,'RevPAR Raw Data'!BE$1,FALSE)</f>
        <v>23.908164484447202</v>
      </c>
    </row>
    <row r="17" spans="1:66" x14ac:dyDescent="0.35">
      <c r="A17" s="78" t="s">
        <v>32</v>
      </c>
      <c r="B17" s="59">
        <f>VLOOKUP($A17,'Occupancy Raw Data'!$B$6:$BE$43,'Occupancy Raw Data'!AG$1,FALSE)</f>
        <v>49.868757094211098</v>
      </c>
      <c r="C17" s="60">
        <f>VLOOKUP($A17,'Occupancy Raw Data'!$B$6:$BE$43,'Occupancy Raw Data'!AH$1,FALSE)</f>
        <v>53.901816118047599</v>
      </c>
      <c r="D17" s="60">
        <f>VLOOKUP($A17,'Occupancy Raw Data'!$B$6:$BE$43,'Occupancy Raw Data'!AI$1,FALSE)</f>
        <v>54.171396140749103</v>
      </c>
      <c r="E17" s="60">
        <f>VLOOKUP($A17,'Occupancy Raw Data'!$B$6:$BE$43,'Occupancy Raw Data'!AJ$1,FALSE)</f>
        <v>53.5435584562996</v>
      </c>
      <c r="F17" s="60">
        <f>VLOOKUP($A17,'Occupancy Raw Data'!$B$6:$BE$43,'Occupancy Raw Data'!AK$1,FALSE)</f>
        <v>54.926929625425601</v>
      </c>
      <c r="G17" s="61">
        <f>VLOOKUP($A17,'Occupancy Raw Data'!$B$6:$BE$43,'Occupancy Raw Data'!AL$1,FALSE)</f>
        <v>53.282491486946597</v>
      </c>
      <c r="H17" s="60">
        <f>VLOOKUP($A17,'Occupancy Raw Data'!$B$6:$BE$43,'Occupancy Raw Data'!AN$1,FALSE)</f>
        <v>63.904653802497101</v>
      </c>
      <c r="I17" s="60">
        <f>VLOOKUP($A17,'Occupancy Raw Data'!$B$6:$BE$43,'Occupancy Raw Data'!AO$1,FALSE)</f>
        <v>63.142026106696903</v>
      </c>
      <c r="J17" s="61">
        <f>VLOOKUP($A17,'Occupancy Raw Data'!$B$6:$BE$43,'Occupancy Raw Data'!AP$1,FALSE)</f>
        <v>63.523339954596999</v>
      </c>
      <c r="K17" s="62">
        <f>VLOOKUP($A17,'Occupancy Raw Data'!$B$6:$BE$43,'Occupancy Raw Data'!AR$1,FALSE)</f>
        <v>56.208448191989604</v>
      </c>
      <c r="M17" s="59">
        <f>VLOOKUP($A17,'Occupancy Raw Data'!$B$6:$BE$43,'Occupancy Raw Data'!AT$1,FALSE)</f>
        <v>11.756756756756699</v>
      </c>
      <c r="N17" s="60">
        <f>VLOOKUP($A17,'Occupancy Raw Data'!$B$6:$BE$43,'Occupancy Raw Data'!AU$1,FALSE)</f>
        <v>16.641080749155599</v>
      </c>
      <c r="O17" s="60">
        <f>VLOOKUP($A17,'Occupancy Raw Data'!$B$6:$BE$43,'Occupancy Raw Data'!AV$1,FALSE)</f>
        <v>17.775892650574502</v>
      </c>
      <c r="P17" s="60">
        <f>VLOOKUP($A17,'Occupancy Raw Data'!$B$6:$BE$43,'Occupancy Raw Data'!AW$1,FALSE)</f>
        <v>15.7414506977457</v>
      </c>
      <c r="Q17" s="60">
        <f>VLOOKUP($A17,'Occupancy Raw Data'!$B$6:$BE$43,'Occupancy Raw Data'!AX$1,FALSE)</f>
        <v>12.3403946604759</v>
      </c>
      <c r="R17" s="61">
        <f>VLOOKUP($A17,'Occupancy Raw Data'!$B$6:$BE$43,'Occupancy Raw Data'!AY$1,FALSE)</f>
        <v>14.8407516704637</v>
      </c>
      <c r="S17" s="60">
        <f>VLOOKUP($A17,'Occupancy Raw Data'!$B$6:$BE$43,'Occupancy Raw Data'!BA$1,FALSE)</f>
        <v>31.6285526411923</v>
      </c>
      <c r="T17" s="60">
        <f>VLOOKUP($A17,'Occupancy Raw Data'!$B$6:$BE$43,'Occupancy Raw Data'!BB$1,FALSE)</f>
        <v>26.4904426916791</v>
      </c>
      <c r="U17" s="61">
        <f>VLOOKUP($A17,'Occupancy Raw Data'!$B$6:$BE$43,'Occupancy Raw Data'!BC$1,FALSE)</f>
        <v>29.023775216138301</v>
      </c>
      <c r="V17" s="62">
        <f>VLOOKUP($A17,'Occupancy Raw Data'!$B$6:$BE$43,'Occupancy Raw Data'!BE$1,FALSE)</f>
        <v>19.066991552258902</v>
      </c>
      <c r="X17" s="64">
        <f>VLOOKUP($A17,'ADR Raw Data'!$B$6:$BE$43,'ADR Raw Data'!AG$1,FALSE)</f>
        <v>70.369930791663705</v>
      </c>
      <c r="Y17" s="65">
        <f>VLOOKUP($A17,'ADR Raw Data'!$B$6:$BE$43,'ADR Raw Data'!AH$1,FALSE)</f>
        <v>70.420932844169499</v>
      </c>
      <c r="Z17" s="65">
        <f>VLOOKUP($A17,'ADR Raw Data'!$B$6:$BE$43,'ADR Raw Data'!AI$1,FALSE)</f>
        <v>71.685500569669898</v>
      </c>
      <c r="AA17" s="65">
        <f>VLOOKUP($A17,'ADR Raw Data'!$B$6:$BE$43,'ADR Raw Data'!AJ$1,FALSE)</f>
        <v>71.131411010268295</v>
      </c>
      <c r="AB17" s="65">
        <f>VLOOKUP($A17,'ADR Raw Data'!$B$6:$BE$43,'ADR Raw Data'!AK$1,FALSE)</f>
        <v>72.727855531159094</v>
      </c>
      <c r="AC17" s="66">
        <f>VLOOKUP($A17,'ADR Raw Data'!$B$6:$BE$43,'ADR Raw Data'!AL$1,FALSE)</f>
        <v>71.286934763736994</v>
      </c>
      <c r="AD17" s="65">
        <f>VLOOKUP($A17,'ADR Raw Data'!$B$6:$BE$43,'ADR Raw Data'!AN$1,FALSE)</f>
        <v>89.1867121780639</v>
      </c>
      <c r="AE17" s="65">
        <f>VLOOKUP($A17,'ADR Raw Data'!$B$6:$BE$43,'ADR Raw Data'!AO$1,FALSE)</f>
        <v>88.576493562159399</v>
      </c>
      <c r="AF17" s="66">
        <f>VLOOKUP($A17,'ADR Raw Data'!$B$6:$BE$43,'ADR Raw Data'!AP$1,FALSE)</f>
        <v>88.883434360778395</v>
      </c>
      <c r="AG17" s="67">
        <f>VLOOKUP($A17,'ADR Raw Data'!$B$6:$BE$43,'ADR Raw Data'!AR$1,FALSE)</f>
        <v>76.968787438245997</v>
      </c>
      <c r="AI17" s="59">
        <f>VLOOKUP($A17,'ADR Raw Data'!$B$6:$BE$43,'ADR Raw Data'!AT$1,FALSE)</f>
        <v>24.096456140266699</v>
      </c>
      <c r="AJ17" s="60">
        <f>VLOOKUP($A17,'ADR Raw Data'!$B$6:$BE$43,'ADR Raw Data'!AU$1,FALSE)</f>
        <v>23.355660037166299</v>
      </c>
      <c r="AK17" s="60">
        <f>VLOOKUP($A17,'ADR Raw Data'!$B$6:$BE$43,'ADR Raw Data'!AV$1,FALSE)</f>
        <v>24.318637651082501</v>
      </c>
      <c r="AL17" s="60">
        <f>VLOOKUP($A17,'ADR Raw Data'!$B$6:$BE$43,'ADR Raw Data'!AW$1,FALSE)</f>
        <v>18.7505262076535</v>
      </c>
      <c r="AM17" s="60">
        <f>VLOOKUP($A17,'ADR Raw Data'!$B$6:$BE$43,'ADR Raw Data'!AX$1,FALSE)</f>
        <v>23.684609768147901</v>
      </c>
      <c r="AN17" s="61">
        <f>VLOOKUP($A17,'ADR Raw Data'!$B$6:$BE$43,'ADR Raw Data'!AY$1,FALSE)</f>
        <v>22.802306985344</v>
      </c>
      <c r="AO17" s="60">
        <f>VLOOKUP($A17,'ADR Raw Data'!$B$6:$BE$43,'ADR Raw Data'!BA$1,FALSE)</f>
        <v>51.279428705446698</v>
      </c>
      <c r="AP17" s="60">
        <f>VLOOKUP($A17,'ADR Raw Data'!$B$6:$BE$43,'ADR Raw Data'!BB$1,FALSE)</f>
        <v>49.532770671464199</v>
      </c>
      <c r="AQ17" s="61">
        <f>VLOOKUP($A17,'ADR Raw Data'!$B$6:$BE$43,'ADR Raw Data'!BC$1,FALSE)</f>
        <v>50.4021615271839</v>
      </c>
      <c r="AR17" s="62">
        <f>VLOOKUP($A17,'ADR Raw Data'!$B$6:$BE$43,'ADR Raw Data'!BE$1,FALSE)</f>
        <v>31.881345961827002</v>
      </c>
      <c r="AT17" s="64">
        <f>VLOOKUP($A17,'RevPAR Raw Data'!$B$6:$BE$43,'RevPAR Raw Data'!AG$1,FALSE)</f>
        <v>35.092609853859202</v>
      </c>
      <c r="AU17" s="65">
        <f>VLOOKUP($A17,'RevPAR Raw Data'!$B$6:$BE$43,'RevPAR Raw Data'!AH$1,FALSE)</f>
        <v>37.958161730278</v>
      </c>
      <c r="AV17" s="65">
        <f>VLOOKUP($A17,'RevPAR Raw Data'!$B$6:$BE$43,'RevPAR Raw Data'!AI$1,FALSE)</f>
        <v>38.8330364890749</v>
      </c>
      <c r="AW17" s="65">
        <f>VLOOKUP($A17,'RevPAR Raw Data'!$B$6:$BE$43,'RevPAR Raw Data'!AJ$1,FALSE)</f>
        <v>38.0862886350737</v>
      </c>
      <c r="AX17" s="65">
        <f>VLOOKUP($A17,'RevPAR Raw Data'!$B$6:$BE$43,'RevPAR Raw Data'!AK$1,FALSE)</f>
        <v>39.947178025680998</v>
      </c>
      <c r="AY17" s="66">
        <f>VLOOKUP($A17,'RevPAR Raw Data'!$B$6:$BE$43,'RevPAR Raw Data'!AL$1,FALSE)</f>
        <v>37.983454946793401</v>
      </c>
      <c r="AZ17" s="65">
        <f>VLOOKUP($A17,'RevPAR Raw Data'!$B$6:$BE$43,'RevPAR Raw Data'!AN$1,FALSE)</f>
        <v>56.994459655221299</v>
      </c>
      <c r="BA17" s="65">
        <f>VLOOKUP($A17,'RevPAR Raw Data'!$B$6:$BE$43,'RevPAR Raw Data'!AO$1,FALSE)</f>
        <v>55.928992689415402</v>
      </c>
      <c r="BB17" s="66">
        <f>VLOOKUP($A17,'RevPAR Raw Data'!$B$6:$BE$43,'RevPAR Raw Data'!AP$1,FALSE)</f>
        <v>56.461726172318301</v>
      </c>
      <c r="BC17" s="67">
        <f>VLOOKUP($A17,'RevPAR Raw Data'!$B$6:$BE$43,'RevPAR Raw Data'!AR$1,FALSE)</f>
        <v>43.262961011229102</v>
      </c>
      <c r="BE17" s="59">
        <f>VLOOKUP($A17,'RevPAR Raw Data'!$B$6:$BE$43,'RevPAR Raw Data'!AT$1,FALSE)</f>
        <v>38.6861746324332</v>
      </c>
      <c r="BF17" s="60">
        <f>VLOOKUP($A17,'RevPAR Raw Data'!$B$6:$BE$43,'RevPAR Raw Data'!AU$1,FALSE)</f>
        <v>43.883375032605102</v>
      </c>
      <c r="BG17" s="60">
        <f>VLOOKUP($A17,'RevPAR Raw Data'!$B$6:$BE$43,'RevPAR Raw Data'!AV$1,FALSE)</f>
        <v>46.417385224595698</v>
      </c>
      <c r="BH17" s="60">
        <f>VLOOKUP($A17,'RevPAR Raw Data'!$B$6:$BE$43,'RevPAR Raw Data'!AW$1,FALSE)</f>
        <v>37.443581743944897</v>
      </c>
      <c r="BI17" s="60">
        <f>VLOOKUP($A17,'RevPAR Raw Data'!$B$6:$BE$43,'RevPAR Raw Data'!AX$1,FALSE)</f>
        <v>38.9477787478069</v>
      </c>
      <c r="BJ17" s="61">
        <f>VLOOKUP($A17,'RevPAR Raw Data'!$B$6:$BE$43,'RevPAR Raw Data'!AY$1,FALSE)</f>
        <v>41.027092410639497</v>
      </c>
      <c r="BK17" s="60">
        <f>VLOOKUP($A17,'RevPAR Raw Data'!$B$6:$BE$43,'RevPAR Raw Data'!BA$1,FALSE)</f>
        <v>99.126922448843999</v>
      </c>
      <c r="BL17" s="60">
        <f>VLOOKUP($A17,'RevPAR Raw Data'!$B$6:$BE$43,'RevPAR Raw Data'!BB$1,FALSE)</f>
        <v>89.144663591468401</v>
      </c>
      <c r="BM17" s="61">
        <f>VLOOKUP($A17,'RevPAR Raw Data'!$B$6:$BE$43,'RevPAR Raw Data'!BC$1,FALSE)</f>
        <v>94.054546809046997</v>
      </c>
      <c r="BN17" s="62">
        <f>VLOOKUP($A17,'RevPAR Raw Data'!$B$6:$BE$43,'RevPAR Raw Data'!BE$1,FALSE)</f>
        <v>57.027151055373999</v>
      </c>
    </row>
    <row r="18" spans="1:66" x14ac:dyDescent="0.35">
      <c r="A18" s="78" t="s">
        <v>93</v>
      </c>
      <c r="B18" s="59">
        <f>VLOOKUP($A18,'Occupancy Raw Data'!$B$6:$BE$43,'Occupancy Raw Data'!AG$1,FALSE)</f>
        <v>44.570374275171297</v>
      </c>
      <c r="C18" s="60">
        <f>VLOOKUP($A18,'Occupancy Raw Data'!$B$6:$BE$43,'Occupancy Raw Data'!AH$1,FALSE)</f>
        <v>47.944122298365798</v>
      </c>
      <c r="D18" s="60">
        <f>VLOOKUP($A18,'Occupancy Raw Data'!$B$6:$BE$43,'Occupancy Raw Data'!AI$1,FALSE)</f>
        <v>49.253206817782399</v>
      </c>
      <c r="E18" s="60">
        <f>VLOOKUP($A18,'Occupancy Raw Data'!$B$6:$BE$43,'Occupancy Raw Data'!AJ$1,FALSE)</f>
        <v>47.5531541029696</v>
      </c>
      <c r="F18" s="60">
        <f>VLOOKUP($A18,'Occupancy Raw Data'!$B$6:$BE$43,'Occupancy Raw Data'!AK$1,FALSE)</f>
        <v>47.772799156562897</v>
      </c>
      <c r="G18" s="61">
        <f>VLOOKUP($A18,'Occupancy Raw Data'!$B$6:$BE$43,'Occupancy Raw Data'!AL$1,FALSE)</f>
        <v>47.418731330170402</v>
      </c>
      <c r="H18" s="60">
        <f>VLOOKUP($A18,'Occupancy Raw Data'!$B$6:$BE$43,'Occupancy Raw Data'!AN$1,FALSE)</f>
        <v>56.470743278861299</v>
      </c>
      <c r="I18" s="60">
        <f>VLOOKUP($A18,'Occupancy Raw Data'!$B$6:$BE$43,'Occupancy Raw Data'!AO$1,FALSE)</f>
        <v>54.652082235107997</v>
      </c>
      <c r="J18" s="61">
        <f>VLOOKUP($A18,'Occupancy Raw Data'!$B$6:$BE$43,'Occupancy Raw Data'!AP$1,FALSE)</f>
        <v>55.561412756984701</v>
      </c>
      <c r="K18" s="62">
        <f>VLOOKUP($A18,'Occupancy Raw Data'!$B$6:$BE$43,'Occupancy Raw Data'!AR$1,FALSE)</f>
        <v>49.745211737831603</v>
      </c>
      <c r="M18" s="59">
        <f>VLOOKUP($A18,'Occupancy Raw Data'!$B$6:$BE$43,'Occupancy Raw Data'!AT$1,FALSE)</f>
        <v>0.27342583889033301</v>
      </c>
      <c r="N18" s="60">
        <f>VLOOKUP($A18,'Occupancy Raw Data'!$B$6:$BE$43,'Occupancy Raw Data'!AU$1,FALSE)</f>
        <v>1.60438436404802</v>
      </c>
      <c r="O18" s="60">
        <f>VLOOKUP($A18,'Occupancy Raw Data'!$B$6:$BE$43,'Occupancy Raw Data'!AV$1,FALSE)</f>
        <v>6.7755084819615599</v>
      </c>
      <c r="P18" s="60">
        <f>VLOOKUP($A18,'Occupancy Raw Data'!$B$6:$BE$43,'Occupancy Raw Data'!AW$1,FALSE)</f>
        <v>3.4744990580302502</v>
      </c>
      <c r="Q18" s="60">
        <f>VLOOKUP($A18,'Occupancy Raw Data'!$B$6:$BE$43,'Occupancy Raw Data'!AX$1,FALSE)</f>
        <v>-3.1777368243255601</v>
      </c>
      <c r="R18" s="61">
        <f>VLOOKUP($A18,'Occupancy Raw Data'!$B$6:$BE$43,'Occupancy Raw Data'!AY$1,FALSE)</f>
        <v>1.73037521442669</v>
      </c>
      <c r="S18" s="60">
        <f>VLOOKUP($A18,'Occupancy Raw Data'!$B$6:$BE$43,'Occupancy Raw Data'!BA$1,FALSE)</f>
        <v>17.378252428343998</v>
      </c>
      <c r="T18" s="60">
        <f>VLOOKUP($A18,'Occupancy Raw Data'!$B$6:$BE$43,'Occupancy Raw Data'!BB$1,FALSE)</f>
        <v>11.8607570180981</v>
      </c>
      <c r="U18" s="61">
        <f>VLOOKUP($A18,'Occupancy Raw Data'!$B$6:$BE$43,'Occupancy Raw Data'!BC$1,FALSE)</f>
        <v>14.598247035347301</v>
      </c>
      <c r="V18" s="62">
        <f>VLOOKUP($A18,'Occupancy Raw Data'!$B$6:$BE$43,'Occupancy Raw Data'!BE$1,FALSE)</f>
        <v>5.51115227751467</v>
      </c>
      <c r="X18" s="64">
        <f>VLOOKUP($A18,'ADR Raw Data'!$B$6:$BE$43,'ADR Raw Data'!AG$1,FALSE)</f>
        <v>85.321842292528999</v>
      </c>
      <c r="Y18" s="65">
        <f>VLOOKUP($A18,'ADR Raw Data'!$B$6:$BE$43,'ADR Raw Data'!AH$1,FALSE)</f>
        <v>83.442544905625795</v>
      </c>
      <c r="Z18" s="65">
        <f>VLOOKUP($A18,'ADR Raw Data'!$B$6:$BE$43,'ADR Raw Data'!AI$1,FALSE)</f>
        <v>83.147134445237199</v>
      </c>
      <c r="AA18" s="65">
        <f>VLOOKUP($A18,'ADR Raw Data'!$B$6:$BE$43,'ADR Raw Data'!AJ$1,FALSE)</f>
        <v>83.552750789838299</v>
      </c>
      <c r="AB18" s="65">
        <f>VLOOKUP($A18,'ADR Raw Data'!$B$6:$BE$43,'ADR Raw Data'!AK$1,FALSE)</f>
        <v>82.880600174712598</v>
      </c>
      <c r="AC18" s="66">
        <f>VLOOKUP($A18,'ADR Raw Data'!$B$6:$BE$43,'ADR Raw Data'!AL$1,FALSE)</f>
        <v>83.643334925516896</v>
      </c>
      <c r="AD18" s="65">
        <f>VLOOKUP($A18,'ADR Raw Data'!$B$6:$BE$43,'ADR Raw Data'!AN$1,FALSE)</f>
        <v>97.085552788798097</v>
      </c>
      <c r="AE18" s="65">
        <f>VLOOKUP($A18,'ADR Raw Data'!$B$6:$BE$43,'ADR Raw Data'!AO$1,FALSE)</f>
        <v>91.007227369182502</v>
      </c>
      <c r="AF18" s="66">
        <f>VLOOKUP($A18,'ADR Raw Data'!$B$6:$BE$43,'ADR Raw Data'!AP$1,FALSE)</f>
        <v>94.096129696394598</v>
      </c>
      <c r="AG18" s="67">
        <f>VLOOKUP($A18,'ADR Raw Data'!$B$6:$BE$43,'ADR Raw Data'!AR$1,FALSE)</f>
        <v>86.979030244234707</v>
      </c>
      <c r="AI18" s="59">
        <f>VLOOKUP($A18,'ADR Raw Data'!$B$6:$BE$43,'ADR Raw Data'!AT$1,FALSE)</f>
        <v>20.024050972870299</v>
      </c>
      <c r="AJ18" s="60">
        <f>VLOOKUP($A18,'ADR Raw Data'!$B$6:$BE$43,'ADR Raw Data'!AU$1,FALSE)</f>
        <v>14.5688030106325</v>
      </c>
      <c r="AK18" s="60">
        <f>VLOOKUP($A18,'ADR Raw Data'!$B$6:$BE$43,'ADR Raw Data'!AV$1,FALSE)</f>
        <v>14.8163648417828</v>
      </c>
      <c r="AL18" s="60">
        <f>VLOOKUP($A18,'ADR Raw Data'!$B$6:$BE$43,'ADR Raw Data'!AW$1,FALSE)</f>
        <v>15.224165559641101</v>
      </c>
      <c r="AM18" s="60">
        <f>VLOOKUP($A18,'ADR Raw Data'!$B$6:$BE$43,'ADR Raw Data'!AX$1,FALSE)</f>
        <v>12.196245601278701</v>
      </c>
      <c r="AN18" s="61">
        <f>VLOOKUP($A18,'ADR Raw Data'!$B$6:$BE$43,'ADR Raw Data'!AY$1,FALSE)</f>
        <v>15.252000462445499</v>
      </c>
      <c r="AO18" s="60">
        <f>VLOOKUP($A18,'ADR Raw Data'!$B$6:$BE$43,'ADR Raw Data'!BA$1,FALSE)</f>
        <v>30.265559593366</v>
      </c>
      <c r="AP18" s="60">
        <f>VLOOKUP($A18,'ADR Raw Data'!$B$6:$BE$43,'ADR Raw Data'!BB$1,FALSE)</f>
        <v>20.7536143502053</v>
      </c>
      <c r="AQ18" s="61">
        <f>VLOOKUP($A18,'ADR Raw Data'!$B$6:$BE$43,'ADR Raw Data'!BC$1,FALSE)</f>
        <v>25.543990420035701</v>
      </c>
      <c r="AR18" s="62">
        <f>VLOOKUP($A18,'ADR Raw Data'!$B$6:$BE$43,'ADR Raw Data'!BE$1,FALSE)</f>
        <v>18.706190425276599</v>
      </c>
      <c r="AT18" s="64">
        <f>VLOOKUP($A18,'RevPAR Raw Data'!$B$6:$BE$43,'RevPAR Raw Data'!AG$1,FALSE)</f>
        <v>38.028264448251598</v>
      </c>
      <c r="AU18" s="65">
        <f>VLOOKUP($A18,'RevPAR Raw Data'!$B$6:$BE$43,'RevPAR Raw Data'!AH$1,FALSE)</f>
        <v>40.005795778421998</v>
      </c>
      <c r="AV18" s="65">
        <f>VLOOKUP($A18,'RevPAR Raw Data'!$B$6:$BE$43,'RevPAR Raw Data'!AI$1,FALSE)</f>
        <v>40.952630091372299</v>
      </c>
      <c r="AW18" s="65">
        <f>VLOOKUP($A18,'RevPAR Raw Data'!$B$6:$BE$43,'RevPAR Raw Data'!AJ$1,FALSE)</f>
        <v>39.731968340361902</v>
      </c>
      <c r="AX18" s="65">
        <f>VLOOKUP($A18,'RevPAR Raw Data'!$B$6:$BE$43,'RevPAR Raw Data'!AK$1,FALSE)</f>
        <v>39.594382661219399</v>
      </c>
      <c r="AY18" s="66">
        <f>VLOOKUP($A18,'RevPAR Raw Data'!$B$6:$BE$43,'RevPAR Raw Data'!AL$1,FALSE)</f>
        <v>39.662608263925399</v>
      </c>
      <c r="AZ18" s="65">
        <f>VLOOKUP($A18,'RevPAR Raw Data'!$B$6:$BE$43,'RevPAR Raw Data'!AN$1,FALSE)</f>
        <v>54.8249332762256</v>
      </c>
      <c r="BA18" s="65">
        <f>VLOOKUP($A18,'RevPAR Raw Data'!$B$6:$BE$43,'RevPAR Raw Data'!AO$1,FALSE)</f>
        <v>49.737344741697399</v>
      </c>
      <c r="BB18" s="66">
        <f>VLOOKUP($A18,'RevPAR Raw Data'!$B$6:$BE$43,'RevPAR Raw Data'!AP$1,FALSE)</f>
        <v>52.281139008961503</v>
      </c>
      <c r="BC18" s="67">
        <f>VLOOKUP($A18,'RevPAR Raw Data'!$B$6:$BE$43,'RevPAR Raw Data'!AR$1,FALSE)</f>
        <v>43.267902762507198</v>
      </c>
      <c r="BE18" s="59">
        <f>VLOOKUP($A18,'RevPAR Raw Data'!$B$6:$BE$43,'RevPAR Raw Data'!AT$1,FALSE)</f>
        <v>20.352227741113001</v>
      </c>
      <c r="BF18" s="60">
        <f>VLOOKUP($A18,'RevPAR Raw Data'!$B$6:$BE$43,'RevPAR Raw Data'!AU$1,FALSE)</f>
        <v>16.406926972212101</v>
      </c>
      <c r="BG18" s="60">
        <f>VLOOKUP($A18,'RevPAR Raw Data'!$B$6:$BE$43,'RevPAR Raw Data'!AV$1,FALSE)</f>
        <v>22.595757380317799</v>
      </c>
      <c r="BH18" s="60">
        <f>VLOOKUP($A18,'RevPAR Raw Data'!$B$6:$BE$43,'RevPAR Raw Data'!AW$1,FALSE)</f>
        <v>19.227628106634</v>
      </c>
      <c r="BI18" s="60">
        <f>VLOOKUP($A18,'RevPAR Raw Data'!$B$6:$BE$43,'RevPAR Raw Data'!AX$1,FALSE)</f>
        <v>8.6309441892961498</v>
      </c>
      <c r="BJ18" s="61">
        <f>VLOOKUP($A18,'RevPAR Raw Data'!$B$6:$BE$43,'RevPAR Raw Data'!AY$1,FALSE)</f>
        <v>17.246292512578599</v>
      </c>
      <c r="BK18" s="60">
        <f>VLOOKUP($A18,'RevPAR Raw Data'!$B$6:$BE$43,'RevPAR Raw Data'!BA$1,FALSE)</f>
        <v>52.903437366696103</v>
      </c>
      <c r="BL18" s="60">
        <f>VLOOKUP($A18,'RevPAR Raw Data'!$B$6:$BE$43,'RevPAR Raw Data'!BB$1,FALSE)</f>
        <v>35.075907138854397</v>
      </c>
      <c r="BM18" s="61">
        <f>VLOOKUP($A18,'RevPAR Raw Data'!$B$6:$BE$43,'RevPAR Raw Data'!BC$1,FALSE)</f>
        <v>43.871212279585201</v>
      </c>
      <c r="BN18" s="62">
        <f>VLOOKUP($A18,'RevPAR Raw Data'!$B$6:$BE$43,'RevPAR Raw Data'!BE$1,FALSE)</f>
        <v>25.248269342450101</v>
      </c>
    </row>
    <row r="19" spans="1:66" x14ac:dyDescent="0.35">
      <c r="A19" s="78" t="s">
        <v>94</v>
      </c>
      <c r="B19" s="59">
        <f>VLOOKUP($A19,'Occupancy Raw Data'!$B$6:$BE$43,'Occupancy Raw Data'!AG$1,FALSE)</f>
        <v>36.391049733414903</v>
      </c>
      <c r="C19" s="60">
        <f>VLOOKUP($A19,'Occupancy Raw Data'!$B$6:$BE$43,'Occupancy Raw Data'!AH$1,FALSE)</f>
        <v>38.899571715759102</v>
      </c>
      <c r="D19" s="60">
        <f>VLOOKUP($A19,'Occupancy Raw Data'!$B$6:$BE$43,'Occupancy Raw Data'!AI$1,FALSE)</f>
        <v>39.443667511581097</v>
      </c>
      <c r="E19" s="60">
        <f>VLOOKUP($A19,'Occupancy Raw Data'!$B$6:$BE$43,'Occupancy Raw Data'!AJ$1,FALSE)</f>
        <v>39.874136876147098</v>
      </c>
      <c r="F19" s="60">
        <f>VLOOKUP($A19,'Occupancy Raw Data'!$B$6:$BE$43,'Occupancy Raw Data'!AK$1,FALSE)</f>
        <v>41.956559741281303</v>
      </c>
      <c r="G19" s="61">
        <f>VLOOKUP($A19,'Occupancy Raw Data'!$B$6:$BE$43,'Occupancy Raw Data'!AL$1,FALSE)</f>
        <v>39.312997115636698</v>
      </c>
      <c r="H19" s="60">
        <f>VLOOKUP($A19,'Occupancy Raw Data'!$B$6:$BE$43,'Occupancy Raw Data'!AN$1,FALSE)</f>
        <v>52.794773184162203</v>
      </c>
      <c r="I19" s="60">
        <f>VLOOKUP($A19,'Occupancy Raw Data'!$B$6:$BE$43,'Occupancy Raw Data'!AO$1,FALSE)</f>
        <v>52.884363254960199</v>
      </c>
      <c r="J19" s="61">
        <f>VLOOKUP($A19,'Occupancy Raw Data'!$B$6:$BE$43,'Occupancy Raw Data'!AP$1,FALSE)</f>
        <v>52.839568219561201</v>
      </c>
      <c r="K19" s="62">
        <f>VLOOKUP($A19,'Occupancy Raw Data'!$B$6:$BE$43,'Occupancy Raw Data'!AR$1,FALSE)</f>
        <v>43.177731716757997</v>
      </c>
      <c r="M19" s="59">
        <f>VLOOKUP($A19,'Occupancy Raw Data'!$B$6:$BE$43,'Occupancy Raw Data'!AT$1,FALSE)</f>
        <v>10.307905525584699</v>
      </c>
      <c r="N19" s="60">
        <f>VLOOKUP($A19,'Occupancy Raw Data'!$B$6:$BE$43,'Occupancy Raw Data'!AU$1,FALSE)</f>
        <v>-3.38607822396613</v>
      </c>
      <c r="O19" s="60">
        <f>VLOOKUP($A19,'Occupancy Raw Data'!$B$6:$BE$43,'Occupancy Raw Data'!AV$1,FALSE)</f>
        <v>-3.0757435307112102</v>
      </c>
      <c r="P19" s="60">
        <f>VLOOKUP($A19,'Occupancy Raw Data'!$B$6:$BE$43,'Occupancy Raw Data'!AW$1,FALSE)</f>
        <v>-3.7071920508488998</v>
      </c>
      <c r="Q19" s="60">
        <f>VLOOKUP($A19,'Occupancy Raw Data'!$B$6:$BE$43,'Occupancy Raw Data'!AX$1,FALSE)</f>
        <v>1.7161445287394901</v>
      </c>
      <c r="R19" s="61">
        <f>VLOOKUP($A19,'Occupancy Raw Data'!$B$6:$BE$43,'Occupancy Raw Data'!AY$1,FALSE)</f>
        <v>-2.1174199481704299E-2</v>
      </c>
      <c r="S19" s="60">
        <f>VLOOKUP($A19,'Occupancy Raw Data'!$B$6:$BE$43,'Occupancy Raw Data'!BA$1,FALSE)</f>
        <v>21.998536979723401</v>
      </c>
      <c r="T19" s="60">
        <f>VLOOKUP($A19,'Occupancy Raw Data'!$B$6:$BE$43,'Occupancy Raw Data'!BB$1,FALSE)</f>
        <v>13.4125802039752</v>
      </c>
      <c r="U19" s="61">
        <f>VLOOKUP($A19,'Occupancy Raw Data'!$B$6:$BE$43,'Occupancy Raw Data'!BC$1,FALSE)</f>
        <v>17.545349866339599</v>
      </c>
      <c r="V19" s="62">
        <f>VLOOKUP($A19,'Occupancy Raw Data'!$B$6:$BE$43,'Occupancy Raw Data'!BE$1,FALSE)</f>
        <v>5.4910569099107196</v>
      </c>
      <c r="X19" s="64">
        <f>VLOOKUP($A19,'ADR Raw Data'!$B$6:$BE$43,'ADR Raw Data'!AG$1,FALSE)</f>
        <v>92.923894421760494</v>
      </c>
      <c r="Y19" s="65">
        <f>VLOOKUP($A19,'ADR Raw Data'!$B$6:$BE$43,'ADR Raw Data'!AH$1,FALSE)</f>
        <v>92.315760313447896</v>
      </c>
      <c r="Z19" s="65">
        <f>VLOOKUP($A19,'ADR Raw Data'!$B$6:$BE$43,'ADR Raw Data'!AI$1,FALSE)</f>
        <v>93.200102465237293</v>
      </c>
      <c r="AA19" s="65">
        <f>VLOOKUP($A19,'ADR Raw Data'!$B$6:$BE$43,'ADR Raw Data'!AJ$1,FALSE)</f>
        <v>93.9895052718106</v>
      </c>
      <c r="AB19" s="65">
        <f>VLOOKUP($A19,'ADR Raw Data'!$B$6:$BE$43,'ADR Raw Data'!AK$1,FALSE)</f>
        <v>94.3993728399562</v>
      </c>
      <c r="AC19" s="66">
        <f>VLOOKUP($A19,'ADR Raw Data'!$B$6:$BE$43,'ADR Raw Data'!AL$1,FALSE)</f>
        <v>93.3900751756414</v>
      </c>
      <c r="AD19" s="65">
        <f>VLOOKUP($A19,'ADR Raw Data'!$B$6:$BE$43,'ADR Raw Data'!AN$1,FALSE)</f>
        <v>116.904723086792</v>
      </c>
      <c r="AE19" s="65">
        <f>VLOOKUP($A19,'ADR Raw Data'!$B$6:$BE$43,'ADR Raw Data'!AO$1,FALSE)</f>
        <v>108.837651900669</v>
      </c>
      <c r="AF19" s="66">
        <f>VLOOKUP($A19,'ADR Raw Data'!$B$6:$BE$43,'ADR Raw Data'!AP$1,FALSE)</f>
        <v>112.867768041684</v>
      </c>
      <c r="AG19" s="67">
        <f>VLOOKUP($A19,'ADR Raw Data'!$B$6:$BE$43,'ADR Raw Data'!AR$1,FALSE)</f>
        <v>100.20041692247599</v>
      </c>
      <c r="AI19" s="59">
        <f>VLOOKUP($A19,'ADR Raw Data'!$B$6:$BE$43,'ADR Raw Data'!AT$1,FALSE)</f>
        <v>19.869065736933699</v>
      </c>
      <c r="AJ19" s="60">
        <f>VLOOKUP($A19,'ADR Raw Data'!$B$6:$BE$43,'ADR Raw Data'!AU$1,FALSE)</f>
        <v>15.939056931050301</v>
      </c>
      <c r="AK19" s="60">
        <f>VLOOKUP($A19,'ADR Raw Data'!$B$6:$BE$43,'ADR Raw Data'!AV$1,FALSE)</f>
        <v>14.647867112658499</v>
      </c>
      <c r="AL19" s="60">
        <f>VLOOKUP($A19,'ADR Raw Data'!$B$6:$BE$43,'ADR Raw Data'!AW$1,FALSE)</f>
        <v>17.519966505717498</v>
      </c>
      <c r="AM19" s="60">
        <f>VLOOKUP($A19,'ADR Raw Data'!$B$6:$BE$43,'ADR Raw Data'!AX$1,FALSE)</f>
        <v>7.8250308678908</v>
      </c>
      <c r="AN19" s="61">
        <f>VLOOKUP($A19,'ADR Raw Data'!$B$6:$BE$43,'ADR Raw Data'!AY$1,FALSE)</f>
        <v>14.795186777716999</v>
      </c>
      <c r="AO19" s="60">
        <f>VLOOKUP($A19,'ADR Raw Data'!$B$6:$BE$43,'ADR Raw Data'!BA$1,FALSE)</f>
        <v>37.870755574573401</v>
      </c>
      <c r="AP19" s="60">
        <f>VLOOKUP($A19,'ADR Raw Data'!$B$6:$BE$43,'ADR Raw Data'!BB$1,FALSE)</f>
        <v>26.044196840959401</v>
      </c>
      <c r="AQ19" s="61">
        <f>VLOOKUP($A19,'ADR Raw Data'!$B$6:$BE$43,'ADR Raw Data'!BC$1,FALSE)</f>
        <v>31.854990661698899</v>
      </c>
      <c r="AR19" s="62">
        <f>VLOOKUP($A19,'ADR Raw Data'!$B$6:$BE$43,'ADR Raw Data'!BE$1,FALSE)</f>
        <v>21.181700932533001</v>
      </c>
      <c r="AT19" s="64">
        <f>VLOOKUP($A19,'RevPAR Raw Data'!$B$6:$BE$43,'RevPAR Raw Data'!AG$1,FALSE)</f>
        <v>33.815980633248799</v>
      </c>
      <c r="AU19" s="65">
        <f>VLOOKUP($A19,'RevPAR Raw Data'!$B$6:$BE$43,'RevPAR Raw Data'!AH$1,FALSE)</f>
        <v>35.9104353880779</v>
      </c>
      <c r="AV19" s="65">
        <f>VLOOKUP($A19,'RevPAR Raw Data'!$B$6:$BE$43,'RevPAR Raw Data'!AI$1,FALSE)</f>
        <v>36.761538536841101</v>
      </c>
      <c r="AW19" s="65">
        <f>VLOOKUP($A19,'RevPAR Raw Data'!$B$6:$BE$43,'RevPAR Raw Data'!AJ$1,FALSE)</f>
        <v>37.4775039812953</v>
      </c>
      <c r="AX19" s="65">
        <f>VLOOKUP($A19,'RevPAR Raw Data'!$B$6:$BE$43,'RevPAR Raw Data'!AK$1,FALSE)</f>
        <v>39.606729260991102</v>
      </c>
      <c r="AY19" s="66">
        <f>VLOOKUP($A19,'RevPAR Raw Data'!$B$6:$BE$43,'RevPAR Raw Data'!AL$1,FALSE)</f>
        <v>36.7144375600909</v>
      </c>
      <c r="AZ19" s="65">
        <f>VLOOKUP($A19,'RevPAR Raw Data'!$B$6:$BE$43,'RevPAR Raw Data'!AN$1,FALSE)</f>
        <v>61.719583395245103</v>
      </c>
      <c r="BA19" s="65">
        <f>VLOOKUP($A19,'RevPAR Raw Data'!$B$6:$BE$43,'RevPAR Raw Data'!AO$1,FALSE)</f>
        <v>57.558099189319101</v>
      </c>
      <c r="BB19" s="66">
        <f>VLOOKUP($A19,'RevPAR Raw Data'!$B$6:$BE$43,'RevPAR Raw Data'!AP$1,FALSE)</f>
        <v>59.638841292282102</v>
      </c>
      <c r="BC19" s="67">
        <f>VLOOKUP($A19,'RevPAR Raw Data'!$B$6:$BE$43,'RevPAR Raw Data'!AR$1,FALSE)</f>
        <v>43.264267197859802</v>
      </c>
      <c r="BE19" s="59">
        <f>VLOOKUP($A19,'RevPAR Raw Data'!$B$6:$BE$43,'RevPAR Raw Data'!AT$1,FALSE)</f>
        <v>32.225055787497801</v>
      </c>
      <c r="BF19" s="60">
        <f>VLOOKUP($A19,'RevPAR Raw Data'!$B$6:$BE$43,'RevPAR Raw Data'!AU$1,FALSE)</f>
        <v>12.013269771236301</v>
      </c>
      <c r="BG19" s="60">
        <f>VLOOKUP($A19,'RevPAR Raw Data'!$B$6:$BE$43,'RevPAR Raw Data'!AV$1,FALSE)</f>
        <v>11.121592756842499</v>
      </c>
      <c r="BH19" s="60">
        <f>VLOOKUP($A19,'RevPAR Raw Data'!$B$6:$BE$43,'RevPAR Raw Data'!AW$1,FALSE)</f>
        <v>13.1632756492572</v>
      </c>
      <c r="BI19" s="60">
        <f>VLOOKUP($A19,'RevPAR Raw Data'!$B$6:$BE$43,'RevPAR Raw Data'!AX$1,FALSE)</f>
        <v>9.6754642357417797</v>
      </c>
      <c r="BJ19" s="61">
        <f>VLOOKUP($A19,'RevPAR Raw Data'!$B$6:$BE$43,'RevPAR Raw Data'!AY$1,FALSE)</f>
        <v>14.7708798158733</v>
      </c>
      <c r="BK19" s="60">
        <f>VLOOKUP($A19,'RevPAR Raw Data'!$B$6:$BE$43,'RevPAR Raw Data'!BA$1,FALSE)</f>
        <v>68.200304723870005</v>
      </c>
      <c r="BL19" s="60">
        <f>VLOOKUP($A19,'RevPAR Raw Data'!$B$6:$BE$43,'RevPAR Raw Data'!BB$1,FALSE)</f>
        <v>42.949975834709598</v>
      </c>
      <c r="BM19" s="61">
        <f>VLOOKUP($A19,'RevPAR Raw Data'!$B$6:$BE$43,'RevPAR Raw Data'!BC$1,FALSE)</f>
        <v>54.989410089523503</v>
      </c>
      <c r="BN19" s="62">
        <f>VLOOKUP($A19,'RevPAR Raw Data'!$B$6:$BE$43,'RevPAR Raw Data'!BE$1,FALSE)</f>
        <v>27.835857095136198</v>
      </c>
    </row>
    <row r="20" spans="1:66" x14ac:dyDescent="0.35">
      <c r="A20" s="78" t="s">
        <v>29</v>
      </c>
      <c r="B20" s="59">
        <f>VLOOKUP($A20,'Occupancy Raw Data'!$B$6:$BE$43,'Occupancy Raw Data'!AG$1,FALSE)</f>
        <v>38.544913573250199</v>
      </c>
      <c r="C20" s="60">
        <f>VLOOKUP($A20,'Occupancy Raw Data'!$B$6:$BE$43,'Occupancy Raw Data'!AH$1,FALSE)</f>
        <v>44.392887503541999</v>
      </c>
      <c r="D20" s="60">
        <f>VLOOKUP($A20,'Occupancy Raw Data'!$B$6:$BE$43,'Occupancy Raw Data'!AI$1,FALSE)</f>
        <v>43.128364975913797</v>
      </c>
      <c r="E20" s="60">
        <f>VLOOKUP($A20,'Occupancy Raw Data'!$B$6:$BE$43,'Occupancy Raw Data'!AJ$1,FALSE)</f>
        <v>39.703173703598701</v>
      </c>
      <c r="F20" s="60">
        <f>VLOOKUP($A20,'Occupancy Raw Data'!$B$6:$BE$43,'Occupancy Raw Data'!AK$1,FALSE)</f>
        <v>39.873193539246202</v>
      </c>
      <c r="G20" s="61">
        <f>VLOOKUP($A20,'Occupancy Raw Data'!$B$6:$BE$43,'Occupancy Raw Data'!AL$1,FALSE)</f>
        <v>41.128506659110201</v>
      </c>
      <c r="H20" s="60">
        <f>VLOOKUP($A20,'Occupancy Raw Data'!$B$6:$BE$43,'Occupancy Raw Data'!AN$1,FALSE)</f>
        <v>52.663644091810703</v>
      </c>
      <c r="I20" s="60">
        <f>VLOOKUP($A20,'Occupancy Raw Data'!$B$6:$BE$43,'Occupancy Raw Data'!AO$1,FALSE)</f>
        <v>55.692122414281599</v>
      </c>
      <c r="J20" s="61">
        <f>VLOOKUP($A20,'Occupancy Raw Data'!$B$6:$BE$43,'Occupancy Raw Data'!AP$1,FALSE)</f>
        <v>54.177883253046097</v>
      </c>
      <c r="K20" s="62">
        <f>VLOOKUP($A20,'Occupancy Raw Data'!$B$6:$BE$43,'Occupancy Raw Data'!AR$1,FALSE)</f>
        <v>44.856899971663303</v>
      </c>
      <c r="M20" s="59">
        <f>VLOOKUP($A20,'Occupancy Raw Data'!$B$6:$BE$43,'Occupancy Raw Data'!AT$1,FALSE)</f>
        <v>74.076183296516106</v>
      </c>
      <c r="N20" s="60">
        <f>VLOOKUP($A20,'Occupancy Raw Data'!$B$6:$BE$43,'Occupancy Raw Data'!AU$1,FALSE)</f>
        <v>93.898708886189894</v>
      </c>
      <c r="O20" s="60">
        <f>VLOOKUP($A20,'Occupancy Raw Data'!$B$6:$BE$43,'Occupancy Raw Data'!AV$1,FALSE)</f>
        <v>95.587100624390999</v>
      </c>
      <c r="P20" s="60">
        <f>VLOOKUP($A20,'Occupancy Raw Data'!$B$6:$BE$43,'Occupancy Raw Data'!AW$1,FALSE)</f>
        <v>89.749536444342894</v>
      </c>
      <c r="Q20" s="60">
        <f>VLOOKUP($A20,'Occupancy Raw Data'!$B$6:$BE$43,'Occupancy Raw Data'!AX$1,FALSE)</f>
        <v>67.964567100601002</v>
      </c>
      <c r="R20" s="61">
        <f>VLOOKUP($A20,'Occupancy Raw Data'!$B$6:$BE$43,'Occupancy Raw Data'!AY$1,FALSE)</f>
        <v>84.018186499688397</v>
      </c>
      <c r="S20" s="60">
        <f>VLOOKUP($A20,'Occupancy Raw Data'!$B$6:$BE$43,'Occupancy Raw Data'!BA$1,FALSE)</f>
        <v>79.618490727303296</v>
      </c>
      <c r="T20" s="60">
        <f>VLOOKUP($A20,'Occupancy Raw Data'!$B$6:$BE$43,'Occupancy Raw Data'!BB$1,FALSE)</f>
        <v>74.439138156117096</v>
      </c>
      <c r="U20" s="61">
        <f>VLOOKUP($A20,'Occupancy Raw Data'!$B$6:$BE$43,'Occupancy Raw Data'!BC$1,FALSE)</f>
        <v>76.918596385264493</v>
      </c>
      <c r="V20" s="62">
        <f>VLOOKUP($A20,'Occupancy Raw Data'!$B$6:$BE$43,'Occupancy Raw Data'!BE$1,FALSE)</f>
        <v>81.504723738421106</v>
      </c>
      <c r="X20" s="64">
        <f>VLOOKUP($A20,'ADR Raw Data'!$B$6:$BE$43,'ADR Raw Data'!AG$1,FALSE)</f>
        <v>142.28518470869301</v>
      </c>
      <c r="Y20" s="65">
        <f>VLOOKUP($A20,'ADR Raw Data'!$B$6:$BE$43,'ADR Raw Data'!AH$1,FALSE)</f>
        <v>137.59883587329401</v>
      </c>
      <c r="Z20" s="65">
        <f>VLOOKUP($A20,'ADR Raw Data'!$B$6:$BE$43,'ADR Raw Data'!AI$1,FALSE)</f>
        <v>140.667628120893</v>
      </c>
      <c r="AA20" s="65">
        <f>VLOOKUP($A20,'ADR Raw Data'!$B$6:$BE$43,'ADR Raw Data'!AJ$1,FALSE)</f>
        <v>143.379933089481</v>
      </c>
      <c r="AB20" s="65">
        <f>VLOOKUP($A20,'ADR Raw Data'!$B$6:$BE$43,'ADR Raw Data'!AK$1,FALSE)</f>
        <v>146.17977969263501</v>
      </c>
      <c r="AC20" s="66">
        <f>VLOOKUP($A20,'ADR Raw Data'!$B$6:$BE$43,'ADR Raw Data'!AL$1,FALSE)</f>
        <v>141.90078853540399</v>
      </c>
      <c r="AD20" s="65">
        <f>VLOOKUP($A20,'ADR Raw Data'!$B$6:$BE$43,'ADR Raw Data'!AN$1,FALSE)</f>
        <v>176.30453658864599</v>
      </c>
      <c r="AE20" s="65">
        <f>VLOOKUP($A20,'ADR Raw Data'!$B$6:$BE$43,'ADR Raw Data'!AO$1,FALSE)</f>
        <v>172.94089677542399</v>
      </c>
      <c r="AF20" s="66">
        <f>VLOOKUP($A20,'ADR Raw Data'!$B$6:$BE$43,'ADR Raw Data'!AP$1,FALSE)</f>
        <v>174.575710829982</v>
      </c>
      <c r="AG20" s="67">
        <f>VLOOKUP($A20,'ADR Raw Data'!$B$6:$BE$43,'ADR Raw Data'!AR$1,FALSE)</f>
        <v>153.17637904972401</v>
      </c>
      <c r="AI20" s="59">
        <f>VLOOKUP($A20,'ADR Raw Data'!$B$6:$BE$43,'ADR Raw Data'!AT$1,FALSE)</f>
        <v>25.400107272049201</v>
      </c>
      <c r="AJ20" s="60">
        <f>VLOOKUP($A20,'ADR Raw Data'!$B$6:$BE$43,'ADR Raw Data'!AU$1,FALSE)</f>
        <v>25.3588866261133</v>
      </c>
      <c r="AK20" s="60">
        <f>VLOOKUP($A20,'ADR Raw Data'!$B$6:$BE$43,'ADR Raw Data'!AV$1,FALSE)</f>
        <v>30.255542908683999</v>
      </c>
      <c r="AL20" s="60">
        <f>VLOOKUP($A20,'ADR Raw Data'!$B$6:$BE$43,'ADR Raw Data'!AW$1,FALSE)</f>
        <v>31.1769574728424</v>
      </c>
      <c r="AM20" s="60">
        <f>VLOOKUP($A20,'ADR Raw Data'!$B$6:$BE$43,'ADR Raw Data'!AX$1,FALSE)</f>
        <v>23.583308211097801</v>
      </c>
      <c r="AN20" s="61">
        <f>VLOOKUP($A20,'ADR Raw Data'!$B$6:$BE$43,'ADR Raw Data'!AY$1,FALSE)</f>
        <v>26.842599516098701</v>
      </c>
      <c r="AO20" s="60">
        <f>VLOOKUP($A20,'ADR Raw Data'!$B$6:$BE$43,'ADR Raw Data'!BA$1,FALSE)</f>
        <v>46.151149421740499</v>
      </c>
      <c r="AP20" s="60">
        <f>VLOOKUP($A20,'ADR Raw Data'!$B$6:$BE$43,'ADR Raw Data'!BB$1,FALSE)</f>
        <v>39.558358357249197</v>
      </c>
      <c r="AQ20" s="61">
        <f>VLOOKUP($A20,'ADR Raw Data'!$B$6:$BE$43,'ADR Raw Data'!BC$1,FALSE)</f>
        <v>42.690321644488101</v>
      </c>
      <c r="AR20" s="62">
        <f>VLOOKUP($A20,'ADR Raw Data'!$B$6:$BE$43,'ADR Raw Data'!BE$1,FALSE)</f>
        <v>32.528712953539099</v>
      </c>
      <c r="AT20" s="64">
        <f>VLOOKUP($A20,'RevPAR Raw Data'!$B$6:$BE$43,'RevPAR Raw Data'!AG$1,FALSE)</f>
        <v>54.843701473505199</v>
      </c>
      <c r="AU20" s="65">
        <f>VLOOKUP($A20,'RevPAR Raw Data'!$B$6:$BE$43,'RevPAR Raw Data'!AH$1,FALSE)</f>
        <v>61.084096415415097</v>
      </c>
      <c r="AV20" s="65">
        <f>VLOOKUP($A20,'RevPAR Raw Data'!$B$6:$BE$43,'RevPAR Raw Data'!AI$1,FALSE)</f>
        <v>60.667648058940202</v>
      </c>
      <c r="AW20" s="65">
        <f>VLOOKUP($A20,'RevPAR Raw Data'!$B$6:$BE$43,'RevPAR Raw Data'!AJ$1,FALSE)</f>
        <v>56.9263838906205</v>
      </c>
      <c r="AX20" s="65">
        <f>VLOOKUP($A20,'RevPAR Raw Data'!$B$6:$BE$43,'RevPAR Raw Data'!AK$1,FALSE)</f>
        <v>58.286546472088403</v>
      </c>
      <c r="AY20" s="66">
        <f>VLOOKUP($A20,'RevPAR Raw Data'!$B$6:$BE$43,'RevPAR Raw Data'!AL$1,FALSE)</f>
        <v>58.361675262113899</v>
      </c>
      <c r="AZ20" s="65">
        <f>VLOOKUP($A20,'RevPAR Raw Data'!$B$6:$BE$43,'RevPAR Raw Data'!AN$1,FALSE)</f>
        <v>92.848393666761098</v>
      </c>
      <c r="BA20" s="65">
        <f>VLOOKUP($A20,'RevPAR Raw Data'!$B$6:$BE$43,'RevPAR Raw Data'!AO$1,FALSE)</f>
        <v>96.314455936525903</v>
      </c>
      <c r="BB20" s="66">
        <f>VLOOKUP($A20,'RevPAR Raw Data'!$B$6:$BE$43,'RevPAR Raw Data'!AP$1,FALSE)</f>
        <v>94.581424801643493</v>
      </c>
      <c r="BC20" s="67">
        <f>VLOOKUP($A20,'RevPAR Raw Data'!$B$6:$BE$43,'RevPAR Raw Data'!AR$1,FALSE)</f>
        <v>68.710175130550894</v>
      </c>
      <c r="BE20" s="59">
        <f>VLOOKUP($A20,'RevPAR Raw Data'!$B$6:$BE$43,'RevPAR Raw Data'!AT$1,FALSE)</f>
        <v>118.29172058892</v>
      </c>
      <c r="BF20" s="60">
        <f>VLOOKUP($A20,'RevPAR Raw Data'!$B$6:$BE$43,'RevPAR Raw Data'!AU$1,FALSE)</f>
        <v>143.06926264213601</v>
      </c>
      <c r="BG20" s="60">
        <f>VLOOKUP($A20,'RevPAR Raw Data'!$B$6:$BE$43,'RevPAR Raw Data'!AV$1,FALSE)</f>
        <v>154.763039777654</v>
      </c>
      <c r="BH20" s="60">
        <f>VLOOKUP($A20,'RevPAR Raw Data'!$B$6:$BE$43,'RevPAR Raw Data'!AW$1,FALSE)</f>
        <v>148.90766872651099</v>
      </c>
      <c r="BI20" s="60">
        <f>VLOOKUP($A20,'RevPAR Raw Data'!$B$6:$BE$43,'RevPAR Raw Data'!AX$1,FALSE)</f>
        <v>107.57616864537199</v>
      </c>
      <c r="BJ20" s="61">
        <f>VLOOKUP($A20,'RevPAR Raw Data'!$B$6:$BE$43,'RevPAR Raw Data'!AY$1,FALSE)</f>
        <v>133.41345133858701</v>
      </c>
      <c r="BK20" s="60">
        <f>VLOOKUP($A20,'RevPAR Raw Data'!$B$6:$BE$43,'RevPAR Raw Data'!BA$1,FALSE)</f>
        <v>162.51448877193599</v>
      </c>
      <c r="BL20" s="60">
        <f>VLOOKUP($A20,'RevPAR Raw Data'!$B$6:$BE$43,'RevPAR Raw Data'!BB$1,FALSE)</f>
        <v>143.44439754321101</v>
      </c>
      <c r="BM20" s="61">
        <f>VLOOKUP($A20,'RevPAR Raw Data'!$B$6:$BE$43,'RevPAR Raw Data'!BC$1,FALSE)</f>
        <v>152.44571423104699</v>
      </c>
      <c r="BN20" s="62">
        <f>VLOOKUP($A20,'RevPAR Raw Data'!$B$6:$BE$43,'RevPAR Raw Data'!BE$1,FALSE)</f>
        <v>140.545874320406</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38.124910811967801</v>
      </c>
      <c r="C22" s="60">
        <f>VLOOKUP($A22,'Occupancy Raw Data'!$B$6:$BE$43,'Occupancy Raw Data'!AH$1,FALSE)</f>
        <v>47.426627978880198</v>
      </c>
      <c r="D22" s="60">
        <f>VLOOKUP($A22,'Occupancy Raw Data'!$B$6:$BE$43,'Occupancy Raw Data'!AI$1,FALSE)</f>
        <v>48.624125957284797</v>
      </c>
      <c r="E22" s="60">
        <f>VLOOKUP($A22,'Occupancy Raw Data'!$B$6:$BE$43,'Occupancy Raw Data'!AJ$1,FALSE)</f>
        <v>47.528896922418298</v>
      </c>
      <c r="F22" s="60">
        <f>VLOOKUP($A22,'Occupancy Raw Data'!$B$6:$BE$43,'Occupancy Raw Data'!AK$1,FALSE)</f>
        <v>43.160467107453698</v>
      </c>
      <c r="G22" s="61">
        <f>VLOOKUP($A22,'Occupancy Raw Data'!$B$6:$BE$43,'Occupancy Raw Data'!AL$1,FALSE)</f>
        <v>44.973005755601001</v>
      </c>
      <c r="H22" s="60">
        <f>VLOOKUP($A22,'Occupancy Raw Data'!$B$6:$BE$43,'Occupancy Raw Data'!AN$1,FALSE)</f>
        <v>43.265114398515898</v>
      </c>
      <c r="I22" s="60">
        <f>VLOOKUP($A22,'Occupancy Raw Data'!$B$6:$BE$43,'Occupancy Raw Data'!AO$1,FALSE)</f>
        <v>42.703268222510097</v>
      </c>
      <c r="J22" s="61">
        <f>VLOOKUP($A22,'Occupancy Raw Data'!$B$6:$BE$43,'Occupancy Raw Data'!AP$1,FALSE)</f>
        <v>42.984156237923898</v>
      </c>
      <c r="K22" s="62">
        <f>VLOOKUP($A22,'Occupancy Raw Data'!$B$6:$BE$43,'Occupancy Raw Data'!AR$1,FALSE)</f>
        <v>44.404712357622699</v>
      </c>
      <c r="M22" s="59">
        <f>VLOOKUP($A22,'Occupancy Raw Data'!$B$6:$BE$43,'Occupancy Raw Data'!AT$1,FALSE)</f>
        <v>31.932864045972401</v>
      </c>
      <c r="N22" s="60">
        <f>VLOOKUP($A22,'Occupancy Raw Data'!$B$6:$BE$43,'Occupancy Raw Data'!AU$1,FALSE)</f>
        <v>28.760972813149898</v>
      </c>
      <c r="O22" s="60">
        <f>VLOOKUP($A22,'Occupancy Raw Data'!$B$6:$BE$43,'Occupancy Raw Data'!AV$1,FALSE)</f>
        <v>29.476175291913101</v>
      </c>
      <c r="P22" s="60">
        <f>VLOOKUP($A22,'Occupancy Raw Data'!$B$6:$BE$43,'Occupancy Raw Data'!AW$1,FALSE)</f>
        <v>36.461977726451501</v>
      </c>
      <c r="Q22" s="60">
        <f>VLOOKUP($A22,'Occupancy Raw Data'!$B$6:$BE$43,'Occupancy Raw Data'!AX$1,FALSE)</f>
        <v>35.8766754870677</v>
      </c>
      <c r="R22" s="61">
        <f>VLOOKUP($A22,'Occupancy Raw Data'!$B$6:$BE$43,'Occupancy Raw Data'!AY$1,FALSE)</f>
        <v>32.368051730198196</v>
      </c>
      <c r="S22" s="60">
        <f>VLOOKUP($A22,'Occupancy Raw Data'!$B$6:$BE$43,'Occupancy Raw Data'!BA$1,FALSE)</f>
        <v>36.8703439151247</v>
      </c>
      <c r="T22" s="60">
        <f>VLOOKUP($A22,'Occupancy Raw Data'!$B$6:$BE$43,'Occupancy Raw Data'!BB$1,FALSE)</f>
        <v>27.274820756143701</v>
      </c>
      <c r="U22" s="61">
        <f>VLOOKUP($A22,'Occupancy Raw Data'!$B$6:$BE$43,'Occupancy Raw Data'!BC$1,FALSE)</f>
        <v>31.929509643443101</v>
      </c>
      <c r="V22" s="62">
        <f>VLOOKUP($A22,'Occupancy Raw Data'!$B$6:$BE$43,'Occupancy Raw Data'!BE$1,FALSE)</f>
        <v>32.245762509035202</v>
      </c>
      <c r="X22" s="64">
        <f>VLOOKUP($A22,'ADR Raw Data'!$B$6:$BE$43,'ADR Raw Data'!AG$1,FALSE)</f>
        <v>91.501870305676803</v>
      </c>
      <c r="Y22" s="65">
        <f>VLOOKUP($A22,'ADR Raw Data'!$B$6:$BE$43,'ADR Raw Data'!AH$1,FALSE)</f>
        <v>92.836612055563904</v>
      </c>
      <c r="Z22" s="65">
        <f>VLOOKUP($A22,'ADR Raw Data'!$B$6:$BE$43,'ADR Raw Data'!AI$1,FALSE)</f>
        <v>92.468694685612206</v>
      </c>
      <c r="AA22" s="65">
        <f>VLOOKUP($A22,'ADR Raw Data'!$B$6:$BE$43,'ADR Raw Data'!AJ$1,FALSE)</f>
        <v>92.138547012610005</v>
      </c>
      <c r="AB22" s="65">
        <f>VLOOKUP($A22,'ADR Raw Data'!$B$6:$BE$43,'ADR Raw Data'!AK$1,FALSE)</f>
        <v>94.844157985369606</v>
      </c>
      <c r="AC22" s="66">
        <f>VLOOKUP($A22,'ADR Raw Data'!$B$6:$BE$43,'ADR Raw Data'!AL$1,FALSE)</f>
        <v>92.768534719596303</v>
      </c>
      <c r="AD22" s="65">
        <f>VLOOKUP($A22,'ADR Raw Data'!$B$6:$BE$43,'ADR Raw Data'!AN$1,FALSE)</f>
        <v>105.33551149591101</v>
      </c>
      <c r="AE22" s="65">
        <f>VLOOKUP($A22,'ADR Raw Data'!$B$6:$BE$43,'ADR Raw Data'!AO$1,FALSE)</f>
        <v>103.127250619449</v>
      </c>
      <c r="AF22" s="66">
        <f>VLOOKUP($A22,'ADR Raw Data'!$B$6:$BE$43,'ADR Raw Data'!AP$1,FALSE)</f>
        <v>104.238459257415</v>
      </c>
      <c r="AG22" s="67">
        <f>VLOOKUP($A22,'ADR Raw Data'!$B$6:$BE$43,'ADR Raw Data'!AR$1,FALSE)</f>
        <v>95.941100181717303</v>
      </c>
      <c r="AH22" s="94"/>
      <c r="AI22" s="59">
        <f>VLOOKUP($A22,'ADR Raw Data'!$B$6:$BE$43,'ADR Raw Data'!AT$1,FALSE)</f>
        <v>19.047831463607402</v>
      </c>
      <c r="AJ22" s="60">
        <f>VLOOKUP($A22,'ADR Raw Data'!$B$6:$BE$43,'ADR Raw Data'!AU$1,FALSE)</f>
        <v>20.6450145444655</v>
      </c>
      <c r="AK22" s="60">
        <f>VLOOKUP($A22,'ADR Raw Data'!$B$6:$BE$43,'ADR Raw Data'!AV$1,FALSE)</f>
        <v>20.5227668704498</v>
      </c>
      <c r="AL22" s="60">
        <f>VLOOKUP($A22,'ADR Raw Data'!$B$6:$BE$43,'ADR Raw Data'!AW$1,FALSE)</f>
        <v>19.473244011454401</v>
      </c>
      <c r="AM22" s="60">
        <f>VLOOKUP($A22,'ADR Raw Data'!$B$6:$BE$43,'ADR Raw Data'!AX$1,FALSE)</f>
        <v>20.4688514530107</v>
      </c>
      <c r="AN22" s="61">
        <f>VLOOKUP($A22,'ADR Raw Data'!$B$6:$BE$43,'ADR Raw Data'!AY$1,FALSE)</f>
        <v>20.0848758003421</v>
      </c>
      <c r="AO22" s="60">
        <f>VLOOKUP($A22,'ADR Raw Data'!$B$6:$BE$43,'ADR Raw Data'!BA$1,FALSE)</f>
        <v>28.245487998360399</v>
      </c>
      <c r="AP22" s="60">
        <f>VLOOKUP($A22,'ADR Raw Data'!$B$6:$BE$43,'ADR Raw Data'!BB$1,FALSE)</f>
        <v>25.823101483736899</v>
      </c>
      <c r="AQ22" s="61">
        <f>VLOOKUP($A22,'ADR Raw Data'!$B$6:$BE$43,'ADR Raw Data'!BC$1,FALSE)</f>
        <v>27.048212365842499</v>
      </c>
      <c r="AR22" s="62">
        <f>VLOOKUP($A22,'ADR Raw Data'!$B$6:$BE$43,'ADR Raw Data'!BE$1,FALSE)</f>
        <v>22.091907236252901</v>
      </c>
      <c r="AT22" s="64">
        <f>VLOOKUP($A22,'RevPAR Raw Data'!$B$6:$BE$43,'RevPAR Raw Data'!AG$1,FALSE)</f>
        <v>34.8850064453217</v>
      </c>
      <c r="AU22" s="65">
        <f>VLOOKUP($A22,'RevPAR Raw Data'!$B$6:$BE$43,'RevPAR Raw Data'!AH$1,FALSE)</f>
        <v>44.029274627788602</v>
      </c>
      <c r="AV22" s="65">
        <f>VLOOKUP($A22,'RevPAR Raw Data'!$B$6:$BE$43,'RevPAR Raw Data'!AI$1,FALSE)</f>
        <v>44.962094574989202</v>
      </c>
      <c r="AW22" s="65">
        <f>VLOOKUP($A22,'RevPAR Raw Data'!$B$6:$BE$43,'RevPAR Raw Data'!AJ$1,FALSE)</f>
        <v>43.7924350354373</v>
      </c>
      <c r="AX22" s="65">
        <f>VLOOKUP($A22,'RevPAR Raw Data'!$B$6:$BE$43,'RevPAR Raw Data'!AK$1,FALSE)</f>
        <v>40.935181610616901</v>
      </c>
      <c r="AY22" s="66">
        <f>VLOOKUP($A22,'RevPAR Raw Data'!$B$6:$BE$43,'RevPAR Raw Data'!AL$1,FALSE)</f>
        <v>41.720798458830799</v>
      </c>
      <c r="AZ22" s="65">
        <f>VLOOKUP($A22,'RevPAR Raw Data'!$B$6:$BE$43,'RevPAR Raw Data'!AN$1,FALSE)</f>
        <v>45.573529550967898</v>
      </c>
      <c r="BA22" s="65">
        <f>VLOOKUP($A22,'RevPAR Raw Data'!$B$6:$BE$43,'RevPAR Raw Data'!AO$1,FALSE)</f>
        <v>44.038706442523697</v>
      </c>
      <c r="BB22" s="66">
        <f>VLOOKUP($A22,'RevPAR Raw Data'!$B$6:$BE$43,'RevPAR Raw Data'!AP$1,FALSE)</f>
        <v>44.806022187212001</v>
      </c>
      <c r="BC22" s="67">
        <f>VLOOKUP($A22,'RevPAR Raw Data'!$B$6:$BE$43,'RevPAR Raw Data'!AR$1,FALSE)</f>
        <v>42.602369568430198</v>
      </c>
      <c r="BE22" s="59">
        <f>VLOOKUP($A22,'RevPAR Raw Data'!$B$6:$BE$43,'RevPAR Raw Data'!AT$1,FALSE)</f>
        <v>57.063213634559503</v>
      </c>
      <c r="BF22" s="60">
        <f>VLOOKUP($A22,'RevPAR Raw Data'!$B$6:$BE$43,'RevPAR Raw Data'!AU$1,FALSE)</f>
        <v>55.343694378020103</v>
      </c>
      <c r="BG22" s="60">
        <f>VLOOKUP($A22,'RevPAR Raw Data'!$B$6:$BE$43,'RevPAR Raw Data'!AV$1,FALSE)</f>
        <v>56.0482688998474</v>
      </c>
      <c r="BH22" s="60">
        <f>VLOOKUP($A22,'RevPAR Raw Data'!$B$6:$BE$43,'RevPAR Raw Data'!AW$1,FALSE)</f>
        <v>63.035551631979899</v>
      </c>
      <c r="BI22" s="60">
        <f>VLOOKUP($A22,'RevPAR Raw Data'!$B$6:$BE$43,'RevPAR Raw Data'!AX$1,FALSE)</f>
        <v>63.689070351805</v>
      </c>
      <c r="BJ22" s="61">
        <f>VLOOKUP($A22,'RevPAR Raw Data'!$B$6:$BE$43,'RevPAR Raw Data'!AY$1,FALSE)</f>
        <v>58.9540105195411</v>
      </c>
      <c r="BK22" s="60">
        <f>VLOOKUP($A22,'RevPAR Raw Data'!$B$6:$BE$43,'RevPAR Raw Data'!BA$1,FALSE)</f>
        <v>75.530040478985995</v>
      </c>
      <c r="BL22" s="60">
        <f>VLOOKUP($A22,'RevPAR Raw Data'!$B$6:$BE$43,'RevPAR Raw Data'!BB$1,FALSE)</f>
        <v>60.141126883246997</v>
      </c>
      <c r="BM22" s="61">
        <f>VLOOKUP($A22,'RevPAR Raw Data'!$B$6:$BE$43,'RevPAR Raw Data'!BC$1,FALSE)</f>
        <v>67.614083585016402</v>
      </c>
      <c r="BN22" s="62">
        <f>VLOOKUP($A22,'RevPAR Raw Data'!$B$6:$BE$43,'RevPAR Raw Data'!BE$1,FALSE)</f>
        <v>61.461373686406802</v>
      </c>
    </row>
    <row r="23" spans="1:66" x14ac:dyDescent="0.35">
      <c r="A23" s="78" t="s">
        <v>71</v>
      </c>
      <c r="B23" s="59">
        <f>VLOOKUP($A23,'Occupancy Raw Data'!$B$6:$BE$43,'Occupancy Raw Data'!AG$1,FALSE)</f>
        <v>38.755424269357398</v>
      </c>
      <c r="C23" s="60">
        <f>VLOOKUP($A23,'Occupancy Raw Data'!$B$6:$BE$43,'Occupancy Raw Data'!AH$1,FALSE)</f>
        <v>47.819835834161097</v>
      </c>
      <c r="D23" s="60">
        <f>VLOOKUP($A23,'Occupancy Raw Data'!$B$6:$BE$43,'Occupancy Raw Data'!AI$1,FALSE)</f>
        <v>48.753071574214403</v>
      </c>
      <c r="E23" s="60">
        <f>VLOOKUP($A23,'Occupancy Raw Data'!$B$6:$BE$43,'Occupancy Raw Data'!AJ$1,FALSE)</f>
        <v>46.132430595493197</v>
      </c>
      <c r="F23" s="60">
        <f>VLOOKUP($A23,'Occupancy Raw Data'!$B$6:$BE$43,'Occupancy Raw Data'!AK$1,FALSE)</f>
        <v>41.304177340931602</v>
      </c>
      <c r="G23" s="61">
        <f>VLOOKUP($A23,'Occupancy Raw Data'!$B$6:$BE$43,'Occupancy Raw Data'!AL$1,FALSE)</f>
        <v>44.552987922831498</v>
      </c>
      <c r="H23" s="60">
        <f>VLOOKUP($A23,'Occupancy Raw Data'!$B$6:$BE$43,'Occupancy Raw Data'!AN$1,FALSE)</f>
        <v>41.830919642390299</v>
      </c>
      <c r="I23" s="60">
        <f>VLOOKUP($A23,'Occupancy Raw Data'!$B$6:$BE$43,'Occupancy Raw Data'!AO$1,FALSE)</f>
        <v>42.891723912332303</v>
      </c>
      <c r="J23" s="61">
        <f>VLOOKUP($A23,'Occupancy Raw Data'!$B$6:$BE$43,'Occupancy Raw Data'!AP$1,FALSE)</f>
        <v>42.361033916813199</v>
      </c>
      <c r="K23" s="62">
        <f>VLOOKUP($A23,'Occupancy Raw Data'!$B$6:$BE$43,'Occupancy Raw Data'!AR$1,FALSE)</f>
        <v>43.926958035232403</v>
      </c>
      <c r="M23" s="59">
        <f>VLOOKUP($A23,'Occupancy Raw Data'!$B$6:$BE$43,'Occupancy Raw Data'!AT$1,FALSE)</f>
        <v>32.489515980232099</v>
      </c>
      <c r="N23" s="60">
        <f>VLOOKUP($A23,'Occupancy Raw Data'!$B$6:$BE$43,'Occupancy Raw Data'!AU$1,FALSE)</f>
        <v>29.897533393606601</v>
      </c>
      <c r="O23" s="60">
        <f>VLOOKUP($A23,'Occupancy Raw Data'!$B$6:$BE$43,'Occupancy Raw Data'!AV$1,FALSE)</f>
        <v>28.9917263079554</v>
      </c>
      <c r="P23" s="60">
        <f>VLOOKUP($A23,'Occupancy Raw Data'!$B$6:$BE$43,'Occupancy Raw Data'!AW$1,FALSE)</f>
        <v>29.948801116610699</v>
      </c>
      <c r="Q23" s="60">
        <f>VLOOKUP($A23,'Occupancy Raw Data'!$B$6:$BE$43,'Occupancy Raw Data'!AX$1,FALSE)</f>
        <v>28.790438510842002</v>
      </c>
      <c r="R23" s="61">
        <f>VLOOKUP($A23,'Occupancy Raw Data'!$B$6:$BE$43,'Occupancy Raw Data'!AY$1,FALSE)</f>
        <v>29.9436099928866</v>
      </c>
      <c r="S23" s="60">
        <f>VLOOKUP($A23,'Occupancy Raw Data'!$B$6:$BE$43,'Occupancy Raw Data'!BA$1,FALSE)</f>
        <v>30.142365471264402</v>
      </c>
      <c r="T23" s="60">
        <f>VLOOKUP($A23,'Occupancy Raw Data'!$B$6:$BE$43,'Occupancy Raw Data'!BB$1,FALSE)</f>
        <v>28.591354195522499</v>
      </c>
      <c r="U23" s="61">
        <f>VLOOKUP($A23,'Occupancy Raw Data'!$B$6:$BE$43,'Occupancy Raw Data'!BC$1,FALSE)</f>
        <v>29.351623016129</v>
      </c>
      <c r="V23" s="62">
        <f>VLOOKUP($A23,'Occupancy Raw Data'!$B$6:$BE$43,'Occupancy Raw Data'!BE$1,FALSE)</f>
        <v>29.779355300682401</v>
      </c>
      <c r="X23" s="64">
        <f>VLOOKUP($A23,'ADR Raw Data'!$B$6:$BE$43,'ADR Raw Data'!AG$1,FALSE)</f>
        <v>94.947975447708302</v>
      </c>
      <c r="Y23" s="65">
        <f>VLOOKUP($A23,'ADR Raw Data'!$B$6:$BE$43,'ADR Raw Data'!AH$1,FALSE)</f>
        <v>96.910541190619298</v>
      </c>
      <c r="Z23" s="65">
        <f>VLOOKUP($A23,'ADR Raw Data'!$B$6:$BE$43,'ADR Raw Data'!AI$1,FALSE)</f>
        <v>96.350341823056297</v>
      </c>
      <c r="AA23" s="65">
        <f>VLOOKUP($A23,'ADR Raw Data'!$B$6:$BE$43,'ADR Raw Data'!AJ$1,FALSE)</f>
        <v>95.811369599093297</v>
      </c>
      <c r="AB23" s="65">
        <f>VLOOKUP($A23,'ADR Raw Data'!$B$6:$BE$43,'ADR Raw Data'!AK$1,FALSE)</f>
        <v>98.565601405018796</v>
      </c>
      <c r="AC23" s="66">
        <f>VLOOKUP($A23,'ADR Raw Data'!$B$6:$BE$43,'ADR Raw Data'!AL$1,FALSE)</f>
        <v>96.525749649422295</v>
      </c>
      <c r="AD23" s="65">
        <f>VLOOKUP($A23,'ADR Raw Data'!$B$6:$BE$43,'ADR Raw Data'!AN$1,FALSE)</f>
        <v>108.97782495938</v>
      </c>
      <c r="AE23" s="65">
        <f>VLOOKUP($A23,'ADR Raw Data'!$B$6:$BE$43,'ADR Raw Data'!AO$1,FALSE)</f>
        <v>108.251841671751</v>
      </c>
      <c r="AF23" s="66">
        <f>VLOOKUP($A23,'ADR Raw Data'!$B$6:$BE$43,'ADR Raw Data'!AP$1,FALSE)</f>
        <v>108.610485305013</v>
      </c>
      <c r="AG23" s="67">
        <f>VLOOKUP($A23,'ADR Raw Data'!$B$6:$BE$43,'ADR Raw Data'!AR$1,FALSE)</f>
        <v>99.854154971791999</v>
      </c>
      <c r="AH23" s="94"/>
      <c r="AI23" s="59">
        <f>VLOOKUP($A23,'ADR Raw Data'!$B$6:$BE$43,'ADR Raw Data'!AT$1,FALSE)</f>
        <v>16.355935407628401</v>
      </c>
      <c r="AJ23" s="60">
        <f>VLOOKUP($A23,'ADR Raw Data'!$B$6:$BE$43,'ADR Raw Data'!AU$1,FALSE)</f>
        <v>19.812940607412202</v>
      </c>
      <c r="AK23" s="60">
        <f>VLOOKUP($A23,'ADR Raw Data'!$B$6:$BE$43,'ADR Raw Data'!AV$1,FALSE)</f>
        <v>20.875491128875701</v>
      </c>
      <c r="AL23" s="60">
        <f>VLOOKUP($A23,'ADR Raw Data'!$B$6:$BE$43,'ADR Raw Data'!AW$1,FALSE)</f>
        <v>19.222221127706</v>
      </c>
      <c r="AM23" s="60">
        <f>VLOOKUP($A23,'ADR Raw Data'!$B$6:$BE$43,'ADR Raw Data'!AX$1,FALSE)</f>
        <v>19.248351270776599</v>
      </c>
      <c r="AN23" s="61">
        <f>VLOOKUP($A23,'ADR Raw Data'!$B$6:$BE$43,'ADR Raw Data'!AY$1,FALSE)</f>
        <v>19.2094728686812</v>
      </c>
      <c r="AO23" s="60">
        <f>VLOOKUP($A23,'ADR Raw Data'!$B$6:$BE$43,'ADR Raw Data'!BA$1,FALSE)</f>
        <v>24.080624896629299</v>
      </c>
      <c r="AP23" s="60">
        <f>VLOOKUP($A23,'ADR Raw Data'!$B$6:$BE$43,'ADR Raw Data'!BB$1,FALSE)</f>
        <v>23.5409210346143</v>
      </c>
      <c r="AQ23" s="61">
        <f>VLOOKUP($A23,'ADR Raw Data'!$B$6:$BE$43,'ADR Raw Data'!BC$1,FALSE)</f>
        <v>23.808794938570799</v>
      </c>
      <c r="AR23" s="62">
        <f>VLOOKUP($A23,'ADR Raw Data'!$B$6:$BE$43,'ADR Raw Data'!BE$1,FALSE)</f>
        <v>20.543184913604001</v>
      </c>
      <c r="AT23" s="64">
        <f>VLOOKUP($A23,'RevPAR Raw Data'!$B$6:$BE$43,'RevPAR Raw Data'!AG$1,FALSE)</f>
        <v>36.797490719924703</v>
      </c>
      <c r="AU23" s="65">
        <f>VLOOKUP($A23,'RevPAR Raw Data'!$B$6:$BE$43,'RevPAR Raw Data'!AH$1,FALSE)</f>
        <v>46.342461703351198</v>
      </c>
      <c r="AV23" s="65">
        <f>VLOOKUP($A23,'RevPAR Raw Data'!$B$6:$BE$43,'RevPAR Raw Data'!AI$1,FALSE)</f>
        <v>46.973751110994897</v>
      </c>
      <c r="AW23" s="65">
        <f>VLOOKUP($A23,'RevPAR Raw Data'!$B$6:$BE$43,'RevPAR Raw Data'!AJ$1,FALSE)</f>
        <v>44.200113582893202</v>
      </c>
      <c r="AX23" s="65">
        <f>VLOOKUP($A23,'RevPAR Raw Data'!$B$6:$BE$43,'RevPAR Raw Data'!AK$1,FALSE)</f>
        <v>40.711710801484799</v>
      </c>
      <c r="AY23" s="66">
        <f>VLOOKUP($A23,'RevPAR Raw Data'!$B$6:$BE$43,'RevPAR Raw Data'!AL$1,FALSE)</f>
        <v>43.005105583729801</v>
      </c>
      <c r="AZ23" s="65">
        <f>VLOOKUP($A23,'RevPAR Raw Data'!$B$6:$BE$43,'RevPAR Raw Data'!AN$1,FALSE)</f>
        <v>45.586426386783003</v>
      </c>
      <c r="BA23" s="65">
        <f>VLOOKUP($A23,'RevPAR Raw Data'!$B$6:$BE$43,'RevPAR Raw Data'!AO$1,FALSE)</f>
        <v>46.431081059862599</v>
      </c>
      <c r="BB23" s="66">
        <f>VLOOKUP($A23,'RevPAR Raw Data'!$B$6:$BE$43,'RevPAR Raw Data'!AP$1,FALSE)</f>
        <v>46.0085245172722</v>
      </c>
      <c r="BC23" s="67">
        <f>VLOOKUP($A23,'RevPAR Raw Data'!$B$6:$BE$43,'RevPAR Raw Data'!AR$1,FALSE)</f>
        <v>43.862892750895</v>
      </c>
      <c r="BE23" s="59">
        <f>VLOOKUP($A23,'RevPAR Raw Data'!$B$6:$BE$43,'RevPAR Raw Data'!AT$1,FALSE)</f>
        <v>54.159415635838599</v>
      </c>
      <c r="BF23" s="60">
        <f>VLOOKUP($A23,'RevPAR Raw Data'!$B$6:$BE$43,'RevPAR Raw Data'!AU$1,FALSE)</f>
        <v>55.634054535375398</v>
      </c>
      <c r="BG23" s="60">
        <f>VLOOKUP($A23,'RevPAR Raw Data'!$B$6:$BE$43,'RevPAR Raw Data'!AV$1,FALSE)</f>
        <v>55.919382690356301</v>
      </c>
      <c r="BH23" s="60">
        <f>VLOOKUP($A23,'RevPAR Raw Data'!$B$6:$BE$43,'RevPAR Raw Data'!AW$1,FALSE)</f>
        <v>54.927847020048702</v>
      </c>
      <c r="BI23" s="60">
        <f>VLOOKUP($A23,'RevPAR Raw Data'!$B$6:$BE$43,'RevPAR Raw Data'!AX$1,FALSE)</f>
        <v>53.580474518582399</v>
      </c>
      <c r="BJ23" s="61">
        <f>VLOOKUP($A23,'RevPAR Raw Data'!$B$6:$BE$43,'RevPAR Raw Data'!AY$1,FALSE)</f>
        <v>54.905092499055201</v>
      </c>
      <c r="BK23" s="60">
        <f>VLOOKUP($A23,'RevPAR Raw Data'!$B$6:$BE$43,'RevPAR Raw Data'!BA$1,FALSE)</f>
        <v>61.481460332000204</v>
      </c>
      <c r="BL23" s="60">
        <f>VLOOKUP($A23,'RevPAR Raw Data'!$B$6:$BE$43,'RevPAR Raw Data'!BB$1,FALSE)</f>
        <v>58.862943344031798</v>
      </c>
      <c r="BM23" s="61">
        <f>VLOOKUP($A23,'RevPAR Raw Data'!$B$6:$BE$43,'RevPAR Raw Data'!BC$1,FALSE)</f>
        <v>60.148685689752298</v>
      </c>
      <c r="BN23" s="62">
        <f>VLOOKUP($A23,'RevPAR Raw Data'!$B$6:$BE$43,'RevPAR Raw Data'!BE$1,FALSE)</f>
        <v>56.440168239784803</v>
      </c>
    </row>
    <row r="24" spans="1:66" x14ac:dyDescent="0.35">
      <c r="A24" s="78" t="s">
        <v>53</v>
      </c>
      <c r="B24" s="59">
        <f>VLOOKUP($A24,'Occupancy Raw Data'!$B$6:$BE$43,'Occupancy Raw Data'!AG$1,FALSE)</f>
        <v>32.917938284164102</v>
      </c>
      <c r="C24" s="60">
        <f>VLOOKUP($A24,'Occupancy Raw Data'!$B$6:$BE$43,'Occupancy Raw Data'!AH$1,FALSE)</f>
        <v>42.531366564937201</v>
      </c>
      <c r="D24" s="60">
        <f>VLOOKUP($A24,'Occupancy Raw Data'!$B$6:$BE$43,'Occupancy Raw Data'!AI$1,FALSE)</f>
        <v>43.667344862665303</v>
      </c>
      <c r="E24" s="60">
        <f>VLOOKUP($A24,'Occupancy Raw Data'!$B$6:$BE$43,'Occupancy Raw Data'!AJ$1,FALSE)</f>
        <v>40.6408952187182</v>
      </c>
      <c r="F24" s="60">
        <f>VLOOKUP($A24,'Occupancy Raw Data'!$B$6:$BE$43,'Occupancy Raw Data'!AK$1,FALSE)</f>
        <v>36.0715496778569</v>
      </c>
      <c r="G24" s="61">
        <f>VLOOKUP($A24,'Occupancy Raw Data'!$B$6:$BE$43,'Occupancy Raw Data'!AL$1,FALSE)</f>
        <v>39.165818921668297</v>
      </c>
      <c r="H24" s="60">
        <f>VLOOKUP($A24,'Occupancy Raw Data'!$B$6:$BE$43,'Occupancy Raw Data'!AN$1,FALSE)</f>
        <v>43.201085113597799</v>
      </c>
      <c r="I24" s="60">
        <f>VLOOKUP($A24,'Occupancy Raw Data'!$B$6:$BE$43,'Occupancy Raw Data'!AO$1,FALSE)</f>
        <v>40.318752119362401</v>
      </c>
      <c r="J24" s="61">
        <f>VLOOKUP($A24,'Occupancy Raw Data'!$B$6:$BE$43,'Occupancy Raw Data'!AP$1,FALSE)</f>
        <v>41.7599186164801</v>
      </c>
      <c r="K24" s="62">
        <f>VLOOKUP($A24,'Occupancy Raw Data'!$B$6:$BE$43,'Occupancy Raw Data'!AR$1,FALSE)</f>
        <v>39.906990263043099</v>
      </c>
      <c r="M24" s="59">
        <f>VLOOKUP($A24,'Occupancy Raw Data'!$B$6:$BE$43,'Occupancy Raw Data'!AT$1,FALSE)</f>
        <v>28.418992436640199</v>
      </c>
      <c r="N24" s="60">
        <f>VLOOKUP($A24,'Occupancy Raw Data'!$B$6:$BE$43,'Occupancy Raw Data'!AU$1,FALSE)</f>
        <v>13.7627609745069</v>
      </c>
      <c r="O24" s="60">
        <f>VLOOKUP($A24,'Occupancy Raw Data'!$B$6:$BE$43,'Occupancy Raw Data'!AV$1,FALSE)</f>
        <v>18.459925000780501</v>
      </c>
      <c r="P24" s="60">
        <f>VLOOKUP($A24,'Occupancy Raw Data'!$B$6:$BE$43,'Occupancy Raw Data'!AW$1,FALSE)</f>
        <v>25.123671164673301</v>
      </c>
      <c r="Q24" s="60">
        <f>VLOOKUP($A24,'Occupancy Raw Data'!$B$6:$BE$43,'Occupancy Raw Data'!AX$1,FALSE)</f>
        <v>17.824444121493901</v>
      </c>
      <c r="R24" s="61">
        <f>VLOOKUP($A24,'Occupancy Raw Data'!$B$6:$BE$43,'Occupancy Raw Data'!AY$1,FALSE)</f>
        <v>20.157477933025898</v>
      </c>
      <c r="S24" s="60">
        <f>VLOOKUP($A24,'Occupancy Raw Data'!$B$6:$BE$43,'Occupancy Raw Data'!BA$1,FALSE)</f>
        <v>53.5174473703728</v>
      </c>
      <c r="T24" s="60">
        <f>VLOOKUP($A24,'Occupancy Raw Data'!$B$6:$BE$43,'Occupancy Raw Data'!BB$1,FALSE)</f>
        <v>45.324193579345497</v>
      </c>
      <c r="U24" s="61">
        <f>VLOOKUP($A24,'Occupancy Raw Data'!$B$6:$BE$43,'Occupancy Raw Data'!BC$1,FALSE)</f>
        <v>49.449909682305801</v>
      </c>
      <c r="V24" s="62">
        <f>VLOOKUP($A24,'Occupancy Raw Data'!$B$6:$BE$43,'Occupancy Raw Data'!BE$1,FALSE)</f>
        <v>27.637093925174799</v>
      </c>
      <c r="X24" s="64">
        <f>VLOOKUP($A24,'ADR Raw Data'!$B$6:$BE$43,'ADR Raw Data'!AG$1,FALSE)</f>
        <v>93.021045583311803</v>
      </c>
      <c r="Y24" s="65">
        <f>VLOOKUP($A24,'ADR Raw Data'!$B$6:$BE$43,'ADR Raw Data'!AH$1,FALSE)</f>
        <v>93.1129280446481</v>
      </c>
      <c r="Z24" s="65">
        <f>VLOOKUP($A24,'ADR Raw Data'!$B$6:$BE$43,'ADR Raw Data'!AI$1,FALSE)</f>
        <v>93.392844107940206</v>
      </c>
      <c r="AA24" s="65">
        <f>VLOOKUP($A24,'ADR Raw Data'!$B$6:$BE$43,'ADR Raw Data'!AJ$1,FALSE)</f>
        <v>93.613462661660407</v>
      </c>
      <c r="AB24" s="65">
        <f>VLOOKUP($A24,'ADR Raw Data'!$B$6:$BE$43,'ADR Raw Data'!AK$1,FALSE)</f>
        <v>92.904714453584006</v>
      </c>
      <c r="AC24" s="66">
        <f>VLOOKUP($A24,'ADR Raw Data'!$B$6:$BE$43,'ADR Raw Data'!AL$1,FALSE)</f>
        <v>93.225425108225096</v>
      </c>
      <c r="AD24" s="65">
        <f>VLOOKUP($A24,'ADR Raw Data'!$B$6:$BE$43,'ADR Raw Data'!AN$1,FALSE)</f>
        <v>104.67855376766001</v>
      </c>
      <c r="AE24" s="65">
        <f>VLOOKUP($A24,'ADR Raw Data'!$B$6:$BE$43,'ADR Raw Data'!AO$1,FALSE)</f>
        <v>102.230912531539</v>
      </c>
      <c r="AF24" s="66">
        <f>VLOOKUP($A24,'ADR Raw Data'!$B$6:$BE$43,'ADR Raw Data'!AP$1,FALSE)</f>
        <v>103.49696812829799</v>
      </c>
      <c r="AG24" s="67">
        <f>VLOOKUP($A24,'ADR Raw Data'!$B$6:$BE$43,'ADR Raw Data'!AR$1,FALSE)</f>
        <v>96.296414481670297</v>
      </c>
      <c r="AH24" s="94"/>
      <c r="AI24" s="59">
        <f>VLOOKUP($A24,'ADR Raw Data'!$B$6:$BE$43,'ADR Raw Data'!AT$1,FALSE)</f>
        <v>15.8967936520019</v>
      </c>
      <c r="AJ24" s="60">
        <f>VLOOKUP($A24,'ADR Raw Data'!$B$6:$BE$43,'ADR Raw Data'!AU$1,FALSE)</f>
        <v>14.168958482421701</v>
      </c>
      <c r="AK24" s="60">
        <f>VLOOKUP($A24,'ADR Raw Data'!$B$6:$BE$43,'ADR Raw Data'!AV$1,FALSE)</f>
        <v>13.625935442205099</v>
      </c>
      <c r="AL24" s="60">
        <f>VLOOKUP($A24,'ADR Raw Data'!$B$6:$BE$43,'ADR Raw Data'!AW$1,FALSE)</f>
        <v>11.753092800740401</v>
      </c>
      <c r="AM24" s="60">
        <f>VLOOKUP($A24,'ADR Raw Data'!$B$6:$BE$43,'ADR Raw Data'!AX$1,FALSE)</f>
        <v>9.3943179571797906</v>
      </c>
      <c r="AN24" s="61">
        <f>VLOOKUP($A24,'ADR Raw Data'!$B$6:$BE$43,'ADR Raw Data'!AY$1,FALSE)</f>
        <v>12.903542862400201</v>
      </c>
      <c r="AO24" s="60">
        <f>VLOOKUP($A24,'ADR Raw Data'!$B$6:$BE$43,'ADR Raw Data'!BA$1,FALSE)</f>
        <v>26.4906637950502</v>
      </c>
      <c r="AP24" s="60">
        <f>VLOOKUP($A24,'ADR Raw Data'!$B$6:$BE$43,'ADR Raw Data'!BB$1,FALSE)</f>
        <v>23.580532665565698</v>
      </c>
      <c r="AQ24" s="61">
        <f>VLOOKUP($A24,'ADR Raw Data'!$B$6:$BE$43,'ADR Raw Data'!BC$1,FALSE)</f>
        <v>25.0867526552492</v>
      </c>
      <c r="AR24" s="62">
        <f>VLOOKUP($A24,'ADR Raw Data'!$B$6:$BE$43,'ADR Raw Data'!BE$1,FALSE)</f>
        <v>16.5617373170939</v>
      </c>
      <c r="AT24" s="64">
        <f>VLOOKUP($A24,'RevPAR Raw Data'!$B$6:$BE$43,'RevPAR Raw Data'!AG$1,FALSE)</f>
        <v>30.620610376398702</v>
      </c>
      <c r="AU24" s="65">
        <f>VLOOKUP($A24,'RevPAR Raw Data'!$B$6:$BE$43,'RevPAR Raw Data'!AH$1,FALSE)</f>
        <v>39.602200746015498</v>
      </c>
      <c r="AV24" s="65">
        <f>VLOOKUP($A24,'RevPAR Raw Data'!$B$6:$BE$43,'RevPAR Raw Data'!AI$1,FALSE)</f>
        <v>40.782175313665597</v>
      </c>
      <c r="AW24" s="65">
        <f>VLOOKUP($A24,'RevPAR Raw Data'!$B$6:$BE$43,'RevPAR Raw Data'!AJ$1,FALSE)</f>
        <v>38.045349270939298</v>
      </c>
      <c r="AX24" s="65">
        <f>VLOOKUP($A24,'RevPAR Raw Data'!$B$6:$BE$43,'RevPAR Raw Data'!AK$1,FALSE)</f>
        <v>33.512170227195597</v>
      </c>
      <c r="AY24" s="66">
        <f>VLOOKUP($A24,'RevPAR Raw Data'!$B$6:$BE$43,'RevPAR Raw Data'!AL$1,FALSE)</f>
        <v>36.512501186842897</v>
      </c>
      <c r="AZ24" s="65">
        <f>VLOOKUP($A24,'RevPAR Raw Data'!$B$6:$BE$43,'RevPAR Raw Data'!AN$1,FALSE)</f>
        <v>45.2222711088504</v>
      </c>
      <c r="BA24" s="65">
        <f>VLOOKUP($A24,'RevPAR Raw Data'!$B$6:$BE$43,'RevPAR Raw Data'!AO$1,FALSE)</f>
        <v>41.218228212953498</v>
      </c>
      <c r="BB24" s="66">
        <f>VLOOKUP($A24,'RevPAR Raw Data'!$B$6:$BE$43,'RevPAR Raw Data'!AP$1,FALSE)</f>
        <v>43.220249660901999</v>
      </c>
      <c r="BC24" s="67">
        <f>VLOOKUP($A24,'RevPAR Raw Data'!$B$6:$BE$43,'RevPAR Raw Data'!AR$1,FALSE)</f>
        <v>38.429000750859799</v>
      </c>
      <c r="BE24" s="59">
        <f>VLOOKUP($A24,'RevPAR Raw Data'!$B$6:$BE$43,'RevPAR Raw Data'!AT$1,FALSE)</f>
        <v>48.833494674272899</v>
      </c>
      <c r="BF24" s="60">
        <f>VLOOKUP($A24,'RevPAR Raw Data'!$B$6:$BE$43,'RevPAR Raw Data'!AU$1,FALSE)</f>
        <v>29.881759345441601</v>
      </c>
      <c r="BG24" s="60">
        <f>VLOOKUP($A24,'RevPAR Raw Data'!$B$6:$BE$43,'RevPAR Raw Data'!AV$1,FALSE)</f>
        <v>34.601197906271501</v>
      </c>
      <c r="BH24" s="60">
        <f>VLOOKUP($A24,'RevPAR Raw Data'!$B$6:$BE$43,'RevPAR Raw Data'!AW$1,FALSE)</f>
        <v>39.829572352350603</v>
      </c>
      <c r="BI24" s="60">
        <f>VLOOKUP($A24,'RevPAR Raw Data'!$B$6:$BE$43,'RevPAR Raw Data'!AX$1,FALSE)</f>
        <v>28.8932470335467</v>
      </c>
      <c r="BJ24" s="61">
        <f>VLOOKUP($A24,'RevPAR Raw Data'!$B$6:$BE$43,'RevPAR Raw Data'!AY$1,FALSE)</f>
        <v>35.662049600492999</v>
      </c>
      <c r="BK24" s="60">
        <f>VLOOKUP($A24,'RevPAR Raw Data'!$B$6:$BE$43,'RevPAR Raw Data'!BA$1,FALSE)</f>
        <v>94.185238220001494</v>
      </c>
      <c r="BL24" s="60">
        <f>VLOOKUP($A24,'RevPAR Raw Data'!$B$6:$BE$43,'RevPAR Raw Data'!BB$1,FALSE)</f>
        <v>79.592412517292999</v>
      </c>
      <c r="BM24" s="61">
        <f>VLOOKUP($A24,'RevPAR Raw Data'!$B$6:$BE$43,'RevPAR Raw Data'!BC$1,FALSE)</f>
        <v>86.942038867799198</v>
      </c>
      <c r="BN24" s="62">
        <f>VLOOKUP($A24,'RevPAR Raw Data'!$B$6:$BE$43,'RevPAR Raw Data'!BE$1,FALSE)</f>
        <v>48.7760141402348</v>
      </c>
    </row>
    <row r="25" spans="1:66" x14ac:dyDescent="0.35">
      <c r="A25" s="78" t="s">
        <v>52</v>
      </c>
      <c r="B25" s="59">
        <f>VLOOKUP($A25,'Occupancy Raw Data'!$B$6:$BE$43,'Occupancy Raw Data'!AG$1,FALSE)</f>
        <v>33.265147087473203</v>
      </c>
      <c r="C25" s="60">
        <f>VLOOKUP($A25,'Occupancy Raw Data'!$B$6:$BE$43,'Occupancy Raw Data'!AH$1,FALSE)</f>
        <v>42.947593999610298</v>
      </c>
      <c r="D25" s="60">
        <f>VLOOKUP($A25,'Occupancy Raw Data'!$B$6:$BE$43,'Occupancy Raw Data'!AI$1,FALSE)</f>
        <v>45.3682057276446</v>
      </c>
      <c r="E25" s="60">
        <f>VLOOKUP($A25,'Occupancy Raw Data'!$B$6:$BE$43,'Occupancy Raw Data'!AJ$1,FALSE)</f>
        <v>46.912137151763098</v>
      </c>
      <c r="F25" s="60">
        <f>VLOOKUP($A25,'Occupancy Raw Data'!$B$6:$BE$43,'Occupancy Raw Data'!AK$1,FALSE)</f>
        <v>44.165205532826803</v>
      </c>
      <c r="G25" s="61">
        <f>VLOOKUP($A25,'Occupancy Raw Data'!$B$6:$BE$43,'Occupancy Raw Data'!AL$1,FALSE)</f>
        <v>42.531657899863603</v>
      </c>
      <c r="H25" s="60">
        <f>VLOOKUP($A25,'Occupancy Raw Data'!$B$6:$BE$43,'Occupancy Raw Data'!AN$1,FALSE)</f>
        <v>37.760568868108301</v>
      </c>
      <c r="I25" s="60">
        <f>VLOOKUP($A25,'Occupancy Raw Data'!$B$6:$BE$43,'Occupancy Raw Data'!AO$1,FALSE)</f>
        <v>36.708552503409301</v>
      </c>
      <c r="J25" s="61">
        <f>VLOOKUP($A25,'Occupancy Raw Data'!$B$6:$BE$43,'Occupancy Raw Data'!AP$1,FALSE)</f>
        <v>37.234560685758801</v>
      </c>
      <c r="K25" s="62">
        <f>VLOOKUP($A25,'Occupancy Raw Data'!$B$6:$BE$43,'Occupancy Raw Data'!AR$1,FALSE)</f>
        <v>41.0182015529765</v>
      </c>
      <c r="M25" s="59">
        <f>VLOOKUP($A25,'Occupancy Raw Data'!$B$6:$BE$43,'Occupancy Raw Data'!AT$1,FALSE)</f>
        <v>34.488761836784299</v>
      </c>
      <c r="N25" s="60">
        <f>VLOOKUP($A25,'Occupancy Raw Data'!$B$6:$BE$43,'Occupancy Raw Data'!AU$1,FALSE)</f>
        <v>31.122989630397502</v>
      </c>
      <c r="O25" s="60">
        <f>VLOOKUP($A25,'Occupancy Raw Data'!$B$6:$BE$43,'Occupancy Raw Data'!AV$1,FALSE)</f>
        <v>35.964401531102801</v>
      </c>
      <c r="P25" s="60">
        <f>VLOOKUP($A25,'Occupancy Raw Data'!$B$6:$BE$43,'Occupancy Raw Data'!AW$1,FALSE)</f>
        <v>56.082578460713002</v>
      </c>
      <c r="Q25" s="60">
        <f>VLOOKUP($A25,'Occupancy Raw Data'!$B$6:$BE$43,'Occupancy Raw Data'!AX$1,FALSE)</f>
        <v>74.059028096309504</v>
      </c>
      <c r="R25" s="61">
        <f>VLOOKUP($A25,'Occupancy Raw Data'!$B$6:$BE$43,'Occupancy Raw Data'!AY$1,FALSE)</f>
        <v>45.372025030207098</v>
      </c>
      <c r="S25" s="60">
        <f>VLOOKUP($A25,'Occupancy Raw Data'!$B$6:$BE$43,'Occupancy Raw Data'!BA$1,FALSE)</f>
        <v>45.124617460801304</v>
      </c>
      <c r="T25" s="60">
        <f>VLOOKUP($A25,'Occupancy Raw Data'!$B$6:$BE$43,'Occupancy Raw Data'!BB$1,FALSE)</f>
        <v>27.110094231293399</v>
      </c>
      <c r="U25" s="61">
        <f>VLOOKUP($A25,'Occupancy Raw Data'!$B$6:$BE$43,'Occupancy Raw Data'!BC$1,FALSE)</f>
        <v>35.648126316353597</v>
      </c>
      <c r="V25" s="62">
        <f>VLOOKUP($A25,'Occupancy Raw Data'!$B$6:$BE$43,'Occupancy Raw Data'!BE$1,FALSE)</f>
        <v>42.718588258636998</v>
      </c>
      <c r="X25" s="64">
        <f>VLOOKUP($A25,'ADR Raw Data'!$B$6:$BE$43,'ADR Raw Data'!AG$1,FALSE)</f>
        <v>80.048977159589995</v>
      </c>
      <c r="Y25" s="65">
        <f>VLOOKUP($A25,'ADR Raw Data'!$B$6:$BE$43,'ADR Raw Data'!AH$1,FALSE)</f>
        <v>80.332135858471304</v>
      </c>
      <c r="Z25" s="65">
        <f>VLOOKUP($A25,'ADR Raw Data'!$B$6:$BE$43,'ADR Raw Data'!AI$1,FALSE)</f>
        <v>82.292250563606999</v>
      </c>
      <c r="AA25" s="65">
        <f>VLOOKUP($A25,'ADR Raw Data'!$B$6:$BE$43,'ADR Raw Data'!AJ$1,FALSE)</f>
        <v>82.835352367109607</v>
      </c>
      <c r="AB25" s="65">
        <f>VLOOKUP($A25,'ADR Raw Data'!$B$6:$BE$43,'ADR Raw Data'!AK$1,FALSE)</f>
        <v>92.647343846493101</v>
      </c>
      <c r="AC25" s="66">
        <f>VLOOKUP($A25,'ADR Raw Data'!$B$6:$BE$43,'ADR Raw Data'!AL$1,FALSE)</f>
        <v>83.815858507202805</v>
      </c>
      <c r="AD25" s="65">
        <f>VLOOKUP($A25,'ADR Raw Data'!$B$6:$BE$43,'ADR Raw Data'!AN$1,FALSE)</f>
        <v>94.667489229975402</v>
      </c>
      <c r="AE25" s="65">
        <f>VLOOKUP($A25,'ADR Raw Data'!$B$6:$BE$43,'ADR Raw Data'!AO$1,FALSE)</f>
        <v>89.090371500597001</v>
      </c>
      <c r="AF25" s="66">
        <f>VLOOKUP($A25,'ADR Raw Data'!$B$6:$BE$43,'ADR Raw Data'!AP$1,FALSE)</f>
        <v>91.918324002616004</v>
      </c>
      <c r="AG25" s="67">
        <f>VLOOKUP($A25,'ADR Raw Data'!$B$6:$BE$43,'ADR Raw Data'!AR$1,FALSE)</f>
        <v>85.917307075127596</v>
      </c>
      <c r="AI25" s="59">
        <f>VLOOKUP($A25,'ADR Raw Data'!$B$6:$BE$43,'ADR Raw Data'!AT$1,FALSE)</f>
        <v>18.375776054963001</v>
      </c>
      <c r="AJ25" s="60">
        <f>VLOOKUP($A25,'ADR Raw Data'!$B$6:$BE$43,'ADR Raw Data'!AU$1,FALSE)</f>
        <v>16.345019980951399</v>
      </c>
      <c r="AK25" s="60">
        <f>VLOOKUP($A25,'ADR Raw Data'!$B$6:$BE$43,'ADR Raw Data'!AV$1,FALSE)</f>
        <v>20.4379509850238</v>
      </c>
      <c r="AL25" s="60">
        <f>VLOOKUP($A25,'ADR Raw Data'!$B$6:$BE$43,'ADR Raw Data'!AW$1,FALSE)</f>
        <v>21.864598644606801</v>
      </c>
      <c r="AM25" s="60">
        <f>VLOOKUP($A25,'ADR Raw Data'!$B$6:$BE$43,'ADR Raw Data'!AX$1,FALSE)</f>
        <v>35.442074833502602</v>
      </c>
      <c r="AN25" s="61">
        <f>VLOOKUP($A25,'ADR Raw Data'!$B$6:$BE$43,'ADR Raw Data'!AY$1,FALSE)</f>
        <v>22.699692882476501</v>
      </c>
      <c r="AO25" s="60">
        <f>VLOOKUP($A25,'ADR Raw Data'!$B$6:$BE$43,'ADR Raw Data'!BA$1,FALSE)</f>
        <v>33.119857841860103</v>
      </c>
      <c r="AP25" s="60">
        <f>VLOOKUP($A25,'ADR Raw Data'!$B$6:$BE$43,'ADR Raw Data'!BB$1,FALSE)</f>
        <v>26.536779672722801</v>
      </c>
      <c r="AQ25" s="61">
        <f>VLOOKUP($A25,'ADR Raw Data'!$B$6:$BE$43,'ADR Raw Data'!BC$1,FALSE)</f>
        <v>29.9343045905389</v>
      </c>
      <c r="AR25" s="62">
        <f>VLOOKUP($A25,'ADR Raw Data'!$B$6:$BE$43,'ADR Raw Data'!BE$1,FALSE)</f>
        <v>24.565673483442499</v>
      </c>
      <c r="AT25" s="64">
        <f>VLOOKUP($A25,'RevPAR Raw Data'!$B$6:$BE$43,'RevPAR Raw Data'!AG$1,FALSE)</f>
        <v>26.628409994155401</v>
      </c>
      <c r="AU25" s="65">
        <f>VLOOKUP($A25,'RevPAR Raw Data'!$B$6:$BE$43,'RevPAR Raw Data'!AH$1,FALSE)</f>
        <v>34.500719559711598</v>
      </c>
      <c r="AV25" s="65">
        <f>VLOOKUP($A25,'RevPAR Raw Data'!$B$6:$BE$43,'RevPAR Raw Data'!AI$1,FALSE)</f>
        <v>37.334517533605997</v>
      </c>
      <c r="AW25" s="65">
        <f>VLOOKUP($A25,'RevPAR Raw Data'!$B$6:$BE$43,'RevPAR Raw Data'!AJ$1,FALSE)</f>
        <v>38.859834112604702</v>
      </c>
      <c r="AX25" s="65">
        <f>VLOOKUP($A25,'RevPAR Raw Data'!$B$6:$BE$43,'RevPAR Raw Data'!AK$1,FALSE)</f>
        <v>40.9178898305084</v>
      </c>
      <c r="AY25" s="66">
        <f>VLOOKUP($A25,'RevPAR Raw Data'!$B$6:$BE$43,'RevPAR Raw Data'!AL$1,FALSE)</f>
        <v>35.6482742061172</v>
      </c>
      <c r="AZ25" s="65">
        <f>VLOOKUP($A25,'RevPAR Raw Data'!$B$6:$BE$43,'RevPAR Raw Data'!AN$1,FALSE)</f>
        <v>35.746982466393902</v>
      </c>
      <c r="BA25" s="65">
        <f>VLOOKUP($A25,'RevPAR Raw Data'!$B$6:$BE$43,'RevPAR Raw Data'!AO$1,FALSE)</f>
        <v>32.703785797778998</v>
      </c>
      <c r="BB25" s="66">
        <f>VLOOKUP($A25,'RevPAR Raw Data'!$B$6:$BE$43,'RevPAR Raw Data'!AP$1,FALSE)</f>
        <v>34.225384132086397</v>
      </c>
      <c r="BC25" s="67">
        <f>VLOOKUP($A25,'RevPAR Raw Data'!$B$6:$BE$43,'RevPAR Raw Data'!AR$1,FALSE)</f>
        <v>35.241734184965601</v>
      </c>
      <c r="BE25" s="59">
        <f>VLOOKUP($A25,'RevPAR Raw Data'!$B$6:$BE$43,'RevPAR Raw Data'!AT$1,FALSE)</f>
        <v>59.202115531004402</v>
      </c>
      <c r="BF25" s="60">
        <f>VLOOKUP($A25,'RevPAR Raw Data'!$B$6:$BE$43,'RevPAR Raw Data'!AU$1,FALSE)</f>
        <v>52.555068485106801</v>
      </c>
      <c r="BG25" s="60">
        <f>VLOOKUP($A25,'RevPAR Raw Data'!$B$6:$BE$43,'RevPAR Raw Data'!AV$1,FALSE)</f>
        <v>63.752739273110599</v>
      </c>
      <c r="BH25" s="60">
        <f>VLOOKUP($A25,'RevPAR Raw Data'!$B$6:$BE$43,'RevPAR Raw Data'!AW$1,FALSE)</f>
        <v>90.209407795301502</v>
      </c>
      <c r="BI25" s="60">
        <f>VLOOKUP($A25,'RevPAR Raw Data'!$B$6:$BE$43,'RevPAR Raw Data'!AX$1,FALSE)</f>
        <v>135.74915908867001</v>
      </c>
      <c r="BJ25" s="61">
        <f>VLOOKUP($A25,'RevPAR Raw Data'!$B$6:$BE$43,'RevPAR Raw Data'!AY$1,FALSE)</f>
        <v>78.371028249101002</v>
      </c>
      <c r="BK25" s="60">
        <f>VLOOKUP($A25,'RevPAR Raw Data'!$B$6:$BE$43,'RevPAR Raw Data'!BA$1,FALSE)</f>
        <v>93.189684457362006</v>
      </c>
      <c r="BL25" s="60">
        <f>VLOOKUP($A25,'RevPAR Raw Data'!$B$6:$BE$43,'RevPAR Raw Data'!BB$1,FALSE)</f>
        <v>60.841019879242097</v>
      </c>
      <c r="BM25" s="61">
        <f>VLOOKUP($A25,'RevPAR Raw Data'!$B$6:$BE$43,'RevPAR Raw Data'!BC$1,FALSE)</f>
        <v>76.253449619250006</v>
      </c>
      <c r="BN25" s="62">
        <f>VLOOKUP($A25,'RevPAR Raw Data'!$B$6:$BE$43,'RevPAR Raw Data'!BE$1,FALSE)</f>
        <v>77.778370650432507</v>
      </c>
    </row>
    <row r="26" spans="1:66" x14ac:dyDescent="0.35">
      <c r="A26" s="78" t="s">
        <v>51</v>
      </c>
      <c r="B26" s="59">
        <f>VLOOKUP($A26,'Occupancy Raw Data'!$B$6:$BE$43,'Occupancy Raw Data'!AG$1,FALSE)</f>
        <v>38.086359175662402</v>
      </c>
      <c r="C26" s="60">
        <f>VLOOKUP($A26,'Occupancy Raw Data'!$B$6:$BE$43,'Occupancy Raw Data'!AH$1,FALSE)</f>
        <v>49.0039254170755</v>
      </c>
      <c r="D26" s="60">
        <f>VLOOKUP($A26,'Occupancy Raw Data'!$B$6:$BE$43,'Occupancy Raw Data'!AI$1,FALSE)</f>
        <v>50.912659470068597</v>
      </c>
      <c r="E26" s="60">
        <f>VLOOKUP($A26,'Occupancy Raw Data'!$B$6:$BE$43,'Occupancy Raw Data'!AJ$1,FALSE)</f>
        <v>49.970559371933199</v>
      </c>
      <c r="F26" s="60">
        <f>VLOOKUP($A26,'Occupancy Raw Data'!$B$6:$BE$43,'Occupancy Raw Data'!AK$1,FALSE)</f>
        <v>46.157998037291399</v>
      </c>
      <c r="G26" s="61">
        <f>VLOOKUP($A26,'Occupancy Raw Data'!$B$6:$BE$43,'Occupancy Raw Data'!AL$1,FALSE)</f>
        <v>46.826300294406202</v>
      </c>
      <c r="H26" s="60">
        <f>VLOOKUP($A26,'Occupancy Raw Data'!$B$6:$BE$43,'Occupancy Raw Data'!AN$1,FALSE)</f>
        <v>47.590775269872402</v>
      </c>
      <c r="I26" s="60">
        <f>VLOOKUP($A26,'Occupancy Raw Data'!$B$6:$BE$43,'Occupancy Raw Data'!AO$1,FALSE)</f>
        <v>43.135426889106903</v>
      </c>
      <c r="J26" s="61">
        <f>VLOOKUP($A26,'Occupancy Raw Data'!$B$6:$BE$43,'Occupancy Raw Data'!AP$1,FALSE)</f>
        <v>45.363101079489603</v>
      </c>
      <c r="K26" s="62">
        <f>VLOOKUP($A26,'Occupancy Raw Data'!$B$6:$BE$43,'Occupancy Raw Data'!AR$1,FALSE)</f>
        <v>46.408243375858603</v>
      </c>
      <c r="M26" s="59">
        <f>VLOOKUP($A26,'Occupancy Raw Data'!$B$6:$BE$43,'Occupancy Raw Data'!AT$1,FALSE)</f>
        <v>22.6667608328782</v>
      </c>
      <c r="N26" s="60">
        <f>VLOOKUP($A26,'Occupancy Raw Data'!$B$6:$BE$43,'Occupancy Raw Data'!AU$1,FALSE)</f>
        <v>23.8549436204625</v>
      </c>
      <c r="O26" s="60">
        <f>VLOOKUP($A26,'Occupancy Raw Data'!$B$6:$BE$43,'Occupancy Raw Data'!AV$1,FALSE)</f>
        <v>27.856351147331502</v>
      </c>
      <c r="P26" s="60">
        <f>VLOOKUP($A26,'Occupancy Raw Data'!$B$6:$BE$43,'Occupancy Raw Data'!AW$1,FALSE)</f>
        <v>37.356583995641103</v>
      </c>
      <c r="Q26" s="60">
        <f>VLOOKUP($A26,'Occupancy Raw Data'!$B$6:$BE$43,'Occupancy Raw Data'!AX$1,FALSE)</f>
        <v>42.922689337029198</v>
      </c>
      <c r="R26" s="61">
        <f>VLOOKUP($A26,'Occupancy Raw Data'!$B$6:$BE$43,'Occupancy Raw Data'!AY$1,FALSE)</f>
        <v>30.719119598693599</v>
      </c>
      <c r="S26" s="60">
        <f>VLOOKUP($A26,'Occupancy Raw Data'!$B$6:$BE$43,'Occupancy Raw Data'!BA$1,FALSE)</f>
        <v>45.671525257424001</v>
      </c>
      <c r="T26" s="60">
        <f>VLOOKUP($A26,'Occupancy Raw Data'!$B$6:$BE$43,'Occupancy Raw Data'!BB$1,FALSE)</f>
        <v>19.130045214405001</v>
      </c>
      <c r="U26" s="61">
        <f>VLOOKUP($A26,'Occupancy Raw Data'!$B$6:$BE$43,'Occupancy Raw Data'!BC$1,FALSE)</f>
        <v>31.718976563364699</v>
      </c>
      <c r="V26" s="62">
        <f>VLOOKUP($A26,'Occupancy Raw Data'!$B$6:$BE$43,'Occupancy Raw Data'!BE$1,FALSE)</f>
        <v>30.996828545463799</v>
      </c>
      <c r="X26" s="64">
        <f>VLOOKUP($A26,'ADR Raw Data'!$B$6:$BE$43,'ADR Raw Data'!AG$1,FALSE)</f>
        <v>83.186560164905899</v>
      </c>
      <c r="Y26" s="65">
        <f>VLOOKUP($A26,'ADR Raw Data'!$B$6:$BE$43,'ADR Raw Data'!AH$1,FALSE)</f>
        <v>83.893459497346498</v>
      </c>
      <c r="Z26" s="65">
        <f>VLOOKUP($A26,'ADR Raw Data'!$B$6:$BE$43,'ADR Raw Data'!AI$1,FALSE)</f>
        <v>83.8429414032382</v>
      </c>
      <c r="AA26" s="65">
        <f>VLOOKUP($A26,'ADR Raw Data'!$B$6:$BE$43,'ADR Raw Data'!AJ$1,FALSE)</f>
        <v>83.791447368421004</v>
      </c>
      <c r="AB26" s="65">
        <f>VLOOKUP($A26,'ADR Raw Data'!$B$6:$BE$43,'ADR Raw Data'!AK$1,FALSE)</f>
        <v>84.269665142978596</v>
      </c>
      <c r="AC26" s="66">
        <f>VLOOKUP($A26,'ADR Raw Data'!$B$6:$BE$43,'ADR Raw Data'!AL$1,FALSE)</f>
        <v>83.819877190040998</v>
      </c>
      <c r="AD26" s="65">
        <f>VLOOKUP($A26,'ADR Raw Data'!$B$6:$BE$43,'ADR Raw Data'!AN$1,FALSE)</f>
        <v>98.863779771110401</v>
      </c>
      <c r="AE26" s="65">
        <f>VLOOKUP($A26,'ADR Raw Data'!$B$6:$BE$43,'ADR Raw Data'!AO$1,FALSE)</f>
        <v>94.362557160732507</v>
      </c>
      <c r="AF26" s="66">
        <f>VLOOKUP($A26,'ADR Raw Data'!$B$6:$BE$43,'ADR Raw Data'!AP$1,FALSE)</f>
        <v>96.723690643591098</v>
      </c>
      <c r="AG26" s="67">
        <f>VLOOKUP($A26,'ADR Raw Data'!$B$6:$BE$43,'ADR Raw Data'!AR$1,FALSE)</f>
        <v>87.423651934869895</v>
      </c>
      <c r="AI26" s="59">
        <f>VLOOKUP($A26,'ADR Raw Data'!$B$6:$BE$43,'ADR Raw Data'!AT$1,FALSE)</f>
        <v>13.4107383052493</v>
      </c>
      <c r="AJ26" s="60">
        <f>VLOOKUP($A26,'ADR Raw Data'!$B$6:$BE$43,'ADR Raw Data'!AU$1,FALSE)</f>
        <v>13.6895330510724</v>
      </c>
      <c r="AK26" s="60">
        <f>VLOOKUP($A26,'ADR Raw Data'!$B$6:$BE$43,'ADR Raw Data'!AV$1,FALSE)</f>
        <v>13.984060532711</v>
      </c>
      <c r="AL26" s="60">
        <f>VLOOKUP($A26,'ADR Raw Data'!$B$6:$BE$43,'ADR Raw Data'!AW$1,FALSE)</f>
        <v>14.8143661921837</v>
      </c>
      <c r="AM26" s="60">
        <f>VLOOKUP($A26,'ADR Raw Data'!$B$6:$BE$43,'ADR Raw Data'!AX$1,FALSE)</f>
        <v>15.1560779596008</v>
      </c>
      <c r="AN26" s="61">
        <f>VLOOKUP($A26,'ADR Raw Data'!$B$6:$BE$43,'ADR Raw Data'!AY$1,FALSE)</f>
        <v>14.215563203182199</v>
      </c>
      <c r="AO26" s="60">
        <f>VLOOKUP($A26,'ADR Raw Data'!$B$6:$BE$43,'ADR Raw Data'!BA$1,FALSE)</f>
        <v>29.692908353159599</v>
      </c>
      <c r="AP26" s="60">
        <f>VLOOKUP($A26,'ADR Raw Data'!$B$6:$BE$43,'ADR Raw Data'!BB$1,FALSE)</f>
        <v>25.818741150306099</v>
      </c>
      <c r="AQ26" s="61">
        <f>VLOOKUP($A26,'ADR Raw Data'!$B$6:$BE$43,'ADR Raw Data'!BC$1,FALSE)</f>
        <v>27.9712397095333</v>
      </c>
      <c r="AR26" s="62">
        <f>VLOOKUP($A26,'ADR Raw Data'!$B$6:$BE$43,'ADR Raw Data'!BE$1,FALSE)</f>
        <v>18.144736419975299</v>
      </c>
      <c r="AT26" s="64">
        <f>VLOOKUP($A26,'RevPAR Raw Data'!$B$6:$BE$43,'RevPAR Raw Data'!AG$1,FALSE)</f>
        <v>31.6827320902845</v>
      </c>
      <c r="AU26" s="65">
        <f>VLOOKUP($A26,'RevPAR Raw Data'!$B$6:$BE$43,'RevPAR Raw Data'!AH$1,FALSE)</f>
        <v>41.111088321884203</v>
      </c>
      <c r="AV26" s="65">
        <f>VLOOKUP($A26,'RevPAR Raw Data'!$B$6:$BE$43,'RevPAR Raw Data'!AI$1,FALSE)</f>
        <v>42.686671246319897</v>
      </c>
      <c r="AW26" s="65">
        <f>VLOOKUP($A26,'RevPAR Raw Data'!$B$6:$BE$43,'RevPAR Raw Data'!AJ$1,FALSE)</f>
        <v>41.871054955839</v>
      </c>
      <c r="AX26" s="65">
        <f>VLOOKUP($A26,'RevPAR Raw Data'!$B$6:$BE$43,'RevPAR Raw Data'!AK$1,FALSE)</f>
        <v>38.897190382728098</v>
      </c>
      <c r="AY26" s="66">
        <f>VLOOKUP($A26,'RevPAR Raw Data'!$B$6:$BE$43,'RevPAR Raw Data'!AL$1,FALSE)</f>
        <v>39.249747399411099</v>
      </c>
      <c r="AZ26" s="65">
        <f>VLOOKUP($A26,'RevPAR Raw Data'!$B$6:$BE$43,'RevPAR Raw Data'!AN$1,FALSE)</f>
        <v>47.050039254170699</v>
      </c>
      <c r="BA26" s="65">
        <f>VLOOKUP($A26,'RevPAR Raw Data'!$B$6:$BE$43,'RevPAR Raw Data'!AO$1,FALSE)</f>
        <v>40.703691854759498</v>
      </c>
      <c r="BB26" s="66">
        <f>VLOOKUP($A26,'RevPAR Raw Data'!$B$6:$BE$43,'RevPAR Raw Data'!AP$1,FALSE)</f>
        <v>43.876865554465098</v>
      </c>
      <c r="BC26" s="67">
        <f>VLOOKUP($A26,'RevPAR Raw Data'!$B$6:$BE$43,'RevPAR Raw Data'!AR$1,FALSE)</f>
        <v>40.571781157997997</v>
      </c>
      <c r="BE26" s="59">
        <f>VLOOKUP($A26,'RevPAR Raw Data'!$B$6:$BE$43,'RevPAR Raw Data'!AT$1,FALSE)</f>
        <v>39.117279115701599</v>
      </c>
      <c r="BF26" s="60">
        <f>VLOOKUP($A26,'RevPAR Raw Data'!$B$6:$BE$43,'RevPAR Raw Data'!AU$1,FALSE)</f>
        <v>40.8101070627729</v>
      </c>
      <c r="BG26" s="60">
        <f>VLOOKUP($A26,'RevPAR Raw Data'!$B$6:$BE$43,'RevPAR Raw Data'!AV$1,FALSE)</f>
        <v>45.735860686690003</v>
      </c>
      <c r="BH26" s="60">
        <f>VLOOKUP($A26,'RevPAR Raw Data'!$B$6:$BE$43,'RevPAR Raw Data'!AW$1,FALSE)</f>
        <v>57.705091337829799</v>
      </c>
      <c r="BI26" s="60">
        <f>VLOOKUP($A26,'RevPAR Raw Data'!$B$6:$BE$43,'RevPAR Raw Data'!AX$1,FALSE)</f>
        <v>64.584163554907505</v>
      </c>
      <c r="BJ26" s="61">
        <f>VLOOKUP($A26,'RevPAR Raw Data'!$B$6:$BE$43,'RevPAR Raw Data'!AY$1,FALSE)</f>
        <v>49.301578663889302</v>
      </c>
      <c r="BK26" s="60">
        <f>VLOOKUP($A26,'RevPAR Raw Data'!$B$6:$BE$43,'RevPAR Raw Data'!BA$1,FALSE)</f>
        <v>88.925637748760593</v>
      </c>
      <c r="BL26" s="60">
        <f>VLOOKUP($A26,'RevPAR Raw Data'!$B$6:$BE$43,'RevPAR Raw Data'!BB$1,FALSE)</f>
        <v>49.887923220555003</v>
      </c>
      <c r="BM26" s="61">
        <f>VLOOKUP($A26,'RevPAR Raw Data'!$B$6:$BE$43,'RevPAR Raw Data'!BC$1,FALSE)</f>
        <v>68.562407240847506</v>
      </c>
      <c r="BN26" s="62">
        <f>VLOOKUP($A26,'RevPAR Raw Data'!$B$6:$BE$43,'RevPAR Raw Data'!BE$1,FALSE)</f>
        <v>54.765857803565197</v>
      </c>
    </row>
    <row r="27" spans="1:66" x14ac:dyDescent="0.35">
      <c r="A27" s="78" t="s">
        <v>48</v>
      </c>
      <c r="B27" s="59">
        <f>VLOOKUP($A27,'Occupancy Raw Data'!$B$6:$BE$43,'Occupancy Raw Data'!AG$1,FALSE)</f>
        <v>40.833476986726403</v>
      </c>
      <c r="C27" s="60">
        <f>VLOOKUP($A27,'Occupancy Raw Data'!$B$6:$BE$43,'Occupancy Raw Data'!AH$1,FALSE)</f>
        <v>48.944147560765302</v>
      </c>
      <c r="D27" s="60">
        <f>VLOOKUP($A27,'Occupancy Raw Data'!$B$6:$BE$43,'Occupancy Raw Data'!AI$1,FALSE)</f>
        <v>49.172556455783401</v>
      </c>
      <c r="E27" s="60">
        <f>VLOOKUP($A27,'Occupancy Raw Data'!$B$6:$BE$43,'Occupancy Raw Data'!AJ$1,FALSE)</f>
        <v>49.883640751594498</v>
      </c>
      <c r="F27" s="60">
        <f>VLOOKUP($A27,'Occupancy Raw Data'!$B$6:$BE$43,'Occupancy Raw Data'!AK$1,FALSE)</f>
        <v>45.207722806412598</v>
      </c>
      <c r="G27" s="61">
        <f>VLOOKUP($A27,'Occupancy Raw Data'!$B$6:$BE$43,'Occupancy Raw Data'!AL$1,FALSE)</f>
        <v>46.8083089122565</v>
      </c>
      <c r="H27" s="60">
        <f>VLOOKUP($A27,'Occupancy Raw Data'!$B$6:$BE$43,'Occupancy Raw Data'!AN$1,FALSE)</f>
        <v>46.1342871918634</v>
      </c>
      <c r="I27" s="60">
        <f>VLOOKUP($A27,'Occupancy Raw Data'!$B$6:$BE$43,'Occupancy Raw Data'!AO$1,FALSE)</f>
        <v>46.3152904671608</v>
      </c>
      <c r="J27" s="61">
        <f>VLOOKUP($A27,'Occupancy Raw Data'!$B$6:$BE$43,'Occupancy Raw Data'!AP$1,FALSE)</f>
        <v>46.2247888295121</v>
      </c>
      <c r="K27" s="62">
        <f>VLOOKUP($A27,'Occupancy Raw Data'!$B$6:$BE$43,'Occupancy Raw Data'!AR$1,FALSE)</f>
        <v>46.641588888615203</v>
      </c>
      <c r="M27" s="59">
        <f>VLOOKUP($A27,'Occupancy Raw Data'!$B$6:$BE$43,'Occupancy Raw Data'!AT$1,FALSE)</f>
        <v>39.544778097399501</v>
      </c>
      <c r="N27" s="60">
        <f>VLOOKUP($A27,'Occupancy Raw Data'!$B$6:$BE$43,'Occupancy Raw Data'!AU$1,FALSE)</f>
        <v>36.018531312288303</v>
      </c>
      <c r="O27" s="60">
        <f>VLOOKUP($A27,'Occupancy Raw Data'!$B$6:$BE$43,'Occupancy Raw Data'!AV$1,FALSE)</f>
        <v>35.918649043032502</v>
      </c>
      <c r="P27" s="60">
        <f>VLOOKUP($A27,'Occupancy Raw Data'!$B$6:$BE$43,'Occupancy Raw Data'!AW$1,FALSE)</f>
        <v>51.100953100199703</v>
      </c>
      <c r="Q27" s="60">
        <f>VLOOKUP($A27,'Occupancy Raw Data'!$B$6:$BE$43,'Occupancy Raw Data'!AX$1,FALSE)</f>
        <v>43.959516643873698</v>
      </c>
      <c r="R27" s="61">
        <f>VLOOKUP($A27,'Occupancy Raw Data'!$B$6:$BE$43,'Occupancy Raw Data'!AY$1,FALSE)</f>
        <v>41.125057631691902</v>
      </c>
      <c r="S27" s="60">
        <f>VLOOKUP($A27,'Occupancy Raw Data'!$B$6:$BE$43,'Occupancy Raw Data'!BA$1,FALSE)</f>
        <v>36.932904567640499</v>
      </c>
      <c r="T27" s="60">
        <f>VLOOKUP($A27,'Occupancy Raw Data'!$B$6:$BE$43,'Occupancy Raw Data'!BB$1,FALSE)</f>
        <v>23.7629327432814</v>
      </c>
      <c r="U27" s="61">
        <f>VLOOKUP($A27,'Occupancy Raw Data'!$B$6:$BE$43,'Occupancy Raw Data'!BC$1,FALSE)</f>
        <v>30.002396511456801</v>
      </c>
      <c r="V27" s="62">
        <f>VLOOKUP($A27,'Occupancy Raw Data'!$B$6:$BE$43,'Occupancy Raw Data'!BE$1,FALSE)</f>
        <v>37.786960106519999</v>
      </c>
      <c r="X27" s="64">
        <f>VLOOKUP($A27,'ADR Raw Data'!$B$6:$BE$43,'ADR Raw Data'!AG$1,FALSE)</f>
        <v>83.715900791556706</v>
      </c>
      <c r="Y27" s="65">
        <f>VLOOKUP($A27,'ADR Raw Data'!$B$6:$BE$43,'ADR Raw Data'!AH$1,FALSE)</f>
        <v>85.972559654838406</v>
      </c>
      <c r="Z27" s="65">
        <f>VLOOKUP($A27,'ADR Raw Data'!$B$6:$BE$43,'ADR Raw Data'!AI$1,FALSE)</f>
        <v>84.935408413672207</v>
      </c>
      <c r="AA27" s="65">
        <f>VLOOKUP($A27,'ADR Raw Data'!$B$6:$BE$43,'ADR Raw Data'!AJ$1,FALSE)</f>
        <v>83.649569762419006</v>
      </c>
      <c r="AB27" s="65">
        <f>VLOOKUP($A27,'ADR Raw Data'!$B$6:$BE$43,'ADR Raw Data'!AK$1,FALSE)</f>
        <v>82.354795042897905</v>
      </c>
      <c r="AC27" s="66">
        <f>VLOOKUP($A27,'ADR Raw Data'!$B$6:$BE$43,'ADR Raw Data'!AL$1,FALSE)</f>
        <v>84.1669968880623</v>
      </c>
      <c r="AD27" s="65">
        <f>VLOOKUP($A27,'ADR Raw Data'!$B$6:$BE$43,'ADR Raw Data'!AN$1,FALSE)</f>
        <v>92.595369453526303</v>
      </c>
      <c r="AE27" s="65">
        <f>VLOOKUP($A27,'ADR Raw Data'!$B$6:$BE$43,'ADR Raw Data'!AO$1,FALSE)</f>
        <v>90.116222201544602</v>
      </c>
      <c r="AF27" s="66">
        <f>VLOOKUP($A27,'ADR Raw Data'!$B$6:$BE$43,'ADR Raw Data'!AP$1,FALSE)</f>
        <v>91.353368916651107</v>
      </c>
      <c r="AG27" s="67">
        <f>VLOOKUP($A27,'ADR Raw Data'!$B$6:$BE$43,'ADR Raw Data'!AR$1,FALSE)</f>
        <v>86.201897728322706</v>
      </c>
      <c r="AI27" s="59">
        <f>VLOOKUP($A27,'ADR Raw Data'!$B$6:$BE$43,'ADR Raw Data'!AT$1,FALSE)</f>
        <v>24.724800947552399</v>
      </c>
      <c r="AJ27" s="60">
        <f>VLOOKUP($A27,'ADR Raw Data'!$B$6:$BE$43,'ADR Raw Data'!AU$1,FALSE)</f>
        <v>26.144765300570299</v>
      </c>
      <c r="AK27" s="60">
        <f>VLOOKUP($A27,'ADR Raw Data'!$B$6:$BE$43,'ADR Raw Data'!AV$1,FALSE)</f>
        <v>22.9236577171094</v>
      </c>
      <c r="AL27" s="60">
        <f>VLOOKUP($A27,'ADR Raw Data'!$B$6:$BE$43,'ADR Raw Data'!AW$1,FALSE)</f>
        <v>21.614309044175702</v>
      </c>
      <c r="AM27" s="60">
        <f>VLOOKUP($A27,'ADR Raw Data'!$B$6:$BE$43,'ADR Raw Data'!AX$1,FALSE)</f>
        <v>19.0298813289645</v>
      </c>
      <c r="AN27" s="61">
        <f>VLOOKUP($A27,'ADR Raw Data'!$B$6:$BE$43,'ADR Raw Data'!AY$1,FALSE)</f>
        <v>22.8748730833751</v>
      </c>
      <c r="AO27" s="60">
        <f>VLOOKUP($A27,'ADR Raw Data'!$B$6:$BE$43,'ADR Raw Data'!BA$1,FALSE)</f>
        <v>29.464603774121301</v>
      </c>
      <c r="AP27" s="60">
        <f>VLOOKUP($A27,'ADR Raw Data'!$B$6:$BE$43,'ADR Raw Data'!BB$1,FALSE)</f>
        <v>24.694584383865202</v>
      </c>
      <c r="AQ27" s="61">
        <f>VLOOKUP($A27,'ADR Raw Data'!$B$6:$BE$43,'ADR Raw Data'!BC$1,FALSE)</f>
        <v>27.029151701749999</v>
      </c>
      <c r="AR27" s="62">
        <f>VLOOKUP($A27,'ADR Raw Data'!$B$6:$BE$43,'ADR Raw Data'!BE$1,FALSE)</f>
        <v>23.9892662396995</v>
      </c>
      <c r="AT27" s="64">
        <f>VLOOKUP($A27,'RevPAR Raw Data'!$B$6:$BE$43,'RevPAR Raw Data'!AG$1,FALSE)</f>
        <v>34.184113083950997</v>
      </c>
      <c r="AU27" s="65">
        <f>VLOOKUP($A27,'RevPAR Raw Data'!$B$6:$BE$43,'RevPAR Raw Data'!AH$1,FALSE)</f>
        <v>42.078536459231103</v>
      </c>
      <c r="AV27" s="65">
        <f>VLOOKUP($A27,'RevPAR Raw Data'!$B$6:$BE$43,'RevPAR Raw Data'!AI$1,FALSE)</f>
        <v>41.764911653163203</v>
      </c>
      <c r="AW27" s="65">
        <f>VLOOKUP($A27,'RevPAR Raw Data'!$B$6:$BE$43,'RevPAR Raw Data'!AJ$1,FALSE)</f>
        <v>41.727450870539499</v>
      </c>
      <c r="AX27" s="65">
        <f>VLOOKUP($A27,'RevPAR Raw Data'!$B$6:$BE$43,'RevPAR Raw Data'!AK$1,FALSE)</f>
        <v>37.230727460782603</v>
      </c>
      <c r="AY27" s="66">
        <f>VLOOKUP($A27,'RevPAR Raw Data'!$B$6:$BE$43,'RevPAR Raw Data'!AL$1,FALSE)</f>
        <v>39.397147905533501</v>
      </c>
      <c r="AZ27" s="65">
        <f>VLOOKUP($A27,'RevPAR Raw Data'!$B$6:$BE$43,'RevPAR Raw Data'!AN$1,FALSE)</f>
        <v>42.718213670056798</v>
      </c>
      <c r="BA27" s="65">
        <f>VLOOKUP($A27,'RevPAR Raw Data'!$B$6:$BE$43,'RevPAR Raw Data'!AO$1,FALSE)</f>
        <v>41.737590070677399</v>
      </c>
      <c r="BB27" s="66">
        <f>VLOOKUP($A27,'RevPAR Raw Data'!$B$6:$BE$43,'RevPAR Raw Data'!AP$1,FALSE)</f>
        <v>42.227901870367099</v>
      </c>
      <c r="BC27" s="67">
        <f>VLOOKUP($A27,'RevPAR Raw Data'!$B$6:$BE$43,'RevPAR Raw Data'!AR$1,FALSE)</f>
        <v>40.205934752628799</v>
      </c>
      <c r="BE27" s="59">
        <f>VLOOKUP($A27,'RevPAR Raw Data'!$B$6:$BE$43,'RevPAR Raw Data'!AT$1,FALSE)</f>
        <v>74.046946714685404</v>
      </c>
      <c r="BF27" s="60">
        <f>VLOOKUP($A27,'RevPAR Raw Data'!$B$6:$BE$43,'RevPAR Raw Data'!AU$1,FALSE)</f>
        <v>71.580257089168896</v>
      </c>
      <c r="BG27" s="60">
        <f>VLOOKUP($A27,'RevPAR Raw Data'!$B$6:$BE$43,'RevPAR Raw Data'!AV$1,FALSE)</f>
        <v>67.076174923376499</v>
      </c>
      <c r="BH27" s="60">
        <f>VLOOKUP($A27,'RevPAR Raw Data'!$B$6:$BE$43,'RevPAR Raw Data'!AW$1,FALSE)</f>
        <v>83.760380071971895</v>
      </c>
      <c r="BI27" s="60">
        <f>VLOOKUP($A27,'RevPAR Raw Data'!$B$6:$BE$43,'RevPAR Raw Data'!AX$1,FALSE)</f>
        <v>71.354841822953802</v>
      </c>
      <c r="BJ27" s="61">
        <f>VLOOKUP($A27,'RevPAR Raw Data'!$B$6:$BE$43,'RevPAR Raw Data'!AY$1,FALSE)</f>
        <v>73.407235453781496</v>
      </c>
      <c r="BK27" s="60">
        <f>VLOOKUP($A27,'RevPAR Raw Data'!$B$6:$BE$43,'RevPAR Raw Data'!BA$1,FALSE)</f>
        <v>77.279642334891605</v>
      </c>
      <c r="BL27" s="60">
        <f>VLOOKUP($A27,'RevPAR Raw Data'!$B$6:$BE$43,'RevPAR Raw Data'!BB$1,FALSE)</f>
        <v>54.325674605517399</v>
      </c>
      <c r="BM27" s="61">
        <f>VLOOKUP($A27,'RevPAR Raw Data'!$B$6:$BE$43,'RevPAR Raw Data'!BC$1,FALSE)</f>
        <v>65.140941480449101</v>
      </c>
      <c r="BN27" s="62">
        <f>VLOOKUP($A27,'RevPAR Raw Data'!$B$6:$BE$43,'RevPAR Raw Data'!BE$1,FALSE)</f>
        <v>70.841040810061699</v>
      </c>
    </row>
    <row r="28" spans="1:66" x14ac:dyDescent="0.35">
      <c r="A28" s="78" t="s">
        <v>49</v>
      </c>
      <c r="B28" s="59">
        <f>VLOOKUP($A28,'Occupancy Raw Data'!$B$6:$BE$43,'Occupancy Raw Data'!AG$1,FALSE)</f>
        <v>41.353717330626701</v>
      </c>
      <c r="C28" s="60">
        <f>VLOOKUP($A28,'Occupancy Raw Data'!$B$6:$BE$43,'Occupancy Raw Data'!AH$1,FALSE)</f>
        <v>50.742197411824399</v>
      </c>
      <c r="D28" s="60">
        <f>VLOOKUP($A28,'Occupancy Raw Data'!$B$6:$BE$43,'Occupancy Raw Data'!AI$1,FALSE)</f>
        <v>52.182187262116202</v>
      </c>
      <c r="E28" s="60">
        <f>VLOOKUP($A28,'Occupancy Raw Data'!$B$6:$BE$43,'Occupancy Raw Data'!AJ$1,FALSE)</f>
        <v>53.641207815275301</v>
      </c>
      <c r="F28" s="60">
        <f>VLOOKUP($A28,'Occupancy Raw Data'!$B$6:$BE$43,'Occupancy Raw Data'!AK$1,FALSE)</f>
        <v>49.276833291042799</v>
      </c>
      <c r="G28" s="61">
        <f>VLOOKUP($A28,'Occupancy Raw Data'!$B$6:$BE$43,'Occupancy Raw Data'!AL$1,FALSE)</f>
        <v>49.439228622177097</v>
      </c>
      <c r="H28" s="60">
        <f>VLOOKUP($A28,'Occupancy Raw Data'!$B$6:$BE$43,'Occupancy Raw Data'!AN$1,FALSE)</f>
        <v>47.627505709210801</v>
      </c>
      <c r="I28" s="60">
        <f>VLOOKUP($A28,'Occupancy Raw Data'!$B$6:$BE$43,'Occupancy Raw Data'!AO$1,FALSE)</f>
        <v>45.484297312606202</v>
      </c>
      <c r="J28" s="61">
        <f>VLOOKUP($A28,'Occupancy Raw Data'!$B$6:$BE$43,'Occupancy Raw Data'!AP$1,FALSE)</f>
        <v>46.551669667961903</v>
      </c>
      <c r="K28" s="62">
        <f>VLOOKUP($A28,'Occupancy Raw Data'!$B$6:$BE$43,'Occupancy Raw Data'!AR$1,FALSE)</f>
        <v>48.611878015442599</v>
      </c>
      <c r="M28" s="59">
        <f>VLOOKUP($A28,'Occupancy Raw Data'!$B$6:$BE$43,'Occupancy Raw Data'!AT$1,FALSE)</f>
        <v>29.643003532879099</v>
      </c>
      <c r="N28" s="60">
        <f>VLOOKUP($A28,'Occupancy Raw Data'!$B$6:$BE$43,'Occupancy Raw Data'!AU$1,FALSE)</f>
        <v>27.827728235052401</v>
      </c>
      <c r="O28" s="60">
        <f>VLOOKUP($A28,'Occupancy Raw Data'!$B$6:$BE$43,'Occupancy Raw Data'!AV$1,FALSE)</f>
        <v>25.376556714317001</v>
      </c>
      <c r="P28" s="60">
        <f>VLOOKUP($A28,'Occupancy Raw Data'!$B$6:$BE$43,'Occupancy Raw Data'!AW$1,FALSE)</f>
        <v>32.850952033900498</v>
      </c>
      <c r="Q28" s="60">
        <f>VLOOKUP($A28,'Occupancy Raw Data'!$B$6:$BE$43,'Occupancy Raw Data'!AX$1,FALSE)</f>
        <v>24.864373950153901</v>
      </c>
      <c r="R28" s="61">
        <f>VLOOKUP($A28,'Occupancy Raw Data'!$B$6:$BE$43,'Occupancy Raw Data'!AY$1,FALSE)</f>
        <v>28.044045352401099</v>
      </c>
      <c r="S28" s="60">
        <f>VLOOKUP($A28,'Occupancy Raw Data'!$B$6:$BE$43,'Occupancy Raw Data'!BA$1,FALSE)</f>
        <v>37.621921236189003</v>
      </c>
      <c r="T28" s="60">
        <f>VLOOKUP($A28,'Occupancy Raw Data'!$B$6:$BE$43,'Occupancy Raw Data'!BB$1,FALSE)</f>
        <v>26.103421280513</v>
      </c>
      <c r="U28" s="61">
        <f>VLOOKUP($A28,'Occupancy Raw Data'!$B$6:$BE$43,'Occupancy Raw Data'!BC$1,FALSE)</f>
        <v>31.731598586928499</v>
      </c>
      <c r="V28" s="62">
        <f>VLOOKUP($A28,'Occupancy Raw Data'!$B$6:$BE$43,'Occupancy Raw Data'!BE$1,FALSE)</f>
        <v>29.026215435225399</v>
      </c>
      <c r="X28" s="64">
        <f>VLOOKUP($A28,'ADR Raw Data'!$B$6:$BE$43,'ADR Raw Data'!AG$1,FALSE)</f>
        <v>108.139289768369</v>
      </c>
      <c r="Y28" s="65">
        <f>VLOOKUP($A28,'ADR Raw Data'!$B$6:$BE$43,'ADR Raw Data'!AH$1,FALSE)</f>
        <v>108.726064508063</v>
      </c>
      <c r="Z28" s="65">
        <f>VLOOKUP($A28,'ADR Raw Data'!$B$6:$BE$43,'ADR Raw Data'!AI$1,FALSE)</f>
        <v>107.14210308777</v>
      </c>
      <c r="AA28" s="65">
        <f>VLOOKUP($A28,'ADR Raw Data'!$B$6:$BE$43,'ADR Raw Data'!AJ$1,FALSE)</f>
        <v>108.242157048249</v>
      </c>
      <c r="AB28" s="65">
        <f>VLOOKUP($A28,'ADR Raw Data'!$B$6:$BE$43,'ADR Raw Data'!AK$1,FALSE)</f>
        <v>113.003192584963</v>
      </c>
      <c r="AC28" s="66">
        <f>VLOOKUP($A28,'ADR Raw Data'!$B$6:$BE$43,'ADR Raw Data'!AL$1,FALSE)</f>
        <v>109.041142475877</v>
      </c>
      <c r="AD28" s="65">
        <f>VLOOKUP($A28,'ADR Raw Data'!$B$6:$BE$43,'ADR Raw Data'!AN$1,FALSE)</f>
        <v>127.797016515716</v>
      </c>
      <c r="AE28" s="65">
        <f>VLOOKUP($A28,'ADR Raw Data'!$B$6:$BE$43,'ADR Raw Data'!AO$1,FALSE)</f>
        <v>125.12182510031801</v>
      </c>
      <c r="AF28" s="66">
        <f>VLOOKUP($A28,'ADR Raw Data'!$B$6:$BE$43,'ADR Raw Data'!AP$1,FALSE)</f>
        <v>126.48492908042</v>
      </c>
      <c r="AG28" s="67">
        <f>VLOOKUP($A28,'ADR Raw Data'!$B$6:$BE$43,'ADR Raw Data'!AR$1,FALSE)</f>
        <v>113.827359179189</v>
      </c>
      <c r="AI28" s="59">
        <f>VLOOKUP($A28,'ADR Raw Data'!$B$6:$BE$43,'ADR Raw Data'!AT$1,FALSE)</f>
        <v>34.646768963386897</v>
      </c>
      <c r="AJ28" s="60">
        <f>VLOOKUP($A28,'ADR Raw Data'!$B$6:$BE$43,'ADR Raw Data'!AU$1,FALSE)</f>
        <v>35.920927585545101</v>
      </c>
      <c r="AK28" s="60">
        <f>VLOOKUP($A28,'ADR Raw Data'!$B$6:$BE$43,'ADR Raw Data'!AV$1,FALSE)</f>
        <v>30.430294306658599</v>
      </c>
      <c r="AL28" s="60">
        <f>VLOOKUP($A28,'ADR Raw Data'!$B$6:$BE$43,'ADR Raw Data'!AW$1,FALSE)</f>
        <v>30.826674853051198</v>
      </c>
      <c r="AM28" s="60">
        <f>VLOOKUP($A28,'ADR Raw Data'!$B$6:$BE$43,'ADR Raw Data'!AX$1,FALSE)</f>
        <v>32.876717191269002</v>
      </c>
      <c r="AN28" s="61">
        <f>VLOOKUP($A28,'ADR Raw Data'!$B$6:$BE$43,'ADR Raw Data'!AY$1,FALSE)</f>
        <v>32.789028083273301</v>
      </c>
      <c r="AO28" s="60">
        <f>VLOOKUP($A28,'ADR Raw Data'!$B$6:$BE$43,'ADR Raw Data'!BA$1,FALSE)</f>
        <v>43.585561987471799</v>
      </c>
      <c r="AP28" s="60">
        <f>VLOOKUP($A28,'ADR Raw Data'!$B$6:$BE$43,'ADR Raw Data'!BB$1,FALSE)</f>
        <v>36.488253537556197</v>
      </c>
      <c r="AQ28" s="61">
        <f>VLOOKUP($A28,'ADR Raw Data'!$B$6:$BE$43,'ADR Raw Data'!BC$1,FALSE)</f>
        <v>39.969994894939703</v>
      </c>
      <c r="AR28" s="62">
        <f>VLOOKUP($A28,'ADR Raw Data'!$B$6:$BE$43,'ADR Raw Data'!BE$1,FALSE)</f>
        <v>34.983319524920503</v>
      </c>
      <c r="AT28" s="64">
        <f>VLOOKUP($A28,'RevPAR Raw Data'!$B$6:$BE$43,'RevPAR Raw Data'!AG$1,FALSE)</f>
        <v>44.719616214158798</v>
      </c>
      <c r="AU28" s="65">
        <f>VLOOKUP($A28,'RevPAR Raw Data'!$B$6:$BE$43,'RevPAR Raw Data'!AH$1,FALSE)</f>
        <v>55.169994290789099</v>
      </c>
      <c r="AV28" s="65">
        <f>VLOOKUP($A28,'RevPAR Raw Data'!$B$6:$BE$43,'RevPAR Raw Data'!AI$1,FALSE)</f>
        <v>55.909092869829898</v>
      </c>
      <c r="AW28" s="65">
        <f>VLOOKUP($A28,'RevPAR Raw Data'!$B$6:$BE$43,'RevPAR Raw Data'!AJ$1,FALSE)</f>
        <v>58.062400405988299</v>
      </c>
      <c r="AX28" s="65">
        <f>VLOOKUP($A28,'RevPAR Raw Data'!$B$6:$BE$43,'RevPAR Raw Data'!AK$1,FALSE)</f>
        <v>55.684394823648802</v>
      </c>
      <c r="AY28" s="66">
        <f>VLOOKUP($A28,'RevPAR Raw Data'!$B$6:$BE$43,'RevPAR Raw Data'!AL$1,FALSE)</f>
        <v>53.909099720882999</v>
      </c>
      <c r="AZ28" s="65">
        <f>VLOOKUP($A28,'RevPAR Raw Data'!$B$6:$BE$43,'RevPAR Raw Data'!AN$1,FALSE)</f>
        <v>60.866531337224004</v>
      </c>
      <c r="BA28" s="65">
        <f>VLOOKUP($A28,'RevPAR Raw Data'!$B$6:$BE$43,'RevPAR Raw Data'!AO$1,FALSE)</f>
        <v>56.910782931587804</v>
      </c>
      <c r="BB28" s="66">
        <f>VLOOKUP($A28,'RevPAR Raw Data'!$B$6:$BE$43,'RevPAR Raw Data'!AP$1,FALSE)</f>
        <v>58.880846365273399</v>
      </c>
      <c r="BC28" s="67">
        <f>VLOOKUP($A28,'RevPAR Raw Data'!$B$6:$BE$43,'RevPAR Raw Data'!AR$1,FALSE)</f>
        <v>55.333616992387199</v>
      </c>
      <c r="BE28" s="59">
        <f>VLOOKUP($A28,'RevPAR Raw Data'!$B$6:$BE$43,'RevPAR Raw Data'!AT$1,FALSE)</f>
        <v>74.560115444111403</v>
      </c>
      <c r="BF28" s="60">
        <f>VLOOKUP($A28,'RevPAR Raw Data'!$B$6:$BE$43,'RevPAR Raw Data'!AU$1,FALSE)</f>
        <v>73.744633928613098</v>
      </c>
      <c r="BG28" s="60">
        <f>VLOOKUP($A28,'RevPAR Raw Data'!$B$6:$BE$43,'RevPAR Raw Data'!AV$1,FALSE)</f>
        <v>63.529011914038499</v>
      </c>
      <c r="BH28" s="60">
        <f>VLOOKUP($A28,'RevPAR Raw Data'!$B$6:$BE$43,'RevPAR Raw Data'!AW$1,FALSE)</f>
        <v>73.804483056574</v>
      </c>
      <c r="BI28" s="60">
        <f>VLOOKUP($A28,'RevPAR Raw Data'!$B$6:$BE$43,'RevPAR Raw Data'!AX$1,FALSE)</f>
        <v>65.915681046394596</v>
      </c>
      <c r="BJ28" s="61">
        <f>VLOOKUP($A28,'RevPAR Raw Data'!$B$6:$BE$43,'RevPAR Raw Data'!AY$1,FALSE)</f>
        <v>70.028443341959203</v>
      </c>
      <c r="BK28" s="60">
        <f>VLOOKUP($A28,'RevPAR Raw Data'!$B$6:$BE$43,'RevPAR Raw Data'!BA$1,FALSE)</f>
        <v>97.605209024937906</v>
      </c>
      <c r="BL28" s="60">
        <f>VLOOKUP($A28,'RevPAR Raw Data'!$B$6:$BE$43,'RevPAR Raw Data'!BB$1,FALSE)</f>
        <v>72.116357356879305</v>
      </c>
      <c r="BM28" s="61">
        <f>VLOOKUP($A28,'RevPAR Raw Data'!$B$6:$BE$43,'RevPAR Raw Data'!BC$1,FALSE)</f>
        <v>84.384711817146396</v>
      </c>
      <c r="BN28" s="62">
        <f>VLOOKUP($A28,'RevPAR Raw Data'!$B$6:$BE$43,'RevPAR Raw Data'!BE$1,FALSE)</f>
        <v>74.163868651842705</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40.971045741567799</v>
      </c>
      <c r="C30" s="60">
        <f>VLOOKUP($A30,'Occupancy Raw Data'!$B$6:$BE$43,'Occupancy Raw Data'!AH$1,FALSE)</f>
        <v>50.7469582627444</v>
      </c>
      <c r="D30" s="60">
        <f>VLOOKUP($A30,'Occupancy Raw Data'!$B$6:$BE$43,'Occupancy Raw Data'!AI$1,FALSE)</f>
        <v>52.8607731403049</v>
      </c>
      <c r="E30" s="60">
        <f>VLOOKUP($A30,'Occupancy Raw Data'!$B$6:$BE$43,'Occupancy Raw Data'!AJ$1,FALSE)</f>
        <v>50.504389342368697</v>
      </c>
      <c r="F30" s="60">
        <f>VLOOKUP($A30,'Occupancy Raw Data'!$B$6:$BE$43,'Occupancy Raw Data'!AK$1,FALSE)</f>
        <v>44.963807176959797</v>
      </c>
      <c r="G30" s="61">
        <f>VLOOKUP($A30,'Occupancy Raw Data'!$B$6:$BE$43,'Occupancy Raw Data'!AL$1,FALSE)</f>
        <v>48.009394732789097</v>
      </c>
      <c r="H30" s="60">
        <f>VLOOKUP($A30,'Occupancy Raw Data'!$B$6:$BE$43,'Occupancy Raw Data'!AN$1,FALSE)</f>
        <v>47.558909594948403</v>
      </c>
      <c r="I30" s="60">
        <f>VLOOKUP($A30,'Occupancy Raw Data'!$B$6:$BE$43,'Occupancy Raw Data'!AO$1,FALSE)</f>
        <v>45.803172647466504</v>
      </c>
      <c r="J30" s="61">
        <f>VLOOKUP($A30,'Occupancy Raw Data'!$B$6:$BE$43,'Occupancy Raw Data'!AP$1,FALSE)</f>
        <v>46.6810411212074</v>
      </c>
      <c r="K30" s="62">
        <f>VLOOKUP($A30,'Occupancy Raw Data'!$B$6:$BE$43,'Occupancy Raw Data'!AR$1,FALSE)</f>
        <v>47.629865129480002</v>
      </c>
      <c r="M30" s="59">
        <f>VLOOKUP($A30,'Occupancy Raw Data'!$B$6:$BE$43,'Occupancy Raw Data'!AT$1,FALSE)</f>
        <v>33.210886642423098</v>
      </c>
      <c r="N30" s="60">
        <f>VLOOKUP($A30,'Occupancy Raw Data'!$B$6:$BE$43,'Occupancy Raw Data'!AU$1,FALSE)</f>
        <v>33.468707440348901</v>
      </c>
      <c r="O30" s="60">
        <f>VLOOKUP($A30,'Occupancy Raw Data'!$B$6:$BE$43,'Occupancy Raw Data'!AV$1,FALSE)</f>
        <v>37.5484701340539</v>
      </c>
      <c r="P30" s="60">
        <f>VLOOKUP($A30,'Occupancy Raw Data'!$B$6:$BE$43,'Occupancy Raw Data'!AW$1,FALSE)</f>
        <v>45.0728648480587</v>
      </c>
      <c r="Q30" s="60">
        <f>VLOOKUP($A30,'Occupancy Raw Data'!$B$6:$BE$43,'Occupancy Raw Data'!AX$1,FALSE)</f>
        <v>29.032471855656301</v>
      </c>
      <c r="R30" s="61">
        <f>VLOOKUP($A30,'Occupancy Raw Data'!$B$6:$BE$43,'Occupancy Raw Data'!AY$1,FALSE)</f>
        <v>35.720354625240297</v>
      </c>
      <c r="S30" s="60">
        <f>VLOOKUP($A30,'Occupancy Raw Data'!$B$6:$BE$43,'Occupancy Raw Data'!BA$1,FALSE)</f>
        <v>30.8569770662039</v>
      </c>
      <c r="T30" s="60">
        <f>VLOOKUP($A30,'Occupancy Raw Data'!$B$6:$BE$43,'Occupancy Raw Data'!BB$1,FALSE)</f>
        <v>16.488160403673099</v>
      </c>
      <c r="U30" s="61">
        <f>VLOOKUP($A30,'Occupancy Raw Data'!$B$6:$BE$43,'Occupancy Raw Data'!BC$1,FALSE)</f>
        <v>23.390009799924201</v>
      </c>
      <c r="V30" s="62">
        <f>VLOOKUP($A30,'Occupancy Raw Data'!$B$6:$BE$43,'Occupancy Raw Data'!BE$1,FALSE)</f>
        <v>32.025923497922498</v>
      </c>
      <c r="X30" s="64">
        <f>VLOOKUP($A30,'ADR Raw Data'!$B$6:$BE$43,'ADR Raw Data'!AG$1,FALSE)</f>
        <v>81.957502114462898</v>
      </c>
      <c r="Y30" s="65">
        <f>VLOOKUP($A30,'ADR Raw Data'!$B$6:$BE$43,'ADR Raw Data'!AH$1,FALSE)</f>
        <v>86.682232928679795</v>
      </c>
      <c r="Z30" s="65">
        <f>VLOOKUP($A30,'ADR Raw Data'!$B$6:$BE$43,'ADR Raw Data'!AI$1,FALSE)</f>
        <v>87.749879088061704</v>
      </c>
      <c r="AA30" s="65">
        <f>VLOOKUP($A30,'ADR Raw Data'!$B$6:$BE$43,'ADR Raw Data'!AJ$1,FALSE)</f>
        <v>87.345816878859395</v>
      </c>
      <c r="AB30" s="65">
        <f>VLOOKUP($A30,'ADR Raw Data'!$B$6:$BE$43,'ADR Raw Data'!AK$1,FALSE)</f>
        <v>86.038808015070998</v>
      </c>
      <c r="AC30" s="66">
        <f>VLOOKUP($A30,'ADR Raw Data'!$B$6:$BE$43,'ADR Raw Data'!AL$1,FALSE)</f>
        <v>86.1300181249498</v>
      </c>
      <c r="AD30" s="65">
        <f>VLOOKUP($A30,'ADR Raw Data'!$B$6:$BE$43,'ADR Raw Data'!AN$1,FALSE)</f>
        <v>92.125636334196798</v>
      </c>
      <c r="AE30" s="65">
        <f>VLOOKUP($A30,'ADR Raw Data'!$B$6:$BE$43,'ADR Raw Data'!AO$1,FALSE)</f>
        <v>90.648924008069898</v>
      </c>
      <c r="AF30" s="66">
        <f>VLOOKUP($A30,'ADR Raw Data'!$B$6:$BE$43,'ADR Raw Data'!AP$1,FALSE)</f>
        <v>91.401165456944895</v>
      </c>
      <c r="AG30" s="67">
        <f>VLOOKUP($A30,'ADR Raw Data'!$B$6:$BE$43,'ADR Raw Data'!AR$1,FALSE)</f>
        <v>87.606058688346593</v>
      </c>
      <c r="AI30" s="59">
        <f>VLOOKUP($A30,'ADR Raw Data'!$B$6:$BE$43,'ADR Raw Data'!AT$1,FALSE)</f>
        <v>17.925248093830799</v>
      </c>
      <c r="AJ30" s="60">
        <f>VLOOKUP($A30,'ADR Raw Data'!$B$6:$BE$43,'ADR Raw Data'!AU$1,FALSE)</f>
        <v>21.4702874136166</v>
      </c>
      <c r="AK30" s="60">
        <f>VLOOKUP($A30,'ADR Raw Data'!$B$6:$BE$43,'ADR Raw Data'!AV$1,FALSE)</f>
        <v>20.388844111474299</v>
      </c>
      <c r="AL30" s="60">
        <f>VLOOKUP($A30,'ADR Raw Data'!$B$6:$BE$43,'ADR Raw Data'!AW$1,FALSE)</f>
        <v>20.2380777807792</v>
      </c>
      <c r="AM30" s="60">
        <f>VLOOKUP($A30,'ADR Raw Data'!$B$6:$BE$43,'ADR Raw Data'!AX$1,FALSE)</f>
        <v>17.016034683271702</v>
      </c>
      <c r="AN30" s="61">
        <f>VLOOKUP($A30,'ADR Raw Data'!$B$6:$BE$43,'ADR Raw Data'!AY$1,FALSE)</f>
        <v>19.5443646152798</v>
      </c>
      <c r="AO30" s="60">
        <f>VLOOKUP($A30,'ADR Raw Data'!$B$6:$BE$43,'ADR Raw Data'!BA$1,FALSE)</f>
        <v>24.672052508761102</v>
      </c>
      <c r="AP30" s="60">
        <f>VLOOKUP($A30,'ADR Raw Data'!$B$6:$BE$43,'ADR Raw Data'!BB$1,FALSE)</f>
        <v>21.720547123894001</v>
      </c>
      <c r="AQ30" s="61">
        <f>VLOOKUP($A30,'ADR Raw Data'!$B$6:$BE$43,'ADR Raw Data'!BC$1,FALSE)</f>
        <v>23.190367351862101</v>
      </c>
      <c r="AR30" s="62">
        <f>VLOOKUP($A30,'ADR Raw Data'!$B$6:$BE$43,'ADR Raw Data'!BE$1,FALSE)</f>
        <v>20.517260762627298</v>
      </c>
      <c r="AT30" s="64">
        <f>VLOOKUP($A30,'RevPAR Raw Data'!$B$6:$BE$43,'RevPAR Raw Data'!AG$1,FALSE)</f>
        <v>33.578845679963003</v>
      </c>
      <c r="AU30" s="65">
        <f>VLOOKUP($A30,'RevPAR Raw Data'!$B$6:$BE$43,'RevPAR Raw Data'!AH$1,FALSE)</f>
        <v>43.988596565532099</v>
      </c>
      <c r="AV30" s="65">
        <f>VLOOKUP($A30,'RevPAR Raw Data'!$B$6:$BE$43,'RevPAR Raw Data'!AI$1,FALSE)</f>
        <v>46.385264515632201</v>
      </c>
      <c r="AW30" s="65">
        <f>VLOOKUP($A30,'RevPAR Raw Data'!$B$6:$BE$43,'RevPAR Raw Data'!AJ$1,FALSE)</f>
        <v>44.113471430771597</v>
      </c>
      <c r="AX30" s="65">
        <f>VLOOKUP($A30,'RevPAR Raw Data'!$B$6:$BE$43,'RevPAR Raw Data'!AK$1,FALSE)</f>
        <v>38.686323733251101</v>
      </c>
      <c r="AY30" s="66">
        <f>VLOOKUP($A30,'RevPAR Raw Data'!$B$6:$BE$43,'RevPAR Raw Data'!AL$1,FALSE)</f>
        <v>41.350500385030003</v>
      </c>
      <c r="AZ30" s="65">
        <f>VLOOKUP($A30,'RevPAR Raw Data'!$B$6:$BE$43,'RevPAR Raw Data'!AN$1,FALSE)</f>
        <v>43.813948097951602</v>
      </c>
      <c r="BA30" s="65">
        <f>VLOOKUP($A30,'RevPAR Raw Data'!$B$6:$BE$43,'RevPAR Raw Data'!AO$1,FALSE)</f>
        <v>41.520083166486899</v>
      </c>
      <c r="BB30" s="66">
        <f>VLOOKUP($A30,'RevPAR Raw Data'!$B$6:$BE$43,'RevPAR Raw Data'!AP$1,FALSE)</f>
        <v>42.667015632219297</v>
      </c>
      <c r="BC30" s="67">
        <f>VLOOKUP($A30,'RevPAR Raw Data'!$B$6:$BE$43,'RevPAR Raw Data'!AR$1,FALSE)</f>
        <v>41.726647598512599</v>
      </c>
      <c r="BE30" s="59">
        <f>VLOOKUP($A30,'RevPAR Raw Data'!$B$6:$BE$43,'RevPAR Raw Data'!AT$1,FALSE)</f>
        <v>57.089268561069098</v>
      </c>
      <c r="BF30" s="60">
        <f>VLOOKUP($A30,'RevPAR Raw Data'!$B$6:$BE$43,'RevPAR Raw Data'!AU$1,FALSE)</f>
        <v>62.124822535030901</v>
      </c>
      <c r="BG30" s="60">
        <f>VLOOKUP($A30,'RevPAR Raw Data'!$B$6:$BE$43,'RevPAR Raw Data'!AV$1,FALSE)</f>
        <v>65.593013287404005</v>
      </c>
      <c r="BH30" s="60">
        <f>VLOOKUP($A30,'RevPAR Raw Data'!$B$6:$BE$43,'RevPAR Raw Data'!AW$1,FALSE)</f>
        <v>74.432824074813595</v>
      </c>
      <c r="BI30" s="60">
        <f>VLOOKUP($A30,'RevPAR Raw Data'!$B$6:$BE$43,'RevPAR Raw Data'!AX$1,FALSE)</f>
        <v>50.988682019297599</v>
      </c>
      <c r="BJ30" s="61">
        <f>VLOOKUP($A30,'RevPAR Raw Data'!$B$6:$BE$43,'RevPAR Raw Data'!AY$1,FALSE)</f>
        <v>62.246035590348001</v>
      </c>
      <c r="BK30" s="60">
        <f>VLOOKUP($A30,'RevPAR Raw Data'!$B$6:$BE$43,'RevPAR Raw Data'!BA$1,FALSE)</f>
        <v>63.142079159355298</v>
      </c>
      <c r="BL30" s="60">
        <f>VLOOKUP($A30,'RevPAR Raw Data'!$B$6:$BE$43,'RevPAR Raw Data'!BB$1,FALSE)</f>
        <v>41.7900261779102</v>
      </c>
      <c r="BM30" s="61">
        <f>VLOOKUP($A30,'RevPAR Raw Data'!$B$6:$BE$43,'RevPAR Raw Data'!BC$1,FALSE)</f>
        <v>52.004606348025298</v>
      </c>
      <c r="BN30" s="62">
        <f>VLOOKUP($A30,'RevPAR Raw Data'!$B$6:$BE$43,'RevPAR Raw Data'!BE$1,FALSE)</f>
        <v>59.114026496258198</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51.124300111982002</v>
      </c>
      <c r="C32" s="60">
        <f>VLOOKUP($A32,'Occupancy Raw Data'!$B$6:$BE$43,'Occupancy Raw Data'!AH$1,FALSE)</f>
        <v>58.033594624860001</v>
      </c>
      <c r="D32" s="60">
        <f>VLOOKUP($A32,'Occupancy Raw Data'!$B$6:$BE$43,'Occupancy Raw Data'!AI$1,FALSE)</f>
        <v>60.648376259798397</v>
      </c>
      <c r="E32" s="60">
        <f>VLOOKUP($A32,'Occupancy Raw Data'!$B$6:$BE$43,'Occupancy Raw Data'!AJ$1,FALSE)</f>
        <v>60.210526315789402</v>
      </c>
      <c r="F32" s="60">
        <f>VLOOKUP($A32,'Occupancy Raw Data'!$B$6:$BE$43,'Occupancy Raw Data'!AK$1,FALSE)</f>
        <v>55.296752519596801</v>
      </c>
      <c r="G32" s="61">
        <f>VLOOKUP($A32,'Occupancy Raw Data'!$B$6:$BE$43,'Occupancy Raw Data'!AL$1,FALSE)</f>
        <v>57.062709966405301</v>
      </c>
      <c r="H32" s="60">
        <f>VLOOKUP($A32,'Occupancy Raw Data'!$B$6:$BE$43,'Occupancy Raw Data'!AN$1,FALSE)</f>
        <v>57.106382978723403</v>
      </c>
      <c r="I32" s="60">
        <f>VLOOKUP($A32,'Occupancy Raw Data'!$B$6:$BE$43,'Occupancy Raw Data'!AO$1,FALSE)</f>
        <v>58.669652855543099</v>
      </c>
      <c r="J32" s="61">
        <f>VLOOKUP($A32,'Occupancy Raw Data'!$B$6:$BE$43,'Occupancy Raw Data'!AP$1,FALSE)</f>
        <v>57.888017917133197</v>
      </c>
      <c r="K32" s="62">
        <f>VLOOKUP($A32,'Occupancy Raw Data'!$B$6:$BE$43,'Occupancy Raw Data'!AR$1,FALSE)</f>
        <v>57.298512238041901</v>
      </c>
      <c r="M32" s="59">
        <f>VLOOKUP($A32,'Occupancy Raw Data'!$B$6:$BE$43,'Occupancy Raw Data'!AT$1,FALSE)</f>
        <v>35.576498940019597</v>
      </c>
      <c r="N32" s="60">
        <f>VLOOKUP($A32,'Occupancy Raw Data'!$B$6:$BE$43,'Occupancy Raw Data'!AU$1,FALSE)</f>
        <v>38.438308999728598</v>
      </c>
      <c r="O32" s="60">
        <f>VLOOKUP($A32,'Occupancy Raw Data'!$B$6:$BE$43,'Occupancy Raw Data'!AV$1,FALSE)</f>
        <v>42.1965721883303</v>
      </c>
      <c r="P32" s="60">
        <f>VLOOKUP($A32,'Occupancy Raw Data'!$B$6:$BE$43,'Occupancy Raw Data'!AW$1,FALSE)</f>
        <v>48.430522402342199</v>
      </c>
      <c r="Q32" s="60">
        <f>VLOOKUP($A32,'Occupancy Raw Data'!$B$6:$BE$43,'Occupancy Raw Data'!AX$1,FALSE)</f>
        <v>36.172604697443802</v>
      </c>
      <c r="R32" s="61">
        <f>VLOOKUP($A32,'Occupancy Raw Data'!$B$6:$BE$43,'Occupancy Raw Data'!AY$1,FALSE)</f>
        <v>40.235803640409301</v>
      </c>
      <c r="S32" s="60">
        <f>VLOOKUP($A32,'Occupancy Raw Data'!$B$6:$BE$43,'Occupancy Raw Data'!BA$1,FALSE)</f>
        <v>34.754370735865599</v>
      </c>
      <c r="T32" s="60">
        <f>VLOOKUP($A32,'Occupancy Raw Data'!$B$6:$BE$43,'Occupancy Raw Data'!BB$1,FALSE)</f>
        <v>30.270341296185201</v>
      </c>
      <c r="U32" s="61">
        <f>VLOOKUP($A32,'Occupancy Raw Data'!$B$6:$BE$43,'Occupancy Raw Data'!BC$1,FALSE)</f>
        <v>32.4441654212579</v>
      </c>
      <c r="V32" s="62">
        <f>VLOOKUP($A32,'Occupancy Raw Data'!$B$6:$BE$43,'Occupancy Raw Data'!BE$1,FALSE)</f>
        <v>37.894168969905401</v>
      </c>
      <c r="X32" s="64">
        <f>VLOOKUP($A32,'ADR Raw Data'!$B$6:$BE$43,'ADR Raw Data'!AG$1,FALSE)</f>
        <v>88.359865010732904</v>
      </c>
      <c r="Y32" s="65">
        <f>VLOOKUP($A32,'ADR Raw Data'!$B$6:$BE$43,'ADR Raw Data'!AH$1,FALSE)</f>
        <v>91.280780404831702</v>
      </c>
      <c r="Z32" s="65">
        <f>VLOOKUP($A32,'ADR Raw Data'!$B$6:$BE$43,'ADR Raw Data'!AI$1,FALSE)</f>
        <v>93.859784828006397</v>
      </c>
      <c r="AA32" s="65">
        <f>VLOOKUP($A32,'ADR Raw Data'!$B$6:$BE$43,'ADR Raw Data'!AJ$1,FALSE)</f>
        <v>93.439225446362101</v>
      </c>
      <c r="AB32" s="65">
        <f>VLOOKUP($A32,'ADR Raw Data'!$B$6:$BE$43,'ADR Raw Data'!AK$1,FALSE)</f>
        <v>92.162875336168398</v>
      </c>
      <c r="AC32" s="66">
        <f>VLOOKUP($A32,'ADR Raw Data'!$B$6:$BE$43,'ADR Raw Data'!AL$1,FALSE)</f>
        <v>91.932066586729903</v>
      </c>
      <c r="AD32" s="65">
        <f>VLOOKUP($A32,'ADR Raw Data'!$B$6:$BE$43,'ADR Raw Data'!AN$1,FALSE)</f>
        <v>99.743666007137804</v>
      </c>
      <c r="AE32" s="65">
        <f>VLOOKUP($A32,'ADR Raw Data'!$B$6:$BE$43,'ADR Raw Data'!AO$1,FALSE)</f>
        <v>99.538720653916599</v>
      </c>
      <c r="AF32" s="66">
        <f>VLOOKUP($A32,'ADR Raw Data'!$B$6:$BE$43,'ADR Raw Data'!AP$1,FALSE)</f>
        <v>99.639809689712493</v>
      </c>
      <c r="AG32" s="67">
        <f>VLOOKUP($A32,'ADR Raw Data'!$B$6:$BE$43,'ADR Raw Data'!AR$1,FALSE)</f>
        <v>94.156935976469398</v>
      </c>
      <c r="AI32" s="59">
        <f>VLOOKUP($A32,'ADR Raw Data'!$B$6:$BE$43,'ADR Raw Data'!AT$1,FALSE)</f>
        <v>31.469536255625201</v>
      </c>
      <c r="AJ32" s="60">
        <f>VLOOKUP($A32,'ADR Raw Data'!$B$6:$BE$43,'ADR Raw Data'!AU$1,FALSE)</f>
        <v>33.443875331102397</v>
      </c>
      <c r="AK32" s="60">
        <f>VLOOKUP($A32,'ADR Raw Data'!$B$6:$BE$43,'ADR Raw Data'!AV$1,FALSE)</f>
        <v>36.965281947358299</v>
      </c>
      <c r="AL32" s="60">
        <f>VLOOKUP($A32,'ADR Raw Data'!$B$6:$BE$43,'ADR Raw Data'!AW$1,FALSE)</f>
        <v>34.884858241829697</v>
      </c>
      <c r="AM32" s="60">
        <f>VLOOKUP($A32,'ADR Raw Data'!$B$6:$BE$43,'ADR Raw Data'!AX$1,FALSE)</f>
        <v>30.272112809416701</v>
      </c>
      <c r="AN32" s="61">
        <f>VLOOKUP($A32,'ADR Raw Data'!$B$6:$BE$43,'ADR Raw Data'!AY$1,FALSE)</f>
        <v>33.526219905962499</v>
      </c>
      <c r="AO32" s="60">
        <f>VLOOKUP($A32,'ADR Raw Data'!$B$6:$BE$43,'ADR Raw Data'!BA$1,FALSE)</f>
        <v>38.549795470929801</v>
      </c>
      <c r="AP32" s="60">
        <f>VLOOKUP($A32,'ADR Raw Data'!$B$6:$BE$43,'ADR Raw Data'!BB$1,FALSE)</f>
        <v>34.366373951471097</v>
      </c>
      <c r="AQ32" s="61">
        <f>VLOOKUP($A32,'ADR Raw Data'!$B$6:$BE$43,'ADR Raw Data'!BC$1,FALSE)</f>
        <v>36.366965801493102</v>
      </c>
      <c r="AR32" s="62">
        <f>VLOOKUP($A32,'ADR Raw Data'!$B$6:$BE$43,'ADR Raw Data'!BE$1,FALSE)</f>
        <v>34.285306607913903</v>
      </c>
      <c r="AT32" s="64">
        <f>VLOOKUP($A32,'RevPAR Raw Data'!$B$6:$BE$43,'RevPAR Raw Data'!AG$1,FALSE)</f>
        <v>45.173362566629301</v>
      </c>
      <c r="AU32" s="65">
        <f>VLOOKUP($A32,'RevPAR Raw Data'!$B$6:$BE$43,'RevPAR Raw Data'!AH$1,FALSE)</f>
        <v>52.9735180705487</v>
      </c>
      <c r="AV32" s="65">
        <f>VLOOKUP($A32,'RevPAR Raw Data'!$B$6:$BE$43,'RevPAR Raw Data'!AI$1,FALSE)</f>
        <v>56.924435459126499</v>
      </c>
      <c r="AW32" s="65">
        <f>VLOOKUP($A32,'RevPAR Raw Data'!$B$6:$BE$43,'RevPAR Raw Data'!AJ$1,FALSE)</f>
        <v>56.260249426651697</v>
      </c>
      <c r="AX32" s="65">
        <f>VLOOKUP($A32,'RevPAR Raw Data'!$B$6:$BE$43,'RevPAR Raw Data'!AK$1,FALSE)</f>
        <v>50.963077089585603</v>
      </c>
      <c r="AY32" s="66">
        <f>VLOOKUP($A32,'RevPAR Raw Data'!$B$6:$BE$43,'RevPAR Raw Data'!AL$1,FALSE)</f>
        <v>52.458928522508302</v>
      </c>
      <c r="AZ32" s="65">
        <f>VLOOKUP($A32,'RevPAR Raw Data'!$B$6:$BE$43,'RevPAR Raw Data'!AN$1,FALSE)</f>
        <v>56.959999907054801</v>
      </c>
      <c r="BA32" s="65">
        <f>VLOOKUP($A32,'RevPAR Raw Data'!$B$6:$BE$43,'RevPAR Raw Data'!AO$1,FALSE)</f>
        <v>58.399021864501599</v>
      </c>
      <c r="BB32" s="66">
        <f>VLOOKUP($A32,'RevPAR Raw Data'!$B$6:$BE$43,'RevPAR Raw Data'!AP$1,FALSE)</f>
        <v>57.6795108857782</v>
      </c>
      <c r="BC32" s="67">
        <f>VLOOKUP($A32,'RevPAR Raw Data'!$B$6:$BE$43,'RevPAR Raw Data'!AR$1,FALSE)</f>
        <v>53.950523483442602</v>
      </c>
      <c r="BE32" s="59">
        <f>VLOOKUP($A32,'RevPAR Raw Data'!$B$6:$BE$43,'RevPAR Raw Data'!AT$1,FALSE)</f>
        <v>78.241794428056394</v>
      </c>
      <c r="BF32" s="60">
        <f>VLOOKUP($A32,'RevPAR Raw Data'!$B$6:$BE$43,'RevPAR Raw Data'!AU$1,FALSE)</f>
        <v>84.737444472084206</v>
      </c>
      <c r="BG32" s="60">
        <f>VLOOKUP($A32,'RevPAR Raw Data'!$B$6:$BE$43,'RevPAR Raw Data'!AV$1,FALSE)</f>
        <v>94.759936017225698</v>
      </c>
      <c r="BH32" s="60">
        <f>VLOOKUP($A32,'RevPAR Raw Data'!$B$6:$BE$43,'RevPAR Raw Data'!AW$1,FALSE)</f>
        <v>100.210299730006</v>
      </c>
      <c r="BI32" s="60">
        <f>VLOOKUP($A32,'RevPAR Raw Data'!$B$6:$BE$43,'RevPAR Raw Data'!AX$1,FALSE)</f>
        <v>77.394929206975107</v>
      </c>
      <c r="BJ32" s="61">
        <f>VLOOKUP($A32,'RevPAR Raw Data'!$B$6:$BE$43,'RevPAR Raw Data'!AY$1,FALSE)</f>
        <v>87.251567555786806</v>
      </c>
      <c r="BK32" s="60">
        <f>VLOOKUP($A32,'RevPAR Raw Data'!$B$6:$BE$43,'RevPAR Raw Data'!BA$1,FALSE)</f>
        <v>86.701905042680494</v>
      </c>
      <c r="BL32" s="60">
        <f>VLOOKUP($A32,'RevPAR Raw Data'!$B$6:$BE$43,'RevPAR Raw Data'!BB$1,FALSE)</f>
        <v>75.039533933889899</v>
      </c>
      <c r="BM32" s="61">
        <f>VLOOKUP($A32,'RevPAR Raw Data'!$B$6:$BE$43,'RevPAR Raw Data'!BC$1,FALSE)</f>
        <v>80.610089766079795</v>
      </c>
      <c r="BN32" s="62">
        <f>VLOOKUP($A32,'RevPAR Raw Data'!$B$6:$BE$43,'RevPAR Raw Data'!BE$1,FALSE)</f>
        <v>85.171607595672498</v>
      </c>
    </row>
    <row r="33" spans="1:66" x14ac:dyDescent="0.35">
      <c r="A33" s="78" t="s">
        <v>46</v>
      </c>
      <c r="B33" s="59">
        <f>VLOOKUP($A33,'Occupancy Raw Data'!$B$6:$BE$43,'Occupancy Raw Data'!AG$1,FALSE)</f>
        <v>60.850981154070297</v>
      </c>
      <c r="C33" s="60">
        <f>VLOOKUP($A33,'Occupancy Raw Data'!$B$6:$BE$43,'Occupancy Raw Data'!AH$1,FALSE)</f>
        <v>65.450748008548601</v>
      </c>
      <c r="D33" s="60">
        <f>VLOOKUP($A33,'Occupancy Raw Data'!$B$6:$BE$43,'Occupancy Raw Data'!AI$1,FALSE)</f>
        <v>66.3590441033611</v>
      </c>
      <c r="E33" s="60">
        <f>VLOOKUP($A33,'Occupancy Raw Data'!$B$6:$BE$43,'Occupancy Raw Data'!AJ$1,FALSE)</f>
        <v>66.223042549057695</v>
      </c>
      <c r="F33" s="60">
        <f>VLOOKUP($A33,'Occupancy Raw Data'!$B$6:$BE$43,'Occupancy Raw Data'!AK$1,FALSE)</f>
        <v>60.860695550806199</v>
      </c>
      <c r="G33" s="61">
        <f>VLOOKUP($A33,'Occupancy Raw Data'!$B$6:$BE$43,'Occupancy Raw Data'!AL$1,FALSE)</f>
        <v>63.948902273168798</v>
      </c>
      <c r="H33" s="60">
        <f>VLOOKUP($A33,'Occupancy Raw Data'!$B$6:$BE$43,'Occupancy Raw Data'!AN$1,FALSE)</f>
        <v>59.461822420827602</v>
      </c>
      <c r="I33" s="60">
        <f>VLOOKUP($A33,'Occupancy Raw Data'!$B$6:$BE$43,'Occupancy Raw Data'!AO$1,FALSE)</f>
        <v>61.239557023508802</v>
      </c>
      <c r="J33" s="61">
        <f>VLOOKUP($A33,'Occupancy Raw Data'!$B$6:$BE$43,'Occupancy Raw Data'!AP$1,FALSE)</f>
        <v>60.350689722168198</v>
      </c>
      <c r="K33" s="62">
        <f>VLOOKUP($A33,'Occupancy Raw Data'!$B$6:$BE$43,'Occupancy Raw Data'!AR$1,FALSE)</f>
        <v>62.9208415443115</v>
      </c>
      <c r="M33" s="59">
        <f>VLOOKUP($A33,'Occupancy Raw Data'!$B$6:$BE$43,'Occupancy Raw Data'!AT$1,FALSE)</f>
        <v>36.329014356557899</v>
      </c>
      <c r="N33" s="60">
        <f>VLOOKUP($A33,'Occupancy Raw Data'!$B$6:$BE$43,'Occupancy Raw Data'!AU$1,FALSE)</f>
        <v>32.820096737048701</v>
      </c>
      <c r="O33" s="60">
        <f>VLOOKUP($A33,'Occupancy Raw Data'!$B$6:$BE$43,'Occupancy Raw Data'!AV$1,FALSE)</f>
        <v>33.784311048310798</v>
      </c>
      <c r="P33" s="60">
        <f>VLOOKUP($A33,'Occupancy Raw Data'!$B$6:$BE$43,'Occupancy Raw Data'!AW$1,FALSE)</f>
        <v>41.782425318852702</v>
      </c>
      <c r="Q33" s="60">
        <f>VLOOKUP($A33,'Occupancy Raw Data'!$B$6:$BE$43,'Occupancy Raw Data'!AX$1,FALSE)</f>
        <v>36.138086225959498</v>
      </c>
      <c r="R33" s="61">
        <f>VLOOKUP($A33,'Occupancy Raw Data'!$B$6:$BE$43,'Occupancy Raw Data'!AY$1,FALSE)</f>
        <v>36.1036131409695</v>
      </c>
      <c r="S33" s="60">
        <f>VLOOKUP($A33,'Occupancy Raw Data'!$B$6:$BE$43,'Occupancy Raw Data'!BA$1,FALSE)</f>
        <v>29.6292265089082</v>
      </c>
      <c r="T33" s="60">
        <f>VLOOKUP($A33,'Occupancy Raw Data'!$B$6:$BE$43,'Occupancy Raw Data'!BB$1,FALSE)</f>
        <v>26.694697733302</v>
      </c>
      <c r="U33" s="61">
        <f>VLOOKUP($A33,'Occupancy Raw Data'!$B$6:$BE$43,'Occupancy Raw Data'!BC$1,FALSE)</f>
        <v>28.123560182123299</v>
      </c>
      <c r="V33" s="62">
        <f>VLOOKUP($A33,'Occupancy Raw Data'!$B$6:$BE$43,'Occupancy Raw Data'!BE$1,FALSE)</f>
        <v>33.819509116715103</v>
      </c>
      <c r="X33" s="64">
        <f>VLOOKUP($A33,'ADR Raw Data'!$B$6:$BE$43,'ADR Raw Data'!AG$1,FALSE)</f>
        <v>83.234838561621899</v>
      </c>
      <c r="Y33" s="65">
        <f>VLOOKUP($A33,'ADR Raw Data'!$B$6:$BE$43,'ADR Raw Data'!AH$1,FALSE)</f>
        <v>85.072327703153903</v>
      </c>
      <c r="Z33" s="65">
        <f>VLOOKUP($A33,'ADR Raw Data'!$B$6:$BE$43,'ADR Raw Data'!AI$1,FALSE)</f>
        <v>85.666723400673405</v>
      </c>
      <c r="AA33" s="65">
        <f>VLOOKUP($A33,'ADR Raw Data'!$B$6:$BE$43,'ADR Raw Data'!AJ$1,FALSE)</f>
        <v>86.737769370690899</v>
      </c>
      <c r="AB33" s="65">
        <f>VLOOKUP($A33,'ADR Raw Data'!$B$6:$BE$43,'ADR Raw Data'!AK$1,FALSE)</f>
        <v>85.064516831604095</v>
      </c>
      <c r="AC33" s="66">
        <f>VLOOKUP($A33,'ADR Raw Data'!$B$6:$BE$43,'ADR Raw Data'!AL$1,FALSE)</f>
        <v>85.189439181819495</v>
      </c>
      <c r="AD33" s="65">
        <f>VLOOKUP($A33,'ADR Raw Data'!$B$6:$BE$43,'ADR Raw Data'!AN$1,FALSE)</f>
        <v>86.3803514213363</v>
      </c>
      <c r="AE33" s="65">
        <f>VLOOKUP($A33,'ADR Raw Data'!$B$6:$BE$43,'ADR Raw Data'!AO$1,FALSE)</f>
        <v>86.707271446700503</v>
      </c>
      <c r="AF33" s="66">
        <f>VLOOKUP($A33,'ADR Raw Data'!$B$6:$BE$43,'ADR Raw Data'!AP$1,FALSE)</f>
        <v>86.546218933601594</v>
      </c>
      <c r="AG33" s="67">
        <f>VLOOKUP($A33,'ADR Raw Data'!$B$6:$BE$43,'ADR Raw Data'!AR$1,FALSE)</f>
        <v>85.561255995324103</v>
      </c>
      <c r="AI33" s="59">
        <f>VLOOKUP($A33,'ADR Raw Data'!$B$6:$BE$43,'ADR Raw Data'!AT$1,FALSE)</f>
        <v>35.150731110302402</v>
      </c>
      <c r="AJ33" s="60">
        <f>VLOOKUP($A33,'ADR Raw Data'!$B$6:$BE$43,'ADR Raw Data'!AU$1,FALSE)</f>
        <v>36.148352323783698</v>
      </c>
      <c r="AK33" s="60">
        <f>VLOOKUP($A33,'ADR Raw Data'!$B$6:$BE$43,'ADR Raw Data'!AV$1,FALSE)</f>
        <v>34.318265664853499</v>
      </c>
      <c r="AL33" s="60">
        <f>VLOOKUP($A33,'ADR Raw Data'!$B$6:$BE$43,'ADR Raw Data'!AW$1,FALSE)</f>
        <v>37.489998807628197</v>
      </c>
      <c r="AM33" s="60">
        <f>VLOOKUP($A33,'ADR Raw Data'!$B$6:$BE$43,'ADR Raw Data'!AX$1,FALSE)</f>
        <v>37.353928048129497</v>
      </c>
      <c r="AN33" s="61">
        <f>VLOOKUP($A33,'ADR Raw Data'!$B$6:$BE$43,'ADR Raw Data'!AY$1,FALSE)</f>
        <v>36.081710169052798</v>
      </c>
      <c r="AO33" s="60">
        <f>VLOOKUP($A33,'ADR Raw Data'!$B$6:$BE$43,'ADR Raw Data'!BA$1,FALSE)</f>
        <v>35.342268480556697</v>
      </c>
      <c r="AP33" s="60">
        <f>VLOOKUP($A33,'ADR Raw Data'!$B$6:$BE$43,'ADR Raw Data'!BB$1,FALSE)</f>
        <v>30.996731723627502</v>
      </c>
      <c r="AQ33" s="61">
        <f>VLOOKUP($A33,'ADR Raw Data'!$B$6:$BE$43,'ADR Raw Data'!BC$1,FALSE)</f>
        <v>33.070249962878798</v>
      </c>
      <c r="AR33" s="62">
        <f>VLOOKUP($A33,'ADR Raw Data'!$B$6:$BE$43,'ADR Raw Data'!BE$1,FALSE)</f>
        <v>35.169956101594998</v>
      </c>
      <c r="AT33" s="64">
        <f>VLOOKUP($A33,'RevPAR Raw Data'!$B$6:$BE$43,'RevPAR Raw Data'!AG$1,FALSE)</f>
        <v>50.649215926753399</v>
      </c>
      <c r="AU33" s="65">
        <f>VLOOKUP($A33,'RevPAR Raw Data'!$B$6:$BE$43,'RevPAR Raw Data'!AH$1,FALSE)</f>
        <v>55.680474829997998</v>
      </c>
      <c r="AV33" s="65">
        <f>VLOOKUP($A33,'RevPAR Raw Data'!$B$6:$BE$43,'RevPAR Raw Data'!AI$1,FALSE)</f>
        <v>56.847618763357197</v>
      </c>
      <c r="AW33" s="65">
        <f>VLOOKUP($A33,'RevPAR Raw Data'!$B$6:$BE$43,'RevPAR Raw Data'!AJ$1,FALSE)</f>
        <v>57.440389916456098</v>
      </c>
      <c r="AX33" s="65">
        <f>VLOOKUP($A33,'RevPAR Raw Data'!$B$6:$BE$43,'RevPAR Raw Data'!AK$1,FALSE)</f>
        <v>51.770856610646902</v>
      </c>
      <c r="AY33" s="66">
        <f>VLOOKUP($A33,'RevPAR Raw Data'!$B$6:$BE$43,'RevPAR Raw Data'!AL$1,FALSE)</f>
        <v>54.477711209442298</v>
      </c>
      <c r="AZ33" s="65">
        <f>VLOOKUP($A33,'RevPAR Raw Data'!$B$6:$BE$43,'RevPAR Raw Data'!AN$1,FALSE)</f>
        <v>51.363331168641899</v>
      </c>
      <c r="BA33" s="65">
        <f>VLOOKUP($A33,'RevPAR Raw Data'!$B$6:$BE$43,'RevPAR Raw Data'!AO$1,FALSE)</f>
        <v>53.0991489411307</v>
      </c>
      <c r="BB33" s="66">
        <f>VLOOKUP($A33,'RevPAR Raw Data'!$B$6:$BE$43,'RevPAR Raw Data'!AP$1,FALSE)</f>
        <v>52.2312400548863</v>
      </c>
      <c r="BC33" s="67">
        <f>VLOOKUP($A33,'RevPAR Raw Data'!$B$6:$BE$43,'RevPAR Raw Data'!AR$1,FALSE)</f>
        <v>53.835862308140598</v>
      </c>
      <c r="BE33" s="59">
        <f>VLOOKUP($A33,'RevPAR Raw Data'!$B$6:$BE$43,'RevPAR Raw Data'!AT$1,FALSE)</f>
        <v>84.249659618357299</v>
      </c>
      <c r="BF33" s="60">
        <f>VLOOKUP($A33,'RevPAR Raw Data'!$B$6:$BE$43,'RevPAR Raw Data'!AU$1,FALSE)</f>
        <v>80.832373262347502</v>
      </c>
      <c r="BG33" s="60">
        <f>VLOOKUP($A33,'RevPAR Raw Data'!$B$6:$BE$43,'RevPAR Raw Data'!AV$1,FALSE)</f>
        <v>79.696766331764096</v>
      </c>
      <c r="BH33" s="60">
        <f>VLOOKUP($A33,'RevPAR Raw Data'!$B$6:$BE$43,'RevPAR Raw Data'!AW$1,FALSE)</f>
        <v>94.936654880316993</v>
      </c>
      <c r="BI33" s="60">
        <f>VLOOKUP($A33,'RevPAR Raw Data'!$B$6:$BE$43,'RevPAR Raw Data'!AX$1,FALSE)</f>
        <v>86.991009000904995</v>
      </c>
      <c r="BJ33" s="61">
        <f>VLOOKUP($A33,'RevPAR Raw Data'!$B$6:$BE$43,'RevPAR Raw Data'!AY$1,FALSE)</f>
        <v>85.212124364103005</v>
      </c>
      <c r="BK33" s="60">
        <f>VLOOKUP($A33,'RevPAR Raw Data'!$B$6:$BE$43,'RevPAR Raw Data'!BA$1,FALSE)</f>
        <v>75.443135770955706</v>
      </c>
      <c r="BL33" s="60">
        <f>VLOOKUP($A33,'RevPAR Raw Data'!$B$6:$BE$43,'RevPAR Raw Data'!BB$1,FALSE)</f>
        <v>65.965913297754497</v>
      </c>
      <c r="BM33" s="61">
        <f>VLOOKUP($A33,'RevPAR Raw Data'!$B$6:$BE$43,'RevPAR Raw Data'!BC$1,FALSE)</f>
        <v>70.494341795691</v>
      </c>
      <c r="BN33" s="62">
        <f>VLOOKUP($A33,'RevPAR Raw Data'!$B$6:$BE$43,'RevPAR Raw Data'!BE$1,FALSE)</f>
        <v>80.8837717284338</v>
      </c>
    </row>
    <row r="34" spans="1:66" x14ac:dyDescent="0.35">
      <c r="A34" s="78" t="s">
        <v>95</v>
      </c>
      <c r="B34" s="59">
        <f>VLOOKUP($A34,'Occupancy Raw Data'!$B$6:$BE$43,'Occupancy Raw Data'!AG$1,FALSE)</f>
        <v>47.203261281759502</v>
      </c>
      <c r="C34" s="60">
        <f>VLOOKUP($A34,'Occupancy Raw Data'!$B$6:$BE$43,'Occupancy Raw Data'!AH$1,FALSE)</f>
        <v>55.3469852104664</v>
      </c>
      <c r="D34" s="60">
        <f>VLOOKUP($A34,'Occupancy Raw Data'!$B$6:$BE$43,'Occupancy Raw Data'!AI$1,FALSE)</f>
        <v>59.286120591581302</v>
      </c>
      <c r="E34" s="60">
        <f>VLOOKUP($A34,'Occupancy Raw Data'!$B$6:$BE$43,'Occupancy Raw Data'!AJ$1,FALSE)</f>
        <v>59.091770951839202</v>
      </c>
      <c r="F34" s="60">
        <f>VLOOKUP($A34,'Occupancy Raw Data'!$B$6:$BE$43,'Occupancy Raw Data'!AK$1,FALSE)</f>
        <v>53.7495259764884</v>
      </c>
      <c r="G34" s="61">
        <f>VLOOKUP($A34,'Occupancy Raw Data'!$B$6:$BE$43,'Occupancy Raw Data'!AL$1,FALSE)</f>
        <v>54.935532802426998</v>
      </c>
      <c r="H34" s="60">
        <f>VLOOKUP($A34,'Occupancy Raw Data'!$B$6:$BE$43,'Occupancy Raw Data'!AN$1,FALSE)</f>
        <v>55.2284793325748</v>
      </c>
      <c r="I34" s="60">
        <f>VLOOKUP($A34,'Occupancy Raw Data'!$B$6:$BE$43,'Occupancy Raw Data'!AO$1,FALSE)</f>
        <v>54.986727341676101</v>
      </c>
      <c r="J34" s="61">
        <f>VLOOKUP($A34,'Occupancy Raw Data'!$B$6:$BE$43,'Occupancy Raw Data'!AP$1,FALSE)</f>
        <v>55.107603337125497</v>
      </c>
      <c r="K34" s="62">
        <f>VLOOKUP($A34,'Occupancy Raw Data'!$B$6:$BE$43,'Occupancy Raw Data'!AR$1,FALSE)</f>
        <v>54.984695812340803</v>
      </c>
      <c r="M34" s="59">
        <f>VLOOKUP($A34,'Occupancy Raw Data'!$B$6:$BE$43,'Occupancy Raw Data'!AT$1,FALSE)</f>
        <v>65.618373339181304</v>
      </c>
      <c r="N34" s="60">
        <f>VLOOKUP($A34,'Occupancy Raw Data'!$B$6:$BE$43,'Occupancy Raw Data'!AU$1,FALSE)</f>
        <v>74.303223241910402</v>
      </c>
      <c r="O34" s="60">
        <f>VLOOKUP($A34,'Occupancy Raw Data'!$B$6:$BE$43,'Occupancy Raw Data'!AV$1,FALSE)</f>
        <v>78.370439420968495</v>
      </c>
      <c r="P34" s="60">
        <f>VLOOKUP($A34,'Occupancy Raw Data'!$B$6:$BE$43,'Occupancy Raw Data'!AW$1,FALSE)</f>
        <v>87.661835026320603</v>
      </c>
      <c r="Q34" s="60">
        <f>VLOOKUP($A34,'Occupancy Raw Data'!$B$6:$BE$43,'Occupancy Raw Data'!AX$1,FALSE)</f>
        <v>63.451012004394798</v>
      </c>
      <c r="R34" s="61">
        <f>VLOOKUP($A34,'Occupancy Raw Data'!$B$6:$BE$43,'Occupancy Raw Data'!AY$1,FALSE)</f>
        <v>73.995564275716205</v>
      </c>
      <c r="S34" s="60">
        <f>VLOOKUP($A34,'Occupancy Raw Data'!$B$6:$BE$43,'Occupancy Raw Data'!BA$1,FALSE)</f>
        <v>65.219497862344298</v>
      </c>
      <c r="T34" s="60">
        <f>VLOOKUP($A34,'Occupancy Raw Data'!$B$6:$BE$43,'Occupancy Raw Data'!BB$1,FALSE)</f>
        <v>51.088464230646501</v>
      </c>
      <c r="U34" s="61">
        <f>VLOOKUP($A34,'Occupancy Raw Data'!$B$6:$BE$43,'Occupancy Raw Data'!BC$1,FALSE)</f>
        <v>57.853798102481903</v>
      </c>
      <c r="V34" s="62">
        <f>VLOOKUP($A34,'Occupancy Raw Data'!$B$6:$BE$43,'Occupancy Raw Data'!BE$1,FALSE)</f>
        <v>69.045605810994502</v>
      </c>
      <c r="X34" s="64">
        <f>VLOOKUP($A34,'ADR Raw Data'!$B$6:$BE$43,'ADR Raw Data'!AG$1,FALSE)</f>
        <v>112.551420968065</v>
      </c>
      <c r="Y34" s="65">
        <f>VLOOKUP($A34,'ADR Raw Data'!$B$6:$BE$43,'ADR Raw Data'!AH$1,FALSE)</f>
        <v>114.43584189791</v>
      </c>
      <c r="Z34" s="65">
        <f>VLOOKUP($A34,'ADR Raw Data'!$B$6:$BE$43,'ADR Raw Data'!AI$1,FALSE)</f>
        <v>117.84741904533399</v>
      </c>
      <c r="AA34" s="65">
        <f>VLOOKUP($A34,'ADR Raw Data'!$B$6:$BE$43,'ADR Raw Data'!AJ$1,FALSE)</f>
        <v>118.407325525429</v>
      </c>
      <c r="AB34" s="65">
        <f>VLOOKUP($A34,'ADR Raw Data'!$B$6:$BE$43,'ADR Raw Data'!AK$1,FALSE)</f>
        <v>119.616694593879</v>
      </c>
      <c r="AC34" s="66">
        <f>VLOOKUP($A34,'ADR Raw Data'!$B$6:$BE$43,'ADR Raw Data'!AL$1,FALSE)</f>
        <v>116.71654695751199</v>
      </c>
      <c r="AD34" s="65">
        <f>VLOOKUP($A34,'ADR Raw Data'!$B$6:$BE$43,'ADR Raw Data'!AN$1,FALSE)</f>
        <v>132.194619345978</v>
      </c>
      <c r="AE34" s="65">
        <f>VLOOKUP($A34,'ADR Raw Data'!$B$6:$BE$43,'ADR Raw Data'!AO$1,FALSE)</f>
        <v>129.19654913793099</v>
      </c>
      <c r="AF34" s="66">
        <f>VLOOKUP($A34,'ADR Raw Data'!$B$6:$BE$43,'ADR Raw Data'!AP$1,FALSE)</f>
        <v>130.69887230656701</v>
      </c>
      <c r="AG34" s="67">
        <f>VLOOKUP($A34,'ADR Raw Data'!$B$6:$BE$43,'ADR Raw Data'!AR$1,FALSE)</f>
        <v>120.720426986218</v>
      </c>
      <c r="AI34" s="59">
        <f>VLOOKUP($A34,'ADR Raw Data'!$B$6:$BE$43,'ADR Raw Data'!AT$1,FALSE)</f>
        <v>31.518878578972501</v>
      </c>
      <c r="AJ34" s="60">
        <f>VLOOKUP($A34,'ADR Raw Data'!$B$6:$BE$43,'ADR Raw Data'!AU$1,FALSE)</f>
        <v>33.863463782834003</v>
      </c>
      <c r="AK34" s="60">
        <f>VLOOKUP($A34,'ADR Raw Data'!$B$6:$BE$43,'ADR Raw Data'!AV$1,FALSE)</f>
        <v>37.579815135505697</v>
      </c>
      <c r="AL34" s="60">
        <f>VLOOKUP($A34,'ADR Raw Data'!$B$6:$BE$43,'ADR Raw Data'!AW$1,FALSE)</f>
        <v>33.679033367518599</v>
      </c>
      <c r="AM34" s="60">
        <f>VLOOKUP($A34,'ADR Raw Data'!$B$6:$BE$43,'ADR Raw Data'!AX$1,FALSE)</f>
        <v>25.947078550355599</v>
      </c>
      <c r="AN34" s="61">
        <f>VLOOKUP($A34,'ADR Raw Data'!$B$6:$BE$43,'ADR Raw Data'!AY$1,FALSE)</f>
        <v>32.4343656533675</v>
      </c>
      <c r="AO34" s="60">
        <f>VLOOKUP($A34,'ADR Raw Data'!$B$6:$BE$43,'ADR Raw Data'!BA$1,FALSE)</f>
        <v>39.046658981014197</v>
      </c>
      <c r="AP34" s="60">
        <f>VLOOKUP($A34,'ADR Raw Data'!$B$6:$BE$43,'ADR Raw Data'!BB$1,FALSE)</f>
        <v>31.299354825161501</v>
      </c>
      <c r="AQ34" s="61">
        <f>VLOOKUP($A34,'ADR Raw Data'!$B$6:$BE$43,'ADR Raw Data'!BC$1,FALSE)</f>
        <v>35.011186805437802</v>
      </c>
      <c r="AR34" s="62">
        <f>VLOOKUP($A34,'ADR Raw Data'!$B$6:$BE$43,'ADR Raw Data'!BE$1,FALSE)</f>
        <v>32.964240709080499</v>
      </c>
      <c r="AT34" s="64">
        <f>VLOOKUP($A34,'RevPAR Raw Data'!$B$6:$BE$43,'RevPAR Raw Data'!AG$1,FALSE)</f>
        <v>53.127941315889203</v>
      </c>
      <c r="AU34" s="65">
        <f>VLOOKUP($A34,'RevPAR Raw Data'!$B$6:$BE$43,'RevPAR Raw Data'!AH$1,FALSE)</f>
        <v>63.336788490709097</v>
      </c>
      <c r="AV34" s="65">
        <f>VLOOKUP($A34,'RevPAR Raw Data'!$B$6:$BE$43,'RevPAR Raw Data'!AI$1,FALSE)</f>
        <v>69.8671629692832</v>
      </c>
      <c r="AW34" s="65">
        <f>VLOOKUP($A34,'RevPAR Raw Data'!$B$6:$BE$43,'RevPAR Raw Data'!AJ$1,FALSE)</f>
        <v>69.968985589685204</v>
      </c>
      <c r="AX34" s="65">
        <f>VLOOKUP($A34,'RevPAR Raw Data'!$B$6:$BE$43,'RevPAR Raw Data'!AK$1,FALSE)</f>
        <v>64.293406332954106</v>
      </c>
      <c r="AY34" s="66">
        <f>VLOOKUP($A34,'RevPAR Raw Data'!$B$6:$BE$43,'RevPAR Raw Data'!AL$1,FALSE)</f>
        <v>64.118856939704202</v>
      </c>
      <c r="AZ34" s="65">
        <f>VLOOKUP($A34,'RevPAR Raw Data'!$B$6:$BE$43,'RevPAR Raw Data'!AN$1,FALSE)</f>
        <v>73.009078024269996</v>
      </c>
      <c r="BA34" s="65">
        <f>VLOOKUP($A34,'RevPAR Raw Data'!$B$6:$BE$43,'RevPAR Raw Data'!AO$1,FALSE)</f>
        <v>71.040954209328703</v>
      </c>
      <c r="BB34" s="66">
        <f>VLOOKUP($A34,'RevPAR Raw Data'!$B$6:$BE$43,'RevPAR Raw Data'!AP$1,FALSE)</f>
        <v>72.025016116799307</v>
      </c>
      <c r="BC34" s="67">
        <f>VLOOKUP($A34,'RevPAR Raw Data'!$B$6:$BE$43,'RevPAR Raw Data'!AR$1,FALSE)</f>
        <v>66.377759561731395</v>
      </c>
      <c r="BE34" s="59">
        <f>VLOOKUP($A34,'RevPAR Raw Data'!$B$6:$BE$43,'RevPAR Raw Data'!AT$1,FALSE)</f>
        <v>117.819427336427</v>
      </c>
      <c r="BF34" s="60">
        <f>VLOOKUP($A34,'RevPAR Raw Data'!$B$6:$BE$43,'RevPAR Raw Data'!AU$1,FALSE)</f>
        <v>133.32833211674699</v>
      </c>
      <c r="BG34" s="60">
        <f>VLOOKUP($A34,'RevPAR Raw Data'!$B$6:$BE$43,'RevPAR Raw Data'!AV$1,FALSE)</f>
        <v>145.401720811757</v>
      </c>
      <c r="BH34" s="60">
        <f>VLOOKUP($A34,'RevPAR Raw Data'!$B$6:$BE$43,'RevPAR Raw Data'!AW$1,FALSE)</f>
        <v>150.86452706293301</v>
      </c>
      <c r="BI34" s="60">
        <f>VLOOKUP($A34,'RevPAR Raw Data'!$B$6:$BE$43,'RevPAR Raw Data'!AX$1,FALSE)</f>
        <v>105.86177448052599</v>
      </c>
      <c r="BJ34" s="61">
        <f>VLOOKUP($A34,'RevPAR Raw Data'!$B$6:$BE$43,'RevPAR Raw Data'!AY$1,FALSE)</f>
        <v>130.42992181354199</v>
      </c>
      <c r="BK34" s="60">
        <f>VLOOKUP($A34,'RevPAR Raw Data'!$B$6:$BE$43,'RevPAR Raw Data'!BA$1,FALSE)</f>
        <v>129.73219176279801</v>
      </c>
      <c r="BL34" s="60">
        <f>VLOOKUP($A34,'RevPAR Raw Data'!$B$6:$BE$43,'RevPAR Raw Data'!BB$1,FALSE)</f>
        <v>98.378178750083904</v>
      </c>
      <c r="BM34" s="61">
        <f>VLOOKUP($A34,'RevPAR Raw Data'!$B$6:$BE$43,'RevPAR Raw Data'!BC$1,FALSE)</f>
        <v>113.12028623562</v>
      </c>
      <c r="BN34" s="62">
        <f>VLOOKUP($A34,'RevPAR Raw Data'!$B$6:$BE$43,'RevPAR Raw Data'!BE$1,FALSE)</f>
        <v>124.770206218654</v>
      </c>
    </row>
    <row r="35" spans="1:66" x14ac:dyDescent="0.35">
      <c r="A35" s="78" t="s">
        <v>96</v>
      </c>
      <c r="B35" s="59">
        <f>VLOOKUP($A35,'Occupancy Raw Data'!$B$6:$BE$43,'Occupancy Raw Data'!AG$1,FALSE)</f>
        <v>48.999334737775797</v>
      </c>
      <c r="C35" s="60">
        <f>VLOOKUP($A35,'Occupancy Raw Data'!$B$6:$BE$43,'Occupancy Raw Data'!AH$1,FALSE)</f>
        <v>56.045570462357198</v>
      </c>
      <c r="D35" s="60">
        <f>VLOOKUP($A35,'Occupancy Raw Data'!$B$6:$BE$43,'Occupancy Raw Data'!AI$1,FALSE)</f>
        <v>58.540303803082303</v>
      </c>
      <c r="E35" s="60">
        <f>VLOOKUP($A35,'Occupancy Raw Data'!$B$6:$BE$43,'Occupancy Raw Data'!AJ$1,FALSE)</f>
        <v>57.789111874930697</v>
      </c>
      <c r="F35" s="60">
        <f>VLOOKUP($A35,'Occupancy Raw Data'!$B$6:$BE$43,'Occupancy Raw Data'!AK$1,FALSE)</f>
        <v>53.143364009313601</v>
      </c>
      <c r="G35" s="61">
        <f>VLOOKUP($A35,'Occupancy Raw Data'!$B$6:$BE$43,'Occupancy Raw Data'!AL$1,FALSE)</f>
        <v>54.903536977491903</v>
      </c>
      <c r="H35" s="60">
        <f>VLOOKUP($A35,'Occupancy Raw Data'!$B$6:$BE$43,'Occupancy Raw Data'!AN$1,FALSE)</f>
        <v>56.475218982148697</v>
      </c>
      <c r="I35" s="60">
        <f>VLOOKUP($A35,'Occupancy Raw Data'!$B$6:$BE$43,'Occupancy Raw Data'!AO$1,FALSE)</f>
        <v>58.498724914070202</v>
      </c>
      <c r="J35" s="61">
        <f>VLOOKUP($A35,'Occupancy Raw Data'!$B$6:$BE$43,'Occupancy Raw Data'!AP$1,FALSE)</f>
        <v>57.486971948109499</v>
      </c>
      <c r="K35" s="62">
        <f>VLOOKUP($A35,'Occupancy Raw Data'!$B$6:$BE$43,'Occupancy Raw Data'!AR$1,FALSE)</f>
        <v>55.641661254811197</v>
      </c>
      <c r="M35" s="59">
        <f>VLOOKUP($A35,'Occupancy Raw Data'!$B$6:$BE$43,'Occupancy Raw Data'!AT$1,FALSE)</f>
        <v>27.258522391861501</v>
      </c>
      <c r="N35" s="60">
        <f>VLOOKUP($A35,'Occupancy Raw Data'!$B$6:$BE$43,'Occupancy Raw Data'!AU$1,FALSE)</f>
        <v>31.860692788794399</v>
      </c>
      <c r="O35" s="60">
        <f>VLOOKUP($A35,'Occupancy Raw Data'!$B$6:$BE$43,'Occupancy Raw Data'!AV$1,FALSE)</f>
        <v>36.085318808133501</v>
      </c>
      <c r="P35" s="60">
        <f>VLOOKUP($A35,'Occupancy Raw Data'!$B$6:$BE$43,'Occupancy Raw Data'!AW$1,FALSE)</f>
        <v>41.311794081165701</v>
      </c>
      <c r="Q35" s="60">
        <f>VLOOKUP($A35,'Occupancy Raw Data'!$B$6:$BE$43,'Occupancy Raw Data'!AX$1,FALSE)</f>
        <v>29.260940247750501</v>
      </c>
      <c r="R35" s="61">
        <f>VLOOKUP($A35,'Occupancy Raw Data'!$B$6:$BE$43,'Occupancy Raw Data'!AY$1,FALSE)</f>
        <v>33.239830418106799</v>
      </c>
      <c r="S35" s="60">
        <f>VLOOKUP($A35,'Occupancy Raw Data'!$B$6:$BE$43,'Occupancy Raw Data'!BA$1,FALSE)</f>
        <v>30.396759808643399</v>
      </c>
      <c r="T35" s="60">
        <f>VLOOKUP($A35,'Occupancy Raw Data'!$B$6:$BE$43,'Occupancy Raw Data'!BB$1,FALSE)</f>
        <v>26.571093724516199</v>
      </c>
      <c r="U35" s="61">
        <f>VLOOKUP($A35,'Occupancy Raw Data'!$B$6:$BE$43,'Occupancy Raw Data'!BC$1,FALSE)</f>
        <v>28.421800046296301</v>
      </c>
      <c r="V35" s="62">
        <f>VLOOKUP($A35,'Occupancy Raw Data'!$B$6:$BE$43,'Occupancy Raw Data'!BE$1,FALSE)</f>
        <v>31.780401631538499</v>
      </c>
      <c r="X35" s="64">
        <f>VLOOKUP($A35,'ADR Raw Data'!$B$6:$BE$43,'ADR Raw Data'!AG$1,FALSE)</f>
        <v>81.606622164394395</v>
      </c>
      <c r="Y35" s="65">
        <f>VLOOKUP($A35,'ADR Raw Data'!$B$6:$BE$43,'ADR Raw Data'!AH$1,FALSE)</f>
        <v>85.625018398536</v>
      </c>
      <c r="Z35" s="65">
        <f>VLOOKUP($A35,'ADR Raw Data'!$B$6:$BE$43,'ADR Raw Data'!AI$1,FALSE)</f>
        <v>88.6381959373076</v>
      </c>
      <c r="AA35" s="65">
        <f>VLOOKUP($A35,'ADR Raw Data'!$B$6:$BE$43,'ADR Raw Data'!AJ$1,FALSE)</f>
        <v>87.041747409823401</v>
      </c>
      <c r="AB35" s="65">
        <f>VLOOKUP($A35,'ADR Raw Data'!$B$6:$BE$43,'ADR Raw Data'!AK$1,FALSE)</f>
        <v>84.608534425203402</v>
      </c>
      <c r="AC35" s="66">
        <f>VLOOKUP($A35,'ADR Raw Data'!$B$6:$BE$43,'ADR Raw Data'!AL$1,FALSE)</f>
        <v>85.651777038420704</v>
      </c>
      <c r="AD35" s="65">
        <f>VLOOKUP($A35,'ADR Raw Data'!$B$6:$BE$43,'ADR Raw Data'!AN$1,FALSE)</f>
        <v>91.841181211347703</v>
      </c>
      <c r="AE35" s="65">
        <f>VLOOKUP($A35,'ADR Raw Data'!$B$6:$BE$43,'ADR Raw Data'!AO$1,FALSE)</f>
        <v>93.218349222896094</v>
      </c>
      <c r="AF35" s="66">
        <f>VLOOKUP($A35,'ADR Raw Data'!$B$6:$BE$43,'ADR Raw Data'!AP$1,FALSE)</f>
        <v>92.541884083128394</v>
      </c>
      <c r="AG35" s="67">
        <f>VLOOKUP($A35,'ADR Raw Data'!$B$6:$BE$43,'ADR Raw Data'!AR$1,FALSE)</f>
        <v>87.685666144769499</v>
      </c>
      <c r="AI35" s="59">
        <f>VLOOKUP($A35,'ADR Raw Data'!$B$6:$BE$43,'ADR Raw Data'!AT$1,FALSE)</f>
        <v>26.835101360552802</v>
      </c>
      <c r="AJ35" s="60">
        <f>VLOOKUP($A35,'ADR Raw Data'!$B$6:$BE$43,'ADR Raw Data'!AU$1,FALSE)</f>
        <v>29.7117202615193</v>
      </c>
      <c r="AK35" s="60">
        <f>VLOOKUP($A35,'ADR Raw Data'!$B$6:$BE$43,'ADR Raw Data'!AV$1,FALSE)</f>
        <v>35.9503794691148</v>
      </c>
      <c r="AL35" s="60">
        <f>VLOOKUP($A35,'ADR Raw Data'!$B$6:$BE$43,'ADR Raw Data'!AW$1,FALSE)</f>
        <v>31.9386812395196</v>
      </c>
      <c r="AM35" s="60">
        <f>VLOOKUP($A35,'ADR Raw Data'!$B$6:$BE$43,'ADR Raw Data'!AX$1,FALSE)</f>
        <v>26.6506394776458</v>
      </c>
      <c r="AN35" s="61">
        <f>VLOOKUP($A35,'ADR Raw Data'!$B$6:$BE$43,'ADR Raw Data'!AY$1,FALSE)</f>
        <v>30.407754010002101</v>
      </c>
      <c r="AO35" s="60">
        <f>VLOOKUP($A35,'ADR Raw Data'!$B$6:$BE$43,'ADR Raw Data'!BA$1,FALSE)</f>
        <v>35.475687107469398</v>
      </c>
      <c r="AP35" s="60">
        <f>VLOOKUP($A35,'ADR Raw Data'!$B$6:$BE$43,'ADR Raw Data'!BB$1,FALSE)</f>
        <v>34.308265344441303</v>
      </c>
      <c r="AQ35" s="61">
        <f>VLOOKUP($A35,'ADR Raw Data'!$B$6:$BE$43,'ADR Raw Data'!BC$1,FALSE)</f>
        <v>34.8512285493644</v>
      </c>
      <c r="AR35" s="62">
        <f>VLOOKUP($A35,'ADR Raw Data'!$B$6:$BE$43,'ADR Raw Data'!BE$1,FALSE)</f>
        <v>31.715334147529902</v>
      </c>
      <c r="AT35" s="64">
        <f>VLOOKUP($A35,'RevPAR Raw Data'!$B$6:$BE$43,'RevPAR Raw Data'!AG$1,FALSE)</f>
        <v>39.986701962523497</v>
      </c>
      <c r="AU35" s="65">
        <f>VLOOKUP($A35,'RevPAR Raw Data'!$B$6:$BE$43,'RevPAR Raw Data'!AH$1,FALSE)</f>
        <v>47.989030019957802</v>
      </c>
      <c r="AV35" s="65">
        <f>VLOOKUP($A35,'RevPAR Raw Data'!$B$6:$BE$43,'RevPAR Raw Data'!AI$1,FALSE)</f>
        <v>51.889069187271303</v>
      </c>
      <c r="AW35" s="65">
        <f>VLOOKUP($A35,'RevPAR Raw Data'!$B$6:$BE$43,'RevPAR Raw Data'!AJ$1,FALSE)</f>
        <v>50.3006527885574</v>
      </c>
      <c r="AX35" s="65">
        <f>VLOOKUP($A35,'RevPAR Raw Data'!$B$6:$BE$43,'RevPAR Raw Data'!AK$1,FALSE)</f>
        <v>44.963821432531297</v>
      </c>
      <c r="AY35" s="66">
        <f>VLOOKUP($A35,'RevPAR Raw Data'!$B$6:$BE$43,'RevPAR Raw Data'!AL$1,FALSE)</f>
        <v>47.025855078168298</v>
      </c>
      <c r="AZ35" s="65">
        <f>VLOOKUP($A35,'RevPAR Raw Data'!$B$6:$BE$43,'RevPAR Raw Data'!AN$1,FALSE)</f>
        <v>51.867508204900702</v>
      </c>
      <c r="BA35" s="65">
        <f>VLOOKUP($A35,'RevPAR Raw Data'!$B$6:$BE$43,'RevPAR Raw Data'!AO$1,FALSE)</f>
        <v>54.531545681339303</v>
      </c>
      <c r="BB35" s="66">
        <f>VLOOKUP($A35,'RevPAR Raw Data'!$B$6:$BE$43,'RevPAR Raw Data'!AP$1,FALSE)</f>
        <v>53.199526943119999</v>
      </c>
      <c r="BC35" s="67">
        <f>VLOOKUP($A35,'RevPAR Raw Data'!$B$6:$BE$43,'RevPAR Raw Data'!AR$1,FALSE)</f>
        <v>48.789761325297299</v>
      </c>
      <c r="BE35" s="59">
        <f>VLOOKUP($A35,'RevPAR Raw Data'!$B$6:$BE$43,'RevPAR Raw Data'!AT$1,FALSE)</f>
        <v>61.408475865659398</v>
      </c>
      <c r="BF35" s="60">
        <f>VLOOKUP($A35,'RevPAR Raw Data'!$B$6:$BE$43,'RevPAR Raw Data'!AU$1,FALSE)</f>
        <v>71.038772965102496</v>
      </c>
      <c r="BG35" s="60">
        <f>VLOOKUP($A35,'RevPAR Raw Data'!$B$6:$BE$43,'RevPAR Raw Data'!AV$1,FALSE)</f>
        <v>85.008507321412196</v>
      </c>
      <c r="BH35" s="60">
        <f>VLOOKUP($A35,'RevPAR Raw Data'!$B$6:$BE$43,'RevPAR Raw Data'!AW$1,FALSE)</f>
        <v>86.444917546595505</v>
      </c>
      <c r="BI35" s="60">
        <f>VLOOKUP($A35,'RevPAR Raw Data'!$B$6:$BE$43,'RevPAR Raw Data'!AX$1,FALSE)</f>
        <v>63.709807418593797</v>
      </c>
      <c r="BJ35" s="61">
        <f>VLOOKUP($A35,'RevPAR Raw Data'!$B$6:$BE$43,'RevPAR Raw Data'!AY$1,FALSE)</f>
        <v>73.755070294988798</v>
      </c>
      <c r="BK35" s="60">
        <f>VLOOKUP($A35,'RevPAR Raw Data'!$B$6:$BE$43,'RevPAR Raw Data'!BA$1,FALSE)</f>
        <v>76.655906316636305</v>
      </c>
      <c r="BL35" s="60">
        <f>VLOOKUP($A35,'RevPAR Raw Data'!$B$6:$BE$43,'RevPAR Raw Data'!BB$1,FALSE)</f>
        <v>69.995440408884704</v>
      </c>
      <c r="BM35" s="61">
        <f>VLOOKUP($A35,'RevPAR Raw Data'!$B$6:$BE$43,'RevPAR Raw Data'!BC$1,FALSE)</f>
        <v>73.178375087638798</v>
      </c>
      <c r="BN35" s="62">
        <f>VLOOKUP($A35,'RevPAR Raw Data'!$B$6:$BE$43,'RevPAR Raw Data'!BE$1,FALSE)</f>
        <v>73.574996349937905</v>
      </c>
    </row>
    <row r="36" spans="1:66" x14ac:dyDescent="0.35">
      <c r="A36" s="78" t="s">
        <v>45</v>
      </c>
      <c r="B36" s="59">
        <f>VLOOKUP($A36,'Occupancy Raw Data'!$B$6:$BE$43,'Occupancy Raw Data'!AG$1,FALSE)</f>
        <v>47.582322357019002</v>
      </c>
      <c r="C36" s="60">
        <f>VLOOKUP($A36,'Occupancy Raw Data'!$B$6:$BE$43,'Occupancy Raw Data'!AH$1,FALSE)</f>
        <v>55.927209705372597</v>
      </c>
      <c r="D36" s="60">
        <f>VLOOKUP($A36,'Occupancy Raw Data'!$B$6:$BE$43,'Occupancy Raw Data'!AI$1,FALSE)</f>
        <v>59.540727902946202</v>
      </c>
      <c r="E36" s="60">
        <f>VLOOKUP($A36,'Occupancy Raw Data'!$B$6:$BE$43,'Occupancy Raw Data'!AJ$1,FALSE)</f>
        <v>59.098786828422803</v>
      </c>
      <c r="F36" s="60">
        <f>VLOOKUP($A36,'Occupancy Raw Data'!$B$6:$BE$43,'Occupancy Raw Data'!AK$1,FALSE)</f>
        <v>54.930675909878602</v>
      </c>
      <c r="G36" s="61">
        <f>VLOOKUP($A36,'Occupancy Raw Data'!$B$6:$BE$43,'Occupancy Raw Data'!AL$1,FALSE)</f>
        <v>55.415944540727899</v>
      </c>
      <c r="H36" s="60">
        <f>VLOOKUP($A36,'Occupancy Raw Data'!$B$6:$BE$43,'Occupancy Raw Data'!AN$1,FALSE)</f>
        <v>58.310225303292803</v>
      </c>
      <c r="I36" s="60">
        <f>VLOOKUP($A36,'Occupancy Raw Data'!$B$6:$BE$43,'Occupancy Raw Data'!AO$1,FALSE)</f>
        <v>61.351819757365597</v>
      </c>
      <c r="J36" s="61">
        <f>VLOOKUP($A36,'Occupancy Raw Data'!$B$6:$BE$43,'Occupancy Raw Data'!AP$1,FALSE)</f>
        <v>59.8310225303292</v>
      </c>
      <c r="K36" s="62">
        <f>VLOOKUP($A36,'Occupancy Raw Data'!$B$6:$BE$43,'Occupancy Raw Data'!AR$1,FALSE)</f>
        <v>56.677395394899698</v>
      </c>
      <c r="M36" s="59">
        <f>VLOOKUP($A36,'Occupancy Raw Data'!$B$6:$BE$43,'Occupancy Raw Data'!AT$1,FALSE)</f>
        <v>18.917364938590602</v>
      </c>
      <c r="N36" s="60">
        <f>VLOOKUP($A36,'Occupancy Raw Data'!$B$6:$BE$43,'Occupancy Raw Data'!AU$1,FALSE)</f>
        <v>21.896622277087399</v>
      </c>
      <c r="O36" s="60">
        <f>VLOOKUP($A36,'Occupancy Raw Data'!$B$6:$BE$43,'Occupancy Raw Data'!AV$1,FALSE)</f>
        <v>27.733615761733699</v>
      </c>
      <c r="P36" s="60">
        <f>VLOOKUP($A36,'Occupancy Raw Data'!$B$6:$BE$43,'Occupancy Raw Data'!AW$1,FALSE)</f>
        <v>30.090653197814099</v>
      </c>
      <c r="Q36" s="60">
        <f>VLOOKUP($A36,'Occupancy Raw Data'!$B$6:$BE$43,'Occupancy Raw Data'!AX$1,FALSE)</f>
        <v>19.361905139443898</v>
      </c>
      <c r="R36" s="61">
        <f>VLOOKUP($A36,'Occupancy Raw Data'!$B$6:$BE$43,'Occupancy Raw Data'!AY$1,FALSE)</f>
        <v>23.7205048670499</v>
      </c>
      <c r="S36" s="60">
        <f>VLOOKUP($A36,'Occupancy Raw Data'!$B$6:$BE$43,'Occupancy Raw Data'!BA$1,FALSE)</f>
        <v>17.126494787717998</v>
      </c>
      <c r="T36" s="60">
        <f>VLOOKUP($A36,'Occupancy Raw Data'!$B$6:$BE$43,'Occupancy Raw Data'!BB$1,FALSE)</f>
        <v>19.230902882130099</v>
      </c>
      <c r="U36" s="61">
        <f>VLOOKUP($A36,'Occupancy Raw Data'!$B$6:$BE$43,'Occupancy Raw Data'!BC$1,FALSE)</f>
        <v>18.196079608349802</v>
      </c>
      <c r="V36" s="62">
        <f>VLOOKUP($A36,'Occupancy Raw Data'!$B$6:$BE$43,'Occupancy Raw Data'!BE$1,FALSE)</f>
        <v>22.000638785040799</v>
      </c>
      <c r="X36" s="64">
        <f>VLOOKUP($A36,'ADR Raw Data'!$B$6:$BE$43,'ADR Raw Data'!AG$1,FALSE)</f>
        <v>77.921673593152406</v>
      </c>
      <c r="Y36" s="65">
        <f>VLOOKUP($A36,'ADR Raw Data'!$B$6:$BE$43,'ADR Raw Data'!AH$1,FALSE)</f>
        <v>80.071337294700896</v>
      </c>
      <c r="Z36" s="65">
        <f>VLOOKUP($A36,'ADR Raw Data'!$B$6:$BE$43,'ADR Raw Data'!AI$1,FALSE)</f>
        <v>82.536105574152202</v>
      </c>
      <c r="AA36" s="65">
        <f>VLOOKUP($A36,'ADR Raw Data'!$B$6:$BE$43,'ADR Raw Data'!AJ$1,FALSE)</f>
        <v>80.754465718475004</v>
      </c>
      <c r="AB36" s="65">
        <f>VLOOKUP($A36,'ADR Raw Data'!$B$6:$BE$43,'ADR Raw Data'!AK$1,FALSE)</f>
        <v>79.9330913708786</v>
      </c>
      <c r="AC36" s="66">
        <f>VLOOKUP($A36,'ADR Raw Data'!$B$6:$BE$43,'ADR Raw Data'!AL$1,FALSE)</f>
        <v>80.350124297107101</v>
      </c>
      <c r="AD36" s="65">
        <f>VLOOKUP($A36,'ADR Raw Data'!$B$6:$BE$43,'ADR Raw Data'!AN$1,FALSE)</f>
        <v>91.794916570069802</v>
      </c>
      <c r="AE36" s="65">
        <f>VLOOKUP($A36,'ADR Raw Data'!$B$6:$BE$43,'ADR Raw Data'!AO$1,FALSE)</f>
        <v>92.636633064971704</v>
      </c>
      <c r="AF36" s="66">
        <f>VLOOKUP($A36,'ADR Raw Data'!$B$6:$BE$43,'ADR Raw Data'!AP$1,FALSE)</f>
        <v>92.226472278948506</v>
      </c>
      <c r="AG36" s="67">
        <f>VLOOKUP($A36,'ADR Raw Data'!$B$6:$BE$43,'ADR Raw Data'!AR$1,FALSE)</f>
        <v>83.932172376812801</v>
      </c>
      <c r="AI36" s="59">
        <f>VLOOKUP($A36,'ADR Raw Data'!$B$6:$BE$43,'ADR Raw Data'!AT$1,FALSE)</f>
        <v>24.257846199166899</v>
      </c>
      <c r="AJ36" s="60">
        <f>VLOOKUP($A36,'ADR Raw Data'!$B$6:$BE$43,'ADR Raw Data'!AU$1,FALSE)</f>
        <v>23.792262172098901</v>
      </c>
      <c r="AK36" s="60">
        <f>VLOOKUP($A36,'ADR Raw Data'!$B$6:$BE$43,'ADR Raw Data'!AV$1,FALSE)</f>
        <v>28.043717164601599</v>
      </c>
      <c r="AL36" s="60">
        <f>VLOOKUP($A36,'ADR Raw Data'!$B$6:$BE$43,'ADR Raw Data'!AW$1,FALSE)</f>
        <v>24.150634155218</v>
      </c>
      <c r="AM36" s="60">
        <f>VLOOKUP($A36,'ADR Raw Data'!$B$6:$BE$43,'ADR Raw Data'!AX$1,FALSE)</f>
        <v>23.2505501526629</v>
      </c>
      <c r="AN36" s="61">
        <f>VLOOKUP($A36,'ADR Raw Data'!$B$6:$BE$43,'ADR Raw Data'!AY$1,FALSE)</f>
        <v>24.782020144425999</v>
      </c>
      <c r="AO36" s="60">
        <f>VLOOKUP($A36,'ADR Raw Data'!$B$6:$BE$43,'ADR Raw Data'!BA$1,FALSE)</f>
        <v>34.9487515112084</v>
      </c>
      <c r="AP36" s="60">
        <f>VLOOKUP($A36,'ADR Raw Data'!$B$6:$BE$43,'ADR Raw Data'!BB$1,FALSE)</f>
        <v>35.282238421362301</v>
      </c>
      <c r="AQ36" s="61">
        <f>VLOOKUP($A36,'ADR Raw Data'!$B$6:$BE$43,'ADR Raw Data'!BC$1,FALSE)</f>
        <v>35.124292067094501</v>
      </c>
      <c r="AR36" s="62">
        <f>VLOOKUP($A36,'ADR Raw Data'!$B$6:$BE$43,'ADR Raw Data'!BE$1,FALSE)</f>
        <v>27.9565094410484</v>
      </c>
      <c r="AT36" s="64">
        <f>VLOOKUP($A36,'RevPAR Raw Data'!$B$6:$BE$43,'RevPAR Raw Data'!AG$1,FALSE)</f>
        <v>37.076941915077903</v>
      </c>
      <c r="AU36" s="65">
        <f>VLOOKUP($A36,'RevPAR Raw Data'!$B$6:$BE$43,'RevPAR Raw Data'!AH$1,FALSE)</f>
        <v>44.781664722703603</v>
      </c>
      <c r="AV36" s="65">
        <f>VLOOKUP($A36,'RevPAR Raw Data'!$B$6:$BE$43,'RevPAR Raw Data'!AI$1,FALSE)</f>
        <v>49.142598041594397</v>
      </c>
      <c r="AW36" s="65">
        <f>VLOOKUP($A36,'RevPAR Raw Data'!$B$6:$BE$43,'RevPAR Raw Data'!AJ$1,FALSE)</f>
        <v>47.724909549393402</v>
      </c>
      <c r="AX36" s="65">
        <f>VLOOKUP($A36,'RevPAR Raw Data'!$B$6:$BE$43,'RevPAR Raw Data'!AK$1,FALSE)</f>
        <v>43.907787365684499</v>
      </c>
      <c r="AY36" s="66">
        <f>VLOOKUP($A36,'RevPAR Raw Data'!$B$6:$BE$43,'RevPAR Raw Data'!AL$1,FALSE)</f>
        <v>44.5267803188908</v>
      </c>
      <c r="AZ36" s="65">
        <f>VLOOKUP($A36,'RevPAR Raw Data'!$B$6:$BE$43,'RevPAR Raw Data'!AN$1,FALSE)</f>
        <v>53.525822668977398</v>
      </c>
      <c r="BA36" s="65">
        <f>VLOOKUP($A36,'RevPAR Raw Data'!$B$6:$BE$43,'RevPAR Raw Data'!AO$1,FALSE)</f>
        <v>56.8342601473136</v>
      </c>
      <c r="BB36" s="66">
        <f>VLOOKUP($A36,'RevPAR Raw Data'!$B$6:$BE$43,'RevPAR Raw Data'!AP$1,FALSE)</f>
        <v>55.180041408145499</v>
      </c>
      <c r="BC36" s="67">
        <f>VLOOKUP($A36,'RevPAR Raw Data'!$B$6:$BE$43,'RevPAR Raw Data'!AR$1,FALSE)</f>
        <v>47.570569201535001</v>
      </c>
      <c r="BE36" s="59">
        <f>VLOOKUP($A36,'RevPAR Raw Data'!$B$6:$BE$43,'RevPAR Raw Data'!AT$1,FALSE)</f>
        <v>47.764156429496097</v>
      </c>
      <c r="BF36" s="60">
        <f>VLOOKUP($A36,'RevPAR Raw Data'!$B$6:$BE$43,'RevPAR Raw Data'!AU$1,FALSE)</f>
        <v>50.898586228185202</v>
      </c>
      <c r="BG36" s="60">
        <f>VLOOKUP($A36,'RevPAR Raw Data'!$B$6:$BE$43,'RevPAR Raw Data'!AV$1,FALSE)</f>
        <v>63.554869690073303</v>
      </c>
      <c r="BH36" s="60">
        <f>VLOOKUP($A36,'RevPAR Raw Data'!$B$6:$BE$43,'RevPAR Raw Data'!AW$1,FALSE)</f>
        <v>61.508370921751698</v>
      </c>
      <c r="BI36" s="60">
        <f>VLOOKUP($A36,'RevPAR Raw Data'!$B$6:$BE$43,'RevPAR Raw Data'!AX$1,FALSE)</f>
        <v>47.1142047570643</v>
      </c>
      <c r="BJ36" s="61">
        <f>VLOOKUP($A36,'RevPAR Raw Data'!$B$6:$BE$43,'RevPAR Raw Data'!AY$1,FALSE)</f>
        <v>54.380945305987801</v>
      </c>
      <c r="BK36" s="60">
        <f>VLOOKUP($A36,'RevPAR Raw Data'!$B$6:$BE$43,'RevPAR Raw Data'!BA$1,FALSE)</f>
        <v>58.060742404866097</v>
      </c>
      <c r="BL36" s="60">
        <f>VLOOKUP($A36,'RevPAR Raw Data'!$B$6:$BE$43,'RevPAR Raw Data'!BB$1,FALSE)</f>
        <v>61.298234308946398</v>
      </c>
      <c r="BM36" s="61">
        <f>VLOOKUP($A36,'RevPAR Raw Data'!$B$6:$BE$43,'RevPAR Raw Data'!BC$1,FALSE)</f>
        <v>59.711615821842202</v>
      </c>
      <c r="BN36" s="62">
        <f>VLOOKUP($A36,'RevPAR Raw Data'!$B$6:$BE$43,'RevPAR Raw Data'!BE$1,FALSE)</f>
        <v>56.107758885120099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48.2045348604914</v>
      </c>
      <c r="C39" s="60">
        <f>VLOOKUP($A39,'Occupancy Raw Data'!$B$6:$BE$43,'Occupancy Raw Data'!AH$1,FALSE)</f>
        <v>55.769294799227502</v>
      </c>
      <c r="D39" s="60">
        <f>VLOOKUP($A39,'Occupancy Raw Data'!$B$6:$BE$43,'Occupancy Raw Data'!AI$1,FALSE)</f>
        <v>57.959312778850602</v>
      </c>
      <c r="E39" s="60">
        <f>VLOOKUP($A39,'Occupancy Raw Data'!$B$6:$BE$43,'Occupancy Raw Data'!AJ$1,FALSE)</f>
        <v>57.328361190650497</v>
      </c>
      <c r="F39" s="60">
        <f>VLOOKUP($A39,'Occupancy Raw Data'!$B$6:$BE$43,'Occupancy Raw Data'!AK$1,FALSE)</f>
        <v>52.545448491709301</v>
      </c>
      <c r="G39" s="61">
        <f>VLOOKUP($A39,'Occupancy Raw Data'!$B$6:$BE$43,'Occupancy Raw Data'!AL$1,FALSE)</f>
        <v>54.361390424185899</v>
      </c>
      <c r="H39" s="60">
        <f>VLOOKUP($A39,'Occupancy Raw Data'!$B$6:$BE$43,'Occupancy Raw Data'!AN$1,FALSE)</f>
        <v>54.554005460478102</v>
      </c>
      <c r="I39" s="60">
        <f>VLOOKUP($A39,'Occupancy Raw Data'!$B$6:$BE$43,'Occupancy Raw Data'!AO$1,FALSE)</f>
        <v>55.2074315775454</v>
      </c>
      <c r="J39" s="61">
        <f>VLOOKUP($A39,'Occupancy Raw Data'!$B$6:$BE$43,'Occupancy Raw Data'!AP$1,FALSE)</f>
        <v>54.880718519011701</v>
      </c>
      <c r="K39" s="62">
        <f>VLOOKUP($A39,'Occupancy Raw Data'!$B$6:$BE$43,'Occupancy Raw Data'!AR$1,FALSE)</f>
        <v>54.509769879850403</v>
      </c>
      <c r="M39" s="59">
        <f>VLOOKUP($A39,'Occupancy Raw Data'!$B$6:$BE$43,'Occupancy Raw Data'!AT$1,FALSE)</f>
        <v>37.743009744460899</v>
      </c>
      <c r="N39" s="60">
        <f>VLOOKUP($A39,'Occupancy Raw Data'!$B$6:$BE$43,'Occupancy Raw Data'!AU$1,FALSE)</f>
        <v>36.677324209504803</v>
      </c>
      <c r="O39" s="60">
        <f>VLOOKUP($A39,'Occupancy Raw Data'!$B$6:$BE$43,'Occupancy Raw Data'!AV$1,FALSE)</f>
        <v>39.241815628805597</v>
      </c>
      <c r="P39" s="60">
        <f>VLOOKUP($A39,'Occupancy Raw Data'!$B$6:$BE$43,'Occupancy Raw Data'!AW$1,FALSE)</f>
        <v>45.587813924782502</v>
      </c>
      <c r="Q39" s="60">
        <f>VLOOKUP($A39,'Occupancy Raw Data'!$B$6:$BE$43,'Occupancy Raw Data'!AX$1,FALSE)</f>
        <v>35.518256617185102</v>
      </c>
      <c r="R39" s="61">
        <f>VLOOKUP($A39,'Occupancy Raw Data'!$B$6:$BE$43,'Occupancy Raw Data'!AY$1,FALSE)</f>
        <v>38.978073617584499</v>
      </c>
      <c r="S39" s="60">
        <f>VLOOKUP($A39,'Occupancy Raw Data'!$B$6:$BE$43,'Occupancy Raw Data'!BA$1,FALSE)</f>
        <v>39.424067070850903</v>
      </c>
      <c r="T39" s="60">
        <f>VLOOKUP($A39,'Occupancy Raw Data'!$B$6:$BE$43,'Occupancy Raw Data'!BB$1,FALSE)</f>
        <v>33.871987732232398</v>
      </c>
      <c r="U39" s="61">
        <f>VLOOKUP($A39,'Occupancy Raw Data'!$B$6:$BE$43,'Occupancy Raw Data'!BC$1,FALSE)</f>
        <v>36.575114086933503</v>
      </c>
      <c r="V39" s="62">
        <f>VLOOKUP($A39,'Occupancy Raw Data'!$B$6:$BE$43,'Occupancy Raw Data'!BE$1,FALSE)</f>
        <v>38.278215461175698</v>
      </c>
      <c r="X39" s="64">
        <f>VLOOKUP($A39,'ADR Raw Data'!$B$6:$BE$43,'ADR Raw Data'!AG$1,FALSE)</f>
        <v>91.445518813351498</v>
      </c>
      <c r="Y39" s="65">
        <f>VLOOKUP($A39,'ADR Raw Data'!$B$6:$BE$43,'ADR Raw Data'!AH$1,FALSE)</f>
        <v>94.039055209779207</v>
      </c>
      <c r="Z39" s="65">
        <f>VLOOKUP($A39,'ADR Raw Data'!$B$6:$BE$43,'ADR Raw Data'!AI$1,FALSE)</f>
        <v>95.681370960792705</v>
      </c>
      <c r="AA39" s="65">
        <f>VLOOKUP($A39,'ADR Raw Data'!$B$6:$BE$43,'ADR Raw Data'!AJ$1,FALSE)</f>
        <v>95.607774131722607</v>
      </c>
      <c r="AB39" s="65">
        <f>VLOOKUP($A39,'ADR Raw Data'!$B$6:$BE$43,'ADR Raw Data'!AK$1,FALSE)</f>
        <v>95.260817729620101</v>
      </c>
      <c r="AC39" s="66">
        <f>VLOOKUP($A39,'ADR Raw Data'!$B$6:$BE$43,'ADR Raw Data'!AL$1,FALSE)</f>
        <v>94.496355584954799</v>
      </c>
      <c r="AD39" s="65">
        <f>VLOOKUP($A39,'ADR Raw Data'!$B$6:$BE$43,'ADR Raw Data'!AN$1,FALSE)</f>
        <v>104.009976349959</v>
      </c>
      <c r="AE39" s="65">
        <f>VLOOKUP($A39,'ADR Raw Data'!$B$6:$BE$43,'ADR Raw Data'!AO$1,FALSE)</f>
        <v>103.210208220252</v>
      </c>
      <c r="AF39" s="66">
        <f>VLOOKUP($A39,'ADR Raw Data'!$B$6:$BE$43,'ADR Raw Data'!AP$1,FALSE)</f>
        <v>103.607711715947</v>
      </c>
      <c r="AG39" s="67">
        <f>VLOOKUP($A39,'ADR Raw Data'!$B$6:$BE$43,'ADR Raw Data'!AR$1,FALSE)</f>
        <v>97.117315734477003</v>
      </c>
      <c r="AI39" s="59">
        <f>VLOOKUP($A39,'ADR Raw Data'!$B$6:$BE$43,'ADR Raw Data'!AT$1,FALSE)</f>
        <v>30.212234178658001</v>
      </c>
      <c r="AJ39" s="60">
        <f>VLOOKUP($A39,'ADR Raw Data'!$B$6:$BE$43,'ADR Raw Data'!AU$1,FALSE)</f>
        <v>31.276517515957899</v>
      </c>
      <c r="AK39" s="60">
        <f>VLOOKUP($A39,'ADR Raw Data'!$B$6:$BE$43,'ADR Raw Data'!AV$1,FALSE)</f>
        <v>32.8438956252417</v>
      </c>
      <c r="AL39" s="60">
        <f>VLOOKUP($A39,'ADR Raw Data'!$B$6:$BE$43,'ADR Raw Data'!AW$1,FALSE)</f>
        <v>31.4861103949974</v>
      </c>
      <c r="AM39" s="60">
        <f>VLOOKUP($A39,'ADR Raw Data'!$B$6:$BE$43,'ADR Raw Data'!AX$1,FALSE)</f>
        <v>28.438503448909501</v>
      </c>
      <c r="AN39" s="61">
        <f>VLOOKUP($A39,'ADR Raw Data'!$B$6:$BE$43,'ADR Raw Data'!AY$1,FALSE)</f>
        <v>30.907582197522199</v>
      </c>
      <c r="AO39" s="60">
        <f>VLOOKUP($A39,'ADR Raw Data'!$B$6:$BE$43,'ADR Raw Data'!BA$1,FALSE)</f>
        <v>38.164567875082199</v>
      </c>
      <c r="AP39" s="60">
        <f>VLOOKUP($A39,'ADR Raw Data'!$B$6:$BE$43,'ADR Raw Data'!BB$1,FALSE)</f>
        <v>33.7884765279371</v>
      </c>
      <c r="AQ39" s="61">
        <f>VLOOKUP($A39,'ADR Raw Data'!$B$6:$BE$43,'ADR Raw Data'!BC$1,FALSE)</f>
        <v>35.902968561797103</v>
      </c>
      <c r="AR39" s="62">
        <f>VLOOKUP($A39,'ADR Raw Data'!$B$6:$BE$43,'ADR Raw Data'!BE$1,FALSE)</f>
        <v>32.3748424118047</v>
      </c>
      <c r="AT39" s="64">
        <f>VLOOKUP($A39,'RevPAR Raw Data'!$B$6:$BE$43,'RevPAR Raw Data'!AG$1,FALSE)</f>
        <v>44.080886994739203</v>
      </c>
      <c r="AU39" s="65">
        <f>VLOOKUP($A39,'RevPAR Raw Data'!$B$6:$BE$43,'RevPAR Raw Data'!AH$1,FALSE)</f>
        <v>52.444917926350101</v>
      </c>
      <c r="AV39" s="65">
        <f>VLOOKUP($A39,'RevPAR Raw Data'!$B$6:$BE$43,'RevPAR Raw Data'!AI$1,FALSE)</f>
        <v>55.456265066258197</v>
      </c>
      <c r="AW39" s="65">
        <f>VLOOKUP($A39,'RevPAR Raw Data'!$B$6:$BE$43,'RevPAR Raw Data'!AJ$1,FALSE)</f>
        <v>54.810370080575296</v>
      </c>
      <c r="AX39" s="65">
        <f>VLOOKUP($A39,'RevPAR Raw Data'!$B$6:$BE$43,'RevPAR Raw Data'!AK$1,FALSE)</f>
        <v>50.055223912898697</v>
      </c>
      <c r="AY39" s="66">
        <f>VLOOKUP($A39,'RevPAR Raw Data'!$B$6:$BE$43,'RevPAR Raw Data'!AL$1,FALSE)</f>
        <v>51.3695327961643</v>
      </c>
      <c r="AZ39" s="65">
        <f>VLOOKUP($A39,'RevPAR Raw Data'!$B$6:$BE$43,'RevPAR Raw Data'!AN$1,FALSE)</f>
        <v>56.741608177398902</v>
      </c>
      <c r="BA39" s="65">
        <f>VLOOKUP($A39,'RevPAR Raw Data'!$B$6:$BE$43,'RevPAR Raw Data'!AO$1,FALSE)</f>
        <v>56.9797050842378</v>
      </c>
      <c r="BB39" s="66">
        <f>VLOOKUP($A39,'RevPAR Raw Data'!$B$6:$BE$43,'RevPAR Raw Data'!AP$1,FALSE)</f>
        <v>56.860656630818397</v>
      </c>
      <c r="BC39" s="67">
        <f>VLOOKUP($A39,'RevPAR Raw Data'!$B$6:$BE$43,'RevPAR Raw Data'!AR$1,FALSE)</f>
        <v>52.9384253203512</v>
      </c>
      <c r="BE39" s="59">
        <f>VLOOKUP($A39,'RevPAR Raw Data'!$B$6:$BE$43,'RevPAR Raw Data'!AT$1,FALSE)</f>
        <v>79.358250413189296</v>
      </c>
      <c r="BF39" s="60">
        <f>VLOOKUP($A39,'RevPAR Raw Data'!$B$6:$BE$43,'RevPAR Raw Data'!AU$1,FALSE)</f>
        <v>79.425231456233206</v>
      </c>
      <c r="BG39" s="60">
        <f>VLOOKUP($A39,'RevPAR Raw Data'!$B$6:$BE$43,'RevPAR Raw Data'!AV$1,FALSE)</f>
        <v>84.974252220622006</v>
      </c>
      <c r="BH39" s="60">
        <f>VLOOKUP($A39,'RevPAR Raw Data'!$B$6:$BE$43,'RevPAR Raw Data'!AW$1,FALSE)</f>
        <v>91.427753738803005</v>
      </c>
      <c r="BI39" s="60">
        <f>VLOOKUP($A39,'RevPAR Raw Data'!$B$6:$BE$43,'RevPAR Raw Data'!AX$1,FALSE)</f>
        <v>74.057620699165398</v>
      </c>
      <c r="BJ39" s="61">
        <f>VLOOKUP($A39,'RevPAR Raw Data'!$B$6:$BE$43,'RevPAR Raw Data'!AY$1,FALSE)</f>
        <v>81.932835957472506</v>
      </c>
      <c r="BK39" s="60">
        <f>VLOOKUP($A39,'RevPAR Raw Data'!$B$6:$BE$43,'RevPAR Raw Data'!BA$1,FALSE)</f>
        <v>92.634659782306102</v>
      </c>
      <c r="BL39" s="60">
        <f>VLOOKUP($A39,'RevPAR Raw Data'!$B$6:$BE$43,'RevPAR Raw Data'!BB$1,FALSE)</f>
        <v>79.105292884620695</v>
      </c>
      <c r="BM39" s="61">
        <f>VLOOKUP($A39,'RevPAR Raw Data'!$B$6:$BE$43,'RevPAR Raw Data'!BC$1,FALSE)</f>
        <v>85.609634360803796</v>
      </c>
      <c r="BN39" s="62">
        <f>VLOOKUP($A39,'RevPAR Raw Data'!$B$6:$BE$43,'RevPAR Raw Data'!BE$1,FALSE)</f>
        <v>83.045569806587196</v>
      </c>
    </row>
    <row r="40" spans="1:66" x14ac:dyDescent="0.35">
      <c r="A40" s="81" t="s">
        <v>79</v>
      </c>
      <c r="B40" s="59">
        <f>VLOOKUP($A40,'Occupancy Raw Data'!$B$6:$BE$43,'Occupancy Raw Data'!AG$1,FALSE)</f>
        <v>38.151769087523199</v>
      </c>
      <c r="C40" s="60">
        <f>VLOOKUP($A40,'Occupancy Raw Data'!$B$6:$BE$43,'Occupancy Raw Data'!AH$1,FALSE)</f>
        <v>49.208566108007403</v>
      </c>
      <c r="D40" s="60">
        <f>VLOOKUP($A40,'Occupancy Raw Data'!$B$6:$BE$43,'Occupancy Raw Data'!AI$1,FALSE)</f>
        <v>50.837988826815597</v>
      </c>
      <c r="E40" s="60">
        <f>VLOOKUP($A40,'Occupancy Raw Data'!$B$6:$BE$43,'Occupancy Raw Data'!AJ$1,FALSE)</f>
        <v>48.091247672253203</v>
      </c>
      <c r="F40" s="60">
        <f>VLOOKUP($A40,'Occupancy Raw Data'!$B$6:$BE$43,'Occupancy Raw Data'!AK$1,FALSE)</f>
        <v>42.8305400372439</v>
      </c>
      <c r="G40" s="61">
        <f>VLOOKUP($A40,'Occupancy Raw Data'!$B$6:$BE$43,'Occupancy Raw Data'!AL$1,FALSE)</f>
        <v>45.8240223463687</v>
      </c>
      <c r="H40" s="60">
        <f>VLOOKUP($A40,'Occupancy Raw Data'!$B$6:$BE$43,'Occupancy Raw Data'!AN$1,FALSE)</f>
        <v>43.901303538175</v>
      </c>
      <c r="I40" s="60">
        <f>VLOOKUP($A40,'Occupancy Raw Data'!$B$6:$BE$43,'Occupancy Raw Data'!AO$1,FALSE)</f>
        <v>42.085661080074402</v>
      </c>
      <c r="J40" s="61">
        <f>VLOOKUP($A40,'Occupancy Raw Data'!$B$6:$BE$43,'Occupancy Raw Data'!AP$1,FALSE)</f>
        <v>42.993482309124701</v>
      </c>
      <c r="K40" s="62">
        <f>VLOOKUP($A40,'Occupancy Raw Data'!$B$6:$BE$43,'Occupancy Raw Data'!AR$1,FALSE)</f>
        <v>45.015296621441799</v>
      </c>
      <c r="M40" s="59">
        <f>VLOOKUP($A40,'Occupancy Raw Data'!$B$6:$BE$43,'Occupancy Raw Data'!AT$1,FALSE)</f>
        <v>3.7341772151898698</v>
      </c>
      <c r="N40" s="60">
        <f>VLOOKUP($A40,'Occupancy Raw Data'!$B$6:$BE$43,'Occupancy Raw Data'!AU$1,FALSE)</f>
        <v>8.2437275985663003</v>
      </c>
      <c r="O40" s="60">
        <f>VLOOKUP($A40,'Occupancy Raw Data'!$B$6:$BE$43,'Occupancy Raw Data'!AV$1,FALSE)</f>
        <v>10.191725529767901</v>
      </c>
      <c r="P40" s="60">
        <f>VLOOKUP($A40,'Occupancy Raw Data'!$B$6:$BE$43,'Occupancy Raw Data'!AW$1,FALSE)</f>
        <v>12.221618685497001</v>
      </c>
      <c r="Q40" s="60">
        <f>VLOOKUP($A40,'Occupancy Raw Data'!$B$6:$BE$43,'Occupancy Raw Data'!AX$1,FALSE)</f>
        <v>4.1902604756511801</v>
      </c>
      <c r="R40" s="61">
        <f>VLOOKUP($A40,'Occupancy Raw Data'!$B$6:$BE$43,'Occupancy Raw Data'!AY$1,FALSE)</f>
        <v>7.90396842797632</v>
      </c>
      <c r="S40" s="60">
        <f>VLOOKUP($A40,'Occupancy Raw Data'!$B$6:$BE$43,'Occupancy Raw Data'!BA$1,FALSE)</f>
        <v>20.897435897435798</v>
      </c>
      <c r="T40" s="60">
        <f>VLOOKUP($A40,'Occupancy Raw Data'!$B$6:$BE$43,'Occupancy Raw Data'!BB$1,FALSE)</f>
        <v>14.141414141414099</v>
      </c>
      <c r="U40" s="61">
        <f>VLOOKUP($A40,'Occupancy Raw Data'!$B$6:$BE$43,'Occupancy Raw Data'!BC$1,FALSE)</f>
        <v>17.4936386768447</v>
      </c>
      <c r="V40" s="62">
        <f>VLOOKUP($A40,'Occupancy Raw Data'!$B$6:$BE$43,'Occupancy Raw Data'!BE$1,FALSE)</f>
        <v>10.3619761943583</v>
      </c>
      <c r="X40" s="64">
        <f>VLOOKUP($A40,'ADR Raw Data'!$B$6:$BE$43,'ADR Raw Data'!AG$1,FALSE)</f>
        <v>90.424191580231806</v>
      </c>
      <c r="Y40" s="65">
        <f>VLOOKUP($A40,'ADR Raw Data'!$B$6:$BE$43,'ADR Raw Data'!AH$1,FALSE)</f>
        <v>89.264347209082302</v>
      </c>
      <c r="Z40" s="65">
        <f>VLOOKUP($A40,'ADR Raw Data'!$B$6:$BE$43,'ADR Raw Data'!AI$1,FALSE)</f>
        <v>89.009043040292994</v>
      </c>
      <c r="AA40" s="65">
        <f>VLOOKUP($A40,'ADR Raw Data'!$B$6:$BE$43,'ADR Raw Data'!AJ$1,FALSE)</f>
        <v>90.351481122942801</v>
      </c>
      <c r="AB40" s="65">
        <f>VLOOKUP($A40,'ADR Raw Data'!$B$6:$BE$43,'ADR Raw Data'!AK$1,FALSE)</f>
        <v>90.558798913043404</v>
      </c>
      <c r="AC40" s="66">
        <f>VLOOKUP($A40,'ADR Raw Data'!$B$6:$BE$43,'ADR Raw Data'!AL$1,FALSE)</f>
        <v>89.8709925835619</v>
      </c>
      <c r="AD40" s="65">
        <f>VLOOKUP($A40,'ADR Raw Data'!$B$6:$BE$43,'ADR Raw Data'!AN$1,FALSE)</f>
        <v>103.053780487804</v>
      </c>
      <c r="AE40" s="65">
        <f>VLOOKUP($A40,'ADR Raw Data'!$B$6:$BE$43,'ADR Raw Data'!AO$1,FALSE)</f>
        <v>105.28946902654801</v>
      </c>
      <c r="AF40" s="66">
        <f>VLOOKUP($A40,'ADR Raw Data'!$B$6:$BE$43,'ADR Raw Data'!AP$1,FALSE)</f>
        <v>104.148021115322</v>
      </c>
      <c r="AG40" s="67">
        <f>VLOOKUP($A40,'ADR Raw Data'!$B$6:$BE$43,'ADR Raw Data'!AR$1,FALSE)</f>
        <v>93.766932850705402</v>
      </c>
      <c r="AI40" s="59">
        <f>VLOOKUP($A40,'ADR Raw Data'!$B$6:$BE$43,'ADR Raw Data'!AT$1,FALSE)</f>
        <v>24.8606147977525</v>
      </c>
      <c r="AJ40" s="60">
        <f>VLOOKUP($A40,'ADR Raw Data'!$B$6:$BE$43,'ADR Raw Data'!AU$1,FALSE)</f>
        <v>20.088956396973</v>
      </c>
      <c r="AK40" s="60">
        <f>VLOOKUP($A40,'ADR Raw Data'!$B$6:$BE$43,'ADR Raw Data'!AV$1,FALSE)</f>
        <v>20.308796968015098</v>
      </c>
      <c r="AL40" s="60">
        <f>VLOOKUP($A40,'ADR Raw Data'!$B$6:$BE$43,'ADR Raw Data'!AW$1,FALSE)</f>
        <v>20.6945586341682</v>
      </c>
      <c r="AM40" s="60">
        <f>VLOOKUP($A40,'ADR Raw Data'!$B$6:$BE$43,'ADR Raw Data'!AX$1,FALSE)</f>
        <v>19.633185628798898</v>
      </c>
      <c r="AN40" s="61">
        <f>VLOOKUP($A40,'ADR Raw Data'!$B$6:$BE$43,'ADR Raw Data'!AY$1,FALSE)</f>
        <v>20.9635677608252</v>
      </c>
      <c r="AO40" s="60">
        <f>VLOOKUP($A40,'ADR Raw Data'!$B$6:$BE$43,'ADR Raw Data'!BA$1,FALSE)</f>
        <v>31.139337601682801</v>
      </c>
      <c r="AP40" s="60">
        <f>VLOOKUP($A40,'ADR Raw Data'!$B$6:$BE$43,'ADR Raw Data'!BB$1,FALSE)</f>
        <v>31.069921322025401</v>
      </c>
      <c r="AQ40" s="61">
        <f>VLOOKUP($A40,'ADR Raw Data'!$B$6:$BE$43,'ADR Raw Data'!BC$1,FALSE)</f>
        <v>31.063540847960699</v>
      </c>
      <c r="AR40" s="62">
        <f>VLOOKUP($A40,'ADR Raw Data'!$B$6:$BE$43,'ADR Raw Data'!BE$1,FALSE)</f>
        <v>23.996660614354401</v>
      </c>
      <c r="AT40" s="64">
        <f>VLOOKUP($A40,'RevPAR Raw Data'!$B$6:$BE$43,'RevPAR Raw Data'!AG$1,FALSE)</f>
        <v>34.498428770949701</v>
      </c>
      <c r="AU40" s="65">
        <f>VLOOKUP($A40,'RevPAR Raw Data'!$B$6:$BE$43,'RevPAR Raw Data'!AH$1,FALSE)</f>
        <v>43.925705307262497</v>
      </c>
      <c r="AV40" s="65">
        <f>VLOOKUP($A40,'RevPAR Raw Data'!$B$6:$BE$43,'RevPAR Raw Data'!AI$1,FALSE)</f>
        <v>45.250407355679698</v>
      </c>
      <c r="AW40" s="65">
        <f>VLOOKUP($A40,'RevPAR Raw Data'!$B$6:$BE$43,'RevPAR Raw Data'!AJ$1,FALSE)</f>
        <v>43.4511545623836</v>
      </c>
      <c r="AX40" s="65">
        <f>VLOOKUP($A40,'RevPAR Raw Data'!$B$6:$BE$43,'RevPAR Raw Data'!AK$1,FALSE)</f>
        <v>38.786822625698299</v>
      </c>
      <c r="AY40" s="66">
        <f>VLOOKUP($A40,'RevPAR Raw Data'!$B$6:$BE$43,'RevPAR Raw Data'!AL$1,FALSE)</f>
        <v>41.182503724394699</v>
      </c>
      <c r="AZ40" s="65">
        <f>VLOOKUP($A40,'RevPAR Raw Data'!$B$6:$BE$43,'RevPAR Raw Data'!AN$1,FALSE)</f>
        <v>45.241952979515801</v>
      </c>
      <c r="BA40" s="65">
        <f>VLOOKUP($A40,'RevPAR Raw Data'!$B$6:$BE$43,'RevPAR Raw Data'!AO$1,FALSE)</f>
        <v>44.311769087523203</v>
      </c>
      <c r="BB40" s="66">
        <f>VLOOKUP($A40,'RevPAR Raw Data'!$B$6:$BE$43,'RevPAR Raw Data'!AP$1,FALSE)</f>
        <v>44.776861033519502</v>
      </c>
      <c r="BC40" s="67">
        <f>VLOOKUP($A40,'RevPAR Raw Data'!$B$6:$BE$43,'RevPAR Raw Data'!AR$1,FALSE)</f>
        <v>42.209462955573201</v>
      </c>
      <c r="BE40" s="59">
        <f>VLOOKUP($A40,'RevPAR Raw Data'!$B$6:$BE$43,'RevPAR Raw Data'!AT$1,FALSE)</f>
        <v>29.523131426276201</v>
      </c>
      <c r="BF40" s="60">
        <f>VLOOKUP($A40,'RevPAR Raw Data'!$B$6:$BE$43,'RevPAR Raw Data'!AU$1,FALSE)</f>
        <v>29.988762838300499</v>
      </c>
      <c r="BG40" s="60">
        <f>VLOOKUP($A40,'RevPAR Raw Data'!$B$6:$BE$43,'RevPAR Raw Data'!AV$1,FALSE)</f>
        <v>32.570339343160903</v>
      </c>
      <c r="BH40" s="60">
        <f>VLOOKUP($A40,'RevPAR Raw Data'!$B$6:$BE$43,'RevPAR Raw Data'!AW$1,FALSE)</f>
        <v>35.445387364579901</v>
      </c>
      <c r="BI40" s="60">
        <f>VLOOKUP($A40,'RevPAR Raw Data'!$B$6:$BE$43,'RevPAR Raw Data'!AX$1,FALSE)</f>
        <v>24.646127721964898</v>
      </c>
      <c r="BJ40" s="61">
        <f>VLOOKUP($A40,'RevPAR Raw Data'!$B$6:$BE$43,'RevPAR Raw Data'!AY$1,FALSE)</f>
        <v>30.524489965994501</v>
      </c>
      <c r="BK40" s="60">
        <f>VLOOKUP($A40,'RevPAR Raw Data'!$B$6:$BE$43,'RevPAR Raw Data'!BA$1,FALSE)</f>
        <v>58.544096613316498</v>
      </c>
      <c r="BL40" s="60">
        <f>VLOOKUP($A40,'RevPAR Raw Data'!$B$6:$BE$43,'RevPAR Raw Data'!BB$1,FALSE)</f>
        <v>49.605061710998697</v>
      </c>
      <c r="BM40" s="61">
        <f>VLOOKUP($A40,'RevPAR Raw Data'!$B$6:$BE$43,'RevPAR Raw Data'!BC$1,FALSE)</f>
        <v>53.991323120981797</v>
      </c>
      <c r="BN40" s="62">
        <f>VLOOKUP($A40,'RevPAR Raw Data'!$B$6:$BE$43,'RevPAR Raw Data'!BE$1,FALSE)</f>
        <v>36.845165069013198</v>
      </c>
    </row>
    <row r="41" spans="1:66" x14ac:dyDescent="0.35">
      <c r="A41" s="81" t="s">
        <v>80</v>
      </c>
      <c r="B41" s="59">
        <f>VLOOKUP($A41,'Occupancy Raw Data'!$B$6:$BE$43,'Occupancy Raw Data'!AG$1,FALSE)</f>
        <v>33.3274771609276</v>
      </c>
      <c r="C41" s="60">
        <f>VLOOKUP($A41,'Occupancy Raw Data'!$B$6:$BE$43,'Occupancy Raw Data'!AH$1,FALSE)</f>
        <v>43.552354181307003</v>
      </c>
      <c r="D41" s="60">
        <f>VLOOKUP($A41,'Occupancy Raw Data'!$B$6:$BE$43,'Occupancy Raw Data'!AI$1,FALSE)</f>
        <v>43.0780042164441</v>
      </c>
      <c r="E41" s="60">
        <f>VLOOKUP($A41,'Occupancy Raw Data'!$B$6:$BE$43,'Occupancy Raw Data'!AJ$1,FALSE)</f>
        <v>40.056219255094803</v>
      </c>
      <c r="F41" s="60">
        <f>VLOOKUP($A41,'Occupancy Raw Data'!$B$6:$BE$43,'Occupancy Raw Data'!AK$1,FALSE)</f>
        <v>36.437104708362597</v>
      </c>
      <c r="G41" s="61">
        <f>VLOOKUP($A41,'Occupancy Raw Data'!$B$6:$BE$43,'Occupancy Raw Data'!AL$1,FALSE)</f>
        <v>39.290231904427202</v>
      </c>
      <c r="H41" s="60">
        <f>VLOOKUP($A41,'Occupancy Raw Data'!$B$6:$BE$43,'Occupancy Raw Data'!AN$1,FALSE)</f>
        <v>38.457484188334497</v>
      </c>
      <c r="I41" s="60">
        <f>VLOOKUP($A41,'Occupancy Raw Data'!$B$6:$BE$43,'Occupancy Raw Data'!AO$1,FALSE)</f>
        <v>38.457484188334497</v>
      </c>
      <c r="J41" s="61">
        <f>VLOOKUP($A41,'Occupancy Raw Data'!$B$6:$BE$43,'Occupancy Raw Data'!AP$1,FALSE)</f>
        <v>38.457484188334497</v>
      </c>
      <c r="K41" s="62">
        <f>VLOOKUP($A41,'Occupancy Raw Data'!$B$6:$BE$43,'Occupancy Raw Data'!AR$1,FALSE)</f>
        <v>39.052303985543602</v>
      </c>
      <c r="M41" s="59">
        <f>VLOOKUP($A41,'Occupancy Raw Data'!$B$6:$BE$43,'Occupancy Raw Data'!AT$1,FALSE)</f>
        <v>21.9935691318327</v>
      </c>
      <c r="N41" s="60">
        <f>VLOOKUP($A41,'Occupancy Raw Data'!$B$6:$BE$43,'Occupancy Raw Data'!AU$1,FALSE)</f>
        <v>30.8870116156282</v>
      </c>
      <c r="O41" s="60">
        <f>VLOOKUP($A41,'Occupancy Raw Data'!$B$6:$BE$43,'Occupancy Raw Data'!AV$1,FALSE)</f>
        <v>26.980838943552499</v>
      </c>
      <c r="P41" s="60">
        <f>VLOOKUP($A41,'Occupancy Raw Data'!$B$6:$BE$43,'Occupancy Raw Data'!AW$1,FALSE)</f>
        <v>25.412541254125401</v>
      </c>
      <c r="Q41" s="60">
        <f>VLOOKUP($A41,'Occupancy Raw Data'!$B$6:$BE$43,'Occupancy Raw Data'!AX$1,FALSE)</f>
        <v>18.0421172453044</v>
      </c>
      <c r="R41" s="61">
        <f>VLOOKUP($A41,'Occupancy Raw Data'!$B$6:$BE$43,'Occupancy Raw Data'!AY$1,FALSE)</f>
        <v>24.868788386376298</v>
      </c>
      <c r="S41" s="60">
        <f>VLOOKUP($A41,'Occupancy Raw Data'!$B$6:$BE$43,'Occupancy Raw Data'!BA$1,FALSE)</f>
        <v>19.4217130387343</v>
      </c>
      <c r="T41" s="60">
        <f>VLOOKUP($A41,'Occupancy Raw Data'!$B$6:$BE$43,'Occupancy Raw Data'!BB$1,FALSE)</f>
        <v>19.7483588621444</v>
      </c>
      <c r="U41" s="61">
        <f>VLOOKUP($A41,'Occupancy Raw Data'!$B$6:$BE$43,'Occupancy Raw Data'!BC$1,FALSE)</f>
        <v>19.584812892652199</v>
      </c>
      <c r="V41" s="62">
        <f>VLOOKUP($A41,'Occupancy Raw Data'!$B$6:$BE$43,'Occupancy Raw Data'!BE$1,FALSE)</f>
        <v>23.3354470513633</v>
      </c>
      <c r="X41" s="64">
        <f>VLOOKUP($A41,'ADR Raw Data'!$B$6:$BE$43,'ADR Raw Data'!AG$1,FALSE)</f>
        <v>94.842050606220297</v>
      </c>
      <c r="Y41" s="65">
        <f>VLOOKUP($A41,'ADR Raw Data'!$B$6:$BE$43,'ADR Raw Data'!AH$1,FALSE)</f>
        <v>95.957511093182703</v>
      </c>
      <c r="Z41" s="65">
        <f>VLOOKUP($A41,'ADR Raw Data'!$B$6:$BE$43,'ADR Raw Data'!AI$1,FALSE)</f>
        <v>95.323752039151699</v>
      </c>
      <c r="AA41" s="65">
        <f>VLOOKUP($A41,'ADR Raw Data'!$B$6:$BE$43,'ADR Raw Data'!AJ$1,FALSE)</f>
        <v>95.066517543859604</v>
      </c>
      <c r="AB41" s="65">
        <f>VLOOKUP($A41,'ADR Raw Data'!$B$6:$BE$43,'ADR Raw Data'!AK$1,FALSE)</f>
        <v>97.228910318225601</v>
      </c>
      <c r="AC41" s="66">
        <f>VLOOKUP($A41,'ADR Raw Data'!$B$6:$BE$43,'ADR Raw Data'!AL$1,FALSE)</f>
        <v>95.683446610624202</v>
      </c>
      <c r="AD41" s="65">
        <f>VLOOKUP($A41,'ADR Raw Data'!$B$6:$BE$43,'ADR Raw Data'!AN$1,FALSE)</f>
        <v>105.821434444952</v>
      </c>
      <c r="AE41" s="65">
        <f>VLOOKUP($A41,'ADR Raw Data'!$B$6:$BE$43,'ADR Raw Data'!AO$1,FALSE)</f>
        <v>102.67985381452699</v>
      </c>
      <c r="AF41" s="66">
        <f>VLOOKUP($A41,'ADR Raw Data'!$B$6:$BE$43,'ADR Raw Data'!AP$1,FALSE)</f>
        <v>104.250644129739</v>
      </c>
      <c r="AG41" s="67">
        <f>VLOOKUP($A41,'ADR Raw Data'!$B$6:$BE$43,'ADR Raw Data'!AR$1,FALSE)</f>
        <v>98.093934447300697</v>
      </c>
      <c r="AI41" s="59">
        <f>VLOOKUP($A41,'ADR Raw Data'!$B$6:$BE$43,'ADR Raw Data'!AT$1,FALSE)</f>
        <v>16.394208561223</v>
      </c>
      <c r="AJ41" s="60">
        <f>VLOOKUP($A41,'ADR Raw Data'!$B$6:$BE$43,'ADR Raw Data'!AU$1,FALSE)</f>
        <v>18.056711469504702</v>
      </c>
      <c r="AK41" s="60">
        <f>VLOOKUP($A41,'ADR Raw Data'!$B$6:$BE$43,'ADR Raw Data'!AV$1,FALSE)</f>
        <v>18.286895484012501</v>
      </c>
      <c r="AL41" s="60">
        <f>VLOOKUP($A41,'ADR Raw Data'!$B$6:$BE$43,'ADR Raw Data'!AW$1,FALSE)</f>
        <v>18.142721967391999</v>
      </c>
      <c r="AM41" s="60">
        <f>VLOOKUP($A41,'ADR Raw Data'!$B$6:$BE$43,'ADR Raw Data'!AX$1,FALSE)</f>
        <v>17.301443944455698</v>
      </c>
      <c r="AN41" s="61">
        <f>VLOOKUP($A41,'ADR Raw Data'!$B$6:$BE$43,'ADR Raw Data'!AY$1,FALSE)</f>
        <v>17.667753918712801</v>
      </c>
      <c r="AO41" s="60">
        <f>VLOOKUP($A41,'ADR Raw Data'!$B$6:$BE$43,'ADR Raw Data'!BA$1,FALSE)</f>
        <v>25.2749858108496</v>
      </c>
      <c r="AP41" s="60">
        <f>VLOOKUP($A41,'ADR Raw Data'!$B$6:$BE$43,'ADR Raw Data'!BB$1,FALSE)</f>
        <v>21.367924887800601</v>
      </c>
      <c r="AQ41" s="61">
        <f>VLOOKUP($A41,'ADR Raw Data'!$B$6:$BE$43,'ADR Raw Data'!BC$1,FALSE)</f>
        <v>23.3200742007797</v>
      </c>
      <c r="AR41" s="62">
        <f>VLOOKUP($A41,'ADR Raw Data'!$B$6:$BE$43,'ADR Raw Data'!BE$1,FALSE)</f>
        <v>19.261646912097198</v>
      </c>
      <c r="AT41" s="64">
        <f>VLOOKUP($A41,'RevPAR Raw Data'!$B$6:$BE$43,'RevPAR Raw Data'!AG$1,FALSE)</f>
        <v>31.6084627547434</v>
      </c>
      <c r="AU41" s="65">
        <f>VLOOKUP($A41,'RevPAR Raw Data'!$B$6:$BE$43,'RevPAR Raw Data'!AH$1,FALSE)</f>
        <v>41.791755094869899</v>
      </c>
      <c r="AV41" s="65">
        <f>VLOOKUP($A41,'RevPAR Raw Data'!$B$6:$BE$43,'RevPAR Raw Data'!AI$1,FALSE)</f>
        <v>41.063569922698498</v>
      </c>
      <c r="AW41" s="65">
        <f>VLOOKUP($A41,'RevPAR Raw Data'!$B$6:$BE$43,'RevPAR Raw Data'!AJ$1,FALSE)</f>
        <v>38.080052705551601</v>
      </c>
      <c r="AX41" s="65">
        <f>VLOOKUP($A41,'RevPAR Raw Data'!$B$6:$BE$43,'RevPAR Raw Data'!AK$1,FALSE)</f>
        <v>35.427399859451803</v>
      </c>
      <c r="AY41" s="66">
        <f>VLOOKUP($A41,'RevPAR Raw Data'!$B$6:$BE$43,'RevPAR Raw Data'!AL$1,FALSE)</f>
        <v>37.594248067463099</v>
      </c>
      <c r="AZ41" s="65">
        <f>VLOOKUP($A41,'RevPAR Raw Data'!$B$6:$BE$43,'RevPAR Raw Data'!AN$1,FALSE)</f>
        <v>40.6962614195361</v>
      </c>
      <c r="BA41" s="65">
        <f>VLOOKUP($A41,'RevPAR Raw Data'!$B$6:$BE$43,'RevPAR Raw Data'!AO$1,FALSE)</f>
        <v>39.488088545326697</v>
      </c>
      <c r="BB41" s="66">
        <f>VLOOKUP($A41,'RevPAR Raw Data'!$B$6:$BE$43,'RevPAR Raw Data'!AP$1,FALSE)</f>
        <v>40.092174982431402</v>
      </c>
      <c r="BC41" s="67">
        <f>VLOOKUP($A41,'RevPAR Raw Data'!$B$6:$BE$43,'RevPAR Raw Data'!AR$1,FALSE)</f>
        <v>38.307941471739703</v>
      </c>
      <c r="BE41" s="59">
        <f>VLOOKUP($A41,'RevPAR Raw Data'!$B$6:$BE$43,'RevPAR Raw Data'!AT$1,FALSE)</f>
        <v>41.993449286585303</v>
      </c>
      <c r="BF41" s="60">
        <f>VLOOKUP($A41,'RevPAR Raw Data'!$B$6:$BE$43,'RevPAR Raw Data'!AU$1,FALSE)</f>
        <v>54.520901654119498</v>
      </c>
      <c r="BG41" s="60">
        <f>VLOOKUP($A41,'RevPAR Raw Data'!$B$6:$BE$43,'RevPAR Raw Data'!AV$1,FALSE)</f>
        <v>50.201692245882199</v>
      </c>
      <c r="BH41" s="60">
        <f>VLOOKUP($A41,'RevPAR Raw Data'!$B$6:$BE$43,'RevPAR Raw Data'!AW$1,FALSE)</f>
        <v>48.1657899261022</v>
      </c>
      <c r="BI41" s="60">
        <f>VLOOKUP($A41,'RevPAR Raw Data'!$B$6:$BE$43,'RevPAR Raw Data'!AX$1,FALSE)</f>
        <v>38.465107991349498</v>
      </c>
      <c r="BJ41" s="61">
        <f>VLOOKUP($A41,'RevPAR Raw Data'!$B$6:$BE$43,'RevPAR Raw Data'!AY$1,FALSE)</f>
        <v>46.930298639759499</v>
      </c>
      <c r="BK41" s="60">
        <f>VLOOKUP($A41,'RevPAR Raw Data'!$B$6:$BE$43,'RevPAR Raw Data'!BA$1,FALSE)</f>
        <v>49.6055340643479</v>
      </c>
      <c r="BL41" s="60">
        <f>VLOOKUP($A41,'RevPAR Raw Data'!$B$6:$BE$43,'RevPAR Raw Data'!BB$1,FALSE)</f>
        <v>45.3360982381814</v>
      </c>
      <c r="BM41" s="61">
        <f>VLOOKUP($A41,'RevPAR Raw Data'!$B$6:$BE$43,'RevPAR Raw Data'!BC$1,FALSE)</f>
        <v>47.472079992082399</v>
      </c>
      <c r="BN41" s="62">
        <f>VLOOKUP($A41,'RevPAR Raw Data'!$B$6:$BE$43,'RevPAR Raw Data'!BE$1,FALSE)</f>
        <v>47.091885379853601</v>
      </c>
    </row>
    <row r="42" spans="1:66" x14ac:dyDescent="0.35">
      <c r="A42" s="81" t="s">
        <v>81</v>
      </c>
      <c r="B42" s="59">
        <f>VLOOKUP($A42,'Occupancy Raw Data'!$B$6:$BE$43,'Occupancy Raw Data'!AG$1,FALSE)</f>
        <v>43.344625299512501</v>
      </c>
      <c r="C42" s="60">
        <f>VLOOKUP($A42,'Occupancy Raw Data'!$B$6:$BE$43,'Occupancy Raw Data'!AH$1,FALSE)</f>
        <v>47.783607370073497</v>
      </c>
      <c r="D42" s="60">
        <f>VLOOKUP($A42,'Occupancy Raw Data'!$B$6:$BE$43,'Occupancy Raw Data'!AI$1,FALSE)</f>
        <v>48.137514114957703</v>
      </c>
      <c r="E42" s="60">
        <f>VLOOKUP($A42,'Occupancy Raw Data'!$B$6:$BE$43,'Occupancy Raw Data'!AJ$1,FALSE)</f>
        <v>47.030350601779098</v>
      </c>
      <c r="F42" s="60">
        <f>VLOOKUP($A42,'Occupancy Raw Data'!$B$6:$BE$43,'Occupancy Raw Data'!AK$1,FALSE)</f>
        <v>47.2493045801316</v>
      </c>
      <c r="G42" s="61">
        <f>VLOOKUP($A42,'Occupancy Raw Data'!$B$6:$BE$43,'Occupancy Raw Data'!AL$1,FALSE)</f>
        <v>46.709080393290897</v>
      </c>
      <c r="H42" s="60">
        <f>VLOOKUP($A42,'Occupancy Raw Data'!$B$6:$BE$43,'Occupancy Raw Data'!AN$1,FALSE)</f>
        <v>56.788950397972897</v>
      </c>
      <c r="I42" s="60">
        <f>VLOOKUP($A42,'Occupancy Raw Data'!$B$6:$BE$43,'Occupancy Raw Data'!AO$1,FALSE)</f>
        <v>56.967969373984403</v>
      </c>
      <c r="J42" s="61">
        <f>VLOOKUP($A42,'Occupancy Raw Data'!$B$6:$BE$43,'Occupancy Raw Data'!AP$1,FALSE)</f>
        <v>56.8784598859786</v>
      </c>
      <c r="K42" s="62">
        <f>VLOOKUP($A42,'Occupancy Raw Data'!$B$6:$BE$43,'Occupancy Raw Data'!AR$1,FALSE)</f>
        <v>49.614617391201698</v>
      </c>
      <c r="M42" s="59">
        <f>VLOOKUP($A42,'Occupancy Raw Data'!$B$6:$BE$43,'Occupancy Raw Data'!AT$1,FALSE)</f>
        <v>15.487147218120001</v>
      </c>
      <c r="N42" s="60">
        <f>VLOOKUP($A42,'Occupancy Raw Data'!$B$6:$BE$43,'Occupancy Raw Data'!AU$1,FALSE)</f>
        <v>14.079604027256201</v>
      </c>
      <c r="O42" s="60">
        <f>VLOOKUP($A42,'Occupancy Raw Data'!$B$6:$BE$43,'Occupancy Raw Data'!AV$1,FALSE)</f>
        <v>14.9875312249651</v>
      </c>
      <c r="P42" s="60">
        <f>VLOOKUP($A42,'Occupancy Raw Data'!$B$6:$BE$43,'Occupancy Raw Data'!AW$1,FALSE)</f>
        <v>13.748707759722601</v>
      </c>
      <c r="Q42" s="60">
        <f>VLOOKUP($A42,'Occupancy Raw Data'!$B$6:$BE$43,'Occupancy Raw Data'!AX$1,FALSE)</f>
        <v>9.8937630076716108</v>
      </c>
      <c r="R42" s="61">
        <f>VLOOKUP($A42,'Occupancy Raw Data'!$B$6:$BE$43,'Occupancy Raw Data'!AY$1,FALSE)</f>
        <v>13.579578648963601</v>
      </c>
      <c r="S42" s="60">
        <f>VLOOKUP($A42,'Occupancy Raw Data'!$B$6:$BE$43,'Occupancy Raw Data'!BA$1,FALSE)</f>
        <v>28.714817793309098</v>
      </c>
      <c r="T42" s="60">
        <f>VLOOKUP($A42,'Occupancy Raw Data'!$B$6:$BE$43,'Occupancy Raw Data'!BB$1,FALSE)</f>
        <v>22.937001023891899</v>
      </c>
      <c r="U42" s="61">
        <f>VLOOKUP($A42,'Occupancy Raw Data'!$B$6:$BE$43,'Occupancy Raw Data'!BC$1,FALSE)</f>
        <v>25.755037616179301</v>
      </c>
      <c r="V42" s="62">
        <f>VLOOKUP($A42,'Occupancy Raw Data'!$B$6:$BE$43,'Occupancy Raw Data'!BE$1,FALSE)</f>
        <v>17.299433571058799</v>
      </c>
      <c r="X42" s="64">
        <f>VLOOKUP($A42,'ADR Raw Data'!$B$6:$BE$43,'ADR Raw Data'!AG$1,FALSE)</f>
        <v>91.652760992502195</v>
      </c>
      <c r="Y42" s="65">
        <f>VLOOKUP($A42,'ADR Raw Data'!$B$6:$BE$43,'ADR Raw Data'!AH$1,FALSE)</f>
        <v>91.207731667603198</v>
      </c>
      <c r="Z42" s="65">
        <f>VLOOKUP($A42,'ADR Raw Data'!$B$6:$BE$43,'ADR Raw Data'!AI$1,FALSE)</f>
        <v>91.963560139029894</v>
      </c>
      <c r="AA42" s="65">
        <f>VLOOKUP($A42,'ADR Raw Data'!$B$6:$BE$43,'ADR Raw Data'!AJ$1,FALSE)</f>
        <v>91.949194788082806</v>
      </c>
      <c r="AB42" s="65">
        <f>VLOOKUP($A42,'ADR Raw Data'!$B$6:$BE$43,'ADR Raw Data'!AK$1,FALSE)</f>
        <v>92.699941419057694</v>
      </c>
      <c r="AC42" s="66">
        <f>VLOOKUP($A42,'ADR Raw Data'!$B$6:$BE$43,'ADR Raw Data'!AL$1,FALSE)</f>
        <v>91.897321251680395</v>
      </c>
      <c r="AD42" s="65">
        <f>VLOOKUP($A42,'ADR Raw Data'!$B$6:$BE$43,'ADR Raw Data'!AN$1,FALSE)</f>
        <v>112.543935109968</v>
      </c>
      <c r="AE42" s="65">
        <f>VLOOKUP($A42,'ADR Raw Data'!$B$6:$BE$43,'ADR Raw Data'!AO$1,FALSE)</f>
        <v>109.244346128743</v>
      </c>
      <c r="AF42" s="66">
        <f>VLOOKUP($A42,'ADR Raw Data'!$B$6:$BE$43,'ADR Raw Data'!AP$1,FALSE)</f>
        <v>110.891544341952</v>
      </c>
      <c r="AG42" s="67">
        <f>VLOOKUP($A42,'ADR Raw Data'!$B$6:$BE$43,'ADR Raw Data'!AR$1,FALSE)</f>
        <v>98.118772065470793</v>
      </c>
      <c r="AI42" s="59">
        <f>VLOOKUP($A42,'ADR Raw Data'!$B$6:$BE$43,'ADR Raw Data'!AT$1,FALSE)</f>
        <v>25.398109241201599</v>
      </c>
      <c r="AJ42" s="60">
        <f>VLOOKUP($A42,'ADR Raw Data'!$B$6:$BE$43,'ADR Raw Data'!AU$1,FALSE)</f>
        <v>23.035893188895301</v>
      </c>
      <c r="AK42" s="60">
        <f>VLOOKUP($A42,'ADR Raw Data'!$B$6:$BE$43,'ADR Raw Data'!AV$1,FALSE)</f>
        <v>23.598962946065001</v>
      </c>
      <c r="AL42" s="60">
        <f>VLOOKUP($A42,'ADR Raw Data'!$B$6:$BE$43,'ADR Raw Data'!AW$1,FALSE)</f>
        <v>23.551528089670001</v>
      </c>
      <c r="AM42" s="60">
        <f>VLOOKUP($A42,'ADR Raw Data'!$B$6:$BE$43,'ADR Raw Data'!AX$1,FALSE)</f>
        <v>18.848880479971999</v>
      </c>
      <c r="AN42" s="61">
        <f>VLOOKUP($A42,'ADR Raw Data'!$B$6:$BE$43,'ADR Raw Data'!AY$1,FALSE)</f>
        <v>22.752836604063699</v>
      </c>
      <c r="AO42" s="60">
        <f>VLOOKUP($A42,'ADR Raw Data'!$B$6:$BE$43,'ADR Raw Data'!BA$1,FALSE)</f>
        <v>43.297798117777901</v>
      </c>
      <c r="AP42" s="60">
        <f>VLOOKUP($A42,'ADR Raw Data'!$B$6:$BE$43,'ADR Raw Data'!BB$1,FALSE)</f>
        <v>36.151826028491399</v>
      </c>
      <c r="AQ42" s="61">
        <f>VLOOKUP($A42,'ADR Raw Data'!$B$6:$BE$43,'ADR Raw Data'!BC$1,FALSE)</f>
        <v>39.646664764571803</v>
      </c>
      <c r="AR42" s="62">
        <f>VLOOKUP($A42,'ADR Raw Data'!$B$6:$BE$43,'ADR Raw Data'!BE$1,FALSE)</f>
        <v>28.6765048155202</v>
      </c>
      <c r="AT42" s="64">
        <f>VLOOKUP($A42,'RevPAR Raw Data'!$B$6:$BE$43,'RevPAR Raw Data'!AG$1,FALSE)</f>
        <v>39.726545828857802</v>
      </c>
      <c r="AU42" s="65">
        <f>VLOOKUP($A42,'RevPAR Raw Data'!$B$6:$BE$43,'RevPAR Raw Data'!AH$1,FALSE)</f>
        <v>43.582344391197701</v>
      </c>
      <c r="AV42" s="65">
        <f>VLOOKUP($A42,'RevPAR Raw Data'!$B$6:$BE$43,'RevPAR Raw Data'!AI$1,FALSE)</f>
        <v>44.268971742543101</v>
      </c>
      <c r="AW42" s="65">
        <f>VLOOKUP($A42,'RevPAR Raw Data'!$B$6:$BE$43,'RevPAR Raw Data'!AJ$1,FALSE)</f>
        <v>43.244028684348201</v>
      </c>
      <c r="AX42" s="65">
        <f>VLOOKUP($A42,'RevPAR Raw Data'!$B$6:$BE$43,'RevPAR Raw Data'!AK$1,FALSE)</f>
        <v>43.8000776666942</v>
      </c>
      <c r="AY42" s="66">
        <f>VLOOKUP($A42,'RevPAR Raw Data'!$B$6:$BE$43,'RevPAR Raw Data'!AL$1,FALSE)</f>
        <v>42.9243936627282</v>
      </c>
      <c r="AZ42" s="65">
        <f>VLOOKUP($A42,'RevPAR Raw Data'!$B$6:$BE$43,'RevPAR Raw Data'!AN$1,FALSE)</f>
        <v>63.912519485527</v>
      </c>
      <c r="BA42" s="65">
        <f>VLOOKUP($A42,'RevPAR Raw Data'!$B$6:$BE$43,'RevPAR Raw Data'!AO$1,FALSE)</f>
        <v>62.234285645432202</v>
      </c>
      <c r="BB42" s="66">
        <f>VLOOKUP($A42,'RevPAR Raw Data'!$B$6:$BE$43,'RevPAR Raw Data'!AP$1,FALSE)</f>
        <v>63.073402565479597</v>
      </c>
      <c r="BC42" s="67">
        <f>VLOOKUP($A42,'RevPAR Raw Data'!$B$6:$BE$43,'RevPAR Raw Data'!AR$1,FALSE)</f>
        <v>48.681253349228598</v>
      </c>
      <c r="BE42" s="59">
        <f>VLOOKUP($A42,'RevPAR Raw Data'!$B$6:$BE$43,'RevPAR Raw Data'!AT$1,FALSE)</f>
        <v>44.8186990281256</v>
      </c>
      <c r="BF42" s="60">
        <f>VLOOKUP($A42,'RevPAR Raw Data'!$B$6:$BE$43,'RevPAR Raw Data'!AU$1,FALSE)</f>
        <v>40.358859761289601</v>
      </c>
      <c r="BG42" s="60">
        <f>VLOOKUP($A42,'RevPAR Raw Data'!$B$6:$BE$43,'RevPAR Raw Data'!AV$1,FALSE)</f>
        <v>42.123396111339602</v>
      </c>
      <c r="BH42" s="60">
        <f>VLOOKUP($A42,'RevPAR Raw Data'!$B$6:$BE$43,'RevPAR Raw Data'!AW$1,FALSE)</f>
        <v>40.538266619390399</v>
      </c>
      <c r="BI42" s="60">
        <f>VLOOKUP($A42,'RevPAR Raw Data'!$B$6:$BE$43,'RevPAR Raw Data'!AX$1,FALSE)</f>
        <v>30.6075070519313</v>
      </c>
      <c r="BJ42" s="61">
        <f>VLOOKUP($A42,'RevPAR Raw Data'!$B$6:$BE$43,'RevPAR Raw Data'!AY$1,FALSE)</f>
        <v>39.422154594546399</v>
      </c>
      <c r="BK42" s="60">
        <f>VLOOKUP($A42,'RevPAR Raw Data'!$B$6:$BE$43,'RevPAR Raw Data'!BA$1,FALSE)</f>
        <v>84.445499749121893</v>
      </c>
      <c r="BL42" s="60">
        <f>VLOOKUP($A42,'RevPAR Raw Data'!$B$6:$BE$43,'RevPAR Raw Data'!BB$1,FALSE)</f>
        <v>67.380971758694002</v>
      </c>
      <c r="BM42" s="61">
        <f>VLOOKUP($A42,'RevPAR Raw Data'!$B$6:$BE$43,'RevPAR Raw Data'!BC$1,FALSE)</f>
        <v>75.612715804427097</v>
      </c>
      <c r="BN42" s="62">
        <f>VLOOKUP($A42,'RevPAR Raw Data'!$B$6:$BE$43,'RevPAR Raw Data'!BE$1,FALSE)</f>
        <v>50.936811287641397</v>
      </c>
    </row>
    <row r="43" spans="1:66" x14ac:dyDescent="0.35">
      <c r="A43" s="82" t="s">
        <v>82</v>
      </c>
      <c r="B43" s="59">
        <f>VLOOKUP($A43,'Occupancy Raw Data'!$B$6:$BE$43,'Occupancy Raw Data'!AG$1,FALSE)</f>
        <v>41.098972688549203</v>
      </c>
      <c r="C43" s="60">
        <f>VLOOKUP($A43,'Occupancy Raw Data'!$B$6:$BE$43,'Occupancy Raw Data'!AH$1,FALSE)</f>
        <v>46.244550238035501</v>
      </c>
      <c r="D43" s="60">
        <f>VLOOKUP($A43,'Occupancy Raw Data'!$B$6:$BE$43,'Occupancy Raw Data'!AI$1,FALSE)</f>
        <v>48.264871988895102</v>
      </c>
      <c r="E43" s="60">
        <f>VLOOKUP($A43,'Occupancy Raw Data'!$B$6:$BE$43,'Occupancy Raw Data'!AJ$1,FALSE)</f>
        <v>47.495652783972098</v>
      </c>
      <c r="F43" s="60">
        <f>VLOOKUP($A43,'Occupancy Raw Data'!$B$6:$BE$43,'Occupancy Raw Data'!AK$1,FALSE)</f>
        <v>44.938437407605903</v>
      </c>
      <c r="G43" s="61">
        <f>VLOOKUP($A43,'Occupancy Raw Data'!$B$6:$BE$43,'Occupancy Raw Data'!AL$1,FALSE)</f>
        <v>45.608508667924802</v>
      </c>
      <c r="H43" s="60">
        <f>VLOOKUP($A43,'Occupancy Raw Data'!$B$6:$BE$43,'Occupancy Raw Data'!AN$1,FALSE)</f>
        <v>49.445510716451203</v>
      </c>
      <c r="I43" s="60">
        <f>VLOOKUP($A43,'Occupancy Raw Data'!$B$6:$BE$43,'Occupancy Raw Data'!AO$1,FALSE)</f>
        <v>49.491450656427098</v>
      </c>
      <c r="J43" s="61">
        <f>VLOOKUP($A43,'Occupancy Raw Data'!$B$6:$BE$43,'Occupancy Raw Data'!AP$1,FALSE)</f>
        <v>49.468477002420698</v>
      </c>
      <c r="K43" s="62">
        <f>VLOOKUP($A43,'Occupancy Raw Data'!$B$6:$BE$43,'Occupancy Raw Data'!AR$1,FALSE)</f>
        <v>46.711235172368802</v>
      </c>
      <c r="M43" s="59">
        <f>VLOOKUP($A43,'Occupancy Raw Data'!$B$6:$BE$43,'Occupancy Raw Data'!AT$1,FALSE)</f>
        <v>46.760384725728102</v>
      </c>
      <c r="N43" s="60">
        <f>VLOOKUP($A43,'Occupancy Raw Data'!$B$6:$BE$43,'Occupancy Raw Data'!AU$1,FALSE)</f>
        <v>54.260938887516097</v>
      </c>
      <c r="O43" s="60">
        <f>VLOOKUP($A43,'Occupancy Raw Data'!$B$6:$BE$43,'Occupancy Raw Data'!AV$1,FALSE)</f>
        <v>59.741544619632897</v>
      </c>
      <c r="P43" s="60">
        <f>VLOOKUP($A43,'Occupancy Raw Data'!$B$6:$BE$43,'Occupancy Raw Data'!AW$1,FALSE)</f>
        <v>56.688504300161803</v>
      </c>
      <c r="Q43" s="60">
        <f>VLOOKUP($A43,'Occupancy Raw Data'!$B$6:$BE$43,'Occupancy Raw Data'!AX$1,FALSE)</f>
        <v>46.658017768096201</v>
      </c>
      <c r="R43" s="61">
        <f>VLOOKUP($A43,'Occupancy Raw Data'!$B$6:$BE$43,'Occupancy Raw Data'!AY$1,FALSE)</f>
        <v>52.894338156029796</v>
      </c>
      <c r="S43" s="60">
        <f>VLOOKUP($A43,'Occupancy Raw Data'!$B$6:$BE$43,'Occupancy Raw Data'!BA$1,FALSE)</f>
        <v>57.015387723571202</v>
      </c>
      <c r="T43" s="60">
        <f>VLOOKUP($A43,'Occupancy Raw Data'!$B$6:$BE$43,'Occupancy Raw Data'!BB$1,FALSE)</f>
        <v>50.486634273007603</v>
      </c>
      <c r="U43" s="61">
        <f>VLOOKUP($A43,'Occupancy Raw Data'!$B$6:$BE$43,'Occupancy Raw Data'!BC$1,FALSE)</f>
        <v>53.680176613647497</v>
      </c>
      <c r="V43" s="62">
        <f>VLOOKUP($A43,'Occupancy Raw Data'!$B$6:$BE$43,'Occupancy Raw Data'!BE$1,FALSE)</f>
        <v>53.125647089669101</v>
      </c>
      <c r="X43" s="64">
        <f>VLOOKUP($A43,'ADR Raw Data'!$B$6:$BE$43,'ADR Raw Data'!AG$1,FALSE)</f>
        <v>97.299337909843501</v>
      </c>
      <c r="Y43" s="65">
        <f>VLOOKUP($A43,'ADR Raw Data'!$B$6:$BE$43,'ADR Raw Data'!AH$1,FALSE)</f>
        <v>104.968433913806</v>
      </c>
      <c r="Z43" s="65">
        <f>VLOOKUP($A43,'ADR Raw Data'!$B$6:$BE$43,'ADR Raw Data'!AI$1,FALSE)</f>
        <v>107.253301389206</v>
      </c>
      <c r="AA43" s="65">
        <f>VLOOKUP($A43,'ADR Raw Data'!$B$6:$BE$43,'ADR Raw Data'!AJ$1,FALSE)</f>
        <v>106.779941442724</v>
      </c>
      <c r="AB43" s="65">
        <f>VLOOKUP($A43,'ADR Raw Data'!$B$6:$BE$43,'ADR Raw Data'!AK$1,FALSE)</f>
        <v>102.06992762835</v>
      </c>
      <c r="AC43" s="66">
        <f>VLOOKUP($A43,'ADR Raw Data'!$B$6:$BE$43,'ADR Raw Data'!AL$1,FALSE)</f>
        <v>103.875982050836</v>
      </c>
      <c r="AD43" s="65">
        <f>VLOOKUP($A43,'ADR Raw Data'!$B$6:$BE$43,'ADR Raw Data'!AN$1,FALSE)</f>
        <v>104.45865713996101</v>
      </c>
      <c r="AE43" s="65">
        <f>VLOOKUP($A43,'ADR Raw Data'!$B$6:$BE$43,'ADR Raw Data'!AO$1,FALSE)</f>
        <v>99.741713663526696</v>
      </c>
      <c r="AF43" s="66">
        <f>VLOOKUP($A43,'ADR Raw Data'!$B$6:$BE$43,'ADR Raw Data'!AP$1,FALSE)</f>
        <v>102.099468541033</v>
      </c>
      <c r="AG43" s="67">
        <f>VLOOKUP($A43,'ADR Raw Data'!$B$6:$BE$43,'ADR Raw Data'!AR$1,FALSE)</f>
        <v>103.338505187267</v>
      </c>
      <c r="AI43" s="59">
        <f>VLOOKUP($A43,'ADR Raw Data'!$B$6:$BE$43,'ADR Raw Data'!AT$1,FALSE)</f>
        <v>22.319599221898901</v>
      </c>
      <c r="AJ43" s="60">
        <f>VLOOKUP($A43,'ADR Raw Data'!$B$6:$BE$43,'ADR Raw Data'!AU$1,FALSE)</f>
        <v>30.130379582398302</v>
      </c>
      <c r="AK43" s="60">
        <f>VLOOKUP($A43,'ADR Raw Data'!$B$6:$BE$43,'ADR Raw Data'!AV$1,FALSE)</f>
        <v>33.963852646226101</v>
      </c>
      <c r="AL43" s="60">
        <f>VLOOKUP($A43,'ADR Raw Data'!$B$6:$BE$43,'ADR Raw Data'!AW$1,FALSE)</f>
        <v>32.504187293714601</v>
      </c>
      <c r="AM43" s="60">
        <f>VLOOKUP($A43,'ADR Raw Data'!$B$6:$BE$43,'ADR Raw Data'!AX$1,FALSE)</f>
        <v>21.9117736596925</v>
      </c>
      <c r="AN43" s="61">
        <f>VLOOKUP($A43,'ADR Raw Data'!$B$6:$BE$43,'ADR Raw Data'!AY$1,FALSE)</f>
        <v>28.329459833397902</v>
      </c>
      <c r="AO43" s="60">
        <f>VLOOKUP($A43,'ADR Raw Data'!$B$6:$BE$43,'ADR Raw Data'!BA$1,FALSE)</f>
        <v>28.313875644785401</v>
      </c>
      <c r="AP43" s="60">
        <f>VLOOKUP($A43,'ADR Raw Data'!$B$6:$BE$43,'ADR Raw Data'!BB$1,FALSE)</f>
        <v>22.070365024316601</v>
      </c>
      <c r="AQ43" s="61">
        <f>VLOOKUP($A43,'ADR Raw Data'!$B$6:$BE$43,'ADR Raw Data'!BC$1,FALSE)</f>
        <v>25.180516526303698</v>
      </c>
      <c r="AR43" s="62">
        <f>VLOOKUP($A43,'ADR Raw Data'!$B$6:$BE$43,'ADR Raw Data'!BE$1,FALSE)</f>
        <v>27.372281250940699</v>
      </c>
      <c r="AT43" s="64">
        <f>VLOOKUP($A43,'RevPAR Raw Data'!$B$6:$BE$43,'RevPAR Raw Data'!AG$1,FALSE)</f>
        <v>39.989028313705802</v>
      </c>
      <c r="AU43" s="65">
        <f>VLOOKUP($A43,'RevPAR Raw Data'!$B$6:$BE$43,'RevPAR Raw Data'!AH$1,FALSE)</f>
        <v>48.542180155349499</v>
      </c>
      <c r="AV43" s="65">
        <f>VLOOKUP($A43,'RevPAR Raw Data'!$B$6:$BE$43,'RevPAR Raw Data'!AI$1,FALSE)</f>
        <v>51.765668619364199</v>
      </c>
      <c r="AW43" s="65">
        <f>VLOOKUP($A43,'RevPAR Raw Data'!$B$6:$BE$43,'RevPAR Raw Data'!AJ$1,FALSE)</f>
        <v>50.715830230565302</v>
      </c>
      <c r="AX43" s="65">
        <f>VLOOKUP($A43,'RevPAR Raw Data'!$B$6:$BE$43,'RevPAR Raw Data'!AK$1,FALSE)</f>
        <v>45.8686305392552</v>
      </c>
      <c r="AY43" s="66">
        <f>VLOOKUP($A43,'RevPAR Raw Data'!$B$6:$BE$43,'RevPAR Raw Data'!AL$1,FALSE)</f>
        <v>47.376286277547898</v>
      </c>
      <c r="AZ43" s="65">
        <f>VLOOKUP($A43,'RevPAR Raw Data'!$B$6:$BE$43,'RevPAR Raw Data'!AN$1,FALSE)</f>
        <v>51.6501165104007</v>
      </c>
      <c r="BA43" s="65">
        <f>VLOOKUP($A43,'RevPAR Raw Data'!$B$6:$BE$43,'RevPAR Raw Data'!AO$1,FALSE)</f>
        <v>49.363621001659197</v>
      </c>
      <c r="BB43" s="66">
        <f>VLOOKUP($A43,'RevPAR Raw Data'!$B$6:$BE$43,'RevPAR Raw Data'!AP$1,FALSE)</f>
        <v>50.507052114814897</v>
      </c>
      <c r="BC43" s="67">
        <f>VLOOKUP($A43,'RevPAR Raw Data'!$B$6:$BE$43,'RevPAR Raw Data'!AR$1,FALSE)</f>
        <v>48.270692181634999</v>
      </c>
      <c r="BE43" s="59">
        <f>VLOOKUP($A43,'RevPAR Raw Data'!$B$6:$BE$43,'RevPAR Raw Data'!AT$1,FALSE)</f>
        <v>79.5167144130276</v>
      </c>
      <c r="BF43" s="60">
        <f>VLOOKUP($A43,'RevPAR Raw Data'!$B$6:$BE$43,'RevPAR Raw Data'!AU$1,FALSE)</f>
        <v>100.740345321696</v>
      </c>
      <c r="BG43" s="60">
        <f>VLOOKUP($A43,'RevPAR Raw Data'!$B$6:$BE$43,'RevPAR Raw Data'!AV$1,FALSE)</f>
        <v>113.99592744905</v>
      </c>
      <c r="BH43" s="60">
        <f>VLOOKUP($A43,'RevPAR Raw Data'!$B$6:$BE$43,'RevPAR Raw Data'!AW$1,FALSE)</f>
        <v>107.618829205606</v>
      </c>
      <c r="BI43" s="60">
        <f>VLOOKUP($A43,'RevPAR Raw Data'!$B$6:$BE$43,'RevPAR Raw Data'!AX$1,FALSE)</f>
        <v>78.793390675233198</v>
      </c>
      <c r="BJ43" s="61">
        <f>VLOOKUP($A43,'RevPAR Raw Data'!$B$6:$BE$43,'RevPAR Raw Data'!AY$1,FALSE)</f>
        <v>96.208478271481795</v>
      </c>
      <c r="BK43" s="60">
        <f>VLOOKUP($A43,'RevPAR Raw Data'!$B$6:$BE$43,'RevPAR Raw Data'!BA$1,FALSE)</f>
        <v>101.4725293468</v>
      </c>
      <c r="BL43" s="60">
        <f>VLOOKUP($A43,'RevPAR Raw Data'!$B$6:$BE$43,'RevPAR Raw Data'!BB$1,FALSE)</f>
        <v>83.699583769868894</v>
      </c>
      <c r="BM43" s="61">
        <f>VLOOKUP($A43,'RevPAR Raw Data'!$B$6:$BE$43,'RevPAR Raw Data'!BC$1,FALSE)</f>
        <v>92.377638883499898</v>
      </c>
      <c r="BN43" s="62">
        <f>VLOOKUP($A43,'RevPAR Raw Data'!$B$6:$BE$43,'RevPAR Raw Data'!BE$1,FALSE)</f>
        <v>95.039629878376303</v>
      </c>
    </row>
    <row r="44" spans="1:66" x14ac:dyDescent="0.35">
      <c r="A44" s="81" t="s">
        <v>83</v>
      </c>
      <c r="B44" s="59">
        <f>VLOOKUP($A44,'Occupancy Raw Data'!$B$6:$BE$43,'Occupancy Raw Data'!AG$1,FALSE)</f>
        <v>38.382633587786202</v>
      </c>
      <c r="C44" s="60">
        <f>VLOOKUP($A44,'Occupancy Raw Data'!$B$6:$BE$43,'Occupancy Raw Data'!AH$1,FALSE)</f>
        <v>46.750954198473202</v>
      </c>
      <c r="D44" s="60">
        <f>VLOOKUP($A44,'Occupancy Raw Data'!$B$6:$BE$43,'Occupancy Raw Data'!AI$1,FALSE)</f>
        <v>48.401717557251899</v>
      </c>
      <c r="E44" s="60">
        <f>VLOOKUP($A44,'Occupancy Raw Data'!$B$6:$BE$43,'Occupancy Raw Data'!AJ$1,FALSE)</f>
        <v>47.755248091603001</v>
      </c>
      <c r="F44" s="60">
        <f>VLOOKUP($A44,'Occupancy Raw Data'!$B$6:$BE$43,'Occupancy Raw Data'!AK$1,FALSE)</f>
        <v>43.850190839694598</v>
      </c>
      <c r="G44" s="61">
        <f>VLOOKUP($A44,'Occupancy Raw Data'!$B$6:$BE$43,'Occupancy Raw Data'!AL$1,FALSE)</f>
        <v>45.028148854961799</v>
      </c>
      <c r="H44" s="60">
        <f>VLOOKUP($A44,'Occupancy Raw Data'!$B$6:$BE$43,'Occupancy Raw Data'!AN$1,FALSE)</f>
        <v>44.842557251908303</v>
      </c>
      <c r="I44" s="60">
        <f>VLOOKUP($A44,'Occupancy Raw Data'!$B$6:$BE$43,'Occupancy Raw Data'!AO$1,FALSE)</f>
        <v>43.559160305343497</v>
      </c>
      <c r="J44" s="61">
        <f>VLOOKUP($A44,'Occupancy Raw Data'!$B$6:$BE$43,'Occupancy Raw Data'!AP$1,FALSE)</f>
        <v>44.2008587786259</v>
      </c>
      <c r="K44" s="62">
        <f>VLOOKUP($A44,'Occupancy Raw Data'!$B$6:$BE$43,'Occupancy Raw Data'!AR$1,FALSE)</f>
        <v>44.791780261722998</v>
      </c>
      <c r="M44" s="59">
        <f>VLOOKUP($A44,'Occupancy Raw Data'!$B$6:$BE$43,'Occupancy Raw Data'!AT$1,FALSE)</f>
        <v>28.164300921345401</v>
      </c>
      <c r="N44" s="60">
        <f>VLOOKUP($A44,'Occupancy Raw Data'!$B$6:$BE$43,'Occupancy Raw Data'!AU$1,FALSE)</f>
        <v>25.7048557433578</v>
      </c>
      <c r="O44" s="60">
        <f>VLOOKUP($A44,'Occupancy Raw Data'!$B$6:$BE$43,'Occupancy Raw Data'!AV$1,FALSE)</f>
        <v>28.235028957067801</v>
      </c>
      <c r="P44" s="60">
        <f>VLOOKUP($A44,'Occupancy Raw Data'!$B$6:$BE$43,'Occupancy Raw Data'!AW$1,FALSE)</f>
        <v>30.881978488795099</v>
      </c>
      <c r="Q44" s="60">
        <f>VLOOKUP($A44,'Occupancy Raw Data'!$B$6:$BE$43,'Occupancy Raw Data'!AX$1,FALSE)</f>
        <v>40.607756979547197</v>
      </c>
      <c r="R44" s="61">
        <f>VLOOKUP($A44,'Occupancy Raw Data'!$B$6:$BE$43,'Occupancy Raw Data'!AY$1,FALSE)</f>
        <v>30.473246374523299</v>
      </c>
      <c r="S44" s="60">
        <f>VLOOKUP($A44,'Occupancy Raw Data'!$B$6:$BE$43,'Occupancy Raw Data'!BA$1,FALSE)</f>
        <v>40.082026365404097</v>
      </c>
      <c r="T44" s="60">
        <f>VLOOKUP($A44,'Occupancy Raw Data'!$B$6:$BE$43,'Occupancy Raw Data'!BB$1,FALSE)</f>
        <v>24.689323455492602</v>
      </c>
      <c r="U44" s="61">
        <f>VLOOKUP($A44,'Occupancy Raw Data'!$B$6:$BE$43,'Occupancy Raw Data'!BC$1,FALSE)</f>
        <v>32.049691498156498</v>
      </c>
      <c r="V44" s="62">
        <f>VLOOKUP($A44,'Occupancy Raw Data'!$B$6:$BE$43,'Occupancy Raw Data'!BE$1,FALSE)</f>
        <v>30.9138941144802</v>
      </c>
      <c r="X44" s="64">
        <f>VLOOKUP($A44,'ADR Raw Data'!$B$6:$BE$43,'ADR Raw Data'!AG$1,FALSE)</f>
        <v>84.871487880671197</v>
      </c>
      <c r="Y44" s="65">
        <f>VLOOKUP($A44,'ADR Raw Data'!$B$6:$BE$43,'ADR Raw Data'!AH$1,FALSE)</f>
        <v>85.9773277885498</v>
      </c>
      <c r="Z44" s="65">
        <f>VLOOKUP($A44,'ADR Raw Data'!$B$6:$BE$43,'ADR Raw Data'!AI$1,FALSE)</f>
        <v>86.402057171020203</v>
      </c>
      <c r="AA44" s="65">
        <f>VLOOKUP($A44,'ADR Raw Data'!$B$6:$BE$43,'ADR Raw Data'!AJ$1,FALSE)</f>
        <v>86.058998950996497</v>
      </c>
      <c r="AB44" s="65">
        <f>VLOOKUP($A44,'ADR Raw Data'!$B$6:$BE$43,'ADR Raw Data'!AK$1,FALSE)</f>
        <v>86.791070068545295</v>
      </c>
      <c r="AC44" s="66">
        <f>VLOOKUP($A44,'ADR Raw Data'!$B$6:$BE$43,'ADR Raw Data'!AL$1,FALSE)</f>
        <v>86.055925576664293</v>
      </c>
      <c r="AD44" s="65">
        <f>VLOOKUP($A44,'ADR Raw Data'!$B$6:$BE$43,'ADR Raw Data'!AN$1,FALSE)</f>
        <v>98.158290775614404</v>
      </c>
      <c r="AE44" s="65">
        <f>VLOOKUP($A44,'ADR Raw Data'!$B$6:$BE$43,'ADR Raw Data'!AO$1,FALSE)</f>
        <v>95.598760679079902</v>
      </c>
      <c r="AF44" s="66">
        <f>VLOOKUP($A44,'ADR Raw Data'!$B$6:$BE$43,'ADR Raw Data'!AP$1,FALSE)</f>
        <v>96.897105078525499</v>
      </c>
      <c r="AG44" s="67">
        <f>VLOOKUP($A44,'ADR Raw Data'!$B$6:$BE$43,'ADR Raw Data'!AR$1,FALSE)</f>
        <v>89.112541521793702</v>
      </c>
      <c r="AI44" s="59">
        <f>VLOOKUP($A44,'ADR Raw Data'!$B$6:$BE$43,'ADR Raw Data'!AT$1,FALSE)</f>
        <v>13.825218626293999</v>
      </c>
      <c r="AJ44" s="60">
        <f>VLOOKUP($A44,'ADR Raw Data'!$B$6:$BE$43,'ADR Raw Data'!AU$1,FALSE)</f>
        <v>15.2279815905347</v>
      </c>
      <c r="AK44" s="60">
        <f>VLOOKUP($A44,'ADR Raw Data'!$B$6:$BE$43,'ADR Raw Data'!AV$1,FALSE)</f>
        <v>16.550031099464299</v>
      </c>
      <c r="AL44" s="60">
        <f>VLOOKUP($A44,'ADR Raw Data'!$B$6:$BE$43,'ADR Raw Data'!AW$1,FALSE)</f>
        <v>15.783626564574501</v>
      </c>
      <c r="AM44" s="60">
        <f>VLOOKUP($A44,'ADR Raw Data'!$B$6:$BE$43,'ADR Raw Data'!AX$1,FALSE)</f>
        <v>14.215582147660699</v>
      </c>
      <c r="AN44" s="61">
        <f>VLOOKUP($A44,'ADR Raw Data'!$B$6:$BE$43,'ADR Raw Data'!AY$1,FALSE)</f>
        <v>15.2205132476714</v>
      </c>
      <c r="AO44" s="60">
        <f>VLOOKUP($A44,'ADR Raw Data'!$B$6:$BE$43,'ADR Raw Data'!BA$1,FALSE)</f>
        <v>23.500524840044601</v>
      </c>
      <c r="AP44" s="60">
        <f>VLOOKUP($A44,'ADR Raw Data'!$B$6:$BE$43,'ADR Raw Data'!BB$1,FALSE)</f>
        <v>20.980091375836</v>
      </c>
      <c r="AQ44" s="61">
        <f>VLOOKUP($A44,'ADR Raw Data'!$B$6:$BE$43,'ADR Raw Data'!BC$1,FALSE)</f>
        <v>22.282894536148</v>
      </c>
      <c r="AR44" s="62">
        <f>VLOOKUP($A44,'ADR Raw Data'!$B$6:$BE$43,'ADR Raw Data'!BE$1,FALSE)</f>
        <v>17.314433676481201</v>
      </c>
      <c r="AT44" s="64">
        <f>VLOOKUP($A44,'RevPAR Raw Data'!$B$6:$BE$43,'RevPAR Raw Data'!AG$1,FALSE)</f>
        <v>32.575912213740402</v>
      </c>
      <c r="AU44" s="65">
        <f>VLOOKUP($A44,'RevPAR Raw Data'!$B$6:$BE$43,'RevPAR Raw Data'!AH$1,FALSE)</f>
        <v>40.195221135496098</v>
      </c>
      <c r="AV44" s="65">
        <f>VLOOKUP($A44,'RevPAR Raw Data'!$B$6:$BE$43,'RevPAR Raw Data'!AI$1,FALSE)</f>
        <v>41.820079675572501</v>
      </c>
      <c r="AW44" s="65">
        <f>VLOOKUP($A44,'RevPAR Raw Data'!$B$6:$BE$43,'RevPAR Raw Data'!AJ$1,FALSE)</f>
        <v>41.097688454198398</v>
      </c>
      <c r="AX44" s="65">
        <f>VLOOKUP($A44,'RevPAR Raw Data'!$B$6:$BE$43,'RevPAR Raw Data'!AK$1,FALSE)</f>
        <v>38.058049856870198</v>
      </c>
      <c r="AY44" s="66">
        <f>VLOOKUP($A44,'RevPAR Raw Data'!$B$6:$BE$43,'RevPAR Raw Data'!AL$1,FALSE)</f>
        <v>38.7493902671755</v>
      </c>
      <c r="AZ44" s="65">
        <f>VLOOKUP($A44,'RevPAR Raw Data'!$B$6:$BE$43,'RevPAR Raw Data'!AN$1,FALSE)</f>
        <v>44.016687738549599</v>
      </c>
      <c r="BA44" s="65">
        <f>VLOOKUP($A44,'RevPAR Raw Data'!$B$6:$BE$43,'RevPAR Raw Data'!AO$1,FALSE)</f>
        <v>41.642017414122101</v>
      </c>
      <c r="BB44" s="66">
        <f>VLOOKUP($A44,'RevPAR Raw Data'!$B$6:$BE$43,'RevPAR Raw Data'!AP$1,FALSE)</f>
        <v>42.829352576335801</v>
      </c>
      <c r="BC44" s="67">
        <f>VLOOKUP($A44,'RevPAR Raw Data'!$B$6:$BE$43,'RevPAR Raw Data'!AR$1,FALSE)</f>
        <v>39.915093784078501</v>
      </c>
      <c r="BE44" s="59">
        <f>VLOOKUP($A44,'RevPAR Raw Data'!$B$6:$BE$43,'RevPAR Raw Data'!AT$1,FALSE)</f>
        <v>45.883295724582702</v>
      </c>
      <c r="BF44" s="60">
        <f>VLOOKUP($A44,'RevPAR Raw Data'!$B$6:$BE$43,'RevPAR Raw Data'!AU$1,FALSE)</f>
        <v>44.8471680343646</v>
      </c>
      <c r="BG44" s="60">
        <f>VLOOKUP($A44,'RevPAR Raw Data'!$B$6:$BE$43,'RevPAR Raw Data'!AV$1,FALSE)</f>
        <v>49.457966129869597</v>
      </c>
      <c r="BH44" s="60">
        <f>VLOOKUP($A44,'RevPAR Raw Data'!$B$6:$BE$43,'RevPAR Raw Data'!AW$1,FALSE)</f>
        <v>51.5399012137933</v>
      </c>
      <c r="BI44" s="60">
        <f>VLOOKUP($A44,'RevPAR Raw Data'!$B$6:$BE$43,'RevPAR Raw Data'!AX$1,FALSE)</f>
        <v>60.595968178957797</v>
      </c>
      <c r="BJ44" s="61">
        <f>VLOOKUP($A44,'RevPAR Raw Data'!$B$6:$BE$43,'RevPAR Raw Data'!AY$1,FALSE)</f>
        <v>50.331944123624602</v>
      </c>
      <c r="BK44" s="60">
        <f>VLOOKUP($A44,'RevPAR Raw Data'!$B$6:$BE$43,'RevPAR Raw Data'!BA$1,FALSE)</f>
        <v>73.002037767843703</v>
      </c>
      <c r="BL44" s="60">
        <f>VLOOKUP($A44,'RevPAR Raw Data'!$B$6:$BE$43,'RevPAR Raw Data'!BB$1,FALSE)</f>
        <v>50.8492574523667</v>
      </c>
      <c r="BM44" s="61">
        <f>VLOOKUP($A44,'RevPAR Raw Data'!$B$6:$BE$43,'RevPAR Raw Data'!BC$1,FALSE)</f>
        <v>61.4741849899995</v>
      </c>
      <c r="BN44" s="62">
        <f>VLOOKUP($A44,'RevPAR Raw Data'!$B$6:$BE$43,'RevPAR Raw Data'!BE$1,FALSE)</f>
        <v>53.5808934842307</v>
      </c>
    </row>
    <row r="45" spans="1:66" x14ac:dyDescent="0.35">
      <c r="A45" s="83" t="s">
        <v>84</v>
      </c>
      <c r="B45" s="59">
        <f>VLOOKUP($A45,'Occupancy Raw Data'!$B$6:$BE$43,'Occupancy Raw Data'!AG$1,FALSE)</f>
        <v>39.776458701692299</v>
      </c>
      <c r="C45" s="60">
        <f>VLOOKUP($A45,'Occupancy Raw Data'!$B$6:$BE$43,'Occupancy Raw Data'!AH$1,FALSE)</f>
        <v>50.157868148522297</v>
      </c>
      <c r="D45" s="60">
        <f>VLOOKUP($A45,'Occupancy Raw Data'!$B$6:$BE$43,'Occupancy Raw Data'!AI$1,FALSE)</f>
        <v>50.985097246779397</v>
      </c>
      <c r="E45" s="60">
        <f>VLOOKUP($A45,'Occupancy Raw Data'!$B$6:$BE$43,'Occupancy Raw Data'!AJ$1,FALSE)</f>
        <v>47.404647638292403</v>
      </c>
      <c r="F45" s="60">
        <f>VLOOKUP($A45,'Occupancy Raw Data'!$B$6:$BE$43,'Occupancy Raw Data'!AK$1,FALSE)</f>
        <v>41.405657994442997</v>
      </c>
      <c r="G45" s="61">
        <f>VLOOKUP($A45,'Occupancy Raw Data'!$B$6:$BE$43,'Occupancy Raw Data'!AL$1,FALSE)</f>
        <v>45.945945945945901</v>
      </c>
      <c r="H45" s="60">
        <f>VLOOKUP($A45,'Occupancy Raw Data'!$B$6:$BE$43,'Occupancy Raw Data'!AN$1,FALSE)</f>
        <v>40.729982318767298</v>
      </c>
      <c r="I45" s="60">
        <f>VLOOKUP($A45,'Occupancy Raw Data'!$B$6:$BE$43,'Occupancy Raw Data'!AO$1,FALSE)</f>
        <v>43.154837080070699</v>
      </c>
      <c r="J45" s="61">
        <f>VLOOKUP($A45,'Occupancy Raw Data'!$B$6:$BE$43,'Occupancy Raw Data'!AP$1,FALSE)</f>
        <v>41.942409699419002</v>
      </c>
      <c r="K45" s="62">
        <f>VLOOKUP($A45,'Occupancy Raw Data'!$B$6:$BE$43,'Occupancy Raw Data'!AR$1,FALSE)</f>
        <v>44.802078446938197</v>
      </c>
      <c r="M45" s="59">
        <f>VLOOKUP($A45,'Occupancy Raw Data'!$B$6:$BE$43,'Occupancy Raw Data'!AT$1,FALSE)</f>
        <v>17.635974163696101</v>
      </c>
      <c r="N45" s="60">
        <f>VLOOKUP($A45,'Occupancy Raw Data'!$B$6:$BE$43,'Occupancy Raw Data'!AU$1,FALSE)</f>
        <v>16.910090330650998</v>
      </c>
      <c r="O45" s="60">
        <f>VLOOKUP($A45,'Occupancy Raw Data'!$B$6:$BE$43,'Occupancy Raw Data'!AV$1,FALSE)</f>
        <v>15.1435160422725</v>
      </c>
      <c r="P45" s="60">
        <f>VLOOKUP($A45,'Occupancy Raw Data'!$B$6:$BE$43,'Occupancy Raw Data'!AW$1,FALSE)</f>
        <v>20.158243248877699</v>
      </c>
      <c r="Q45" s="60">
        <f>VLOOKUP($A45,'Occupancy Raw Data'!$B$6:$BE$43,'Occupancy Raw Data'!AX$1,FALSE)</f>
        <v>13.1171573717327</v>
      </c>
      <c r="R45" s="61">
        <f>VLOOKUP($A45,'Occupancy Raw Data'!$B$6:$BE$43,'Occupancy Raw Data'!AY$1,FALSE)</f>
        <v>16.583422354309501</v>
      </c>
      <c r="S45" s="60">
        <f>VLOOKUP($A45,'Occupancy Raw Data'!$B$6:$BE$43,'Occupancy Raw Data'!BA$1,FALSE)</f>
        <v>11.023399370622201</v>
      </c>
      <c r="T45" s="60">
        <f>VLOOKUP($A45,'Occupancy Raw Data'!$B$6:$BE$43,'Occupancy Raw Data'!BB$1,FALSE)</f>
        <v>13.172955534085901</v>
      </c>
      <c r="U45" s="61">
        <f>VLOOKUP($A45,'Occupancy Raw Data'!$B$6:$BE$43,'Occupancy Raw Data'!BC$1,FALSE)</f>
        <v>12.1189469834243</v>
      </c>
      <c r="V45" s="62">
        <f>VLOOKUP($A45,'Occupancy Raw Data'!$B$6:$BE$43,'Occupancy Raw Data'!BE$1,FALSE)</f>
        <v>15.3548116150028</v>
      </c>
      <c r="X45" s="64">
        <f>VLOOKUP($A45,'ADR Raw Data'!$B$6:$BE$43,'ADR Raw Data'!AG$1,FALSE)</f>
        <v>84.075016669312504</v>
      </c>
      <c r="Y45" s="65">
        <f>VLOOKUP($A45,'ADR Raw Data'!$B$6:$BE$43,'ADR Raw Data'!AH$1,FALSE)</f>
        <v>86.316320030215195</v>
      </c>
      <c r="Z45" s="65">
        <f>VLOOKUP($A45,'ADR Raw Data'!$B$6:$BE$43,'ADR Raw Data'!AI$1,FALSE)</f>
        <v>86.774477334654406</v>
      </c>
      <c r="AA45" s="65">
        <f>VLOOKUP($A45,'ADR Raw Data'!$B$6:$BE$43,'ADR Raw Data'!AJ$1,FALSE)</f>
        <v>86.174033568669202</v>
      </c>
      <c r="AB45" s="65">
        <f>VLOOKUP($A45,'ADR Raw Data'!$B$6:$BE$43,'ADR Raw Data'!AK$1,FALSE)</f>
        <v>84.773535153271297</v>
      </c>
      <c r="AC45" s="66">
        <f>VLOOKUP($A45,'ADR Raw Data'!$B$6:$BE$43,'ADR Raw Data'!AL$1,FALSE)</f>
        <v>85.722504947773501</v>
      </c>
      <c r="AD45" s="65">
        <f>VLOOKUP($A45,'ADR Raw Data'!$B$6:$BE$43,'ADR Raw Data'!AN$1,FALSE)</f>
        <v>88.724996899224806</v>
      </c>
      <c r="AE45" s="65">
        <f>VLOOKUP($A45,'ADR Raw Data'!$B$6:$BE$43,'ADR Raw Data'!AO$1,FALSE)</f>
        <v>90.042211003804496</v>
      </c>
      <c r="AF45" s="66">
        <f>VLOOKUP($A45,'ADR Raw Data'!$B$6:$BE$43,'ADR Raw Data'!AP$1,FALSE)</f>
        <v>89.402642276422696</v>
      </c>
      <c r="AG45" s="67">
        <f>VLOOKUP($A45,'ADR Raw Data'!$B$6:$BE$43,'ADR Raw Data'!AR$1,FALSE)</f>
        <v>86.7068586903994</v>
      </c>
      <c r="AI45" s="59">
        <f>VLOOKUP($A45,'ADR Raw Data'!$B$6:$BE$43,'ADR Raw Data'!AT$1,FALSE)</f>
        <v>15.134891491213899</v>
      </c>
      <c r="AJ45" s="60">
        <f>VLOOKUP($A45,'ADR Raw Data'!$B$6:$BE$43,'ADR Raw Data'!AU$1,FALSE)</f>
        <v>15.1189024333883</v>
      </c>
      <c r="AK45" s="60">
        <f>VLOOKUP($A45,'ADR Raw Data'!$B$6:$BE$43,'ADR Raw Data'!AV$1,FALSE)</f>
        <v>16.227638360356998</v>
      </c>
      <c r="AL45" s="60">
        <f>VLOOKUP($A45,'ADR Raw Data'!$B$6:$BE$43,'ADR Raw Data'!AW$1,FALSE)</f>
        <v>16.833208234636501</v>
      </c>
      <c r="AM45" s="60">
        <f>VLOOKUP($A45,'ADR Raw Data'!$B$6:$BE$43,'ADR Raw Data'!AX$1,FALSE)</f>
        <v>15.280598454162201</v>
      </c>
      <c r="AN45" s="61">
        <f>VLOOKUP($A45,'ADR Raw Data'!$B$6:$BE$43,'ADR Raw Data'!AY$1,FALSE)</f>
        <v>15.748340926205501</v>
      </c>
      <c r="AO45" s="60">
        <f>VLOOKUP($A45,'ADR Raw Data'!$B$6:$BE$43,'ADR Raw Data'!BA$1,FALSE)</f>
        <v>18.9760609547921</v>
      </c>
      <c r="AP45" s="60">
        <f>VLOOKUP($A45,'ADR Raw Data'!$B$6:$BE$43,'ADR Raw Data'!BB$1,FALSE)</f>
        <v>18.900558501223401</v>
      </c>
      <c r="AQ45" s="61">
        <f>VLOOKUP($A45,'ADR Raw Data'!$B$6:$BE$43,'ADR Raw Data'!BC$1,FALSE)</f>
        <v>18.945686789195101</v>
      </c>
      <c r="AR45" s="62">
        <f>VLOOKUP($A45,'ADR Raw Data'!$B$6:$BE$43,'ADR Raw Data'!BE$1,FALSE)</f>
        <v>16.599498809843499</v>
      </c>
      <c r="AT45" s="64">
        <f>VLOOKUP($A45,'RevPAR Raw Data'!$B$6:$BE$43,'RevPAR Raw Data'!AG$1,FALSE)</f>
        <v>33.44206428391</v>
      </c>
      <c r="AU45" s="65">
        <f>VLOOKUP($A45,'RevPAR Raw Data'!$B$6:$BE$43,'RevPAR Raw Data'!AH$1,FALSE)</f>
        <v>43.294425991411899</v>
      </c>
      <c r="AV45" s="65">
        <f>VLOOKUP($A45,'RevPAR Raw Data'!$B$6:$BE$43,'RevPAR Raw Data'!AI$1,FALSE)</f>
        <v>44.242051654458102</v>
      </c>
      <c r="AW45" s="65">
        <f>VLOOKUP($A45,'RevPAR Raw Data'!$B$6:$BE$43,'RevPAR Raw Data'!AJ$1,FALSE)</f>
        <v>40.850496968931502</v>
      </c>
      <c r="AX45" s="65">
        <f>VLOOKUP($A45,'RevPAR Raw Data'!$B$6:$BE$43,'RevPAR Raw Data'!AK$1,FALSE)</f>
        <v>35.101040035362402</v>
      </c>
      <c r="AY45" s="66">
        <f>VLOOKUP($A45,'RevPAR Raw Data'!$B$6:$BE$43,'RevPAR Raw Data'!AL$1,FALSE)</f>
        <v>39.386015786814802</v>
      </c>
      <c r="AZ45" s="65">
        <f>VLOOKUP($A45,'RevPAR Raw Data'!$B$6:$BE$43,'RevPAR Raw Data'!AN$1,FALSE)</f>
        <v>36.1376755493811</v>
      </c>
      <c r="BA45" s="65">
        <f>VLOOKUP($A45,'RevPAR Raw Data'!$B$6:$BE$43,'RevPAR Raw Data'!AO$1,FALSE)</f>
        <v>38.8575694619853</v>
      </c>
      <c r="BB45" s="66">
        <f>VLOOKUP($A45,'RevPAR Raw Data'!$B$6:$BE$43,'RevPAR Raw Data'!AP$1,FALSE)</f>
        <v>37.497622505683204</v>
      </c>
      <c r="BC45" s="67">
        <f>VLOOKUP($A45,'RevPAR Raw Data'!$B$6:$BE$43,'RevPAR Raw Data'!AR$1,FALSE)</f>
        <v>38.846474849348603</v>
      </c>
      <c r="BE45" s="59">
        <f>VLOOKUP($A45,'RevPAR Raw Data'!$B$6:$BE$43,'RevPAR Raw Data'!AT$1,FALSE)</f>
        <v>35.440051208004</v>
      </c>
      <c r="BF45" s="60">
        <f>VLOOKUP($A45,'RevPAR Raw Data'!$B$6:$BE$43,'RevPAR Raw Data'!AU$1,FALSE)</f>
        <v>34.585612822528397</v>
      </c>
      <c r="BG45" s="60">
        <f>VLOOKUP($A45,'RevPAR Raw Data'!$B$6:$BE$43,'RevPAR Raw Data'!AV$1,FALSE)</f>
        <v>33.828589421012197</v>
      </c>
      <c r="BH45" s="60">
        <f>VLOOKUP($A45,'RevPAR Raw Data'!$B$6:$BE$43,'RevPAR Raw Data'!AW$1,FALSE)</f>
        <v>40.384730546042498</v>
      </c>
      <c r="BI45" s="60">
        <f>VLOOKUP($A45,'RevPAR Raw Data'!$B$6:$BE$43,'RevPAR Raw Data'!AX$1,FALSE)</f>
        <v>30.402135972469999</v>
      </c>
      <c r="BJ45" s="61">
        <f>VLOOKUP($A45,'RevPAR Raw Data'!$B$6:$BE$43,'RevPAR Raw Data'!AY$1,FALSE)</f>
        <v>34.943377170104299</v>
      </c>
      <c r="BK45" s="60">
        <f>VLOOKUP($A45,'RevPAR Raw Data'!$B$6:$BE$43,'RevPAR Raw Data'!BA$1,FALSE)</f>
        <v>32.091267309273803</v>
      </c>
      <c r="BL45" s="60">
        <f>VLOOKUP($A45,'RevPAR Raw Data'!$B$6:$BE$43,'RevPAR Raw Data'!BB$1,FALSE)</f>
        <v>34.563276202369401</v>
      </c>
      <c r="BM45" s="61">
        <f>VLOOKUP($A45,'RevPAR Raw Data'!$B$6:$BE$43,'RevPAR Raw Data'!BC$1,FALSE)</f>
        <v>33.3606515102476</v>
      </c>
      <c r="BN45" s="62">
        <f>VLOOKUP($A45,'RevPAR Raw Data'!$B$6:$BE$43,'RevPAR Raw Data'!BE$1,FALSE)</f>
        <v>34.503132196132398</v>
      </c>
    </row>
    <row r="46" spans="1:66" x14ac:dyDescent="0.35">
      <c r="A46" s="84" t="s">
        <v>85</v>
      </c>
      <c r="B46" s="59">
        <f>VLOOKUP($A46,'Occupancy Raw Data'!$B$6:$BE$43,'Occupancy Raw Data'!AG$1,FALSE)</f>
        <v>34.765371116599503</v>
      </c>
      <c r="C46" s="60">
        <f>VLOOKUP($A46,'Occupancy Raw Data'!$B$6:$BE$43,'Occupancy Raw Data'!AH$1,FALSE)</f>
        <v>44.0497855193032</v>
      </c>
      <c r="D46" s="60">
        <f>VLOOKUP($A46,'Occupancy Raw Data'!$B$6:$BE$43,'Occupancy Raw Data'!AI$1,FALSE)</f>
        <v>46.191342779149799</v>
      </c>
      <c r="E46" s="60">
        <f>VLOOKUP($A46,'Occupancy Raw Data'!$B$6:$BE$43,'Occupancy Raw Data'!AJ$1,FALSE)</f>
        <v>47.172754452099298</v>
      </c>
      <c r="F46" s="60">
        <f>VLOOKUP($A46,'Occupancy Raw Data'!$B$6:$BE$43,'Occupancy Raw Data'!AK$1,FALSE)</f>
        <v>43.221110100090897</v>
      </c>
      <c r="G46" s="61">
        <f>VLOOKUP($A46,'Occupancy Raw Data'!$B$6:$BE$43,'Occupancy Raw Data'!AL$1,FALSE)</f>
        <v>43.080072793448501</v>
      </c>
      <c r="H46" s="60">
        <f>VLOOKUP($A46,'Occupancy Raw Data'!$B$6:$BE$43,'Occupancy Raw Data'!AN$1,FALSE)</f>
        <v>38.749512543870999</v>
      </c>
      <c r="I46" s="60">
        <f>VLOOKUP($A46,'Occupancy Raw Data'!$B$6:$BE$43,'Occupancy Raw Data'!AO$1,FALSE)</f>
        <v>39.097231249187502</v>
      </c>
      <c r="J46" s="61">
        <f>VLOOKUP($A46,'Occupancy Raw Data'!$B$6:$BE$43,'Occupancy Raw Data'!AP$1,FALSE)</f>
        <v>38.923371896529297</v>
      </c>
      <c r="K46" s="62">
        <f>VLOOKUP($A46,'Occupancy Raw Data'!$B$6:$BE$43,'Occupancy Raw Data'!AR$1,FALSE)</f>
        <v>41.892443965757302</v>
      </c>
      <c r="M46" s="59">
        <f>VLOOKUP($A46,'Occupancy Raw Data'!$B$6:$BE$43,'Occupancy Raw Data'!AT$1,FALSE)</f>
        <v>32.537488443073599</v>
      </c>
      <c r="N46" s="60">
        <f>VLOOKUP($A46,'Occupancy Raw Data'!$B$6:$BE$43,'Occupancy Raw Data'!AU$1,FALSE)</f>
        <v>28.9154864417544</v>
      </c>
      <c r="O46" s="60">
        <f>VLOOKUP($A46,'Occupancy Raw Data'!$B$6:$BE$43,'Occupancy Raw Data'!AV$1,FALSE)</f>
        <v>32.948509250460198</v>
      </c>
      <c r="P46" s="60">
        <f>VLOOKUP($A46,'Occupancy Raw Data'!$B$6:$BE$43,'Occupancy Raw Data'!AW$1,FALSE)</f>
        <v>50.842390686704803</v>
      </c>
      <c r="Q46" s="60">
        <f>VLOOKUP($A46,'Occupancy Raw Data'!$B$6:$BE$43,'Occupancy Raw Data'!AX$1,FALSE)</f>
        <v>53.0119996975071</v>
      </c>
      <c r="R46" s="61">
        <f>VLOOKUP($A46,'Occupancy Raw Data'!$B$6:$BE$43,'Occupancy Raw Data'!AY$1,FALSE)</f>
        <v>39.270204317975001</v>
      </c>
      <c r="S46" s="60">
        <f>VLOOKUP($A46,'Occupancy Raw Data'!$B$6:$BE$43,'Occupancy Raw Data'!BA$1,FALSE)</f>
        <v>34.389314022801599</v>
      </c>
      <c r="T46" s="60">
        <f>VLOOKUP($A46,'Occupancy Raw Data'!$B$6:$BE$43,'Occupancy Raw Data'!BB$1,FALSE)</f>
        <v>20.438321612485598</v>
      </c>
      <c r="U46" s="61">
        <f>VLOOKUP($A46,'Occupancy Raw Data'!$B$6:$BE$43,'Occupancy Raw Data'!BC$1,FALSE)</f>
        <v>27.000875336642299</v>
      </c>
      <c r="V46" s="62">
        <f>VLOOKUP($A46,'Occupancy Raw Data'!$B$6:$BE$43,'Occupancy Raw Data'!BE$1,FALSE)</f>
        <v>35.7877814666356</v>
      </c>
      <c r="X46" s="64">
        <f>VLOOKUP($A46,'ADR Raw Data'!$B$6:$BE$43,'ADR Raw Data'!AG$1,FALSE)</f>
        <v>89.714064311086105</v>
      </c>
      <c r="Y46" s="65">
        <f>VLOOKUP($A46,'ADR Raw Data'!$B$6:$BE$43,'ADR Raw Data'!AH$1,FALSE)</f>
        <v>91.552798967170702</v>
      </c>
      <c r="Z46" s="65">
        <f>VLOOKUP($A46,'ADR Raw Data'!$B$6:$BE$43,'ADR Raw Data'!AI$1,FALSE)</f>
        <v>92.260452370901902</v>
      </c>
      <c r="AA46" s="65">
        <f>VLOOKUP($A46,'ADR Raw Data'!$B$6:$BE$43,'ADR Raw Data'!AJ$1,FALSE)</f>
        <v>91.4755166712593</v>
      </c>
      <c r="AB46" s="65">
        <f>VLOOKUP($A46,'ADR Raw Data'!$B$6:$BE$43,'ADR Raw Data'!AK$1,FALSE)</f>
        <v>98.694050375939796</v>
      </c>
      <c r="AC46" s="66">
        <f>VLOOKUP($A46,'ADR Raw Data'!$B$6:$BE$43,'ADR Raw Data'!AL$1,FALSE)</f>
        <v>92.823782719551005</v>
      </c>
      <c r="AD46" s="65">
        <f>VLOOKUP($A46,'ADR Raw Data'!$B$6:$BE$43,'ADR Raw Data'!AN$1,FALSE)</f>
        <v>106.11761657162</v>
      </c>
      <c r="AE46" s="65">
        <f>VLOOKUP($A46,'ADR Raw Data'!$B$6:$BE$43,'ADR Raw Data'!AO$1,FALSE)</f>
        <v>101.824074474274</v>
      </c>
      <c r="AF46" s="66">
        <f>VLOOKUP($A46,'ADR Raw Data'!$B$6:$BE$43,'ADR Raw Data'!AP$1,FALSE)</f>
        <v>103.961256522646</v>
      </c>
      <c r="AG46" s="67">
        <f>VLOOKUP($A46,'ADR Raw Data'!$B$6:$BE$43,'ADR Raw Data'!AR$1,FALSE)</f>
        <v>95.780388417296393</v>
      </c>
      <c r="AI46" s="59">
        <f>VLOOKUP($A46,'ADR Raw Data'!$B$6:$BE$43,'ADR Raw Data'!AT$1,FALSE)</f>
        <v>16.866062954049699</v>
      </c>
      <c r="AJ46" s="60">
        <f>VLOOKUP($A46,'ADR Raw Data'!$B$6:$BE$43,'ADR Raw Data'!AU$1,FALSE)</f>
        <v>20.420781810911901</v>
      </c>
      <c r="AK46" s="60">
        <f>VLOOKUP($A46,'ADR Raw Data'!$B$6:$BE$43,'ADR Raw Data'!AV$1,FALSE)</f>
        <v>23.217566083720499</v>
      </c>
      <c r="AL46" s="60">
        <f>VLOOKUP($A46,'ADR Raw Data'!$B$6:$BE$43,'ADR Raw Data'!AW$1,FALSE)</f>
        <v>20.266487380741399</v>
      </c>
      <c r="AM46" s="60">
        <f>VLOOKUP($A46,'ADR Raw Data'!$B$6:$BE$43,'ADR Raw Data'!AX$1,FALSE)</f>
        <v>25.536590762039499</v>
      </c>
      <c r="AN46" s="61">
        <f>VLOOKUP($A46,'ADR Raw Data'!$B$6:$BE$43,'ADR Raw Data'!AY$1,FALSE)</f>
        <v>21.538551714521802</v>
      </c>
      <c r="AO46" s="60">
        <f>VLOOKUP($A46,'ADR Raw Data'!$B$6:$BE$43,'ADR Raw Data'!BA$1,FALSE)</f>
        <v>28.603183810419502</v>
      </c>
      <c r="AP46" s="60">
        <f>VLOOKUP($A46,'ADR Raw Data'!$B$6:$BE$43,'ADR Raw Data'!BB$1,FALSE)</f>
        <v>24.9688361925738</v>
      </c>
      <c r="AQ46" s="61">
        <f>VLOOKUP($A46,'ADR Raw Data'!$B$6:$BE$43,'ADR Raw Data'!BC$1,FALSE)</f>
        <v>26.833226174738499</v>
      </c>
      <c r="AR46" s="62">
        <f>VLOOKUP($A46,'ADR Raw Data'!$B$6:$BE$43,'ADR Raw Data'!BE$1,FALSE)</f>
        <v>22.856170553382501</v>
      </c>
      <c r="AT46" s="64">
        <f>VLOOKUP($A46,'RevPAR Raw Data'!$B$6:$BE$43,'RevPAR Raw Data'!AG$1,FALSE)</f>
        <v>31.189427401533798</v>
      </c>
      <c r="AU46" s="65">
        <f>VLOOKUP($A46,'RevPAR Raw Data'!$B$6:$BE$43,'RevPAR Raw Data'!AH$1,FALSE)</f>
        <v>40.328811581957602</v>
      </c>
      <c r="AV46" s="65">
        <f>VLOOKUP($A46,'RevPAR Raw Data'!$B$6:$BE$43,'RevPAR Raw Data'!AI$1,FALSE)</f>
        <v>42.616341804237599</v>
      </c>
      <c r="AW46" s="65">
        <f>VLOOKUP($A46,'RevPAR Raw Data'!$B$6:$BE$43,'RevPAR Raw Data'!AJ$1,FALSE)</f>
        <v>43.1515208631223</v>
      </c>
      <c r="AX46" s="65">
        <f>VLOOKUP($A46,'RevPAR Raw Data'!$B$6:$BE$43,'RevPAR Raw Data'!AK$1,FALSE)</f>
        <v>42.656664175224201</v>
      </c>
      <c r="AY46" s="66">
        <f>VLOOKUP($A46,'RevPAR Raw Data'!$B$6:$BE$43,'RevPAR Raw Data'!AL$1,FALSE)</f>
        <v>39.988553165215102</v>
      </c>
      <c r="AZ46" s="65">
        <f>VLOOKUP($A46,'RevPAR Raw Data'!$B$6:$BE$43,'RevPAR Raw Data'!AN$1,FALSE)</f>
        <v>41.120059144676901</v>
      </c>
      <c r="BA46" s="65">
        <f>VLOOKUP($A46,'RevPAR Raw Data'!$B$6:$BE$43,'RevPAR Raw Data'!AO$1,FALSE)</f>
        <v>39.810393864552097</v>
      </c>
      <c r="BB46" s="66">
        <f>VLOOKUP($A46,'RevPAR Raw Data'!$B$6:$BE$43,'RevPAR Raw Data'!AP$1,FALSE)</f>
        <v>40.465226504614499</v>
      </c>
      <c r="BC46" s="67">
        <f>VLOOKUP($A46,'RevPAR Raw Data'!$B$6:$BE$43,'RevPAR Raw Data'!AR$1,FALSE)</f>
        <v>40.124745547900602</v>
      </c>
      <c r="BE46" s="59">
        <f>VLOOKUP($A46,'RevPAR Raw Data'!$B$6:$BE$43,'RevPAR Raw Data'!AT$1,FALSE)</f>
        <v>54.891344681598802</v>
      </c>
      <c r="BF46" s="60">
        <f>VLOOKUP($A46,'RevPAR Raw Data'!$B$6:$BE$43,'RevPAR Raw Data'!AU$1,FALSE)</f>
        <v>55.241036648500803</v>
      </c>
      <c r="BG46" s="60">
        <f>VLOOKUP($A46,'RevPAR Raw Data'!$B$6:$BE$43,'RevPAR Raw Data'!AV$1,FALSE)</f>
        <v>63.815917243007199</v>
      </c>
      <c r="BH46" s="60">
        <f>VLOOKUP($A46,'RevPAR Raw Data'!$B$6:$BE$43,'RevPAR Raw Data'!AW$1,FALSE)</f>
        <v>81.412844760034602</v>
      </c>
      <c r="BI46" s="60">
        <f>VLOOKUP($A46,'RevPAR Raw Data'!$B$6:$BE$43,'RevPAR Raw Data'!AX$1,FALSE)</f>
        <v>92.086047877072602</v>
      </c>
      <c r="BJ46" s="61">
        <f>VLOOKUP($A46,'RevPAR Raw Data'!$B$6:$BE$43,'RevPAR Raw Data'!AY$1,FALSE)</f>
        <v>69.266989297922194</v>
      </c>
      <c r="BK46" s="60">
        <f>VLOOKUP($A46,'RevPAR Raw Data'!$B$6:$BE$43,'RevPAR Raw Data'!BA$1,FALSE)</f>
        <v>72.828936534305498</v>
      </c>
      <c r="BL46" s="60">
        <f>VLOOKUP($A46,'RevPAR Raw Data'!$B$6:$BE$43,'RevPAR Raw Data'!BB$1,FALSE)</f>
        <v>50.5103688489924</v>
      </c>
      <c r="BM46" s="61">
        <f>VLOOKUP($A46,'RevPAR Raw Data'!$B$6:$BE$43,'RevPAR Raw Data'!BC$1,FALSE)</f>
        <v>61.079307459621198</v>
      </c>
      <c r="BN46" s="62">
        <f>VLOOKUP($A46,'RevPAR Raw Data'!$B$6:$BE$43,'RevPAR Raw Data'!BE$1,FALSE)</f>
        <v>66.823668389304203</v>
      </c>
    </row>
    <row r="47" spans="1:66" x14ac:dyDescent="0.35">
      <c r="A47" s="81" t="s">
        <v>86</v>
      </c>
      <c r="B47" s="59">
        <f>VLOOKUP($A47,'Occupancy Raw Data'!$B$6:$BE$43,'Occupancy Raw Data'!AG$1,FALSE)</f>
        <v>37.508229098090801</v>
      </c>
      <c r="C47" s="60">
        <f>VLOOKUP($A47,'Occupancy Raw Data'!$B$6:$BE$43,'Occupancy Raw Data'!AH$1,FALSE)</f>
        <v>50.082290980908397</v>
      </c>
      <c r="D47" s="60">
        <f>VLOOKUP($A47,'Occupancy Raw Data'!$B$6:$BE$43,'Occupancy Raw Data'!AI$1,FALSE)</f>
        <v>52.616853192889998</v>
      </c>
      <c r="E47" s="60">
        <f>VLOOKUP($A47,'Occupancy Raw Data'!$B$6:$BE$43,'Occupancy Raw Data'!AJ$1,FALSE)</f>
        <v>46.807109940750401</v>
      </c>
      <c r="F47" s="60">
        <f>VLOOKUP($A47,'Occupancy Raw Data'!$B$6:$BE$43,'Occupancy Raw Data'!AK$1,FALSE)</f>
        <v>39.483212639894603</v>
      </c>
      <c r="G47" s="61">
        <f>VLOOKUP($A47,'Occupancy Raw Data'!$B$6:$BE$43,'Occupancy Raw Data'!AL$1,FALSE)</f>
        <v>45.299539170506897</v>
      </c>
      <c r="H47" s="60">
        <f>VLOOKUP($A47,'Occupancy Raw Data'!$B$6:$BE$43,'Occupancy Raw Data'!AN$1,FALSE)</f>
        <v>41.688610928242198</v>
      </c>
      <c r="I47" s="60">
        <f>VLOOKUP($A47,'Occupancy Raw Data'!$B$6:$BE$43,'Occupancy Raw Data'!AO$1,FALSE)</f>
        <v>38.945436342399397</v>
      </c>
      <c r="J47" s="61">
        <f>VLOOKUP($A47,'Occupancy Raw Data'!$B$6:$BE$43,'Occupancy Raw Data'!AP$1,FALSE)</f>
        <v>40.326456210125102</v>
      </c>
      <c r="K47" s="62">
        <f>VLOOKUP($A47,'Occupancy Raw Data'!$B$6:$BE$43,'Occupancy Raw Data'!AR$1,FALSE)</f>
        <v>43.885603901151903</v>
      </c>
      <c r="M47" s="59">
        <f>VLOOKUP($A47,'Occupancy Raw Data'!$B$6:$BE$43,'Occupancy Raw Data'!AT$1,FALSE)</f>
        <v>42.4375</v>
      </c>
      <c r="N47" s="60">
        <f>VLOOKUP($A47,'Occupancy Raw Data'!$B$6:$BE$43,'Occupancy Raw Data'!AU$1,FALSE)</f>
        <v>44.218009478672897</v>
      </c>
      <c r="O47" s="60">
        <f>VLOOKUP($A47,'Occupancy Raw Data'!$B$6:$BE$43,'Occupancy Raw Data'!AV$1,FALSE)</f>
        <v>46.115173674588597</v>
      </c>
      <c r="P47" s="60">
        <f>VLOOKUP($A47,'Occupancy Raw Data'!$B$6:$BE$43,'Occupancy Raw Data'!AW$1,FALSE)</f>
        <v>42.271135567783801</v>
      </c>
      <c r="Q47" s="60">
        <f>VLOOKUP($A47,'Occupancy Raw Data'!$B$6:$BE$43,'Occupancy Raw Data'!AX$1,FALSE)</f>
        <v>27.200424178154801</v>
      </c>
      <c r="R47" s="61">
        <f>VLOOKUP($A47,'Occupancy Raw Data'!$B$6:$BE$43,'Occupancy Raw Data'!AY$1,FALSE)</f>
        <v>40.6725953184094</v>
      </c>
      <c r="S47" s="60">
        <f>VLOOKUP($A47,'Occupancy Raw Data'!$B$6:$BE$43,'Occupancy Raw Data'!BA$1,FALSE)</f>
        <v>46.105172685939102</v>
      </c>
      <c r="T47" s="60">
        <f>VLOOKUP($A47,'Occupancy Raw Data'!$B$6:$BE$43,'Occupancy Raw Data'!BB$1,FALSE)</f>
        <v>32.689027856736701</v>
      </c>
      <c r="U47" s="61">
        <f>VLOOKUP($A47,'Occupancy Raw Data'!$B$6:$BE$43,'Occupancy Raw Data'!BC$1,FALSE)</f>
        <v>39.334939214343997</v>
      </c>
      <c r="V47" s="62">
        <f>VLOOKUP($A47,'Occupancy Raw Data'!$B$6:$BE$43,'Occupancy Raw Data'!BE$1,FALSE)</f>
        <v>40.300142987941697</v>
      </c>
      <c r="X47" s="64">
        <f>VLOOKUP($A47,'ADR Raw Data'!$B$6:$BE$43,'ADR Raw Data'!AG$1,FALSE)</f>
        <v>77.581290039490995</v>
      </c>
      <c r="Y47" s="65">
        <f>VLOOKUP($A47,'ADR Raw Data'!$B$6:$BE$43,'ADR Raw Data'!AH$1,FALSE)</f>
        <v>80.563483404534907</v>
      </c>
      <c r="Z47" s="65">
        <f>VLOOKUP($A47,'ADR Raw Data'!$B$6:$BE$43,'ADR Raw Data'!AI$1,FALSE)</f>
        <v>79.859365029715306</v>
      </c>
      <c r="AA47" s="65">
        <f>VLOOKUP($A47,'ADR Raw Data'!$B$6:$BE$43,'ADR Raw Data'!AJ$1,FALSE)</f>
        <v>80.491111111111096</v>
      </c>
      <c r="AB47" s="65">
        <f>VLOOKUP($A47,'ADR Raw Data'!$B$6:$BE$43,'ADR Raw Data'!AK$1,FALSE)</f>
        <v>79.469758232596902</v>
      </c>
      <c r="AC47" s="66">
        <f>VLOOKUP($A47,'ADR Raw Data'!$B$6:$BE$43,'ADR Raw Data'!AL$1,FALSE)</f>
        <v>79.700443249527595</v>
      </c>
      <c r="AD47" s="65">
        <f>VLOOKUP($A47,'ADR Raw Data'!$B$6:$BE$43,'ADR Raw Data'!AN$1,FALSE)</f>
        <v>85.065602052901596</v>
      </c>
      <c r="AE47" s="65">
        <f>VLOOKUP($A47,'ADR Raw Data'!$B$6:$BE$43,'ADR Raw Data'!AO$1,FALSE)</f>
        <v>84.720578406169594</v>
      </c>
      <c r="AF47" s="66">
        <f>VLOOKUP($A47,'ADR Raw Data'!$B$6:$BE$43,'ADR Raw Data'!AP$1,FALSE)</f>
        <v>84.900143825765298</v>
      </c>
      <c r="AG47" s="67">
        <f>VLOOKUP($A47,'ADR Raw Data'!$B$6:$BE$43,'ADR Raw Data'!AR$1,FALSE)</f>
        <v>81.058913521928105</v>
      </c>
      <c r="AI47" s="59">
        <f>VLOOKUP($A47,'ADR Raw Data'!$B$6:$BE$43,'ADR Raw Data'!AT$1,FALSE)</f>
        <v>10.74958692039</v>
      </c>
      <c r="AJ47" s="60">
        <f>VLOOKUP($A47,'ADR Raw Data'!$B$6:$BE$43,'ADR Raw Data'!AU$1,FALSE)</f>
        <v>11.296242246366599</v>
      </c>
      <c r="AK47" s="60">
        <f>VLOOKUP($A47,'ADR Raw Data'!$B$6:$BE$43,'ADR Raw Data'!AV$1,FALSE)</f>
        <v>11.290908369171101</v>
      </c>
      <c r="AL47" s="60">
        <f>VLOOKUP($A47,'ADR Raw Data'!$B$6:$BE$43,'ADR Raw Data'!AW$1,FALSE)</f>
        <v>12.3256579068566</v>
      </c>
      <c r="AM47" s="60">
        <f>VLOOKUP($A47,'ADR Raw Data'!$B$6:$BE$43,'ADR Raw Data'!AX$1,FALSE)</f>
        <v>9.0081290836622099</v>
      </c>
      <c r="AN47" s="61">
        <f>VLOOKUP($A47,'ADR Raw Data'!$B$6:$BE$43,'ADR Raw Data'!AY$1,FALSE)</f>
        <v>10.980815469551899</v>
      </c>
      <c r="AO47" s="60">
        <f>VLOOKUP($A47,'ADR Raw Data'!$B$6:$BE$43,'ADR Raw Data'!BA$1,FALSE)</f>
        <v>15.9678269524308</v>
      </c>
      <c r="AP47" s="60">
        <f>VLOOKUP($A47,'ADR Raw Data'!$B$6:$BE$43,'ADR Raw Data'!BB$1,FALSE)</f>
        <v>15.0733939881334</v>
      </c>
      <c r="AQ47" s="61">
        <f>VLOOKUP($A47,'ADR Raw Data'!$B$6:$BE$43,'ADR Raw Data'!BC$1,FALSE)</f>
        <v>15.526384964670701</v>
      </c>
      <c r="AR47" s="62">
        <f>VLOOKUP($A47,'ADR Raw Data'!$B$6:$BE$43,'ADR Raw Data'!BE$1,FALSE)</f>
        <v>12.1873958280535</v>
      </c>
      <c r="AT47" s="64">
        <f>VLOOKUP($A47,'RevPAR Raw Data'!$B$6:$BE$43,'RevPAR Raw Data'!AG$1,FALSE)</f>
        <v>29.099368005266602</v>
      </c>
      <c r="AU47" s="65">
        <f>VLOOKUP($A47,'RevPAR Raw Data'!$B$6:$BE$43,'RevPAR Raw Data'!AH$1,FALSE)</f>
        <v>40.348038183015099</v>
      </c>
      <c r="AV47" s="65">
        <f>VLOOKUP($A47,'RevPAR Raw Data'!$B$6:$BE$43,'RevPAR Raw Data'!AI$1,FALSE)</f>
        <v>42.019484858459499</v>
      </c>
      <c r="AW47" s="65">
        <f>VLOOKUP($A47,'RevPAR Raw Data'!$B$6:$BE$43,'RevPAR Raw Data'!AJ$1,FALSE)</f>
        <v>37.675562870309399</v>
      </c>
      <c r="AX47" s="65">
        <f>VLOOKUP($A47,'RevPAR Raw Data'!$B$6:$BE$43,'RevPAR Raw Data'!AK$1,FALSE)</f>
        <v>31.3772136273864</v>
      </c>
      <c r="AY47" s="66">
        <f>VLOOKUP($A47,'RevPAR Raw Data'!$B$6:$BE$43,'RevPAR Raw Data'!AL$1,FALSE)</f>
        <v>36.103933508887401</v>
      </c>
      <c r="AZ47" s="65">
        <f>VLOOKUP($A47,'RevPAR Raw Data'!$B$6:$BE$43,'RevPAR Raw Data'!AN$1,FALSE)</f>
        <v>35.462667873600999</v>
      </c>
      <c r="BA47" s="65">
        <f>VLOOKUP($A47,'RevPAR Raw Data'!$B$6:$BE$43,'RevPAR Raw Data'!AO$1,FALSE)</f>
        <v>32.994798932087399</v>
      </c>
      <c r="BB47" s="66">
        <f>VLOOKUP($A47,'RevPAR Raw Data'!$B$6:$BE$43,'RevPAR Raw Data'!AP$1,FALSE)</f>
        <v>34.237219322230501</v>
      </c>
      <c r="BC47" s="67">
        <f>VLOOKUP($A47,'RevPAR Raw Data'!$B$6:$BE$43,'RevPAR Raw Data'!AR$1,FALSE)</f>
        <v>35.573193714810699</v>
      </c>
      <c r="BE47" s="59">
        <f>VLOOKUP($A47,'RevPAR Raw Data'!$B$6:$BE$43,'RevPAR Raw Data'!AT$1,FALSE)</f>
        <v>57.748942869730598</v>
      </c>
      <c r="BF47" s="60">
        <f>VLOOKUP($A47,'RevPAR Raw Data'!$B$6:$BE$43,'RevPAR Raw Data'!AU$1,FALSE)</f>
        <v>60.509225192271799</v>
      </c>
      <c r="BG47" s="60">
        <f>VLOOKUP($A47,'RevPAR Raw Data'!$B$6:$BE$43,'RevPAR Raw Data'!AV$1,FALSE)</f>
        <v>62.612904047641699</v>
      </c>
      <c r="BH47" s="60">
        <f>VLOOKUP($A47,'RevPAR Raw Data'!$B$6:$BE$43,'RevPAR Raw Data'!AW$1,FALSE)</f>
        <v>59.806989038069098</v>
      </c>
      <c r="BI47" s="60">
        <f>VLOOKUP($A47,'RevPAR Raw Data'!$B$6:$BE$43,'RevPAR Raw Data'!AX$1,FALSE)</f>
        <v>38.6588025830888</v>
      </c>
      <c r="BJ47" s="61">
        <f>VLOOKUP($A47,'RevPAR Raw Data'!$B$6:$BE$43,'RevPAR Raw Data'!AY$1,FALSE)</f>
        <v>56.1195934265536</v>
      </c>
      <c r="BK47" s="60">
        <f>VLOOKUP($A47,'RevPAR Raw Data'!$B$6:$BE$43,'RevPAR Raw Data'!BA$1,FALSE)</f>
        <v>69.434993828980097</v>
      </c>
      <c r="BL47" s="60">
        <f>VLOOKUP($A47,'RevPAR Raw Data'!$B$6:$BE$43,'RevPAR Raw Data'!BB$1,FALSE)</f>
        <v>52.689767804606802</v>
      </c>
      <c r="BM47" s="61">
        <f>VLOOKUP($A47,'RevPAR Raw Data'!$B$6:$BE$43,'RevPAR Raw Data'!BC$1,FALSE)</f>
        <v>60.968618267053102</v>
      </c>
      <c r="BN47" s="62">
        <f>VLOOKUP($A47,'RevPAR Raw Data'!$B$6:$BE$43,'RevPAR Raw Data'!BE$1,FALSE)</f>
        <v>57.399076761207297</v>
      </c>
    </row>
    <row r="48" spans="1:66" ht="15.6" thickBot="1" x14ac:dyDescent="0.4">
      <c r="A48" s="81" t="s">
        <v>87</v>
      </c>
      <c r="B48" s="85">
        <f>VLOOKUP($A48,'Occupancy Raw Data'!$B$6:$BE$43,'Occupancy Raw Data'!AG$1,FALSE)</f>
        <v>39.661349195619799</v>
      </c>
      <c r="C48" s="86">
        <f>VLOOKUP($A48,'Occupancy Raw Data'!$B$6:$BE$43,'Occupancy Raw Data'!AH$1,FALSE)</f>
        <v>48.178315533324302</v>
      </c>
      <c r="D48" s="86">
        <f>VLOOKUP($A48,'Occupancy Raw Data'!$B$6:$BE$43,'Occupancy Raw Data'!AI$1,FALSE)</f>
        <v>48.066783831282898</v>
      </c>
      <c r="E48" s="86">
        <f>VLOOKUP($A48,'Occupancy Raw Data'!$B$6:$BE$43,'Occupancy Raw Data'!AJ$1,FALSE)</f>
        <v>47.184669460592097</v>
      </c>
      <c r="F48" s="86">
        <f>VLOOKUP($A48,'Occupancy Raw Data'!$B$6:$BE$43,'Occupancy Raw Data'!AK$1,FALSE)</f>
        <v>43.220224415303498</v>
      </c>
      <c r="G48" s="87">
        <f>VLOOKUP($A48,'Occupancy Raw Data'!$B$6:$BE$43,'Occupancy Raw Data'!AL$1,FALSE)</f>
        <v>45.262268487224503</v>
      </c>
      <c r="H48" s="86">
        <f>VLOOKUP($A48,'Occupancy Raw Data'!$B$6:$BE$43,'Occupancy Raw Data'!AN$1,FALSE)</f>
        <v>44.585642828173498</v>
      </c>
      <c r="I48" s="86">
        <f>VLOOKUP($A48,'Occupancy Raw Data'!$B$6:$BE$43,'Occupancy Raw Data'!AO$1,FALSE)</f>
        <v>44.599161822360401</v>
      </c>
      <c r="J48" s="87">
        <f>VLOOKUP($A48,'Occupancy Raw Data'!$B$6:$BE$43,'Occupancy Raw Data'!AP$1,FALSE)</f>
        <v>44.592402325267003</v>
      </c>
      <c r="K48" s="88">
        <f>VLOOKUP($A48,'Occupancy Raw Data'!$B$6:$BE$43,'Occupancy Raw Data'!AR$1,FALSE)</f>
        <v>45.070878155236599</v>
      </c>
      <c r="M48" s="85">
        <f>VLOOKUP($A48,'Occupancy Raw Data'!$B$6:$BE$43,'Occupancy Raw Data'!AT$1,FALSE)</f>
        <v>39.661211412105899</v>
      </c>
      <c r="N48" s="86">
        <f>VLOOKUP($A48,'Occupancy Raw Data'!$B$6:$BE$43,'Occupancy Raw Data'!AU$1,FALSE)</f>
        <v>37.342338437455702</v>
      </c>
      <c r="O48" s="86">
        <f>VLOOKUP($A48,'Occupancy Raw Data'!$B$6:$BE$43,'Occupancy Raw Data'!AV$1,FALSE)</f>
        <v>36.139001596790202</v>
      </c>
      <c r="P48" s="86">
        <f>VLOOKUP($A48,'Occupancy Raw Data'!$B$6:$BE$43,'Occupancy Raw Data'!AW$1,FALSE)</f>
        <v>46.668011507056399</v>
      </c>
      <c r="Q48" s="86">
        <f>VLOOKUP($A48,'Occupancy Raw Data'!$B$6:$BE$43,'Occupancy Raw Data'!AX$1,FALSE)</f>
        <v>40.454968532547603</v>
      </c>
      <c r="R48" s="87">
        <f>VLOOKUP($A48,'Occupancy Raw Data'!$B$6:$BE$43,'Occupancy Raw Data'!AY$1,FALSE)</f>
        <v>39.934131393465798</v>
      </c>
      <c r="S48" s="86">
        <f>VLOOKUP($A48,'Occupancy Raw Data'!$B$6:$BE$43,'Occupancy Raw Data'!BA$1,FALSE)</f>
        <v>36.281344564717003</v>
      </c>
      <c r="T48" s="86">
        <f>VLOOKUP($A48,'Occupancy Raw Data'!$B$6:$BE$43,'Occupancy Raw Data'!BB$1,FALSE)</f>
        <v>24.8487450575808</v>
      </c>
      <c r="U48" s="87">
        <f>VLOOKUP($A48,'Occupancy Raw Data'!$B$6:$BE$43,'Occupancy Raw Data'!BC$1,FALSE)</f>
        <v>30.313913278117401</v>
      </c>
      <c r="V48" s="88">
        <f>VLOOKUP($A48,'Occupancy Raw Data'!$B$6:$BE$43,'Occupancy Raw Data'!BE$1,FALSE)</f>
        <v>37.073612658346498</v>
      </c>
      <c r="X48" s="89">
        <f>VLOOKUP($A48,'ADR Raw Data'!$B$6:$BE$43,'ADR Raw Data'!AG$1,FALSE)</f>
        <v>99.865994887089897</v>
      </c>
      <c r="Y48" s="90">
        <f>VLOOKUP($A48,'ADR Raw Data'!$B$6:$BE$43,'ADR Raw Data'!AH$1,FALSE)</f>
        <v>101.66176008418</v>
      </c>
      <c r="Z48" s="90">
        <f>VLOOKUP($A48,'ADR Raw Data'!$B$6:$BE$43,'ADR Raw Data'!AI$1,FALSE)</f>
        <v>99.257113626775407</v>
      </c>
      <c r="AA48" s="90">
        <f>VLOOKUP($A48,'ADR Raw Data'!$B$6:$BE$43,'ADR Raw Data'!AJ$1,FALSE)</f>
        <v>96.788132655253904</v>
      </c>
      <c r="AB48" s="90">
        <f>VLOOKUP($A48,'ADR Raw Data'!$B$6:$BE$43,'ADR Raw Data'!AK$1,FALSE)</f>
        <v>101.84927979355599</v>
      </c>
      <c r="AC48" s="91">
        <f>VLOOKUP($A48,'ADR Raw Data'!$B$6:$BE$43,'ADR Raw Data'!AL$1,FALSE)</f>
        <v>99.856009020175904</v>
      </c>
      <c r="AD48" s="90">
        <f>VLOOKUP($A48,'ADR Raw Data'!$B$6:$BE$43,'ADR Raw Data'!AN$1,FALSE)</f>
        <v>115.955697392359</v>
      </c>
      <c r="AE48" s="90">
        <f>VLOOKUP($A48,'ADR Raw Data'!$B$6:$BE$43,'ADR Raw Data'!AO$1,FALSE)</f>
        <v>114.507249924219</v>
      </c>
      <c r="AF48" s="91">
        <f>VLOOKUP($A48,'ADR Raw Data'!$B$6:$BE$43,'ADR Raw Data'!AP$1,FALSE)</f>
        <v>115.23136387752</v>
      </c>
      <c r="AG48" s="92">
        <f>VLOOKUP($A48,'ADR Raw Data'!$B$6:$BE$43,'ADR Raw Data'!AR$1,FALSE)</f>
        <v>104.20233157291401</v>
      </c>
      <c r="AI48" s="85">
        <f>VLOOKUP($A48,'ADR Raw Data'!$B$6:$BE$43,'ADR Raw Data'!AT$1,FALSE)</f>
        <v>24.599579048027898</v>
      </c>
      <c r="AJ48" s="86">
        <f>VLOOKUP($A48,'ADR Raw Data'!$B$6:$BE$43,'ADR Raw Data'!AU$1,FALSE)</f>
        <v>29.3780337136652</v>
      </c>
      <c r="AK48" s="86">
        <f>VLOOKUP($A48,'ADR Raw Data'!$B$6:$BE$43,'ADR Raw Data'!AV$1,FALSE)</f>
        <v>26.05181508846</v>
      </c>
      <c r="AL48" s="86">
        <f>VLOOKUP($A48,'ADR Raw Data'!$B$6:$BE$43,'ADR Raw Data'!AW$1,FALSE)</f>
        <v>21.923346809326301</v>
      </c>
      <c r="AM48" s="86">
        <f>VLOOKUP($A48,'ADR Raw Data'!$B$6:$BE$43,'ADR Raw Data'!AX$1,FALSE)</f>
        <v>24.453274891132398</v>
      </c>
      <c r="AN48" s="87">
        <f>VLOOKUP($A48,'ADR Raw Data'!$B$6:$BE$43,'ADR Raw Data'!AY$1,FALSE)</f>
        <v>25.336376311644301</v>
      </c>
      <c r="AO48" s="86">
        <f>VLOOKUP($A48,'ADR Raw Data'!$B$6:$BE$43,'ADR Raw Data'!BA$1,FALSE)</f>
        <v>29.9634435620479</v>
      </c>
      <c r="AP48" s="86">
        <f>VLOOKUP($A48,'ADR Raw Data'!$B$6:$BE$43,'ADR Raw Data'!BB$1,FALSE)</f>
        <v>30.633669480390399</v>
      </c>
      <c r="AQ48" s="87">
        <f>VLOOKUP($A48,'ADR Raw Data'!$B$6:$BE$43,'ADR Raw Data'!BC$1,FALSE)</f>
        <v>30.346181681384</v>
      </c>
      <c r="AR48" s="88">
        <f>VLOOKUP($A48,'ADR Raw Data'!$B$6:$BE$43,'ADR Raw Data'!BE$1,FALSE)</f>
        <v>26.6630836717137</v>
      </c>
      <c r="AT48" s="89">
        <f>VLOOKUP($A48,'RevPAR Raw Data'!$B$6:$BE$43,'RevPAR Raw Data'!AG$1,FALSE)</f>
        <v>39.608200959848503</v>
      </c>
      <c r="AU48" s="90">
        <f>VLOOKUP($A48,'RevPAR Raw Data'!$B$6:$BE$43,'RevPAR Raw Data'!AH$1,FALSE)</f>
        <v>48.978923550087799</v>
      </c>
      <c r="AV48" s="90">
        <f>VLOOKUP($A48,'RevPAR Raw Data'!$B$6:$BE$43,'RevPAR Raw Data'!AI$1,FALSE)</f>
        <v>47.709702244153</v>
      </c>
      <c r="AW48" s="90">
        <f>VLOOKUP($A48,'RevPAR Raw Data'!$B$6:$BE$43,'RevPAR Raw Data'!AJ$1,FALSE)</f>
        <v>45.669160470460902</v>
      </c>
      <c r="AX48" s="90">
        <f>VLOOKUP($A48,'RevPAR Raw Data'!$B$6:$BE$43,'RevPAR Raw Data'!AK$1,FALSE)</f>
        <v>44.019487292145399</v>
      </c>
      <c r="AY48" s="91">
        <f>VLOOKUP($A48,'RevPAR Raw Data'!$B$6:$BE$43,'RevPAR Raw Data'!AL$1,FALSE)</f>
        <v>45.197094903339099</v>
      </c>
      <c r="AZ48" s="90">
        <f>VLOOKUP($A48,'RevPAR Raw Data'!$B$6:$BE$43,'RevPAR Raw Data'!AN$1,FALSE)</f>
        <v>51.699593078274901</v>
      </c>
      <c r="BA48" s="90">
        <f>VLOOKUP($A48,'RevPAR Raw Data'!$B$6:$BE$43,'RevPAR Raw Data'!AO$1,FALSE)</f>
        <v>51.069273692037299</v>
      </c>
      <c r="BB48" s="91">
        <f>VLOOKUP($A48,'RevPAR Raw Data'!$B$6:$BE$43,'RevPAR Raw Data'!AP$1,FALSE)</f>
        <v>51.3844333851561</v>
      </c>
      <c r="BC48" s="92">
        <f>VLOOKUP($A48,'RevPAR Raw Data'!$B$6:$BE$43,'RevPAR Raw Data'!AR$1,FALSE)</f>
        <v>46.964905898144004</v>
      </c>
      <c r="BE48" s="85">
        <f>VLOOKUP($A48,'RevPAR Raw Data'!$B$6:$BE$43,'RevPAR Raw Data'!AT$1,FALSE)</f>
        <v>74.017281512860393</v>
      </c>
      <c r="BF48" s="86">
        <f>VLOOKUP($A48,'RevPAR Raw Data'!$B$6:$BE$43,'RevPAR Raw Data'!AU$1,FALSE)</f>
        <v>77.690816926747601</v>
      </c>
      <c r="BG48" s="86">
        <f>VLOOKUP($A48,'RevPAR Raw Data'!$B$6:$BE$43,'RevPAR Raw Data'!AV$1,FALSE)</f>
        <v>71.605682556061694</v>
      </c>
      <c r="BH48" s="86">
        <f>VLOOKUP($A48,'RevPAR Raw Data'!$B$6:$BE$43,'RevPAR Raw Data'!AW$1,FALSE)</f>
        <v>78.822548328091102</v>
      </c>
      <c r="BI48" s="86">
        <f>VLOOKUP($A48,'RevPAR Raw Data'!$B$6:$BE$43,'RevPAR Raw Data'!AX$1,FALSE)</f>
        <v>74.800808086065103</v>
      </c>
      <c r="BJ48" s="87">
        <f>VLOOKUP($A48,'RevPAR Raw Data'!$B$6:$BE$43,'RevPAR Raw Data'!AY$1,FALSE)</f>
        <v>75.388369511745196</v>
      </c>
      <c r="BK48" s="86">
        <f>VLOOKUP($A48,'RevPAR Raw Data'!$B$6:$BE$43,'RevPAR Raw Data'!BA$1,FALSE)</f>
        <v>77.115928328966106</v>
      </c>
      <c r="BL48" s="86">
        <f>VLOOKUP($A48,'RevPAR Raw Data'!$B$6:$BE$43,'RevPAR Raw Data'!BB$1,FALSE)</f>
        <v>63.094496968935502</v>
      </c>
      <c r="BM48" s="87">
        <f>VLOOKUP($A48,'RevPAR Raw Data'!$B$6:$BE$43,'RevPAR Raw Data'!BC$1,FALSE)</f>
        <v>69.859210157616204</v>
      </c>
      <c r="BN48" s="88">
        <f>VLOOKUP($A48,'RevPAR Raw Data'!$B$6:$BE$43,'RevPAR Raw Data'!BE$1,FALSE)</f>
        <v>73.621664693282199</v>
      </c>
    </row>
  </sheetData>
  <sheetProtection algorithmName="SHA-512" hashValue="yPgUgcTSkSBVKyLriTCAEHHBYfk19LIQZKRH1wWeKLDw6Gxx911SshzG1gks6rhNYv6kXkP3Q9kTXTh7m0OE9w==" saltValue="6tKLVMmky4/r8kk2ifX7CA=="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AG40" sqref="AG40:BE43"/>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11" t="s">
        <v>5</v>
      </c>
      <c r="E2" s="112"/>
      <c r="G2" s="113" t="s">
        <v>6</v>
      </c>
      <c r="H2" s="114"/>
      <c r="I2" s="114"/>
      <c r="J2" s="114"/>
      <c r="K2" s="114"/>
      <c r="L2" s="114"/>
      <c r="M2" s="114"/>
      <c r="N2" s="114"/>
      <c r="O2" s="114"/>
      <c r="P2" s="114"/>
      <c r="Q2" s="114"/>
      <c r="R2" s="114"/>
      <c r="T2" s="113" t="s">
        <v>7</v>
      </c>
      <c r="U2" s="114"/>
      <c r="V2" s="114"/>
      <c r="W2" s="114"/>
      <c r="X2" s="114"/>
      <c r="Y2" s="114"/>
      <c r="Z2" s="114"/>
      <c r="AA2" s="114"/>
      <c r="AB2" s="114"/>
      <c r="AC2" s="114"/>
      <c r="AD2" s="114"/>
      <c r="AE2" s="114"/>
      <c r="AF2" s="4"/>
      <c r="AG2" s="113" t="s">
        <v>34</v>
      </c>
      <c r="AH2" s="114"/>
      <c r="AI2" s="114"/>
      <c r="AJ2" s="114"/>
      <c r="AK2" s="114"/>
      <c r="AL2" s="114"/>
      <c r="AM2" s="114"/>
      <c r="AN2" s="114"/>
      <c r="AO2" s="114"/>
      <c r="AP2" s="114"/>
      <c r="AQ2" s="114"/>
      <c r="AR2" s="114"/>
      <c r="AT2" s="113" t="s">
        <v>35</v>
      </c>
      <c r="AU2" s="114"/>
      <c r="AV2" s="114"/>
      <c r="AW2" s="114"/>
      <c r="AX2" s="114"/>
      <c r="AY2" s="114"/>
      <c r="AZ2" s="114"/>
      <c r="BA2" s="114"/>
      <c r="BB2" s="114"/>
      <c r="BC2" s="114"/>
      <c r="BD2" s="114"/>
      <c r="BE2" s="114"/>
    </row>
    <row r="3" spans="1:57" x14ac:dyDescent="0.25">
      <c r="A3" s="37"/>
      <c r="B3" s="37"/>
      <c r="C3" s="3"/>
      <c r="D3" s="115" t="s">
        <v>8</v>
      </c>
      <c r="E3" s="117" t="s">
        <v>9</v>
      </c>
      <c r="F3" s="5"/>
      <c r="G3" s="119" t="s">
        <v>0</v>
      </c>
      <c r="H3" s="121" t="s">
        <v>1</v>
      </c>
      <c r="I3" s="121" t="s">
        <v>10</v>
      </c>
      <c r="J3" s="121" t="s">
        <v>2</v>
      </c>
      <c r="K3" s="121" t="s">
        <v>11</v>
      </c>
      <c r="L3" s="123" t="s">
        <v>12</v>
      </c>
      <c r="M3" s="5"/>
      <c r="N3" s="119" t="s">
        <v>3</v>
      </c>
      <c r="O3" s="121" t="s">
        <v>4</v>
      </c>
      <c r="P3" s="123" t="s">
        <v>13</v>
      </c>
      <c r="Q3" s="2"/>
      <c r="R3" s="125" t="s">
        <v>14</v>
      </c>
      <c r="S3" s="2"/>
      <c r="T3" s="119" t="s">
        <v>0</v>
      </c>
      <c r="U3" s="121" t="s">
        <v>1</v>
      </c>
      <c r="V3" s="121" t="s">
        <v>10</v>
      </c>
      <c r="W3" s="121" t="s">
        <v>2</v>
      </c>
      <c r="X3" s="121" t="s">
        <v>11</v>
      </c>
      <c r="Y3" s="123" t="s">
        <v>12</v>
      </c>
      <c r="Z3" s="2"/>
      <c r="AA3" s="119" t="s">
        <v>3</v>
      </c>
      <c r="AB3" s="121" t="s">
        <v>4</v>
      </c>
      <c r="AC3" s="123" t="s">
        <v>13</v>
      </c>
      <c r="AD3" s="1"/>
      <c r="AE3" s="127" t="s">
        <v>14</v>
      </c>
      <c r="AF3" s="47"/>
      <c r="AG3" s="119" t="s">
        <v>0</v>
      </c>
      <c r="AH3" s="121" t="s">
        <v>1</v>
      </c>
      <c r="AI3" s="121" t="s">
        <v>10</v>
      </c>
      <c r="AJ3" s="121" t="s">
        <v>2</v>
      </c>
      <c r="AK3" s="121" t="s">
        <v>11</v>
      </c>
      <c r="AL3" s="123" t="s">
        <v>12</v>
      </c>
      <c r="AM3" s="5"/>
      <c r="AN3" s="119" t="s">
        <v>3</v>
      </c>
      <c r="AO3" s="121" t="s">
        <v>4</v>
      </c>
      <c r="AP3" s="123" t="s">
        <v>13</v>
      </c>
      <c r="AQ3" s="2"/>
      <c r="AR3" s="125" t="s">
        <v>14</v>
      </c>
      <c r="AS3" s="2"/>
      <c r="AT3" s="119" t="s">
        <v>0</v>
      </c>
      <c r="AU3" s="121" t="s">
        <v>1</v>
      </c>
      <c r="AV3" s="121" t="s">
        <v>10</v>
      </c>
      <c r="AW3" s="121" t="s">
        <v>2</v>
      </c>
      <c r="AX3" s="121" t="s">
        <v>11</v>
      </c>
      <c r="AY3" s="123" t="s">
        <v>12</v>
      </c>
      <c r="AZ3" s="2"/>
      <c r="BA3" s="119" t="s">
        <v>3</v>
      </c>
      <c r="BB3" s="121" t="s">
        <v>4</v>
      </c>
      <c r="BC3" s="123" t="s">
        <v>13</v>
      </c>
      <c r="BD3" s="1"/>
      <c r="BE3" s="127" t="s">
        <v>14</v>
      </c>
    </row>
    <row r="4" spans="1:57" x14ac:dyDescent="0.25">
      <c r="A4" s="37"/>
      <c r="B4" s="37"/>
      <c r="C4" s="3"/>
      <c r="D4" s="116"/>
      <c r="E4" s="118"/>
      <c r="F4" s="5"/>
      <c r="G4" s="120"/>
      <c r="H4" s="122"/>
      <c r="I4" s="122"/>
      <c r="J4" s="122"/>
      <c r="K4" s="122"/>
      <c r="L4" s="124"/>
      <c r="M4" s="5"/>
      <c r="N4" s="120"/>
      <c r="O4" s="122"/>
      <c r="P4" s="124"/>
      <c r="Q4" s="2"/>
      <c r="R4" s="126"/>
      <c r="S4" s="2"/>
      <c r="T4" s="120"/>
      <c r="U4" s="122"/>
      <c r="V4" s="122"/>
      <c r="W4" s="122"/>
      <c r="X4" s="122"/>
      <c r="Y4" s="124"/>
      <c r="Z4" s="2"/>
      <c r="AA4" s="120"/>
      <c r="AB4" s="122"/>
      <c r="AC4" s="124"/>
      <c r="AD4" s="1"/>
      <c r="AE4" s="128"/>
      <c r="AF4" s="48"/>
      <c r="AG4" s="120"/>
      <c r="AH4" s="122"/>
      <c r="AI4" s="122"/>
      <c r="AJ4" s="122"/>
      <c r="AK4" s="122"/>
      <c r="AL4" s="124"/>
      <c r="AM4" s="5"/>
      <c r="AN4" s="120"/>
      <c r="AO4" s="122"/>
      <c r="AP4" s="124"/>
      <c r="AQ4" s="2"/>
      <c r="AR4" s="126"/>
      <c r="AS4" s="2"/>
      <c r="AT4" s="120"/>
      <c r="AU4" s="122"/>
      <c r="AV4" s="122"/>
      <c r="AW4" s="122"/>
      <c r="AX4" s="122"/>
      <c r="AY4" s="124"/>
      <c r="AZ4" s="2"/>
      <c r="BA4" s="120"/>
      <c r="BB4" s="122"/>
      <c r="BC4" s="124"/>
      <c r="BD4" s="1"/>
      <c r="BE4" s="12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5">
        <v>50.144102138503001</v>
      </c>
      <c r="H6" s="156">
        <v>53.848087198212603</v>
      </c>
      <c r="I6" s="156">
        <v>54.934254858037797</v>
      </c>
      <c r="J6" s="156">
        <v>54.274805337189399</v>
      </c>
      <c r="K6" s="156">
        <v>53.036142757106497</v>
      </c>
      <c r="L6" s="157">
        <v>53.247474068754897</v>
      </c>
      <c r="M6" s="158"/>
      <c r="N6" s="159">
        <v>62.4003078686072</v>
      </c>
      <c r="O6" s="160">
        <v>51.465937924861102</v>
      </c>
      <c r="P6" s="161">
        <v>56.935265993379502</v>
      </c>
      <c r="Q6" s="158"/>
      <c r="R6" s="162">
        <v>54.300807657056502</v>
      </c>
      <c r="S6" s="96"/>
      <c r="T6" s="155">
        <v>41.086638785907901</v>
      </c>
      <c r="U6" s="156">
        <v>40.464505702910998</v>
      </c>
      <c r="V6" s="156">
        <v>41.767805263674603</v>
      </c>
      <c r="W6" s="156">
        <v>44.097637526527897</v>
      </c>
      <c r="X6" s="156">
        <v>11.559311796988201</v>
      </c>
      <c r="Y6" s="157">
        <v>34.577092226207697</v>
      </c>
      <c r="Z6" s="158"/>
      <c r="AA6" s="159">
        <v>39.034477287798197</v>
      </c>
      <c r="AB6" s="160">
        <v>21.6888140097094</v>
      </c>
      <c r="AC6" s="161">
        <v>30.623972982927398</v>
      </c>
      <c r="AD6" s="158"/>
      <c r="AE6" s="162">
        <v>33.371351446529502</v>
      </c>
      <c r="AF6" s="33"/>
      <c r="AG6" s="155">
        <v>46.386661420558802</v>
      </c>
      <c r="AH6" s="156">
        <v>51.261977000654298</v>
      </c>
      <c r="AI6" s="156">
        <v>52.902221575483999</v>
      </c>
      <c r="AJ6" s="156">
        <v>52.360103714361003</v>
      </c>
      <c r="AK6" s="156">
        <v>50.859564671766101</v>
      </c>
      <c r="AL6" s="157">
        <v>50.7541039679382</v>
      </c>
      <c r="AM6" s="158"/>
      <c r="AN6" s="159">
        <v>56.565092862887703</v>
      </c>
      <c r="AO6" s="160">
        <v>56.746585954211298</v>
      </c>
      <c r="AP6" s="161">
        <v>56.655830954456697</v>
      </c>
      <c r="AQ6" s="158"/>
      <c r="AR6" s="162">
        <v>52.440178510261902</v>
      </c>
      <c r="AS6" s="96"/>
      <c r="AT6" s="155">
        <v>41.643289966374702</v>
      </c>
      <c r="AU6" s="156">
        <v>42.201527105359602</v>
      </c>
      <c r="AV6" s="156">
        <v>45.2833887563757</v>
      </c>
      <c r="AW6" s="156">
        <v>47.173909265742999</v>
      </c>
      <c r="AX6" s="156">
        <v>35.217837967128197</v>
      </c>
      <c r="AY6" s="157">
        <v>42.247333296353503</v>
      </c>
      <c r="AZ6" s="158"/>
      <c r="BA6" s="159">
        <v>44.112352800074</v>
      </c>
      <c r="BB6" s="160">
        <v>37.706386104455902</v>
      </c>
      <c r="BC6" s="161">
        <v>40.831442583013001</v>
      </c>
      <c r="BD6" s="158"/>
      <c r="BE6" s="162">
        <v>41.808179226831797</v>
      </c>
    </row>
    <row r="7" spans="1:57" x14ac:dyDescent="0.25">
      <c r="A7" s="23" t="s">
        <v>18</v>
      </c>
      <c r="B7" s="44" t="str">
        <f>TRIM(A7)</f>
        <v>Virginia</v>
      </c>
      <c r="C7" s="11"/>
      <c r="D7" s="28" t="s">
        <v>16</v>
      </c>
      <c r="E7" s="31" t="s">
        <v>17</v>
      </c>
      <c r="F7" s="12"/>
      <c r="G7" s="163">
        <v>43.5906867490094</v>
      </c>
      <c r="H7" s="158">
        <v>47.4413081916857</v>
      </c>
      <c r="I7" s="158">
        <v>47.920780578464303</v>
      </c>
      <c r="J7" s="158">
        <v>46.195196241659197</v>
      </c>
      <c r="K7" s="158">
        <v>43.240923581265001</v>
      </c>
      <c r="L7" s="164">
        <v>45.677779068416697</v>
      </c>
      <c r="M7" s="158"/>
      <c r="N7" s="165">
        <v>52.134716898336301</v>
      </c>
      <c r="O7" s="166">
        <v>43.903446495417498</v>
      </c>
      <c r="P7" s="167">
        <v>48.019373866577098</v>
      </c>
      <c r="Q7" s="158"/>
      <c r="R7" s="168">
        <v>46.346772230785596</v>
      </c>
      <c r="S7" s="96"/>
      <c r="T7" s="163">
        <v>30.007236729573201</v>
      </c>
      <c r="U7" s="158">
        <v>22.550898647876799</v>
      </c>
      <c r="V7" s="158">
        <v>23.944520151279299</v>
      </c>
      <c r="W7" s="158">
        <v>25.005647288375702</v>
      </c>
      <c r="X7" s="158">
        <v>6.0192490745748</v>
      </c>
      <c r="Y7" s="164">
        <v>21.0684481998235</v>
      </c>
      <c r="Z7" s="158"/>
      <c r="AA7" s="165">
        <v>34.213422398426601</v>
      </c>
      <c r="AB7" s="166">
        <v>16.126610006288399</v>
      </c>
      <c r="AC7" s="167">
        <v>25.293255292080602</v>
      </c>
      <c r="AD7" s="158"/>
      <c r="AE7" s="168">
        <v>22.288124443586401</v>
      </c>
      <c r="AF7" s="34"/>
      <c r="AG7" s="163">
        <v>42.203497020208303</v>
      </c>
      <c r="AH7" s="158">
        <v>48.621906873041802</v>
      </c>
      <c r="AI7" s="158">
        <v>50.133339786559503</v>
      </c>
      <c r="AJ7" s="158">
        <v>49.240051948470899</v>
      </c>
      <c r="AK7" s="158">
        <v>46.478716453306802</v>
      </c>
      <c r="AL7" s="164">
        <v>47.335506138804597</v>
      </c>
      <c r="AM7" s="158"/>
      <c r="AN7" s="165">
        <v>50.521662673732898</v>
      </c>
      <c r="AO7" s="166">
        <v>50.669626651479497</v>
      </c>
      <c r="AP7" s="167">
        <v>50.595643349671001</v>
      </c>
      <c r="AQ7" s="158"/>
      <c r="AR7" s="168">
        <v>48.266963394068497</v>
      </c>
      <c r="AS7" s="96"/>
      <c r="AT7" s="163">
        <v>31.7402456977333</v>
      </c>
      <c r="AU7" s="158">
        <v>32.936577254765503</v>
      </c>
      <c r="AV7" s="158">
        <v>35.607631128035202</v>
      </c>
      <c r="AW7" s="158">
        <v>37.5830328280529</v>
      </c>
      <c r="AX7" s="158">
        <v>31.177911369444999</v>
      </c>
      <c r="AY7" s="164">
        <v>33.866463565099203</v>
      </c>
      <c r="AZ7" s="158"/>
      <c r="BA7" s="165">
        <v>39.600282686527997</v>
      </c>
      <c r="BB7" s="166">
        <v>32.750843556876298</v>
      </c>
      <c r="BC7" s="167">
        <v>36.084425959990703</v>
      </c>
      <c r="BD7" s="158"/>
      <c r="BE7" s="168">
        <v>34.522295223178197</v>
      </c>
    </row>
    <row r="8" spans="1:57" x14ac:dyDescent="0.25">
      <c r="A8" s="24" t="s">
        <v>19</v>
      </c>
      <c r="B8" s="44" t="str">
        <f t="shared" ref="B8:B43" si="0">TRIM(A8)</f>
        <v>Norfolk/Virginia Beach, VA</v>
      </c>
      <c r="C8" s="12"/>
      <c r="D8" s="28" t="s">
        <v>16</v>
      </c>
      <c r="E8" s="31" t="s">
        <v>17</v>
      </c>
      <c r="F8" s="12"/>
      <c r="G8" s="163">
        <v>45.997348700051397</v>
      </c>
      <c r="H8" s="158">
        <v>49.8200903606309</v>
      </c>
      <c r="I8" s="158">
        <v>50.339528717907001</v>
      </c>
      <c r="J8" s="158">
        <v>48.770392013635202</v>
      </c>
      <c r="K8" s="158">
        <v>46.259773286800304</v>
      </c>
      <c r="L8" s="164">
        <v>48.2374266158049</v>
      </c>
      <c r="M8" s="158"/>
      <c r="N8" s="165">
        <v>59.280902524145702</v>
      </c>
      <c r="O8" s="166">
        <v>45.461677894110302</v>
      </c>
      <c r="P8" s="167">
        <v>52.371290209127999</v>
      </c>
      <c r="Q8" s="158"/>
      <c r="R8" s="168">
        <v>49.418530499611499</v>
      </c>
      <c r="S8" s="96"/>
      <c r="T8" s="163">
        <v>10.421391560259799</v>
      </c>
      <c r="U8" s="158">
        <v>-7.3558427384132301</v>
      </c>
      <c r="V8" s="158">
        <v>-4.7247825568625199</v>
      </c>
      <c r="W8" s="158">
        <v>-8.1505588637469604</v>
      </c>
      <c r="X8" s="158">
        <v>-20.226137957904999</v>
      </c>
      <c r="Y8" s="164">
        <v>-7.0049042446620904</v>
      </c>
      <c r="Z8" s="158"/>
      <c r="AA8" s="165">
        <v>15.1759432129509</v>
      </c>
      <c r="AB8" s="166">
        <v>-5.3584157501862002</v>
      </c>
      <c r="AC8" s="167">
        <v>5.2631154682465997</v>
      </c>
      <c r="AD8" s="158"/>
      <c r="AE8" s="168">
        <v>-3.60320233401232</v>
      </c>
      <c r="AF8" s="35"/>
      <c r="AG8" s="163">
        <v>43.385953521088602</v>
      </c>
      <c r="AH8" s="158">
        <v>47.8647566485404</v>
      </c>
      <c r="AI8" s="158">
        <v>48.227957687417103</v>
      </c>
      <c r="AJ8" s="158">
        <v>47.125503882260602</v>
      </c>
      <c r="AK8" s="158">
        <v>47.320969618266901</v>
      </c>
      <c r="AL8" s="164">
        <v>46.785028271514697</v>
      </c>
      <c r="AM8" s="158"/>
      <c r="AN8" s="165">
        <v>56.803425046668202</v>
      </c>
      <c r="AO8" s="166">
        <v>56.935313692070402</v>
      </c>
      <c r="AP8" s="167">
        <v>56.869369369369302</v>
      </c>
      <c r="AQ8" s="158"/>
      <c r="AR8" s="168">
        <v>49.666268585187503</v>
      </c>
      <c r="AS8" s="96"/>
      <c r="AT8" s="163">
        <v>15.085934480140301</v>
      </c>
      <c r="AU8" s="158">
        <v>13.8127205069704</v>
      </c>
      <c r="AV8" s="158">
        <v>14.539911407158501</v>
      </c>
      <c r="AW8" s="158">
        <v>13.475440917690801</v>
      </c>
      <c r="AX8" s="158">
        <v>9.7966198587575697</v>
      </c>
      <c r="AY8" s="164">
        <v>13.287371785509301</v>
      </c>
      <c r="AZ8" s="158"/>
      <c r="BA8" s="165">
        <v>28.603684326608199</v>
      </c>
      <c r="BB8" s="166">
        <v>22.825994323857099</v>
      </c>
      <c r="BC8" s="167">
        <v>25.645107575997802</v>
      </c>
      <c r="BD8" s="158"/>
      <c r="BE8" s="168">
        <v>17.053781908034999</v>
      </c>
    </row>
    <row r="9" spans="1:57" x14ac:dyDescent="0.25">
      <c r="A9" s="24" t="s">
        <v>20</v>
      </c>
      <c r="B9" s="95" t="s">
        <v>72</v>
      </c>
      <c r="C9" s="12"/>
      <c r="D9" s="28" t="s">
        <v>16</v>
      </c>
      <c r="E9" s="31" t="s">
        <v>17</v>
      </c>
      <c r="F9" s="12"/>
      <c r="G9" s="163">
        <v>47.605823068309</v>
      </c>
      <c r="H9" s="158">
        <v>51.135498320268702</v>
      </c>
      <c r="I9" s="158">
        <v>52.447928331466898</v>
      </c>
      <c r="J9" s="158">
        <v>51.4804031354983</v>
      </c>
      <c r="K9" s="158">
        <v>47.767077267637099</v>
      </c>
      <c r="L9" s="164">
        <v>50.087346024635998</v>
      </c>
      <c r="M9" s="158"/>
      <c r="N9" s="165">
        <v>56.188129899216101</v>
      </c>
      <c r="O9" s="166">
        <v>50.414333706606897</v>
      </c>
      <c r="P9" s="167">
        <v>53.301231802911502</v>
      </c>
      <c r="Q9" s="158"/>
      <c r="R9" s="168">
        <v>51.0055991041433</v>
      </c>
      <c r="S9" s="96"/>
      <c r="T9" s="163">
        <v>27.112039794416798</v>
      </c>
      <c r="U9" s="158">
        <v>24.929331793961801</v>
      </c>
      <c r="V9" s="158">
        <v>29.352802123567699</v>
      </c>
      <c r="W9" s="158">
        <v>35.733362513867299</v>
      </c>
      <c r="X9" s="158">
        <v>8.1521504281924599</v>
      </c>
      <c r="Y9" s="164">
        <v>24.580532603423901</v>
      </c>
      <c r="Z9" s="158"/>
      <c r="AA9" s="165">
        <v>29.734095094214702</v>
      </c>
      <c r="AB9" s="166">
        <v>15.376893326267201</v>
      </c>
      <c r="AC9" s="167">
        <v>22.523718910801399</v>
      </c>
      <c r="AD9" s="158"/>
      <c r="AE9" s="168">
        <v>23.959227396027</v>
      </c>
      <c r="AF9" s="35"/>
      <c r="AG9" s="163">
        <v>51.124300111982002</v>
      </c>
      <c r="AH9" s="158">
        <v>58.033594624860001</v>
      </c>
      <c r="AI9" s="158">
        <v>60.648376259798397</v>
      </c>
      <c r="AJ9" s="158">
        <v>60.210526315789402</v>
      </c>
      <c r="AK9" s="158">
        <v>55.296752519596801</v>
      </c>
      <c r="AL9" s="164">
        <v>57.062709966405301</v>
      </c>
      <c r="AM9" s="158"/>
      <c r="AN9" s="165">
        <v>57.106382978723403</v>
      </c>
      <c r="AO9" s="166">
        <v>58.669652855543099</v>
      </c>
      <c r="AP9" s="167">
        <v>57.888017917133197</v>
      </c>
      <c r="AQ9" s="158"/>
      <c r="AR9" s="168">
        <v>57.298512238041901</v>
      </c>
      <c r="AS9" s="96"/>
      <c r="AT9" s="163">
        <v>35.576498940019597</v>
      </c>
      <c r="AU9" s="158">
        <v>38.438308999728598</v>
      </c>
      <c r="AV9" s="158">
        <v>42.1965721883303</v>
      </c>
      <c r="AW9" s="158">
        <v>48.430522402342199</v>
      </c>
      <c r="AX9" s="158">
        <v>36.172604697443802</v>
      </c>
      <c r="AY9" s="164">
        <v>40.235803640409301</v>
      </c>
      <c r="AZ9" s="158"/>
      <c r="BA9" s="165">
        <v>34.754370735865599</v>
      </c>
      <c r="BB9" s="166">
        <v>30.270341296185201</v>
      </c>
      <c r="BC9" s="167">
        <v>32.4441654212579</v>
      </c>
      <c r="BD9" s="158"/>
      <c r="BE9" s="168">
        <v>37.894168969905401</v>
      </c>
    </row>
    <row r="10" spans="1:57" x14ac:dyDescent="0.25">
      <c r="A10" s="24" t="s">
        <v>21</v>
      </c>
      <c r="B10" s="44" t="str">
        <f t="shared" si="0"/>
        <v>Virginia Area</v>
      </c>
      <c r="C10" s="12"/>
      <c r="D10" s="28" t="s">
        <v>16</v>
      </c>
      <c r="E10" s="31" t="s">
        <v>17</v>
      </c>
      <c r="F10" s="12"/>
      <c r="G10" s="163">
        <v>41.114493649812097</v>
      </c>
      <c r="H10" s="158">
        <v>47.8666222708462</v>
      </c>
      <c r="I10" s="158">
        <v>48.4731008895019</v>
      </c>
      <c r="J10" s="158">
        <v>46.337344812824</v>
      </c>
      <c r="K10" s="158">
        <v>40.503258336107997</v>
      </c>
      <c r="L10" s="164">
        <v>44.858963991818399</v>
      </c>
      <c r="M10" s="158"/>
      <c r="N10" s="165">
        <v>41.7614041763782</v>
      </c>
      <c r="O10" s="166">
        <v>38.868561110055097</v>
      </c>
      <c r="P10" s="167">
        <v>40.314260584305899</v>
      </c>
      <c r="Q10" s="158"/>
      <c r="R10" s="168">
        <v>43.560014132162898</v>
      </c>
      <c r="S10" s="96"/>
      <c r="T10" s="163">
        <v>34.906216164910198</v>
      </c>
      <c r="U10" s="158">
        <v>32.269539137618303</v>
      </c>
      <c r="V10" s="158">
        <v>30.976854931183901</v>
      </c>
      <c r="W10" s="158">
        <v>43.626599653378399</v>
      </c>
      <c r="X10" s="158">
        <v>30.837875109561601</v>
      </c>
      <c r="Y10" s="164">
        <v>34.394260060984898</v>
      </c>
      <c r="Z10" s="158"/>
      <c r="AA10" s="165">
        <v>25.973395156367001</v>
      </c>
      <c r="AB10" s="166">
        <v>16.8187162213707</v>
      </c>
      <c r="AC10" s="167">
        <v>21.385503700911599</v>
      </c>
      <c r="AD10" s="158"/>
      <c r="AE10" s="168">
        <v>30.689108616532199</v>
      </c>
      <c r="AF10" s="35"/>
      <c r="AG10" s="163">
        <v>38.124910811967801</v>
      </c>
      <c r="AH10" s="158">
        <v>47.426627978880198</v>
      </c>
      <c r="AI10" s="158">
        <v>48.624125957284797</v>
      </c>
      <c r="AJ10" s="158">
        <v>47.528896922418298</v>
      </c>
      <c r="AK10" s="158">
        <v>43.160467107453698</v>
      </c>
      <c r="AL10" s="164">
        <v>44.973005755601001</v>
      </c>
      <c r="AM10" s="158"/>
      <c r="AN10" s="165">
        <v>43.265114398515898</v>
      </c>
      <c r="AO10" s="166">
        <v>42.703268222510097</v>
      </c>
      <c r="AP10" s="167">
        <v>42.984156237923898</v>
      </c>
      <c r="AQ10" s="158"/>
      <c r="AR10" s="168">
        <v>44.404712357622699</v>
      </c>
      <c r="AS10" s="96"/>
      <c r="AT10" s="163">
        <v>31.932864045972401</v>
      </c>
      <c r="AU10" s="158">
        <v>28.760972813149898</v>
      </c>
      <c r="AV10" s="158">
        <v>29.476175291913101</v>
      </c>
      <c r="AW10" s="158">
        <v>36.461977726451501</v>
      </c>
      <c r="AX10" s="158">
        <v>35.8766754870677</v>
      </c>
      <c r="AY10" s="164">
        <v>32.368051730198196</v>
      </c>
      <c r="AZ10" s="158"/>
      <c r="BA10" s="165">
        <v>36.8703439151247</v>
      </c>
      <c r="BB10" s="166">
        <v>27.274820756143701</v>
      </c>
      <c r="BC10" s="167">
        <v>31.929509643443101</v>
      </c>
      <c r="BD10" s="158"/>
      <c r="BE10" s="168">
        <v>32.245762509035202</v>
      </c>
    </row>
    <row r="11" spans="1:57" x14ac:dyDescent="0.25">
      <c r="A11" s="41" t="s">
        <v>22</v>
      </c>
      <c r="B11" s="95" t="s">
        <v>88</v>
      </c>
      <c r="C11" s="12"/>
      <c r="D11" s="28" t="s">
        <v>16</v>
      </c>
      <c r="E11" s="31" t="s">
        <v>17</v>
      </c>
      <c r="F11" s="12"/>
      <c r="G11" s="163">
        <v>41.382343871868798</v>
      </c>
      <c r="H11" s="158">
        <v>43.013912317933602</v>
      </c>
      <c r="I11" s="158">
        <v>43.553536123052297</v>
      </c>
      <c r="J11" s="158">
        <v>41.779579546897303</v>
      </c>
      <c r="K11" s="158">
        <v>41.280767626199399</v>
      </c>
      <c r="L11" s="164">
        <v>42.202027897190298</v>
      </c>
      <c r="M11" s="158"/>
      <c r="N11" s="165">
        <v>54.6298815548421</v>
      </c>
      <c r="O11" s="166">
        <v>43.600609811430303</v>
      </c>
      <c r="P11" s="167">
        <v>49.116846593486301</v>
      </c>
      <c r="Q11" s="158"/>
      <c r="R11" s="168">
        <v>44.177280796091999</v>
      </c>
      <c r="S11" s="96"/>
      <c r="T11" s="163">
        <v>63.022276998799398</v>
      </c>
      <c r="U11" s="158">
        <v>67.069647298087006</v>
      </c>
      <c r="V11" s="158">
        <v>69.709698900680706</v>
      </c>
      <c r="W11" s="158">
        <v>61.351626316163902</v>
      </c>
      <c r="X11" s="158">
        <v>14.8056832539403</v>
      </c>
      <c r="Y11" s="164">
        <v>52.1948899241535</v>
      </c>
      <c r="Z11" s="158"/>
      <c r="AA11" s="165">
        <v>74.375249381261696</v>
      </c>
      <c r="AB11" s="166">
        <v>46.579287367431299</v>
      </c>
      <c r="AC11" s="167">
        <v>60.842851909067598</v>
      </c>
      <c r="AD11" s="158"/>
      <c r="AE11" s="168">
        <v>54.813802436977397</v>
      </c>
      <c r="AF11" s="35"/>
      <c r="AG11" s="163">
        <v>39.304873458763502</v>
      </c>
      <c r="AH11" s="158">
        <v>42.371248089750999</v>
      </c>
      <c r="AI11" s="158">
        <v>44.410207575190697</v>
      </c>
      <c r="AJ11" s="158">
        <v>43.613463478783302</v>
      </c>
      <c r="AK11" s="158">
        <v>42.197508190774101</v>
      </c>
      <c r="AL11" s="164">
        <v>42.379464352520003</v>
      </c>
      <c r="AM11" s="158"/>
      <c r="AN11" s="165">
        <v>48.809078438707999</v>
      </c>
      <c r="AO11" s="166">
        <v>49.766543229753601</v>
      </c>
      <c r="AP11" s="167">
        <v>49.287776097303201</v>
      </c>
      <c r="AQ11" s="158"/>
      <c r="AR11" s="168">
        <v>44.353169249605997</v>
      </c>
      <c r="AS11" s="96"/>
      <c r="AT11" s="163">
        <v>57.202190466776699</v>
      </c>
      <c r="AU11" s="158">
        <v>61.352073372545497</v>
      </c>
      <c r="AV11" s="158">
        <v>68.236086222437294</v>
      </c>
      <c r="AW11" s="158">
        <v>64.426354726584094</v>
      </c>
      <c r="AX11" s="158">
        <v>49.664355672150798</v>
      </c>
      <c r="AY11" s="164">
        <v>60.067711409041699</v>
      </c>
      <c r="AZ11" s="158"/>
      <c r="BA11" s="165">
        <v>62.899301393917803</v>
      </c>
      <c r="BB11" s="166">
        <v>58.768818930881302</v>
      </c>
      <c r="BC11" s="167">
        <v>60.787373577257497</v>
      </c>
      <c r="BD11" s="158"/>
      <c r="BE11" s="168">
        <v>60.285520954861099</v>
      </c>
    </row>
    <row r="12" spans="1:57" x14ac:dyDescent="0.25">
      <c r="A12" s="24" t="s">
        <v>23</v>
      </c>
      <c r="B12" s="44" t="str">
        <f t="shared" si="0"/>
        <v>Arlington, VA</v>
      </c>
      <c r="C12" s="12"/>
      <c r="D12" s="28" t="s">
        <v>16</v>
      </c>
      <c r="E12" s="31" t="s">
        <v>17</v>
      </c>
      <c r="F12" s="12"/>
      <c r="G12" s="163">
        <v>33.9819600689165</v>
      </c>
      <c r="H12" s="158">
        <v>35.066382892469797</v>
      </c>
      <c r="I12" s="158">
        <v>36.687949731427899</v>
      </c>
      <c r="J12" s="158">
        <v>36.434579912840697</v>
      </c>
      <c r="K12" s="158">
        <v>38.2284382284382</v>
      </c>
      <c r="L12" s="164">
        <v>36.0798621668186</v>
      </c>
      <c r="M12" s="158"/>
      <c r="N12" s="165">
        <v>59.987838248707803</v>
      </c>
      <c r="O12" s="166">
        <v>43.093138745312601</v>
      </c>
      <c r="P12" s="167">
        <v>51.540488497010202</v>
      </c>
      <c r="Q12" s="158"/>
      <c r="R12" s="168">
        <v>40.497183975444798</v>
      </c>
      <c r="S12" s="96"/>
      <c r="T12" s="163">
        <v>75.356753613126898</v>
      </c>
      <c r="U12" s="158">
        <v>88.557382148086703</v>
      </c>
      <c r="V12" s="158">
        <v>102.514235796267</v>
      </c>
      <c r="W12" s="158">
        <v>82.814030935219193</v>
      </c>
      <c r="X12" s="158">
        <v>30.523371029700101</v>
      </c>
      <c r="Y12" s="164">
        <v>71.302104864343704</v>
      </c>
      <c r="Z12" s="158"/>
      <c r="AA12" s="165">
        <v>141.744467725091</v>
      </c>
      <c r="AB12" s="166">
        <v>83.490514075098702</v>
      </c>
      <c r="AC12" s="167">
        <v>113.41915081270901</v>
      </c>
      <c r="AD12" s="158"/>
      <c r="AE12" s="168">
        <v>84.334708456124901</v>
      </c>
      <c r="AF12" s="35"/>
      <c r="AG12" s="163">
        <v>35.3805614675179</v>
      </c>
      <c r="AH12" s="158">
        <v>40.9724333637377</v>
      </c>
      <c r="AI12" s="158">
        <v>43.898854768419902</v>
      </c>
      <c r="AJ12" s="158">
        <v>42.710550319245897</v>
      </c>
      <c r="AK12" s="158">
        <v>39.956420391202897</v>
      </c>
      <c r="AL12" s="164">
        <v>40.583764062024898</v>
      </c>
      <c r="AM12" s="158"/>
      <c r="AN12" s="165">
        <v>47.651261781696498</v>
      </c>
      <c r="AO12" s="166">
        <v>45.1099625012668</v>
      </c>
      <c r="AP12" s="167">
        <v>46.380612141481699</v>
      </c>
      <c r="AQ12" s="158"/>
      <c r="AR12" s="168">
        <v>42.240006370441101</v>
      </c>
      <c r="AS12" s="96"/>
      <c r="AT12" s="163">
        <v>97.564976050261293</v>
      </c>
      <c r="AU12" s="158">
        <v>127.929144353457</v>
      </c>
      <c r="AV12" s="158">
        <v>148.57337338373401</v>
      </c>
      <c r="AW12" s="158">
        <v>132.352843928086</v>
      </c>
      <c r="AX12" s="158">
        <v>95.809023080876898</v>
      </c>
      <c r="AY12" s="164">
        <v>119.770457874065</v>
      </c>
      <c r="AZ12" s="158"/>
      <c r="BA12" s="165">
        <v>111.276283956431</v>
      </c>
      <c r="BB12" s="166">
        <v>88.348223880457695</v>
      </c>
      <c r="BC12" s="167">
        <v>99.468045667610596</v>
      </c>
      <c r="BD12" s="158"/>
      <c r="BE12" s="168">
        <v>112.865021853356</v>
      </c>
    </row>
    <row r="13" spans="1:57" x14ac:dyDescent="0.25">
      <c r="A13" s="24" t="s">
        <v>24</v>
      </c>
      <c r="B13" s="44" t="str">
        <f t="shared" si="0"/>
        <v>Suburban Virginia Area</v>
      </c>
      <c r="C13" s="12"/>
      <c r="D13" s="28" t="s">
        <v>16</v>
      </c>
      <c r="E13" s="31" t="s">
        <v>17</v>
      </c>
      <c r="F13" s="12"/>
      <c r="G13" s="163">
        <v>41.5817425003588</v>
      </c>
      <c r="H13" s="158">
        <v>46.792019520597101</v>
      </c>
      <c r="I13" s="158">
        <v>46.964260083249599</v>
      </c>
      <c r="J13" s="158">
        <v>45.615042342471597</v>
      </c>
      <c r="K13" s="158">
        <v>44.954786852303698</v>
      </c>
      <c r="L13" s="164">
        <v>45.181570259796104</v>
      </c>
      <c r="M13" s="158"/>
      <c r="N13" s="165">
        <v>56.466197789579397</v>
      </c>
      <c r="O13" s="166">
        <v>40.275584900243999</v>
      </c>
      <c r="P13" s="167">
        <v>48.370891344911698</v>
      </c>
      <c r="Q13" s="158"/>
      <c r="R13" s="168">
        <v>46.092804855543399</v>
      </c>
      <c r="S13" s="96"/>
      <c r="T13" s="163">
        <v>28.335694416794599</v>
      </c>
      <c r="U13" s="158">
        <v>32.1129517233732</v>
      </c>
      <c r="V13" s="158">
        <v>27.7390452543207</v>
      </c>
      <c r="W13" s="158">
        <v>30.846173979854601</v>
      </c>
      <c r="X13" s="158">
        <v>6.4907459544335397</v>
      </c>
      <c r="Y13" s="164">
        <v>24.356789293512499</v>
      </c>
      <c r="Z13" s="158"/>
      <c r="AA13" s="165">
        <v>50.8195353323391</v>
      </c>
      <c r="AB13" s="166">
        <v>15.384564882067</v>
      </c>
      <c r="AC13" s="167">
        <v>33.722646370403801</v>
      </c>
      <c r="AD13" s="158"/>
      <c r="AE13" s="168">
        <v>27.024338345053099</v>
      </c>
      <c r="AF13" s="35"/>
      <c r="AG13" s="163">
        <v>42.364001722405597</v>
      </c>
      <c r="AH13" s="158">
        <v>49.562221903258198</v>
      </c>
      <c r="AI13" s="158">
        <v>51.245155734175299</v>
      </c>
      <c r="AJ13" s="158">
        <v>50.240419118702398</v>
      </c>
      <c r="AK13" s="158">
        <v>47.6855174393569</v>
      </c>
      <c r="AL13" s="164">
        <v>48.219463183579698</v>
      </c>
      <c r="AM13" s="158"/>
      <c r="AN13" s="165">
        <v>51.557341753983003</v>
      </c>
      <c r="AO13" s="166">
        <v>49.942586479115803</v>
      </c>
      <c r="AP13" s="167">
        <v>50.7499641165494</v>
      </c>
      <c r="AQ13" s="158"/>
      <c r="AR13" s="168">
        <v>48.942463450142498</v>
      </c>
      <c r="AS13" s="96"/>
      <c r="AT13" s="163">
        <v>22.569240289174601</v>
      </c>
      <c r="AU13" s="158">
        <v>24.681521092970002</v>
      </c>
      <c r="AV13" s="158">
        <v>29.162470828806399</v>
      </c>
      <c r="AW13" s="158">
        <v>24.159402788763099</v>
      </c>
      <c r="AX13" s="158">
        <v>22.1047732261021</v>
      </c>
      <c r="AY13" s="164">
        <v>24.5937577950234</v>
      </c>
      <c r="AZ13" s="158"/>
      <c r="BA13" s="165">
        <v>41.4483319470975</v>
      </c>
      <c r="BB13" s="166">
        <v>33.786275124323197</v>
      </c>
      <c r="BC13" s="167">
        <v>37.571581625739803</v>
      </c>
      <c r="BD13" s="158"/>
      <c r="BE13" s="168">
        <v>28.176057551803101</v>
      </c>
    </row>
    <row r="14" spans="1:57" x14ac:dyDescent="0.25">
      <c r="A14" s="24" t="s">
        <v>25</v>
      </c>
      <c r="B14" s="44" t="str">
        <f t="shared" si="0"/>
        <v>Alexandria, VA</v>
      </c>
      <c r="C14" s="12"/>
      <c r="D14" s="28" t="s">
        <v>16</v>
      </c>
      <c r="E14" s="31" t="s">
        <v>17</v>
      </c>
      <c r="F14" s="12"/>
      <c r="G14" s="163">
        <v>45.1776038531005</v>
      </c>
      <c r="H14" s="158">
        <v>46.2853702588801</v>
      </c>
      <c r="I14" s="158">
        <v>45.635159542444299</v>
      </c>
      <c r="J14" s="158">
        <v>44.840457555689298</v>
      </c>
      <c r="K14" s="158">
        <v>44.888621312462298</v>
      </c>
      <c r="L14" s="164">
        <v>45.3654425045153</v>
      </c>
      <c r="M14" s="158"/>
      <c r="N14" s="165">
        <v>62.287778446718796</v>
      </c>
      <c r="O14" s="166">
        <v>48.937720043705198</v>
      </c>
      <c r="P14" s="167">
        <v>55.640188610808799</v>
      </c>
      <c r="Q14" s="158"/>
      <c r="R14" s="168">
        <v>48.2924897101623</v>
      </c>
      <c r="S14" s="96"/>
      <c r="T14" s="163">
        <v>65.618547747808904</v>
      </c>
      <c r="U14" s="158">
        <v>72.219893741760202</v>
      </c>
      <c r="V14" s="158">
        <v>65.288083212025001</v>
      </c>
      <c r="W14" s="158">
        <v>64.955100716401802</v>
      </c>
      <c r="X14" s="158">
        <v>14.215251457484801</v>
      </c>
      <c r="Y14" s="164">
        <v>53.004705501378901</v>
      </c>
      <c r="Z14" s="158"/>
      <c r="AA14" s="165">
        <v>82.263754737120706</v>
      </c>
      <c r="AB14" s="166">
        <v>46.021064732800902</v>
      </c>
      <c r="AC14" s="167">
        <v>64.400278543435206</v>
      </c>
      <c r="AD14" s="158"/>
      <c r="AE14" s="168">
        <v>56.533547694679697</v>
      </c>
      <c r="AF14" s="35"/>
      <c r="AG14" s="163">
        <v>40.470885771060303</v>
      </c>
      <c r="AH14" s="158">
        <v>42.888540976696497</v>
      </c>
      <c r="AI14" s="158">
        <v>45.666375651022001</v>
      </c>
      <c r="AJ14" s="158">
        <v>45.293072824156297</v>
      </c>
      <c r="AK14" s="158">
        <v>44.582593250443999</v>
      </c>
      <c r="AL14" s="164">
        <v>43.780369583150097</v>
      </c>
      <c r="AM14" s="158"/>
      <c r="AN14" s="165">
        <v>54.041605202155502</v>
      </c>
      <c r="AO14" s="166">
        <v>55.2957856948927</v>
      </c>
      <c r="AP14" s="167">
        <v>54.668052918663101</v>
      </c>
      <c r="AQ14" s="158"/>
      <c r="AR14" s="168">
        <v>46.888941470025102</v>
      </c>
      <c r="AS14" s="96"/>
      <c r="AT14" s="163">
        <v>52.337567625907198</v>
      </c>
      <c r="AU14" s="158">
        <v>57.703345330017797</v>
      </c>
      <c r="AV14" s="158">
        <v>65.586287242072302</v>
      </c>
      <c r="AW14" s="158">
        <v>67.100134018224296</v>
      </c>
      <c r="AX14" s="158">
        <v>47.149577571419499</v>
      </c>
      <c r="AY14" s="164">
        <v>57.774259229864199</v>
      </c>
      <c r="AZ14" s="158"/>
      <c r="BA14" s="165">
        <v>70.021967440946398</v>
      </c>
      <c r="BB14" s="166">
        <v>59.333028535718697</v>
      </c>
      <c r="BC14" s="167">
        <v>64.440897367607107</v>
      </c>
      <c r="BD14" s="158"/>
      <c r="BE14" s="168">
        <v>59.921140882907203</v>
      </c>
    </row>
    <row r="15" spans="1:57" x14ac:dyDescent="0.25">
      <c r="A15" s="24" t="s">
        <v>26</v>
      </c>
      <c r="B15" s="44" t="str">
        <f t="shared" si="0"/>
        <v>Fairfax/Tysons Corner, VA</v>
      </c>
      <c r="C15" s="12"/>
      <c r="D15" s="28" t="s">
        <v>16</v>
      </c>
      <c r="E15" s="31" t="s">
        <v>17</v>
      </c>
      <c r="F15" s="12"/>
      <c r="G15" s="163">
        <v>40.552728954671601</v>
      </c>
      <c r="H15" s="158">
        <v>41.1771507863089</v>
      </c>
      <c r="I15" s="158">
        <v>40.807123034227502</v>
      </c>
      <c r="J15" s="158">
        <v>38.4713228492136</v>
      </c>
      <c r="K15" s="158">
        <v>36.574930619796397</v>
      </c>
      <c r="L15" s="164">
        <v>39.516651248843601</v>
      </c>
      <c r="M15" s="158"/>
      <c r="N15" s="165">
        <v>51.1447733580018</v>
      </c>
      <c r="O15" s="166">
        <v>40.5224225612575</v>
      </c>
      <c r="P15" s="167">
        <v>45.8323699421965</v>
      </c>
      <c r="Q15" s="158"/>
      <c r="R15" s="168">
        <v>41.321440370003302</v>
      </c>
      <c r="S15" s="96"/>
      <c r="T15" s="163">
        <v>39.033065698559298</v>
      </c>
      <c r="U15" s="158">
        <v>34.191193428059101</v>
      </c>
      <c r="V15" s="158">
        <v>34.922782351128703</v>
      </c>
      <c r="W15" s="158">
        <v>26.585061489357901</v>
      </c>
      <c r="X15" s="158">
        <v>-5.9139851499567699</v>
      </c>
      <c r="Y15" s="164">
        <v>23.982734524981801</v>
      </c>
      <c r="Z15" s="158"/>
      <c r="AA15" s="165">
        <v>46.821081635585003</v>
      </c>
      <c r="AB15" s="166">
        <v>26.313694134099102</v>
      </c>
      <c r="AC15" s="167">
        <v>36.985718832173198</v>
      </c>
      <c r="AD15" s="158"/>
      <c r="AE15" s="168">
        <v>27.828916252528199</v>
      </c>
      <c r="AF15" s="35"/>
      <c r="AG15" s="163">
        <v>38.170675300647503</v>
      </c>
      <c r="AH15" s="158">
        <v>42.735314523589203</v>
      </c>
      <c r="AI15" s="158">
        <v>45.418015726179398</v>
      </c>
      <c r="AJ15" s="158">
        <v>44.958371877890798</v>
      </c>
      <c r="AK15" s="158">
        <v>42.235198889916703</v>
      </c>
      <c r="AL15" s="164">
        <v>42.703515263644697</v>
      </c>
      <c r="AM15" s="158"/>
      <c r="AN15" s="165">
        <v>46.782493061979601</v>
      </c>
      <c r="AO15" s="166">
        <v>46.198982541334203</v>
      </c>
      <c r="AP15" s="167">
        <v>46.490720934266001</v>
      </c>
      <c r="AQ15" s="158"/>
      <c r="AR15" s="168">
        <v>43.785618712522897</v>
      </c>
      <c r="AS15" s="96"/>
      <c r="AT15" s="163">
        <v>35.192117570733899</v>
      </c>
      <c r="AU15" s="158">
        <v>42.859050596450203</v>
      </c>
      <c r="AV15" s="158">
        <v>53.237740443066699</v>
      </c>
      <c r="AW15" s="158">
        <v>49.449658526037297</v>
      </c>
      <c r="AX15" s="158">
        <v>33.718881972726102</v>
      </c>
      <c r="AY15" s="164">
        <v>42.863813809417202</v>
      </c>
      <c r="AZ15" s="158"/>
      <c r="BA15" s="165">
        <v>41.796686446438002</v>
      </c>
      <c r="BB15" s="166">
        <v>34.513787370884103</v>
      </c>
      <c r="BC15" s="167">
        <v>38.082046726512203</v>
      </c>
      <c r="BD15" s="158"/>
      <c r="BE15" s="168">
        <v>41.3786999869684</v>
      </c>
    </row>
    <row r="16" spans="1:57" x14ac:dyDescent="0.25">
      <c r="A16" s="24" t="s">
        <v>27</v>
      </c>
      <c r="B16" s="44" t="str">
        <f t="shared" si="0"/>
        <v>I-95 Fredericksburg, VA</v>
      </c>
      <c r="C16" s="12"/>
      <c r="D16" s="28" t="s">
        <v>16</v>
      </c>
      <c r="E16" s="31" t="s">
        <v>17</v>
      </c>
      <c r="F16" s="12"/>
      <c r="G16" s="163">
        <v>52.784360189573398</v>
      </c>
      <c r="H16" s="158">
        <v>52.488151658767698</v>
      </c>
      <c r="I16" s="158">
        <v>51.255924170616098</v>
      </c>
      <c r="J16" s="158">
        <v>49.1113744075829</v>
      </c>
      <c r="K16" s="158">
        <v>46.872037914691902</v>
      </c>
      <c r="L16" s="164">
        <v>50.502369668246402</v>
      </c>
      <c r="M16" s="158"/>
      <c r="N16" s="165">
        <v>53.0924170616113</v>
      </c>
      <c r="O16" s="166">
        <v>53.009478672985701</v>
      </c>
      <c r="P16" s="167">
        <v>53.050947867298497</v>
      </c>
      <c r="Q16" s="158"/>
      <c r="R16" s="168">
        <v>51.230534867975599</v>
      </c>
      <c r="S16" s="96"/>
      <c r="T16" s="163">
        <v>38.755994940337402</v>
      </c>
      <c r="U16" s="158">
        <v>41.948875863718001</v>
      </c>
      <c r="V16" s="158">
        <v>37.548792655549398</v>
      </c>
      <c r="W16" s="158">
        <v>34.689836928897499</v>
      </c>
      <c r="X16" s="158">
        <v>14.036654362133801</v>
      </c>
      <c r="Y16" s="164">
        <v>33.008130760905999</v>
      </c>
      <c r="Z16" s="158"/>
      <c r="AA16" s="165">
        <v>26.0888359753462</v>
      </c>
      <c r="AB16" s="166">
        <v>26.286399049432202</v>
      </c>
      <c r="AC16" s="167">
        <v>26.1874629686675</v>
      </c>
      <c r="AD16" s="158"/>
      <c r="AE16" s="168">
        <v>30.914525799444899</v>
      </c>
      <c r="AF16" s="35"/>
      <c r="AG16" s="163">
        <v>48.373815165876699</v>
      </c>
      <c r="AH16" s="158">
        <v>50.844194312796198</v>
      </c>
      <c r="AI16" s="158">
        <v>51.999407582938304</v>
      </c>
      <c r="AJ16" s="158">
        <v>52.645142180094702</v>
      </c>
      <c r="AK16" s="158">
        <v>50.8056872037914</v>
      </c>
      <c r="AL16" s="164">
        <v>50.933649289099499</v>
      </c>
      <c r="AM16" s="158"/>
      <c r="AN16" s="165">
        <v>52.929502369668199</v>
      </c>
      <c r="AO16" s="166">
        <v>56.122630331753498</v>
      </c>
      <c r="AP16" s="167">
        <v>54.526066350710899</v>
      </c>
      <c r="AQ16" s="158"/>
      <c r="AR16" s="168">
        <v>51.960054163845598</v>
      </c>
      <c r="AS16" s="96"/>
      <c r="AT16" s="163">
        <v>32.923352976595602</v>
      </c>
      <c r="AU16" s="158">
        <v>34.909280203278897</v>
      </c>
      <c r="AV16" s="158">
        <v>32.778218409507403</v>
      </c>
      <c r="AW16" s="158">
        <v>40.126064329582597</v>
      </c>
      <c r="AX16" s="158">
        <v>36.577188981224403</v>
      </c>
      <c r="AY16" s="164">
        <v>35.453440097475003</v>
      </c>
      <c r="AZ16" s="158"/>
      <c r="BA16" s="165">
        <v>33.949407909563597</v>
      </c>
      <c r="BB16" s="166">
        <v>34.003043178085299</v>
      </c>
      <c r="BC16" s="167">
        <v>33.9770054207643</v>
      </c>
      <c r="BD16" s="158"/>
      <c r="BE16" s="168">
        <v>35.007365019879899</v>
      </c>
    </row>
    <row r="17" spans="1:57" x14ac:dyDescent="0.25">
      <c r="A17" s="24" t="s">
        <v>28</v>
      </c>
      <c r="B17" s="44" t="str">
        <f t="shared" si="0"/>
        <v>Dulles Airport Area, VA</v>
      </c>
      <c r="C17" s="12"/>
      <c r="D17" s="28" t="s">
        <v>16</v>
      </c>
      <c r="E17" s="31" t="s">
        <v>17</v>
      </c>
      <c r="F17" s="12"/>
      <c r="G17" s="163">
        <v>39.075630252100801</v>
      </c>
      <c r="H17" s="158">
        <v>40.709617180205399</v>
      </c>
      <c r="I17" s="158">
        <v>40.476190476190403</v>
      </c>
      <c r="J17" s="158">
        <v>38.281979458450003</v>
      </c>
      <c r="K17" s="158">
        <v>38.207282913165201</v>
      </c>
      <c r="L17" s="164">
        <v>39.350140056022397</v>
      </c>
      <c r="M17" s="158"/>
      <c r="N17" s="165">
        <v>44.098972922502298</v>
      </c>
      <c r="O17" s="166">
        <v>38.029878618113898</v>
      </c>
      <c r="P17" s="167">
        <v>41.064425770308098</v>
      </c>
      <c r="Q17" s="158"/>
      <c r="R17" s="168">
        <v>39.839935974389697</v>
      </c>
      <c r="S17" s="96"/>
      <c r="T17" s="163">
        <v>43.082489406018802</v>
      </c>
      <c r="U17" s="158">
        <v>38.601418492341701</v>
      </c>
      <c r="V17" s="158">
        <v>37.9437157693703</v>
      </c>
      <c r="W17" s="158">
        <v>34.156548327124497</v>
      </c>
      <c r="X17" s="158">
        <v>31.2992255725819</v>
      </c>
      <c r="Y17" s="164">
        <v>36.956922366807298</v>
      </c>
      <c r="Z17" s="158"/>
      <c r="AA17" s="165">
        <v>56.084557517786202</v>
      </c>
      <c r="AB17" s="166">
        <v>35.960783015106799</v>
      </c>
      <c r="AC17" s="167">
        <v>46.073145051135803</v>
      </c>
      <c r="AD17" s="158"/>
      <c r="AE17" s="168">
        <v>39.521192673254497</v>
      </c>
      <c r="AF17" s="35"/>
      <c r="AG17" s="163">
        <v>41.9934640522875</v>
      </c>
      <c r="AH17" s="158">
        <v>50.0700280112044</v>
      </c>
      <c r="AI17" s="158">
        <v>50.999066293183901</v>
      </c>
      <c r="AJ17" s="158">
        <v>49.367413632119501</v>
      </c>
      <c r="AK17" s="158">
        <v>45.308123249299697</v>
      </c>
      <c r="AL17" s="164">
        <v>47.547619047619001</v>
      </c>
      <c r="AM17" s="158"/>
      <c r="AN17" s="165">
        <v>45.240429505135303</v>
      </c>
      <c r="AO17" s="166">
        <v>45.147058823529399</v>
      </c>
      <c r="AP17" s="167">
        <v>45.193744164332301</v>
      </c>
      <c r="AQ17" s="158"/>
      <c r="AR17" s="168">
        <v>46.875083366680002</v>
      </c>
      <c r="AS17" s="96"/>
      <c r="AT17" s="163">
        <v>46.377420929102698</v>
      </c>
      <c r="AU17" s="158">
        <v>53.666152678517797</v>
      </c>
      <c r="AV17" s="158">
        <v>55.958777493201602</v>
      </c>
      <c r="AW17" s="158">
        <v>45.944723106800701</v>
      </c>
      <c r="AX17" s="158">
        <v>46.392685442469798</v>
      </c>
      <c r="AY17" s="164">
        <v>49.757886061454698</v>
      </c>
      <c r="AZ17" s="158"/>
      <c r="BA17" s="165">
        <v>50.331129085174702</v>
      </c>
      <c r="BB17" s="166">
        <v>50.556088161365203</v>
      </c>
      <c r="BC17" s="167">
        <v>50.443408335949997</v>
      </c>
      <c r="BD17" s="158"/>
      <c r="BE17" s="168">
        <v>49.946100010374501</v>
      </c>
    </row>
    <row r="18" spans="1:57" x14ac:dyDescent="0.25">
      <c r="A18" s="24" t="s">
        <v>29</v>
      </c>
      <c r="B18" s="44" t="str">
        <f t="shared" si="0"/>
        <v>Williamsburg, VA</v>
      </c>
      <c r="C18" s="12"/>
      <c r="D18" s="28" t="s">
        <v>16</v>
      </c>
      <c r="E18" s="31" t="s">
        <v>17</v>
      </c>
      <c r="F18" s="12"/>
      <c r="G18" s="163">
        <v>45.9903655426466</v>
      </c>
      <c r="H18" s="158">
        <v>60.017001983564697</v>
      </c>
      <c r="I18" s="158">
        <v>59.379427599886597</v>
      </c>
      <c r="J18" s="158">
        <v>52.366109379427499</v>
      </c>
      <c r="K18" s="158">
        <v>46.599603287050101</v>
      </c>
      <c r="L18" s="164">
        <v>52.870501558515102</v>
      </c>
      <c r="M18" s="158"/>
      <c r="N18" s="165">
        <v>56.290733918957201</v>
      </c>
      <c r="O18" s="166">
        <v>36.384244828563297</v>
      </c>
      <c r="P18" s="167">
        <v>46.337489373760199</v>
      </c>
      <c r="Q18" s="158"/>
      <c r="R18" s="168">
        <v>51.0039266485851</v>
      </c>
      <c r="S18" s="96"/>
      <c r="T18" s="163">
        <v>55.602202347443999</v>
      </c>
      <c r="U18" s="158">
        <v>91.007347140139899</v>
      </c>
      <c r="V18" s="158">
        <v>103.726412288898</v>
      </c>
      <c r="W18" s="158">
        <v>103.20576874319499</v>
      </c>
      <c r="X18" s="158">
        <v>41.316191973325097</v>
      </c>
      <c r="Y18" s="164">
        <v>77.573033136172597</v>
      </c>
      <c r="Z18" s="158"/>
      <c r="AA18" s="165">
        <v>82.179156231540503</v>
      </c>
      <c r="AB18" s="166">
        <v>32.746229328129502</v>
      </c>
      <c r="AC18" s="167">
        <v>58.941967427901702</v>
      </c>
      <c r="AD18" s="158"/>
      <c r="AE18" s="168">
        <v>72.3295519456357</v>
      </c>
      <c r="AF18" s="35"/>
      <c r="AG18" s="163">
        <v>38.544913573250199</v>
      </c>
      <c r="AH18" s="158">
        <v>44.392887503541999</v>
      </c>
      <c r="AI18" s="158">
        <v>43.128364975913797</v>
      </c>
      <c r="AJ18" s="158">
        <v>39.703173703598701</v>
      </c>
      <c r="AK18" s="158">
        <v>39.873193539246202</v>
      </c>
      <c r="AL18" s="164">
        <v>41.128506659110201</v>
      </c>
      <c r="AM18" s="158"/>
      <c r="AN18" s="165">
        <v>52.663644091810703</v>
      </c>
      <c r="AO18" s="166">
        <v>55.692122414281599</v>
      </c>
      <c r="AP18" s="167">
        <v>54.177883253046097</v>
      </c>
      <c r="AQ18" s="158"/>
      <c r="AR18" s="168">
        <v>44.856899971663303</v>
      </c>
      <c r="AS18" s="96"/>
      <c r="AT18" s="163">
        <v>74.076183296516106</v>
      </c>
      <c r="AU18" s="158">
        <v>93.898708886189894</v>
      </c>
      <c r="AV18" s="158">
        <v>95.587100624390999</v>
      </c>
      <c r="AW18" s="158">
        <v>89.749536444342894</v>
      </c>
      <c r="AX18" s="158">
        <v>67.964567100601002</v>
      </c>
      <c r="AY18" s="164">
        <v>84.018186499688397</v>
      </c>
      <c r="AZ18" s="158"/>
      <c r="BA18" s="165">
        <v>79.618490727303296</v>
      </c>
      <c r="BB18" s="166">
        <v>74.439138156117096</v>
      </c>
      <c r="BC18" s="167">
        <v>76.918596385264493</v>
      </c>
      <c r="BD18" s="158"/>
      <c r="BE18" s="168">
        <v>81.504723738421106</v>
      </c>
    </row>
    <row r="19" spans="1:57" x14ac:dyDescent="0.25">
      <c r="A19" s="24" t="s">
        <v>30</v>
      </c>
      <c r="B19" s="44" t="str">
        <f t="shared" si="0"/>
        <v>Virginia Beach, VA</v>
      </c>
      <c r="C19" s="12"/>
      <c r="D19" s="28" t="s">
        <v>16</v>
      </c>
      <c r="E19" s="31" t="s">
        <v>17</v>
      </c>
      <c r="F19" s="12"/>
      <c r="G19" s="163">
        <v>42.155405995979301</v>
      </c>
      <c r="H19" s="158">
        <v>44.751332925443499</v>
      </c>
      <c r="I19" s="158">
        <v>44.646446988899498</v>
      </c>
      <c r="J19" s="158">
        <v>45.940040206275597</v>
      </c>
      <c r="K19" s="158">
        <v>44.803775893715503</v>
      </c>
      <c r="L19" s="164">
        <v>44.459400402062698</v>
      </c>
      <c r="M19" s="158"/>
      <c r="N19" s="165">
        <v>62.468315706668903</v>
      </c>
      <c r="O19" s="166">
        <v>45.808932785595601</v>
      </c>
      <c r="P19" s="167">
        <v>54.138624246132302</v>
      </c>
      <c r="Q19" s="158"/>
      <c r="R19" s="168">
        <v>47.224892928939703</v>
      </c>
      <c r="S19" s="96"/>
      <c r="T19" s="163">
        <v>7.7802765272752001</v>
      </c>
      <c r="U19" s="158">
        <v>-33.944763688568003</v>
      </c>
      <c r="V19" s="158">
        <v>-34.081990786307699</v>
      </c>
      <c r="W19" s="158">
        <v>-34.9001325986899</v>
      </c>
      <c r="X19" s="158">
        <v>-32.773067582778303</v>
      </c>
      <c r="Y19" s="164">
        <v>-28.706428953758401</v>
      </c>
      <c r="Z19" s="158"/>
      <c r="AA19" s="165">
        <v>9.9406580755455103</v>
      </c>
      <c r="AB19" s="166">
        <v>-11.6022634908346</v>
      </c>
      <c r="AC19" s="167">
        <v>-0.33520259007205599</v>
      </c>
      <c r="AD19" s="158"/>
      <c r="AE19" s="168">
        <v>-21.3754367865583</v>
      </c>
      <c r="AF19" s="35"/>
      <c r="AG19" s="163">
        <v>36.391049733414903</v>
      </c>
      <c r="AH19" s="158">
        <v>38.899571715759102</v>
      </c>
      <c r="AI19" s="158">
        <v>39.443667511581097</v>
      </c>
      <c r="AJ19" s="158">
        <v>39.874136876147098</v>
      </c>
      <c r="AK19" s="158">
        <v>41.956559741281303</v>
      </c>
      <c r="AL19" s="164">
        <v>39.312997115636698</v>
      </c>
      <c r="AM19" s="158"/>
      <c r="AN19" s="165">
        <v>52.794773184162203</v>
      </c>
      <c r="AO19" s="166">
        <v>52.884363254960199</v>
      </c>
      <c r="AP19" s="167">
        <v>52.839568219561201</v>
      </c>
      <c r="AQ19" s="158"/>
      <c r="AR19" s="168">
        <v>43.177731716757997</v>
      </c>
      <c r="AS19" s="96"/>
      <c r="AT19" s="163">
        <v>10.307905525584699</v>
      </c>
      <c r="AU19" s="158">
        <v>-3.38607822396613</v>
      </c>
      <c r="AV19" s="158">
        <v>-3.0757435307112102</v>
      </c>
      <c r="AW19" s="158">
        <v>-3.7071920508488998</v>
      </c>
      <c r="AX19" s="158">
        <v>1.7161445287394901</v>
      </c>
      <c r="AY19" s="164">
        <v>-2.1174199481704299E-2</v>
      </c>
      <c r="AZ19" s="158"/>
      <c r="BA19" s="165">
        <v>21.998536979723401</v>
      </c>
      <c r="BB19" s="166">
        <v>13.4125802039752</v>
      </c>
      <c r="BC19" s="167">
        <v>17.545349866339599</v>
      </c>
      <c r="BD19" s="158"/>
      <c r="BE19" s="168">
        <v>5.4910569099107196</v>
      </c>
    </row>
    <row r="20" spans="1:57" x14ac:dyDescent="0.25">
      <c r="A20" s="41" t="s">
        <v>31</v>
      </c>
      <c r="B20" s="44" t="str">
        <f t="shared" si="0"/>
        <v>Norfolk/Portsmouth, VA</v>
      </c>
      <c r="C20" s="12"/>
      <c r="D20" s="28" t="s">
        <v>16</v>
      </c>
      <c r="E20" s="31" t="s">
        <v>17</v>
      </c>
      <c r="F20" s="12"/>
      <c r="G20" s="163">
        <v>40.783693551221198</v>
      </c>
      <c r="H20" s="158">
        <v>40.660692321208899</v>
      </c>
      <c r="I20" s="158">
        <v>42.698998418555597</v>
      </c>
      <c r="J20" s="158">
        <v>41.117554032683103</v>
      </c>
      <c r="K20" s="158">
        <v>43.243718151467199</v>
      </c>
      <c r="L20" s="164">
        <v>41.700931295027203</v>
      </c>
      <c r="M20" s="158"/>
      <c r="N20" s="165">
        <v>59.532595325953203</v>
      </c>
      <c r="O20" s="166">
        <v>46.4593217360745</v>
      </c>
      <c r="P20" s="167">
        <v>52.995958531013798</v>
      </c>
      <c r="Q20" s="158"/>
      <c r="R20" s="168">
        <v>44.928081933880499</v>
      </c>
      <c r="S20" s="96"/>
      <c r="T20" s="163">
        <v>-22.828460106671201</v>
      </c>
      <c r="U20" s="158">
        <v>-31.715967545604801</v>
      </c>
      <c r="V20" s="158">
        <v>-19.3652380462336</v>
      </c>
      <c r="W20" s="158">
        <v>-27.118526850139599</v>
      </c>
      <c r="X20" s="158">
        <v>-38.6607808365222</v>
      </c>
      <c r="Y20" s="164">
        <v>-28.6588976160626</v>
      </c>
      <c r="Z20" s="158"/>
      <c r="AA20" s="165">
        <v>-5.8600494261823304</v>
      </c>
      <c r="AB20" s="166">
        <v>-18.938459498530101</v>
      </c>
      <c r="AC20" s="167">
        <v>-12.0778730860705</v>
      </c>
      <c r="AD20" s="158"/>
      <c r="AE20" s="168">
        <v>-23.8168514850564</v>
      </c>
      <c r="AF20" s="35"/>
      <c r="AG20" s="163">
        <v>44.570374275171297</v>
      </c>
      <c r="AH20" s="158">
        <v>47.944122298365798</v>
      </c>
      <c r="AI20" s="158">
        <v>49.253206817782399</v>
      </c>
      <c r="AJ20" s="158">
        <v>47.5531541029696</v>
      </c>
      <c r="AK20" s="158">
        <v>47.772799156562897</v>
      </c>
      <c r="AL20" s="164">
        <v>47.418731330170402</v>
      </c>
      <c r="AM20" s="158"/>
      <c r="AN20" s="165">
        <v>56.470743278861299</v>
      </c>
      <c r="AO20" s="166">
        <v>54.652082235107997</v>
      </c>
      <c r="AP20" s="167">
        <v>55.561412756984701</v>
      </c>
      <c r="AQ20" s="158"/>
      <c r="AR20" s="168">
        <v>49.745211737831603</v>
      </c>
      <c r="AS20" s="96"/>
      <c r="AT20" s="163">
        <v>0.27342583889033301</v>
      </c>
      <c r="AU20" s="158">
        <v>1.60438436404802</v>
      </c>
      <c r="AV20" s="158">
        <v>6.7755084819615599</v>
      </c>
      <c r="AW20" s="158">
        <v>3.4744990580302502</v>
      </c>
      <c r="AX20" s="158">
        <v>-3.1777368243255601</v>
      </c>
      <c r="AY20" s="164">
        <v>1.73037521442669</v>
      </c>
      <c r="AZ20" s="158"/>
      <c r="BA20" s="165">
        <v>17.378252428343998</v>
      </c>
      <c r="BB20" s="166">
        <v>11.8607570180981</v>
      </c>
      <c r="BC20" s="167">
        <v>14.598247035347301</v>
      </c>
      <c r="BD20" s="158"/>
      <c r="BE20" s="168">
        <v>5.51115227751467</v>
      </c>
    </row>
    <row r="21" spans="1:57" x14ac:dyDescent="0.25">
      <c r="A21" s="42" t="s">
        <v>32</v>
      </c>
      <c r="B21" s="44" t="str">
        <f t="shared" si="0"/>
        <v>Newport News/Hampton, VA</v>
      </c>
      <c r="C21" s="12"/>
      <c r="D21" s="28" t="s">
        <v>16</v>
      </c>
      <c r="E21" s="31" t="s">
        <v>17</v>
      </c>
      <c r="F21" s="13"/>
      <c r="G21" s="163">
        <v>51.418842224744601</v>
      </c>
      <c r="H21" s="158">
        <v>51.645856980703698</v>
      </c>
      <c r="I21" s="158">
        <v>52.880249716231503</v>
      </c>
      <c r="J21" s="158">
        <v>52.312712826333701</v>
      </c>
      <c r="K21" s="158">
        <v>49.744608399545903</v>
      </c>
      <c r="L21" s="164">
        <v>51.600454029511901</v>
      </c>
      <c r="M21" s="158"/>
      <c r="N21" s="165">
        <v>56.966515323495997</v>
      </c>
      <c r="O21" s="166">
        <v>49.233825198637902</v>
      </c>
      <c r="P21" s="167">
        <v>53.1001702610669</v>
      </c>
      <c r="Q21" s="158"/>
      <c r="R21" s="168">
        <v>52.028944381384697</v>
      </c>
      <c r="S21" s="96"/>
      <c r="T21" s="163">
        <v>20.079522862823001</v>
      </c>
      <c r="U21" s="158">
        <v>20.930232558139501</v>
      </c>
      <c r="V21" s="158">
        <v>27.943700652248499</v>
      </c>
      <c r="W21" s="158">
        <v>22.654690618762402</v>
      </c>
      <c r="X21" s="158">
        <v>-7.2486772486772404</v>
      </c>
      <c r="Y21" s="164">
        <v>15.6228142684555</v>
      </c>
      <c r="Z21" s="158"/>
      <c r="AA21" s="165">
        <v>14.1922639362912</v>
      </c>
      <c r="AB21" s="166">
        <v>0.72568940493468703</v>
      </c>
      <c r="AC21" s="167">
        <v>7.5276540726906997</v>
      </c>
      <c r="AD21" s="158"/>
      <c r="AE21" s="168">
        <v>13.1391043723554</v>
      </c>
      <c r="AF21" s="35"/>
      <c r="AG21" s="163">
        <v>49.868757094211098</v>
      </c>
      <c r="AH21" s="158">
        <v>53.901816118047599</v>
      </c>
      <c r="AI21" s="158">
        <v>54.171396140749103</v>
      </c>
      <c r="AJ21" s="158">
        <v>53.5435584562996</v>
      </c>
      <c r="AK21" s="158">
        <v>54.926929625425601</v>
      </c>
      <c r="AL21" s="164">
        <v>53.282491486946597</v>
      </c>
      <c r="AM21" s="158"/>
      <c r="AN21" s="165">
        <v>63.904653802497101</v>
      </c>
      <c r="AO21" s="166">
        <v>63.142026106696903</v>
      </c>
      <c r="AP21" s="167">
        <v>63.523339954596999</v>
      </c>
      <c r="AQ21" s="158"/>
      <c r="AR21" s="168">
        <v>56.208448191989604</v>
      </c>
      <c r="AS21" s="96"/>
      <c r="AT21" s="163">
        <v>11.756756756756699</v>
      </c>
      <c r="AU21" s="158">
        <v>16.641080749155599</v>
      </c>
      <c r="AV21" s="158">
        <v>17.775892650574502</v>
      </c>
      <c r="AW21" s="158">
        <v>15.7414506977457</v>
      </c>
      <c r="AX21" s="158">
        <v>12.3403946604759</v>
      </c>
      <c r="AY21" s="164">
        <v>14.8407516704637</v>
      </c>
      <c r="AZ21" s="158"/>
      <c r="BA21" s="165">
        <v>31.6285526411923</v>
      </c>
      <c r="BB21" s="166">
        <v>26.4904426916791</v>
      </c>
      <c r="BC21" s="167">
        <v>29.023775216138301</v>
      </c>
      <c r="BD21" s="158"/>
      <c r="BE21" s="168">
        <v>19.066991552258902</v>
      </c>
    </row>
    <row r="22" spans="1:57" x14ac:dyDescent="0.25">
      <c r="A22" s="43" t="s">
        <v>33</v>
      </c>
      <c r="B22" s="44" t="str">
        <f t="shared" si="0"/>
        <v>Chesapeake/Suffolk, VA</v>
      </c>
      <c r="C22" s="12"/>
      <c r="D22" s="29" t="s">
        <v>16</v>
      </c>
      <c r="E22" s="32" t="s">
        <v>17</v>
      </c>
      <c r="F22" s="12"/>
      <c r="G22" s="169">
        <v>52.192139737991198</v>
      </c>
      <c r="H22" s="170">
        <v>54.235807860262</v>
      </c>
      <c r="I22" s="170">
        <v>55.039301310043598</v>
      </c>
      <c r="J22" s="170">
        <v>53.240174672488997</v>
      </c>
      <c r="K22" s="170">
        <v>47.458515283842701</v>
      </c>
      <c r="L22" s="171">
        <v>52.433187772925699</v>
      </c>
      <c r="M22" s="158"/>
      <c r="N22" s="172">
        <v>59.196506550218302</v>
      </c>
      <c r="O22" s="173">
        <v>50.323144104803397</v>
      </c>
      <c r="P22" s="174">
        <v>54.759825327510903</v>
      </c>
      <c r="Q22" s="158"/>
      <c r="R22" s="175">
        <v>53.097941359949999</v>
      </c>
      <c r="S22" s="96"/>
      <c r="T22" s="169">
        <v>6.5620542082738904</v>
      </c>
      <c r="U22" s="170">
        <v>-12.9520605550883</v>
      </c>
      <c r="V22" s="170">
        <v>-18.325557283566599</v>
      </c>
      <c r="W22" s="170">
        <v>-15.0738367233212</v>
      </c>
      <c r="X22" s="170">
        <v>-27.119098712446299</v>
      </c>
      <c r="Y22" s="171">
        <v>-14.4591359854097</v>
      </c>
      <c r="Z22" s="158"/>
      <c r="AA22" s="172">
        <v>4.1807562250230497</v>
      </c>
      <c r="AB22" s="173">
        <v>-10.081148564294599</v>
      </c>
      <c r="AC22" s="174">
        <v>-2.8960817717206102</v>
      </c>
      <c r="AD22" s="158"/>
      <c r="AE22" s="175">
        <v>-11.3485814273215</v>
      </c>
      <c r="AF22" s="36"/>
      <c r="AG22" s="169">
        <v>54.174672489082901</v>
      </c>
      <c r="AH22" s="170">
        <v>62.550218340611302</v>
      </c>
      <c r="AI22" s="170">
        <v>63.733624454148398</v>
      </c>
      <c r="AJ22" s="170">
        <v>62.441048034934397</v>
      </c>
      <c r="AK22" s="170">
        <v>57.410480349344901</v>
      </c>
      <c r="AL22" s="171">
        <v>60.062008733624403</v>
      </c>
      <c r="AM22" s="158"/>
      <c r="AN22" s="172">
        <v>61.5065502183406</v>
      </c>
      <c r="AO22" s="173">
        <v>61.192139737991198</v>
      </c>
      <c r="AP22" s="174">
        <v>61.349344978165902</v>
      </c>
      <c r="AQ22" s="158"/>
      <c r="AR22" s="175">
        <v>60.429819089207697</v>
      </c>
      <c r="AS22" s="96"/>
      <c r="AT22" s="169">
        <v>6.6632275814633299</v>
      </c>
      <c r="AU22" s="170">
        <v>6.0487154808617696</v>
      </c>
      <c r="AV22" s="170">
        <v>4.7738693467336599</v>
      </c>
      <c r="AW22" s="170">
        <v>9.5456983069026204</v>
      </c>
      <c r="AX22" s="170">
        <v>0.25928467932585902</v>
      </c>
      <c r="AY22" s="171">
        <v>5.4220191924456502</v>
      </c>
      <c r="AZ22" s="158"/>
      <c r="BA22" s="172">
        <v>11.9456366237482</v>
      </c>
      <c r="BB22" s="173">
        <v>7.76743828347304</v>
      </c>
      <c r="BC22" s="174">
        <v>9.8221614227086107</v>
      </c>
      <c r="BD22" s="158"/>
      <c r="BE22" s="175">
        <v>6.6616016472324002</v>
      </c>
    </row>
    <row r="23" spans="1:57" x14ac:dyDescent="0.25">
      <c r="A23" s="22" t="s">
        <v>43</v>
      </c>
      <c r="B23" s="44" t="str">
        <f t="shared" si="0"/>
        <v>Richmond CBD/Airport, VA</v>
      </c>
      <c r="C23" s="10"/>
      <c r="D23" s="27" t="s">
        <v>16</v>
      </c>
      <c r="E23" s="30" t="s">
        <v>17</v>
      </c>
      <c r="F23" s="3"/>
      <c r="G23" s="155">
        <v>37.372013651877097</v>
      </c>
      <c r="H23" s="156">
        <v>38.585513841486502</v>
      </c>
      <c r="I23" s="156">
        <v>43.989381873340903</v>
      </c>
      <c r="J23" s="156">
        <v>41.505498672734099</v>
      </c>
      <c r="K23" s="156">
        <v>40.3678422449753</v>
      </c>
      <c r="L23" s="157">
        <v>40.364050056882803</v>
      </c>
      <c r="M23" s="158"/>
      <c r="N23" s="159">
        <v>55.460750853242303</v>
      </c>
      <c r="O23" s="160">
        <v>43.136139552521797</v>
      </c>
      <c r="P23" s="161">
        <v>49.298445202882</v>
      </c>
      <c r="Q23" s="158"/>
      <c r="R23" s="162">
        <v>42.916734384311098</v>
      </c>
      <c r="S23" s="96"/>
      <c r="T23" s="155">
        <v>28.620185275475301</v>
      </c>
      <c r="U23" s="156">
        <v>24.817394866758399</v>
      </c>
      <c r="V23" s="156">
        <v>41.001202165095101</v>
      </c>
      <c r="W23" s="156">
        <v>36.523074187871202</v>
      </c>
      <c r="X23" s="156">
        <v>3.5394923113708998</v>
      </c>
      <c r="Y23" s="157">
        <v>25.699874926286</v>
      </c>
      <c r="Z23" s="158"/>
      <c r="AA23" s="159">
        <v>56.727863685970199</v>
      </c>
      <c r="AB23" s="160">
        <v>21.056527808034499</v>
      </c>
      <c r="AC23" s="161">
        <v>38.830315927625101</v>
      </c>
      <c r="AD23" s="158"/>
      <c r="AE23" s="162">
        <v>29.7267011197724</v>
      </c>
      <c r="AF23" s="33"/>
      <c r="AG23" s="155">
        <v>47.203261281759502</v>
      </c>
      <c r="AH23" s="156">
        <v>55.3469852104664</v>
      </c>
      <c r="AI23" s="156">
        <v>59.286120591581302</v>
      </c>
      <c r="AJ23" s="156">
        <v>59.091770951839202</v>
      </c>
      <c r="AK23" s="156">
        <v>53.7495259764884</v>
      </c>
      <c r="AL23" s="157">
        <v>54.935532802426998</v>
      </c>
      <c r="AM23" s="158"/>
      <c r="AN23" s="159">
        <v>55.2284793325748</v>
      </c>
      <c r="AO23" s="160">
        <v>54.986727341676101</v>
      </c>
      <c r="AP23" s="161">
        <v>55.107603337125497</v>
      </c>
      <c r="AQ23" s="158"/>
      <c r="AR23" s="162">
        <v>54.984695812340803</v>
      </c>
      <c r="AS23" s="96"/>
      <c r="AT23" s="155">
        <v>65.618373339181304</v>
      </c>
      <c r="AU23" s="156">
        <v>74.303223241910402</v>
      </c>
      <c r="AV23" s="156">
        <v>78.370439420968495</v>
      </c>
      <c r="AW23" s="156">
        <v>87.661835026320603</v>
      </c>
      <c r="AX23" s="156">
        <v>63.451012004394798</v>
      </c>
      <c r="AY23" s="157">
        <v>73.995564275716205</v>
      </c>
      <c r="AZ23" s="158"/>
      <c r="BA23" s="159">
        <v>65.219497862344298</v>
      </c>
      <c r="BB23" s="160">
        <v>51.088464230646501</v>
      </c>
      <c r="BC23" s="161">
        <v>57.853798102481903</v>
      </c>
      <c r="BD23" s="158"/>
      <c r="BE23" s="162">
        <v>69.045605810994502</v>
      </c>
    </row>
    <row r="24" spans="1:57" x14ac:dyDescent="0.25">
      <c r="A24" s="23" t="s">
        <v>44</v>
      </c>
      <c r="B24" s="44" t="str">
        <f t="shared" si="0"/>
        <v>Richmond North/Glen Allen, VA</v>
      </c>
      <c r="C24" s="11"/>
      <c r="D24" s="28" t="s">
        <v>16</v>
      </c>
      <c r="E24" s="31" t="s">
        <v>17</v>
      </c>
      <c r="F24" s="12"/>
      <c r="G24" s="163">
        <v>49.639649628561898</v>
      </c>
      <c r="H24" s="158">
        <v>52.699855859851397</v>
      </c>
      <c r="I24" s="158">
        <v>53.420556602727501</v>
      </c>
      <c r="J24" s="158">
        <v>52.2785231178622</v>
      </c>
      <c r="K24" s="158">
        <v>49.162878367890002</v>
      </c>
      <c r="L24" s="164">
        <v>51.440292715378597</v>
      </c>
      <c r="M24" s="158"/>
      <c r="N24" s="165">
        <v>58.155006098237003</v>
      </c>
      <c r="O24" s="166">
        <v>51.258454374099102</v>
      </c>
      <c r="P24" s="167">
        <v>54.706730236167999</v>
      </c>
      <c r="Q24" s="158"/>
      <c r="R24" s="168">
        <v>52.373560578461301</v>
      </c>
      <c r="S24" s="96"/>
      <c r="T24" s="163">
        <v>24.744523699136199</v>
      </c>
      <c r="U24" s="158">
        <v>22.883403737198702</v>
      </c>
      <c r="V24" s="158">
        <v>25.584920347660098</v>
      </c>
      <c r="W24" s="158">
        <v>35.118706116544601</v>
      </c>
      <c r="X24" s="158">
        <v>7.0816147890519501</v>
      </c>
      <c r="Y24" s="164">
        <v>22.582589796952899</v>
      </c>
      <c r="Z24" s="158"/>
      <c r="AA24" s="165">
        <v>27.668187461586498</v>
      </c>
      <c r="AB24" s="166">
        <v>14.0773261176759</v>
      </c>
      <c r="AC24" s="167">
        <v>20.919214053392199</v>
      </c>
      <c r="AD24" s="158"/>
      <c r="AE24" s="168">
        <v>22.081396618790201</v>
      </c>
      <c r="AF24" s="34"/>
      <c r="AG24" s="163">
        <v>48.999334737775797</v>
      </c>
      <c r="AH24" s="158">
        <v>56.045570462357198</v>
      </c>
      <c r="AI24" s="158">
        <v>58.540303803082303</v>
      </c>
      <c r="AJ24" s="158">
        <v>57.789111874930697</v>
      </c>
      <c r="AK24" s="158">
        <v>53.143364009313601</v>
      </c>
      <c r="AL24" s="164">
        <v>54.903536977491903</v>
      </c>
      <c r="AM24" s="158"/>
      <c r="AN24" s="165">
        <v>56.475218982148697</v>
      </c>
      <c r="AO24" s="166">
        <v>58.498724914070202</v>
      </c>
      <c r="AP24" s="167">
        <v>57.486971948109499</v>
      </c>
      <c r="AQ24" s="158"/>
      <c r="AR24" s="168">
        <v>55.641661254811197</v>
      </c>
      <c r="AS24" s="96"/>
      <c r="AT24" s="163">
        <v>27.258522391861501</v>
      </c>
      <c r="AU24" s="158">
        <v>31.860692788794399</v>
      </c>
      <c r="AV24" s="158">
        <v>36.085318808133501</v>
      </c>
      <c r="AW24" s="158">
        <v>41.311794081165701</v>
      </c>
      <c r="AX24" s="158">
        <v>29.260940247750501</v>
      </c>
      <c r="AY24" s="164">
        <v>33.239830418106799</v>
      </c>
      <c r="AZ24" s="158"/>
      <c r="BA24" s="165">
        <v>30.396759808643399</v>
      </c>
      <c r="BB24" s="166">
        <v>26.571093724516199</v>
      </c>
      <c r="BC24" s="167">
        <v>28.421800046296301</v>
      </c>
      <c r="BD24" s="158"/>
      <c r="BE24" s="168">
        <v>31.780401631538499</v>
      </c>
    </row>
    <row r="25" spans="1:57" x14ac:dyDescent="0.25">
      <c r="A25" s="24" t="s">
        <v>45</v>
      </c>
      <c r="B25" s="44" t="str">
        <f t="shared" si="0"/>
        <v>Richmond West/Midlothian, VA</v>
      </c>
      <c r="C25" s="12"/>
      <c r="D25" s="28" t="s">
        <v>16</v>
      </c>
      <c r="E25" s="31" t="s">
        <v>17</v>
      </c>
      <c r="F25" s="12"/>
      <c r="G25" s="163">
        <v>50.675909878682802</v>
      </c>
      <c r="H25" s="158">
        <v>53.552859618717498</v>
      </c>
      <c r="I25" s="158">
        <v>53.344887348353502</v>
      </c>
      <c r="J25" s="158">
        <v>53.934142114384699</v>
      </c>
      <c r="K25" s="158">
        <v>48.041594454072701</v>
      </c>
      <c r="L25" s="164">
        <v>51.909878682842198</v>
      </c>
      <c r="M25" s="158"/>
      <c r="N25" s="165">
        <v>54.6620450606585</v>
      </c>
      <c r="O25" s="166">
        <v>48.318890814558003</v>
      </c>
      <c r="P25" s="167">
        <v>51.490467937608301</v>
      </c>
      <c r="Q25" s="158"/>
      <c r="R25" s="168">
        <v>51.790047041346803</v>
      </c>
      <c r="S25" s="96"/>
      <c r="T25" s="163">
        <v>20.3292181069958</v>
      </c>
      <c r="U25" s="158">
        <v>13.186813186813101</v>
      </c>
      <c r="V25" s="158">
        <v>14.084507042253501</v>
      </c>
      <c r="W25" s="158">
        <v>21.278254091971899</v>
      </c>
      <c r="X25" s="158">
        <v>-7.1667782987273903</v>
      </c>
      <c r="Y25" s="164">
        <v>11.6778523489932</v>
      </c>
      <c r="Z25" s="158"/>
      <c r="AA25" s="165">
        <v>11.1346018322762</v>
      </c>
      <c r="AB25" s="166">
        <v>2.5754231052244201</v>
      </c>
      <c r="AC25" s="167">
        <v>6.9474442044636397</v>
      </c>
      <c r="AD25" s="158"/>
      <c r="AE25" s="168">
        <v>10.2921016555942</v>
      </c>
      <c r="AF25" s="35"/>
      <c r="AG25" s="163">
        <v>47.582322357019002</v>
      </c>
      <c r="AH25" s="158">
        <v>55.927209705372597</v>
      </c>
      <c r="AI25" s="158">
        <v>59.540727902946202</v>
      </c>
      <c r="AJ25" s="158">
        <v>59.098786828422803</v>
      </c>
      <c r="AK25" s="158">
        <v>54.930675909878602</v>
      </c>
      <c r="AL25" s="164">
        <v>55.415944540727899</v>
      </c>
      <c r="AM25" s="158"/>
      <c r="AN25" s="165">
        <v>58.310225303292803</v>
      </c>
      <c r="AO25" s="166">
        <v>61.351819757365597</v>
      </c>
      <c r="AP25" s="167">
        <v>59.8310225303292</v>
      </c>
      <c r="AQ25" s="158"/>
      <c r="AR25" s="168">
        <v>56.677395394899698</v>
      </c>
      <c r="AS25" s="96"/>
      <c r="AT25" s="163">
        <v>18.917364938590602</v>
      </c>
      <c r="AU25" s="158">
        <v>21.896622277087399</v>
      </c>
      <c r="AV25" s="158">
        <v>27.733615761733699</v>
      </c>
      <c r="AW25" s="158">
        <v>30.090653197814099</v>
      </c>
      <c r="AX25" s="158">
        <v>19.361905139443898</v>
      </c>
      <c r="AY25" s="164">
        <v>23.7205048670499</v>
      </c>
      <c r="AZ25" s="158"/>
      <c r="BA25" s="165">
        <v>17.126494787717998</v>
      </c>
      <c r="BB25" s="166">
        <v>19.230902882130099</v>
      </c>
      <c r="BC25" s="167">
        <v>18.196079608349802</v>
      </c>
      <c r="BD25" s="158"/>
      <c r="BE25" s="168">
        <v>22.000638785040799</v>
      </c>
    </row>
    <row r="26" spans="1:57" x14ac:dyDescent="0.25">
      <c r="A26" s="24" t="s">
        <v>46</v>
      </c>
      <c r="B26" s="44" t="str">
        <f t="shared" si="0"/>
        <v>Petersburg/Chester, VA</v>
      </c>
      <c r="C26" s="12"/>
      <c r="D26" s="28" t="s">
        <v>16</v>
      </c>
      <c r="E26" s="31" t="s">
        <v>17</v>
      </c>
      <c r="F26" s="12"/>
      <c r="G26" s="163">
        <v>52.807460656693202</v>
      </c>
      <c r="H26" s="158">
        <v>59.898970273945899</v>
      </c>
      <c r="I26" s="158">
        <v>58.908101806877703</v>
      </c>
      <c r="J26" s="158">
        <v>58.927530600349698</v>
      </c>
      <c r="K26" s="158">
        <v>52.749174276277401</v>
      </c>
      <c r="L26" s="164">
        <v>56.658247522828802</v>
      </c>
      <c r="M26" s="158"/>
      <c r="N26" s="165">
        <v>54.342335340975303</v>
      </c>
      <c r="O26" s="166">
        <v>57.5675150573149</v>
      </c>
      <c r="P26" s="167">
        <v>55.954925199145102</v>
      </c>
      <c r="Q26" s="158"/>
      <c r="R26" s="168">
        <v>56.457298287490602</v>
      </c>
      <c r="S26" s="96"/>
      <c r="T26" s="163">
        <v>33.858911634314701</v>
      </c>
      <c r="U26" s="158">
        <v>35.115924406712303</v>
      </c>
      <c r="V26" s="158">
        <v>36.123279451528298</v>
      </c>
      <c r="W26" s="158">
        <v>44.695340549488797</v>
      </c>
      <c r="X26" s="158">
        <v>25.117252217692101</v>
      </c>
      <c r="Y26" s="164">
        <v>34.937716768092301</v>
      </c>
      <c r="Z26" s="158"/>
      <c r="AA26" s="165">
        <v>22.691939305602801</v>
      </c>
      <c r="AB26" s="166">
        <v>19.888530320607298</v>
      </c>
      <c r="AC26" s="167">
        <v>21.233658352907099</v>
      </c>
      <c r="AD26" s="158"/>
      <c r="AE26" s="168">
        <v>30.752423252103299</v>
      </c>
      <c r="AF26" s="35"/>
      <c r="AG26" s="163">
        <v>60.850981154070297</v>
      </c>
      <c r="AH26" s="158">
        <v>65.450748008548601</v>
      </c>
      <c r="AI26" s="158">
        <v>66.3590441033611</v>
      </c>
      <c r="AJ26" s="158">
        <v>66.223042549057695</v>
      </c>
      <c r="AK26" s="158">
        <v>60.860695550806199</v>
      </c>
      <c r="AL26" s="164">
        <v>63.948902273168798</v>
      </c>
      <c r="AM26" s="158"/>
      <c r="AN26" s="165">
        <v>59.461822420827602</v>
      </c>
      <c r="AO26" s="166">
        <v>61.239557023508802</v>
      </c>
      <c r="AP26" s="167">
        <v>60.350689722168198</v>
      </c>
      <c r="AQ26" s="158"/>
      <c r="AR26" s="168">
        <v>62.9208415443115</v>
      </c>
      <c r="AS26" s="96"/>
      <c r="AT26" s="163">
        <v>36.329014356557899</v>
      </c>
      <c r="AU26" s="158">
        <v>32.820096737048701</v>
      </c>
      <c r="AV26" s="158">
        <v>33.784311048310798</v>
      </c>
      <c r="AW26" s="158">
        <v>41.782425318852702</v>
      </c>
      <c r="AX26" s="158">
        <v>36.138086225959498</v>
      </c>
      <c r="AY26" s="164">
        <v>36.1036131409695</v>
      </c>
      <c r="AZ26" s="158"/>
      <c r="BA26" s="165">
        <v>29.6292265089082</v>
      </c>
      <c r="BB26" s="166">
        <v>26.694697733302</v>
      </c>
      <c r="BC26" s="167">
        <v>28.123560182123299</v>
      </c>
      <c r="BD26" s="158"/>
      <c r="BE26" s="168">
        <v>33.819509116715103</v>
      </c>
    </row>
    <row r="27" spans="1:57" x14ac:dyDescent="0.25">
      <c r="A27" s="99" t="s">
        <v>100</v>
      </c>
      <c r="B27" s="45" t="s">
        <v>71</v>
      </c>
      <c r="C27" s="12"/>
      <c r="D27" s="28" t="s">
        <v>16</v>
      </c>
      <c r="E27" s="31" t="s">
        <v>17</v>
      </c>
      <c r="F27" s="12"/>
      <c r="G27" s="163">
        <v>39.818058242275299</v>
      </c>
      <c r="H27" s="158">
        <v>46.133737648350397</v>
      </c>
      <c r="I27" s="158">
        <v>47.482616196998997</v>
      </c>
      <c r="J27" s="158">
        <v>44.9312490197103</v>
      </c>
      <c r="K27" s="158">
        <v>39.5200501908297</v>
      </c>
      <c r="L27" s="164">
        <v>43.5771422596329</v>
      </c>
      <c r="M27" s="158"/>
      <c r="N27" s="165">
        <v>42.348512573848403</v>
      </c>
      <c r="O27" s="166">
        <v>39.6660365469439</v>
      </c>
      <c r="P27" s="167">
        <v>41.010190982683099</v>
      </c>
      <c r="Q27" s="158"/>
      <c r="R27" s="168">
        <v>42.844864953738899</v>
      </c>
      <c r="S27" s="96"/>
      <c r="T27" s="163">
        <v>33.515500367189503</v>
      </c>
      <c r="U27" s="158">
        <v>30.895739192865999</v>
      </c>
      <c r="V27" s="158">
        <v>30.3978586874297</v>
      </c>
      <c r="W27" s="158">
        <v>40.053629467044402</v>
      </c>
      <c r="X27" s="158">
        <v>26.033493397036999</v>
      </c>
      <c r="Y27" s="164">
        <v>32.116536406819101</v>
      </c>
      <c r="Z27" s="158"/>
      <c r="AA27" s="165">
        <v>25.524992703145799</v>
      </c>
      <c r="AB27" s="166">
        <v>22.512986525529701</v>
      </c>
      <c r="AC27" s="167">
        <v>24.058793744143799</v>
      </c>
      <c r="AD27" s="158"/>
      <c r="AE27" s="168">
        <v>29.814381643912</v>
      </c>
      <c r="AF27" s="35"/>
      <c r="AG27" s="163">
        <v>38.755424269357398</v>
      </c>
      <c r="AH27" s="158">
        <v>47.819835834161097</v>
      </c>
      <c r="AI27" s="158">
        <v>48.753071574214403</v>
      </c>
      <c r="AJ27" s="158">
        <v>46.132430595493197</v>
      </c>
      <c r="AK27" s="158">
        <v>41.304177340931602</v>
      </c>
      <c r="AL27" s="164">
        <v>44.552987922831498</v>
      </c>
      <c r="AM27" s="158"/>
      <c r="AN27" s="165">
        <v>41.830919642390299</v>
      </c>
      <c r="AO27" s="166">
        <v>42.891723912332303</v>
      </c>
      <c r="AP27" s="167">
        <v>42.361033916813199</v>
      </c>
      <c r="AQ27" s="158"/>
      <c r="AR27" s="168">
        <v>43.926958035232403</v>
      </c>
      <c r="AS27" s="96"/>
      <c r="AT27" s="163">
        <v>32.489515980232099</v>
      </c>
      <c r="AU27" s="158">
        <v>29.897533393606601</v>
      </c>
      <c r="AV27" s="158">
        <v>28.9917263079554</v>
      </c>
      <c r="AW27" s="158">
        <v>29.948801116610699</v>
      </c>
      <c r="AX27" s="158">
        <v>28.790438510842002</v>
      </c>
      <c r="AY27" s="164">
        <v>29.9436099928866</v>
      </c>
      <c r="AZ27" s="158"/>
      <c r="BA27" s="165">
        <v>30.142365471264402</v>
      </c>
      <c r="BB27" s="166">
        <v>28.591354195522499</v>
      </c>
      <c r="BC27" s="167">
        <v>29.351623016129</v>
      </c>
      <c r="BD27" s="158"/>
      <c r="BE27" s="168">
        <v>29.779355300682401</v>
      </c>
    </row>
    <row r="28" spans="1:57" x14ac:dyDescent="0.25">
      <c r="A28" s="24" t="s">
        <v>48</v>
      </c>
      <c r="B28" s="44" t="str">
        <f t="shared" si="0"/>
        <v>Roanoke, VA</v>
      </c>
      <c r="C28" s="12"/>
      <c r="D28" s="28" t="s">
        <v>16</v>
      </c>
      <c r="E28" s="31" t="s">
        <v>17</v>
      </c>
      <c r="F28" s="12"/>
      <c r="G28" s="163">
        <v>46.078262368557098</v>
      </c>
      <c r="H28" s="158">
        <v>50.0603344250991</v>
      </c>
      <c r="I28" s="158">
        <v>50.560248233063199</v>
      </c>
      <c r="J28" s="158">
        <v>48.664023444233699</v>
      </c>
      <c r="K28" s="158">
        <v>42.820203413204602</v>
      </c>
      <c r="L28" s="164">
        <v>47.636614376831503</v>
      </c>
      <c r="M28" s="158"/>
      <c r="N28" s="165">
        <v>47.1125667988277</v>
      </c>
      <c r="O28" s="166">
        <v>43.975176693673497</v>
      </c>
      <c r="P28" s="167">
        <v>45.543871746250602</v>
      </c>
      <c r="Q28" s="158"/>
      <c r="R28" s="168">
        <v>47.038687910951303</v>
      </c>
      <c r="S28" s="96"/>
      <c r="T28" s="163">
        <v>40.618569212204697</v>
      </c>
      <c r="U28" s="158">
        <v>39.321611663627003</v>
      </c>
      <c r="V28" s="158">
        <v>44.292139845180998</v>
      </c>
      <c r="W28" s="158">
        <v>54.783514256756803</v>
      </c>
      <c r="X28" s="158">
        <v>30.051594442864499</v>
      </c>
      <c r="Y28" s="164">
        <v>41.686613714643002</v>
      </c>
      <c r="Z28" s="158"/>
      <c r="AA28" s="165">
        <v>32.928060760795098</v>
      </c>
      <c r="AB28" s="166">
        <v>19.821886210095101</v>
      </c>
      <c r="AC28" s="167">
        <v>26.260675451572698</v>
      </c>
      <c r="AD28" s="158"/>
      <c r="AE28" s="168">
        <v>37.054455923855599</v>
      </c>
      <c r="AF28" s="35"/>
      <c r="AG28" s="163">
        <v>40.833476986726403</v>
      </c>
      <c r="AH28" s="158">
        <v>48.944147560765302</v>
      </c>
      <c r="AI28" s="158">
        <v>49.172556455783401</v>
      </c>
      <c r="AJ28" s="158">
        <v>49.883640751594498</v>
      </c>
      <c r="AK28" s="158">
        <v>45.207722806412598</v>
      </c>
      <c r="AL28" s="164">
        <v>46.8083089122565</v>
      </c>
      <c r="AM28" s="158"/>
      <c r="AN28" s="165">
        <v>46.1342871918634</v>
      </c>
      <c r="AO28" s="166">
        <v>46.3152904671608</v>
      </c>
      <c r="AP28" s="167">
        <v>46.2247888295121</v>
      </c>
      <c r="AQ28" s="158"/>
      <c r="AR28" s="168">
        <v>46.641588888615203</v>
      </c>
      <c r="AS28" s="96"/>
      <c r="AT28" s="163">
        <v>39.544778097399501</v>
      </c>
      <c r="AU28" s="158">
        <v>36.018531312288303</v>
      </c>
      <c r="AV28" s="158">
        <v>35.918649043032502</v>
      </c>
      <c r="AW28" s="158">
        <v>51.100953100199703</v>
      </c>
      <c r="AX28" s="158">
        <v>43.959516643873698</v>
      </c>
      <c r="AY28" s="164">
        <v>41.125057631691902</v>
      </c>
      <c r="AZ28" s="158"/>
      <c r="BA28" s="165">
        <v>36.932904567640499</v>
      </c>
      <c r="BB28" s="166">
        <v>23.7629327432814</v>
      </c>
      <c r="BC28" s="167">
        <v>30.002396511456801</v>
      </c>
      <c r="BD28" s="158"/>
      <c r="BE28" s="168">
        <v>37.786960106519999</v>
      </c>
    </row>
    <row r="29" spans="1:57" x14ac:dyDescent="0.25">
      <c r="A29" s="24" t="s">
        <v>49</v>
      </c>
      <c r="B29" s="44" t="str">
        <f t="shared" si="0"/>
        <v>Charlottesville, VA</v>
      </c>
      <c r="C29" s="12"/>
      <c r="D29" s="28" t="s">
        <v>16</v>
      </c>
      <c r="E29" s="31" t="s">
        <v>17</v>
      </c>
      <c r="F29" s="12"/>
      <c r="G29" s="163">
        <v>44.684090332402903</v>
      </c>
      <c r="H29" s="158">
        <v>53.488962192336899</v>
      </c>
      <c r="I29" s="158">
        <v>52.524739913727402</v>
      </c>
      <c r="J29" s="158">
        <v>50.850038061405698</v>
      </c>
      <c r="K29" s="158">
        <v>45.470692717584299</v>
      </c>
      <c r="L29" s="164">
        <v>49.403704643491402</v>
      </c>
      <c r="M29" s="158"/>
      <c r="N29" s="165">
        <v>49.099213397614797</v>
      </c>
      <c r="O29" s="166">
        <v>35.120511559272003</v>
      </c>
      <c r="P29" s="167">
        <v>42.000749344323701</v>
      </c>
      <c r="Q29" s="158"/>
      <c r="R29" s="168">
        <v>47.264722863741298</v>
      </c>
      <c r="S29" s="96"/>
      <c r="T29" s="163">
        <v>26.237564616205599</v>
      </c>
      <c r="U29" s="158">
        <v>26.209910790907401</v>
      </c>
      <c r="V29" s="158">
        <v>19.748803904637999</v>
      </c>
      <c r="W29" s="158">
        <v>34.7918259972746</v>
      </c>
      <c r="X29" s="158">
        <v>18.8652963156769</v>
      </c>
      <c r="Y29" s="164">
        <v>24.997325001604899</v>
      </c>
      <c r="Z29" s="158"/>
      <c r="AA29" s="165">
        <v>30.919693833837499</v>
      </c>
      <c r="AB29" s="166">
        <v>-0.30731666245684902</v>
      </c>
      <c r="AC29" s="167">
        <v>15.494424197009399</v>
      </c>
      <c r="AD29" s="158"/>
      <c r="AE29" s="168">
        <v>22.3795593366265</v>
      </c>
      <c r="AF29" s="35"/>
      <c r="AG29" s="163">
        <v>41.353717330626701</v>
      </c>
      <c r="AH29" s="158">
        <v>50.742197411824399</v>
      </c>
      <c r="AI29" s="158">
        <v>52.182187262116202</v>
      </c>
      <c r="AJ29" s="158">
        <v>53.641207815275301</v>
      </c>
      <c r="AK29" s="158">
        <v>49.276833291042799</v>
      </c>
      <c r="AL29" s="164">
        <v>49.439228622177097</v>
      </c>
      <c r="AM29" s="158"/>
      <c r="AN29" s="165">
        <v>47.627505709210801</v>
      </c>
      <c r="AO29" s="166">
        <v>45.484297312606202</v>
      </c>
      <c r="AP29" s="167">
        <v>46.551669667961903</v>
      </c>
      <c r="AQ29" s="158"/>
      <c r="AR29" s="168">
        <v>48.611878015442599</v>
      </c>
      <c r="AS29" s="96"/>
      <c r="AT29" s="163">
        <v>29.643003532879099</v>
      </c>
      <c r="AU29" s="158">
        <v>27.827728235052401</v>
      </c>
      <c r="AV29" s="158">
        <v>25.376556714317001</v>
      </c>
      <c r="AW29" s="158">
        <v>32.850952033900498</v>
      </c>
      <c r="AX29" s="158">
        <v>24.864373950153901</v>
      </c>
      <c r="AY29" s="164">
        <v>28.044045352401099</v>
      </c>
      <c r="AZ29" s="158"/>
      <c r="BA29" s="165">
        <v>37.621921236189003</v>
      </c>
      <c r="BB29" s="166">
        <v>26.103421280513</v>
      </c>
      <c r="BC29" s="167">
        <v>31.731598586928499</v>
      </c>
      <c r="BD29" s="158"/>
      <c r="BE29" s="168">
        <v>29.026215435225399</v>
      </c>
    </row>
    <row r="30" spans="1:57" x14ac:dyDescent="0.25">
      <c r="A30" s="24" t="s">
        <v>50</v>
      </c>
      <c r="B30" s="46" t="s">
        <v>73</v>
      </c>
      <c r="C30" s="12"/>
      <c r="D30" s="28" t="s">
        <v>16</v>
      </c>
      <c r="E30" s="31" t="s">
        <v>17</v>
      </c>
      <c r="F30" s="12"/>
      <c r="G30" s="163">
        <v>45.926382257816101</v>
      </c>
      <c r="H30" s="158">
        <v>56.106576312952399</v>
      </c>
      <c r="I30" s="158">
        <v>56.106576312952399</v>
      </c>
      <c r="J30" s="158">
        <v>50.639149853688501</v>
      </c>
      <c r="K30" s="158">
        <v>45.5721546280609</v>
      </c>
      <c r="L30" s="164">
        <v>50.870167873094097</v>
      </c>
      <c r="M30" s="158"/>
      <c r="N30" s="165">
        <v>47.928538425997203</v>
      </c>
      <c r="O30" s="166">
        <v>42.568920375789297</v>
      </c>
      <c r="P30" s="167">
        <v>45.248729400893197</v>
      </c>
      <c r="Q30" s="158"/>
      <c r="R30" s="168">
        <v>49.264042595322401</v>
      </c>
      <c r="S30" s="96"/>
      <c r="T30" s="163">
        <v>32.508254050052301</v>
      </c>
      <c r="U30" s="158">
        <v>42.068419383082002</v>
      </c>
      <c r="V30" s="158">
        <v>47.100358676461603</v>
      </c>
      <c r="W30" s="158">
        <v>51.963070416789797</v>
      </c>
      <c r="X30" s="158">
        <v>32.000736579192299</v>
      </c>
      <c r="Y30" s="164">
        <v>41.195341375948999</v>
      </c>
      <c r="Z30" s="158"/>
      <c r="AA30" s="165">
        <v>27.515943687697</v>
      </c>
      <c r="AB30" s="166">
        <v>10.865577616695999</v>
      </c>
      <c r="AC30" s="167">
        <v>19.101949928388301</v>
      </c>
      <c r="AD30" s="158"/>
      <c r="AE30" s="168">
        <v>34.640998792138902</v>
      </c>
      <c r="AF30" s="35"/>
      <c r="AG30" s="163">
        <v>40.971045741567799</v>
      </c>
      <c r="AH30" s="158">
        <v>50.7469582627444</v>
      </c>
      <c r="AI30" s="158">
        <v>52.8607731403049</v>
      </c>
      <c r="AJ30" s="158">
        <v>50.504389342368697</v>
      </c>
      <c r="AK30" s="158">
        <v>44.963807176959797</v>
      </c>
      <c r="AL30" s="164">
        <v>48.009394732789097</v>
      </c>
      <c r="AM30" s="158"/>
      <c r="AN30" s="165">
        <v>47.558909594948403</v>
      </c>
      <c r="AO30" s="166">
        <v>45.803172647466504</v>
      </c>
      <c r="AP30" s="167">
        <v>46.6810411212074</v>
      </c>
      <c r="AQ30" s="158"/>
      <c r="AR30" s="168">
        <v>47.629865129480002</v>
      </c>
      <c r="AS30" s="96"/>
      <c r="AT30" s="163">
        <v>33.210886642423098</v>
      </c>
      <c r="AU30" s="158">
        <v>33.468707440348901</v>
      </c>
      <c r="AV30" s="158">
        <v>37.5484701340539</v>
      </c>
      <c r="AW30" s="158">
        <v>45.0728648480587</v>
      </c>
      <c r="AX30" s="158">
        <v>29.032471855656301</v>
      </c>
      <c r="AY30" s="164">
        <v>35.720354625240297</v>
      </c>
      <c r="AZ30" s="158"/>
      <c r="BA30" s="165">
        <v>30.8569770662039</v>
      </c>
      <c r="BB30" s="166">
        <v>16.488160403673099</v>
      </c>
      <c r="BC30" s="167">
        <v>23.390009799924201</v>
      </c>
      <c r="BD30" s="158"/>
      <c r="BE30" s="168">
        <v>32.025923497922498</v>
      </c>
    </row>
    <row r="31" spans="1:57" x14ac:dyDescent="0.25">
      <c r="A31" s="24" t="s">
        <v>51</v>
      </c>
      <c r="B31" s="44" t="str">
        <f t="shared" si="0"/>
        <v>Staunton &amp; Harrisonburg, VA</v>
      </c>
      <c r="C31" s="12"/>
      <c r="D31" s="28" t="s">
        <v>16</v>
      </c>
      <c r="E31" s="31" t="s">
        <v>17</v>
      </c>
      <c r="F31" s="12"/>
      <c r="G31" s="163">
        <v>47.3209028459273</v>
      </c>
      <c r="H31" s="158">
        <v>56.035328753679998</v>
      </c>
      <c r="I31" s="158">
        <v>54.681059862610397</v>
      </c>
      <c r="J31" s="158">
        <v>52.953876349362098</v>
      </c>
      <c r="K31" s="158">
        <v>47.026496565259997</v>
      </c>
      <c r="L31" s="164">
        <v>51.603532875368003</v>
      </c>
      <c r="M31" s="158"/>
      <c r="N31" s="165">
        <v>41.707556427870401</v>
      </c>
      <c r="O31" s="166">
        <v>42.041216879293401</v>
      </c>
      <c r="P31" s="167">
        <v>41.874386653581901</v>
      </c>
      <c r="Q31" s="158"/>
      <c r="R31" s="168">
        <v>48.823776812000503</v>
      </c>
      <c r="S31" s="96"/>
      <c r="T31" s="163">
        <v>36.4055503845156</v>
      </c>
      <c r="U31" s="158">
        <v>37.193876149595297</v>
      </c>
      <c r="V31" s="158">
        <v>31.997279979437302</v>
      </c>
      <c r="W31" s="158">
        <v>44.014188307959898</v>
      </c>
      <c r="X31" s="158">
        <v>37.618293780697101</v>
      </c>
      <c r="Y31" s="164">
        <v>37.314489304975297</v>
      </c>
      <c r="Z31" s="158"/>
      <c r="AA31" s="165">
        <v>11.1662348889112</v>
      </c>
      <c r="AB31" s="166">
        <v>4.5813311304450099</v>
      </c>
      <c r="AC31" s="167">
        <v>7.7601894572788002</v>
      </c>
      <c r="AD31" s="158"/>
      <c r="AE31" s="168">
        <v>28.6672143123673</v>
      </c>
      <c r="AF31" s="35"/>
      <c r="AG31" s="163">
        <v>38.086359175662402</v>
      </c>
      <c r="AH31" s="158">
        <v>49.0039254170755</v>
      </c>
      <c r="AI31" s="158">
        <v>50.912659470068597</v>
      </c>
      <c r="AJ31" s="158">
        <v>49.970559371933199</v>
      </c>
      <c r="AK31" s="158">
        <v>46.157998037291399</v>
      </c>
      <c r="AL31" s="164">
        <v>46.826300294406202</v>
      </c>
      <c r="AM31" s="158"/>
      <c r="AN31" s="165">
        <v>47.590775269872402</v>
      </c>
      <c r="AO31" s="166">
        <v>43.135426889106903</v>
      </c>
      <c r="AP31" s="167">
        <v>45.363101079489603</v>
      </c>
      <c r="AQ31" s="158"/>
      <c r="AR31" s="168">
        <v>46.408243375858603</v>
      </c>
      <c r="AS31" s="96"/>
      <c r="AT31" s="163">
        <v>22.6667608328782</v>
      </c>
      <c r="AU31" s="158">
        <v>23.8549436204625</v>
      </c>
      <c r="AV31" s="158">
        <v>27.856351147331502</v>
      </c>
      <c r="AW31" s="158">
        <v>37.356583995641103</v>
      </c>
      <c r="AX31" s="158">
        <v>42.922689337029198</v>
      </c>
      <c r="AY31" s="164">
        <v>30.719119598693599</v>
      </c>
      <c r="AZ31" s="158"/>
      <c r="BA31" s="165">
        <v>45.671525257424001</v>
      </c>
      <c r="BB31" s="166">
        <v>19.130045214405001</v>
      </c>
      <c r="BC31" s="167">
        <v>31.718976563364699</v>
      </c>
      <c r="BD31" s="158"/>
      <c r="BE31" s="168">
        <v>30.996828545463799</v>
      </c>
    </row>
    <row r="32" spans="1:57" x14ac:dyDescent="0.25">
      <c r="A32" s="24" t="s">
        <v>52</v>
      </c>
      <c r="B32" s="44" t="str">
        <f t="shared" si="0"/>
        <v>Blacksburg &amp; Wytheville, VA</v>
      </c>
      <c r="C32" s="12"/>
      <c r="D32" s="28" t="s">
        <v>16</v>
      </c>
      <c r="E32" s="31" t="s">
        <v>17</v>
      </c>
      <c r="F32" s="12"/>
      <c r="G32" s="163">
        <v>38.788233002142903</v>
      </c>
      <c r="H32" s="158">
        <v>47.0679914280148</v>
      </c>
      <c r="I32" s="158">
        <v>48.431716345217197</v>
      </c>
      <c r="J32" s="158">
        <v>46.775764660042803</v>
      </c>
      <c r="K32" s="158">
        <v>37.0153906097798</v>
      </c>
      <c r="L32" s="164">
        <v>43.6158192090395</v>
      </c>
      <c r="M32" s="158"/>
      <c r="N32" s="165">
        <v>31.2098188194038</v>
      </c>
      <c r="O32" s="166">
        <v>36.606273134619101</v>
      </c>
      <c r="P32" s="167">
        <v>33.908045977011398</v>
      </c>
      <c r="Q32" s="158"/>
      <c r="R32" s="168">
        <v>40.842169714174297</v>
      </c>
      <c r="S32" s="96"/>
      <c r="T32" s="163">
        <v>36.246377095516202</v>
      </c>
      <c r="U32" s="158">
        <v>39.676694326203197</v>
      </c>
      <c r="V32" s="158">
        <v>38.337043280205897</v>
      </c>
      <c r="W32" s="158">
        <v>58.759849014855298</v>
      </c>
      <c r="X32" s="158">
        <v>78.511423554355304</v>
      </c>
      <c r="Y32" s="164">
        <v>47.974889128199699</v>
      </c>
      <c r="Z32" s="158"/>
      <c r="AA32" s="165">
        <v>21.317920140341101</v>
      </c>
      <c r="AB32" s="166">
        <v>24.327855413324901</v>
      </c>
      <c r="AC32" s="167">
        <v>22.924303613958699</v>
      </c>
      <c r="AD32" s="158"/>
      <c r="AE32" s="168">
        <v>41.151628939544501</v>
      </c>
      <c r="AF32" s="35"/>
      <c r="AG32" s="163">
        <v>33.265147087473203</v>
      </c>
      <c r="AH32" s="158">
        <v>42.947593999610298</v>
      </c>
      <c r="AI32" s="158">
        <v>45.3682057276446</v>
      </c>
      <c r="AJ32" s="158">
        <v>46.912137151763098</v>
      </c>
      <c r="AK32" s="158">
        <v>44.165205532826803</v>
      </c>
      <c r="AL32" s="164">
        <v>42.531657899863603</v>
      </c>
      <c r="AM32" s="158"/>
      <c r="AN32" s="165">
        <v>37.760568868108301</v>
      </c>
      <c r="AO32" s="166">
        <v>36.708552503409301</v>
      </c>
      <c r="AP32" s="167">
        <v>37.234560685758801</v>
      </c>
      <c r="AQ32" s="158"/>
      <c r="AR32" s="168">
        <v>41.0182015529765</v>
      </c>
      <c r="AS32" s="96"/>
      <c r="AT32" s="163">
        <v>34.488761836784299</v>
      </c>
      <c r="AU32" s="158">
        <v>31.122989630397502</v>
      </c>
      <c r="AV32" s="158">
        <v>35.964401531102801</v>
      </c>
      <c r="AW32" s="158">
        <v>56.082578460713002</v>
      </c>
      <c r="AX32" s="158">
        <v>74.059028096309504</v>
      </c>
      <c r="AY32" s="164">
        <v>45.372025030207098</v>
      </c>
      <c r="AZ32" s="158"/>
      <c r="BA32" s="165">
        <v>45.124617460801304</v>
      </c>
      <c r="BB32" s="166">
        <v>27.110094231293399</v>
      </c>
      <c r="BC32" s="167">
        <v>35.648126316353597</v>
      </c>
      <c r="BD32" s="158"/>
      <c r="BE32" s="168">
        <v>42.718588258636998</v>
      </c>
    </row>
    <row r="33" spans="1:57" x14ac:dyDescent="0.25">
      <c r="A33" s="24" t="s">
        <v>53</v>
      </c>
      <c r="B33" s="44" t="str">
        <f t="shared" si="0"/>
        <v>Lynchburg, VA</v>
      </c>
      <c r="C33" s="12"/>
      <c r="D33" s="28" t="s">
        <v>16</v>
      </c>
      <c r="E33" s="31" t="s">
        <v>17</v>
      </c>
      <c r="F33" s="12"/>
      <c r="G33" s="163">
        <v>28.314682943370599</v>
      </c>
      <c r="H33" s="158">
        <v>34.554086130891797</v>
      </c>
      <c r="I33" s="158">
        <v>34.723635130552701</v>
      </c>
      <c r="J33" s="158">
        <v>32.655137334689698</v>
      </c>
      <c r="K33" s="158">
        <v>30.484910139030099</v>
      </c>
      <c r="L33" s="164">
        <v>32.146490335707</v>
      </c>
      <c r="M33" s="158"/>
      <c r="N33" s="165">
        <v>36.080027127839898</v>
      </c>
      <c r="O33" s="166">
        <v>27.297388945405199</v>
      </c>
      <c r="P33" s="167">
        <v>31.688708036622501</v>
      </c>
      <c r="Q33" s="158"/>
      <c r="R33" s="168">
        <v>32.0156953931114</v>
      </c>
      <c r="S33" s="96"/>
      <c r="T33" s="163">
        <v>38.1215423316646</v>
      </c>
      <c r="U33" s="158">
        <v>9.7796663450329397</v>
      </c>
      <c r="V33" s="158">
        <v>8.2280880227017104</v>
      </c>
      <c r="W33" s="158">
        <v>28.238543299756302</v>
      </c>
      <c r="X33" s="158">
        <v>11.1648016276703</v>
      </c>
      <c r="Y33" s="164">
        <v>17.3683821011448</v>
      </c>
      <c r="Z33" s="158"/>
      <c r="AA33" s="165">
        <v>44.564222362021702</v>
      </c>
      <c r="AB33" s="166">
        <v>8.7854221633174401</v>
      </c>
      <c r="AC33" s="167">
        <v>26.6265377819695</v>
      </c>
      <c r="AD33" s="158"/>
      <c r="AE33" s="168">
        <v>19.846364170673802</v>
      </c>
      <c r="AF33" s="35"/>
      <c r="AG33" s="163">
        <v>32.917938284164102</v>
      </c>
      <c r="AH33" s="158">
        <v>42.531366564937201</v>
      </c>
      <c r="AI33" s="158">
        <v>43.667344862665303</v>
      </c>
      <c r="AJ33" s="158">
        <v>40.6408952187182</v>
      </c>
      <c r="AK33" s="158">
        <v>36.0715496778569</v>
      </c>
      <c r="AL33" s="164">
        <v>39.165818921668297</v>
      </c>
      <c r="AM33" s="158"/>
      <c r="AN33" s="165">
        <v>43.201085113597799</v>
      </c>
      <c r="AO33" s="166">
        <v>40.318752119362401</v>
      </c>
      <c r="AP33" s="167">
        <v>41.7599186164801</v>
      </c>
      <c r="AQ33" s="158"/>
      <c r="AR33" s="168">
        <v>39.906990263043099</v>
      </c>
      <c r="AS33" s="96"/>
      <c r="AT33" s="163">
        <v>28.418992436640199</v>
      </c>
      <c r="AU33" s="158">
        <v>13.7627609745069</v>
      </c>
      <c r="AV33" s="158">
        <v>18.459925000780501</v>
      </c>
      <c r="AW33" s="158">
        <v>25.123671164673301</v>
      </c>
      <c r="AX33" s="158">
        <v>17.824444121493901</v>
      </c>
      <c r="AY33" s="164">
        <v>20.157477933025898</v>
      </c>
      <c r="AZ33" s="158"/>
      <c r="BA33" s="165">
        <v>53.5174473703728</v>
      </c>
      <c r="BB33" s="166">
        <v>45.324193579345497</v>
      </c>
      <c r="BC33" s="167">
        <v>49.449909682305801</v>
      </c>
      <c r="BD33" s="158"/>
      <c r="BE33" s="168">
        <v>27.637093925174799</v>
      </c>
    </row>
    <row r="34" spans="1:57" x14ac:dyDescent="0.25">
      <c r="A34" s="24" t="s">
        <v>78</v>
      </c>
      <c r="B34" s="44" t="str">
        <f t="shared" si="0"/>
        <v>Central Virginia</v>
      </c>
      <c r="C34" s="12"/>
      <c r="D34" s="28" t="s">
        <v>16</v>
      </c>
      <c r="E34" s="31" t="s">
        <v>17</v>
      </c>
      <c r="F34" s="12"/>
      <c r="G34" s="163">
        <v>45.561696743690398</v>
      </c>
      <c r="H34" s="158">
        <v>50.033295598321899</v>
      </c>
      <c r="I34" s="158">
        <v>51.008856629153598</v>
      </c>
      <c r="J34" s="158">
        <v>49.663714456948703</v>
      </c>
      <c r="K34" s="158">
        <v>45.648265299327399</v>
      </c>
      <c r="L34" s="164">
        <v>48.383165745488398</v>
      </c>
      <c r="M34" s="158"/>
      <c r="N34" s="165">
        <v>53.416128387827101</v>
      </c>
      <c r="O34" s="166">
        <v>46.404075381234598</v>
      </c>
      <c r="P34" s="167">
        <v>49.910101884530803</v>
      </c>
      <c r="Q34" s="158"/>
      <c r="R34" s="168">
        <v>48.819433213786198</v>
      </c>
      <c r="S34" s="96"/>
      <c r="T34" s="163">
        <v>31.2303049203786</v>
      </c>
      <c r="U34" s="158">
        <v>26.4318965461012</v>
      </c>
      <c r="V34" s="158">
        <v>28.7124914706326</v>
      </c>
      <c r="W34" s="158">
        <v>37.099315706408298</v>
      </c>
      <c r="X34" s="158">
        <v>12.079419808628099</v>
      </c>
      <c r="Y34" s="164">
        <v>26.740181246512201</v>
      </c>
      <c r="Z34" s="158"/>
      <c r="AA34" s="165">
        <v>33.297783354210203</v>
      </c>
      <c r="AB34" s="166">
        <v>15.847747115695901</v>
      </c>
      <c r="AC34" s="167">
        <v>24.574582871326399</v>
      </c>
      <c r="AD34" s="158"/>
      <c r="AE34" s="168">
        <v>26.099828564057901</v>
      </c>
      <c r="AF34" s="35"/>
      <c r="AG34" s="163">
        <v>48.2045348604914</v>
      </c>
      <c r="AH34" s="158">
        <v>55.769294799227502</v>
      </c>
      <c r="AI34" s="158">
        <v>57.959312778850602</v>
      </c>
      <c r="AJ34" s="158">
        <v>57.328361190650497</v>
      </c>
      <c r="AK34" s="158">
        <v>52.545448491709301</v>
      </c>
      <c r="AL34" s="164">
        <v>54.361390424185899</v>
      </c>
      <c r="AM34" s="158"/>
      <c r="AN34" s="165">
        <v>54.554005460478102</v>
      </c>
      <c r="AO34" s="166">
        <v>55.2074315775454</v>
      </c>
      <c r="AP34" s="167">
        <v>54.880718519011701</v>
      </c>
      <c r="AQ34" s="158"/>
      <c r="AR34" s="168">
        <v>54.509769879850403</v>
      </c>
      <c r="AS34" s="96"/>
      <c r="AT34" s="163">
        <v>37.743009744460899</v>
      </c>
      <c r="AU34" s="158">
        <v>36.677324209504803</v>
      </c>
      <c r="AV34" s="158">
        <v>39.241815628805597</v>
      </c>
      <c r="AW34" s="158">
        <v>45.587813924782502</v>
      </c>
      <c r="AX34" s="158">
        <v>35.518256617185102</v>
      </c>
      <c r="AY34" s="164">
        <v>38.978073617584499</v>
      </c>
      <c r="AZ34" s="158"/>
      <c r="BA34" s="165">
        <v>39.424067070850903</v>
      </c>
      <c r="BB34" s="166">
        <v>33.871987732232398</v>
      </c>
      <c r="BC34" s="167">
        <v>36.575114086933503</v>
      </c>
      <c r="BD34" s="158"/>
      <c r="BE34" s="168">
        <v>38.278215461175698</v>
      </c>
    </row>
    <row r="35" spans="1:57" x14ac:dyDescent="0.25">
      <c r="A35" s="24" t="s">
        <v>79</v>
      </c>
      <c r="B35" s="44" t="str">
        <f t="shared" si="0"/>
        <v>Chesapeake Bay</v>
      </c>
      <c r="C35" s="12"/>
      <c r="D35" s="28" t="s">
        <v>16</v>
      </c>
      <c r="E35" s="31" t="s">
        <v>17</v>
      </c>
      <c r="F35" s="12"/>
      <c r="G35" s="163">
        <v>35.754189944133998</v>
      </c>
      <c r="H35" s="158">
        <v>42.458100558659197</v>
      </c>
      <c r="I35" s="158">
        <v>43.854748603351901</v>
      </c>
      <c r="J35" s="158">
        <v>42.551210428305403</v>
      </c>
      <c r="K35" s="158">
        <v>33.519553072625598</v>
      </c>
      <c r="L35" s="164">
        <v>39.627560521415198</v>
      </c>
      <c r="M35" s="158"/>
      <c r="N35" s="165">
        <v>41.527001862197302</v>
      </c>
      <c r="O35" s="166">
        <v>34.171322160148897</v>
      </c>
      <c r="P35" s="167">
        <v>37.8491620111731</v>
      </c>
      <c r="Q35" s="158"/>
      <c r="R35" s="168">
        <v>39.119446661346103</v>
      </c>
      <c r="S35" s="96"/>
      <c r="T35" s="163">
        <v>6.0773480662983399</v>
      </c>
      <c r="U35" s="158">
        <v>7.5471698113207504</v>
      </c>
      <c r="V35" s="158">
        <v>3.9735099337748299</v>
      </c>
      <c r="W35" s="158">
        <v>9.8557692307692299</v>
      </c>
      <c r="X35" s="158">
        <v>-10.6699751861042</v>
      </c>
      <c r="Y35" s="164">
        <v>3.4013605442176802</v>
      </c>
      <c r="Z35" s="158"/>
      <c r="AA35" s="165">
        <v>20.215633423180499</v>
      </c>
      <c r="AB35" s="166">
        <v>4.5584045584045496</v>
      </c>
      <c r="AC35" s="167">
        <v>12.603878116343401</v>
      </c>
      <c r="AD35" s="158"/>
      <c r="AE35" s="168">
        <v>5.7913669064748197</v>
      </c>
      <c r="AF35" s="35"/>
      <c r="AG35" s="163">
        <v>38.151769087523199</v>
      </c>
      <c r="AH35" s="158">
        <v>49.208566108007403</v>
      </c>
      <c r="AI35" s="158">
        <v>50.837988826815597</v>
      </c>
      <c r="AJ35" s="158">
        <v>48.091247672253203</v>
      </c>
      <c r="AK35" s="158">
        <v>42.8305400372439</v>
      </c>
      <c r="AL35" s="164">
        <v>45.8240223463687</v>
      </c>
      <c r="AM35" s="158"/>
      <c r="AN35" s="165">
        <v>43.901303538175</v>
      </c>
      <c r="AO35" s="166">
        <v>42.085661080074402</v>
      </c>
      <c r="AP35" s="167">
        <v>42.993482309124701</v>
      </c>
      <c r="AQ35" s="158"/>
      <c r="AR35" s="168">
        <v>45.015296621441799</v>
      </c>
      <c r="AS35" s="96"/>
      <c r="AT35" s="163">
        <v>3.7341772151898698</v>
      </c>
      <c r="AU35" s="158">
        <v>8.2437275985663003</v>
      </c>
      <c r="AV35" s="158">
        <v>10.191725529767901</v>
      </c>
      <c r="AW35" s="158">
        <v>12.221618685497001</v>
      </c>
      <c r="AX35" s="158">
        <v>4.1902604756511801</v>
      </c>
      <c r="AY35" s="164">
        <v>7.90396842797632</v>
      </c>
      <c r="AZ35" s="158"/>
      <c r="BA35" s="165">
        <v>20.897435897435798</v>
      </c>
      <c r="BB35" s="166">
        <v>14.141414141414099</v>
      </c>
      <c r="BC35" s="167">
        <v>17.4936386768447</v>
      </c>
      <c r="BD35" s="158"/>
      <c r="BE35" s="168">
        <v>10.3619761943583</v>
      </c>
    </row>
    <row r="36" spans="1:57" x14ac:dyDescent="0.25">
      <c r="A36" s="24" t="s">
        <v>80</v>
      </c>
      <c r="B36" s="44" t="str">
        <f t="shared" si="0"/>
        <v>Coastal Virginia - Eastern Shore</v>
      </c>
      <c r="C36" s="12"/>
      <c r="D36" s="28" t="s">
        <v>16</v>
      </c>
      <c r="E36" s="31" t="s">
        <v>17</v>
      </c>
      <c r="F36" s="12"/>
      <c r="G36" s="163">
        <v>34.364019676739197</v>
      </c>
      <c r="H36" s="158">
        <v>43.218552354181298</v>
      </c>
      <c r="I36" s="158">
        <v>42.937456078706902</v>
      </c>
      <c r="J36" s="158">
        <v>39.985945186226203</v>
      </c>
      <c r="K36" s="158">
        <v>37.315530569219902</v>
      </c>
      <c r="L36" s="164">
        <v>39.5643007730147</v>
      </c>
      <c r="M36" s="158"/>
      <c r="N36" s="165">
        <v>41.953619114546697</v>
      </c>
      <c r="O36" s="166">
        <v>35.418130709768</v>
      </c>
      <c r="P36" s="167">
        <v>38.685874912157402</v>
      </c>
      <c r="Q36" s="158"/>
      <c r="R36" s="168">
        <v>39.313321955626897</v>
      </c>
      <c r="S36" s="96"/>
      <c r="T36" s="163">
        <v>20.1474201474201</v>
      </c>
      <c r="U36" s="158">
        <v>26.024590163934398</v>
      </c>
      <c r="V36" s="158">
        <v>24.948875255623701</v>
      </c>
      <c r="W36" s="158">
        <v>32.325581395348799</v>
      </c>
      <c r="X36" s="158">
        <v>16.960352422907398</v>
      </c>
      <c r="Y36" s="164">
        <v>24.118165784832399</v>
      </c>
      <c r="Z36" s="158"/>
      <c r="AA36" s="165">
        <v>20.606060606060598</v>
      </c>
      <c r="AB36" s="166">
        <v>12.7516778523489</v>
      </c>
      <c r="AC36" s="167">
        <v>16.878980891719699</v>
      </c>
      <c r="AD36" s="158"/>
      <c r="AE36" s="168">
        <v>21.993769470404899</v>
      </c>
      <c r="AF36" s="35"/>
      <c r="AG36" s="163">
        <v>33.3274771609276</v>
      </c>
      <c r="AH36" s="158">
        <v>43.552354181307003</v>
      </c>
      <c r="AI36" s="158">
        <v>43.0780042164441</v>
      </c>
      <c r="AJ36" s="158">
        <v>40.056219255094803</v>
      </c>
      <c r="AK36" s="158">
        <v>36.437104708362597</v>
      </c>
      <c r="AL36" s="164">
        <v>39.290231904427202</v>
      </c>
      <c r="AM36" s="158"/>
      <c r="AN36" s="165">
        <v>38.457484188334497</v>
      </c>
      <c r="AO36" s="166">
        <v>38.457484188334497</v>
      </c>
      <c r="AP36" s="167">
        <v>38.457484188334497</v>
      </c>
      <c r="AQ36" s="158"/>
      <c r="AR36" s="168">
        <v>39.052303985543602</v>
      </c>
      <c r="AS36" s="96"/>
      <c r="AT36" s="163">
        <v>21.9935691318327</v>
      </c>
      <c r="AU36" s="158">
        <v>30.8870116156282</v>
      </c>
      <c r="AV36" s="158">
        <v>26.980838943552499</v>
      </c>
      <c r="AW36" s="158">
        <v>25.412541254125401</v>
      </c>
      <c r="AX36" s="158">
        <v>18.0421172453044</v>
      </c>
      <c r="AY36" s="164">
        <v>24.868788386376298</v>
      </c>
      <c r="AZ36" s="158"/>
      <c r="BA36" s="165">
        <v>19.4217130387343</v>
      </c>
      <c r="BB36" s="166">
        <v>19.7483588621444</v>
      </c>
      <c r="BC36" s="167">
        <v>19.584812892652199</v>
      </c>
      <c r="BD36" s="158"/>
      <c r="BE36" s="168">
        <v>23.3354470513633</v>
      </c>
    </row>
    <row r="37" spans="1:57" x14ac:dyDescent="0.25">
      <c r="A37" s="24" t="s">
        <v>81</v>
      </c>
      <c r="B37" s="44" t="str">
        <f t="shared" si="0"/>
        <v>Coastal Virginia - Hampton Roads</v>
      </c>
      <c r="C37" s="12"/>
      <c r="D37" s="28" t="s">
        <v>16</v>
      </c>
      <c r="E37" s="31" t="s">
        <v>17</v>
      </c>
      <c r="F37" s="12"/>
      <c r="G37" s="163">
        <v>46.021647525406898</v>
      </c>
      <c r="H37" s="158">
        <v>49.849899473959603</v>
      </c>
      <c r="I37" s="158">
        <v>50.318102949681801</v>
      </c>
      <c r="J37" s="158">
        <v>48.806081136908197</v>
      </c>
      <c r="K37" s="158">
        <v>46.2585034013605</v>
      </c>
      <c r="L37" s="164">
        <v>48.250846897463397</v>
      </c>
      <c r="M37" s="158"/>
      <c r="N37" s="165">
        <v>59.370954859676601</v>
      </c>
      <c r="O37" s="166">
        <v>45.429507835522799</v>
      </c>
      <c r="P37" s="167">
        <v>52.4002313475997</v>
      </c>
      <c r="Q37" s="158"/>
      <c r="R37" s="168">
        <v>49.436385311788101</v>
      </c>
      <c r="S37" s="96"/>
      <c r="T37" s="163">
        <v>10.6983061387305</v>
      </c>
      <c r="U37" s="158">
        <v>-7.4951380193113399</v>
      </c>
      <c r="V37" s="158">
        <v>-4.4612494145056303</v>
      </c>
      <c r="W37" s="158">
        <v>-7.8674050984836299</v>
      </c>
      <c r="X37" s="158">
        <v>-20.465817855743701</v>
      </c>
      <c r="Y37" s="164">
        <v>-6.9472728688524903</v>
      </c>
      <c r="Z37" s="158"/>
      <c r="AA37" s="165">
        <v>15.2910050397394</v>
      </c>
      <c r="AB37" s="166">
        <v>-5.4043125769592004</v>
      </c>
      <c r="AC37" s="167">
        <v>5.3043110735418404</v>
      </c>
      <c r="AD37" s="158"/>
      <c r="AE37" s="168">
        <v>-3.5488943430447901</v>
      </c>
      <c r="AF37" s="35"/>
      <c r="AG37" s="163">
        <v>43.344625299512501</v>
      </c>
      <c r="AH37" s="158">
        <v>47.783607370073497</v>
      </c>
      <c r="AI37" s="158">
        <v>48.137514114957703</v>
      </c>
      <c r="AJ37" s="158">
        <v>47.030350601779098</v>
      </c>
      <c r="AK37" s="158">
        <v>47.2493045801316</v>
      </c>
      <c r="AL37" s="164">
        <v>46.709080393290897</v>
      </c>
      <c r="AM37" s="158"/>
      <c r="AN37" s="165">
        <v>56.788950397972897</v>
      </c>
      <c r="AO37" s="166">
        <v>56.967969373984403</v>
      </c>
      <c r="AP37" s="167">
        <v>56.8784598859786</v>
      </c>
      <c r="AQ37" s="158"/>
      <c r="AR37" s="168">
        <v>49.614617391201698</v>
      </c>
      <c r="AS37" s="96"/>
      <c r="AT37" s="163">
        <v>15.487147218120001</v>
      </c>
      <c r="AU37" s="158">
        <v>14.079604027256201</v>
      </c>
      <c r="AV37" s="158">
        <v>14.9875312249651</v>
      </c>
      <c r="AW37" s="158">
        <v>13.748707759722601</v>
      </c>
      <c r="AX37" s="158">
        <v>9.8937630076716108</v>
      </c>
      <c r="AY37" s="164">
        <v>13.579578648963601</v>
      </c>
      <c r="AZ37" s="158"/>
      <c r="BA37" s="165">
        <v>28.714817793309098</v>
      </c>
      <c r="BB37" s="166">
        <v>22.937001023891899</v>
      </c>
      <c r="BC37" s="167">
        <v>25.755037616179301</v>
      </c>
      <c r="BD37" s="158"/>
      <c r="BE37" s="168">
        <v>17.299433571058799</v>
      </c>
    </row>
    <row r="38" spans="1:57" x14ac:dyDescent="0.25">
      <c r="A38" s="25" t="s">
        <v>82</v>
      </c>
      <c r="B38" s="44" t="str">
        <f t="shared" si="0"/>
        <v>Northern Virginia</v>
      </c>
      <c r="C38" s="12"/>
      <c r="D38" s="28" t="s">
        <v>16</v>
      </c>
      <c r="E38" s="31" t="s">
        <v>17</v>
      </c>
      <c r="F38" s="13"/>
      <c r="G38" s="163">
        <v>42.057367355529202</v>
      </c>
      <c r="H38" s="158">
        <v>43.414379923429998</v>
      </c>
      <c r="I38" s="158">
        <v>43.284090681312499</v>
      </c>
      <c r="J38" s="158">
        <v>41.724628675659901</v>
      </c>
      <c r="K38" s="158">
        <v>41.189440558038797</v>
      </c>
      <c r="L38" s="164">
        <v>42.333981438794098</v>
      </c>
      <c r="M38" s="158"/>
      <c r="N38" s="165">
        <v>54.124155625488498</v>
      </c>
      <c r="O38" s="166">
        <v>44.220772704465602</v>
      </c>
      <c r="P38" s="167">
        <v>49.175642337084</v>
      </c>
      <c r="Q38" s="158"/>
      <c r="R38" s="168">
        <v>44.287845938383299</v>
      </c>
      <c r="S38" s="96"/>
      <c r="T38" s="163">
        <v>49.141043461508303</v>
      </c>
      <c r="U38" s="158">
        <v>50.935975060896801</v>
      </c>
      <c r="V38" s="158">
        <v>49.866316057655403</v>
      </c>
      <c r="W38" s="158">
        <v>45.284247710554403</v>
      </c>
      <c r="X38" s="158">
        <v>17.219184342151099</v>
      </c>
      <c r="Y38" s="164">
        <v>41.393138049488698</v>
      </c>
      <c r="Z38" s="158"/>
      <c r="AA38" s="165">
        <v>66.930954526680097</v>
      </c>
      <c r="AB38" s="166">
        <v>40.880511393221802</v>
      </c>
      <c r="AC38" s="167">
        <v>54.126799717382397</v>
      </c>
      <c r="AD38" s="158"/>
      <c r="AE38" s="168">
        <v>45.179367372217797</v>
      </c>
      <c r="AF38" s="35"/>
      <c r="AG38" s="163">
        <v>41.098972688549203</v>
      </c>
      <c r="AH38" s="158">
        <v>46.244550238035501</v>
      </c>
      <c r="AI38" s="158">
        <v>48.264871988895102</v>
      </c>
      <c r="AJ38" s="158">
        <v>47.495652783972098</v>
      </c>
      <c r="AK38" s="158">
        <v>44.938437407605903</v>
      </c>
      <c r="AL38" s="164">
        <v>45.608508667924802</v>
      </c>
      <c r="AM38" s="158"/>
      <c r="AN38" s="165">
        <v>49.445510716451203</v>
      </c>
      <c r="AO38" s="166">
        <v>49.491450656427098</v>
      </c>
      <c r="AP38" s="167">
        <v>49.468477002420698</v>
      </c>
      <c r="AQ38" s="158"/>
      <c r="AR38" s="168">
        <v>46.711235172368802</v>
      </c>
      <c r="AS38" s="96"/>
      <c r="AT38" s="163">
        <v>46.760384725728102</v>
      </c>
      <c r="AU38" s="158">
        <v>54.260938887516097</v>
      </c>
      <c r="AV38" s="158">
        <v>59.741544619632897</v>
      </c>
      <c r="AW38" s="158">
        <v>56.688504300161803</v>
      </c>
      <c r="AX38" s="158">
        <v>46.658017768096201</v>
      </c>
      <c r="AY38" s="164">
        <v>52.894338156029796</v>
      </c>
      <c r="AZ38" s="158"/>
      <c r="BA38" s="165">
        <v>57.015387723571202</v>
      </c>
      <c r="BB38" s="166">
        <v>50.486634273007603</v>
      </c>
      <c r="BC38" s="167">
        <v>53.680176613647497</v>
      </c>
      <c r="BD38" s="158"/>
      <c r="BE38" s="168">
        <v>53.125647089669101</v>
      </c>
    </row>
    <row r="39" spans="1:57" x14ac:dyDescent="0.25">
      <c r="A39" s="26" t="s">
        <v>83</v>
      </c>
      <c r="B39" s="44" t="str">
        <f t="shared" si="0"/>
        <v>Shenandoah Valley</v>
      </c>
      <c r="C39" s="12"/>
      <c r="D39" s="29" t="s">
        <v>16</v>
      </c>
      <c r="E39" s="32" t="s">
        <v>17</v>
      </c>
      <c r="F39" s="12"/>
      <c r="G39" s="169">
        <v>44.160305343511403</v>
      </c>
      <c r="H39" s="170">
        <v>51.622137404580101</v>
      </c>
      <c r="I39" s="170">
        <v>52.194656488549597</v>
      </c>
      <c r="J39" s="170">
        <v>49.9522900763358</v>
      </c>
      <c r="K39" s="170">
        <v>45.477099236641202</v>
      </c>
      <c r="L39" s="171">
        <v>48.681297709923598</v>
      </c>
      <c r="M39" s="158"/>
      <c r="N39" s="172">
        <v>44.055343511450303</v>
      </c>
      <c r="O39" s="173">
        <v>42.070610687022899</v>
      </c>
      <c r="P39" s="174">
        <v>43.062977099236598</v>
      </c>
      <c r="Q39" s="158"/>
      <c r="R39" s="175">
        <v>47.076063249727298</v>
      </c>
      <c r="S39" s="96"/>
      <c r="T39" s="169">
        <v>34.443881375553801</v>
      </c>
      <c r="U39" s="170">
        <v>35.2709121936972</v>
      </c>
      <c r="V39" s="170">
        <v>35.651737436386703</v>
      </c>
      <c r="W39" s="170">
        <v>47.119181481147699</v>
      </c>
      <c r="X39" s="170">
        <v>40.618035674465403</v>
      </c>
      <c r="Y39" s="171">
        <v>38.472127769351196</v>
      </c>
      <c r="Z39" s="158"/>
      <c r="AA39" s="172">
        <v>22.9115933590225</v>
      </c>
      <c r="AB39" s="173">
        <v>12.809091450694201</v>
      </c>
      <c r="AC39" s="174">
        <v>17.760161018502199</v>
      </c>
      <c r="AD39" s="158"/>
      <c r="AE39" s="175">
        <v>32.386538397379603</v>
      </c>
      <c r="AF39" s="36"/>
      <c r="AG39" s="169">
        <v>38.382633587786202</v>
      </c>
      <c r="AH39" s="170">
        <v>46.750954198473202</v>
      </c>
      <c r="AI39" s="170">
        <v>48.401717557251899</v>
      </c>
      <c r="AJ39" s="170">
        <v>47.755248091603001</v>
      </c>
      <c r="AK39" s="170">
        <v>43.850190839694598</v>
      </c>
      <c r="AL39" s="171">
        <v>45.028148854961799</v>
      </c>
      <c r="AM39" s="158"/>
      <c r="AN39" s="172">
        <v>44.842557251908303</v>
      </c>
      <c r="AO39" s="173">
        <v>43.559160305343497</v>
      </c>
      <c r="AP39" s="174">
        <v>44.2008587786259</v>
      </c>
      <c r="AQ39" s="158"/>
      <c r="AR39" s="175">
        <v>44.791780261722998</v>
      </c>
      <c r="AS39" s="96"/>
      <c r="AT39" s="169">
        <v>28.164300921345401</v>
      </c>
      <c r="AU39" s="170">
        <v>25.7048557433578</v>
      </c>
      <c r="AV39" s="170">
        <v>28.235028957067801</v>
      </c>
      <c r="AW39" s="170">
        <v>30.881978488795099</v>
      </c>
      <c r="AX39" s="170">
        <v>40.607756979547197</v>
      </c>
      <c r="AY39" s="171">
        <v>30.473246374523299</v>
      </c>
      <c r="AZ39" s="158"/>
      <c r="BA39" s="172">
        <v>40.082026365404097</v>
      </c>
      <c r="BB39" s="173">
        <v>24.689323455492602</v>
      </c>
      <c r="BC39" s="174">
        <v>32.049691498156498</v>
      </c>
      <c r="BD39" s="158"/>
      <c r="BE39" s="175">
        <v>30.9138941144802</v>
      </c>
    </row>
    <row r="40" spans="1:57" x14ac:dyDescent="0.25">
      <c r="A40" s="22" t="s">
        <v>84</v>
      </c>
      <c r="B40" s="44" t="str">
        <f t="shared" si="0"/>
        <v>Southern Virginia</v>
      </c>
      <c r="C40" s="10"/>
      <c r="D40" s="27" t="s">
        <v>16</v>
      </c>
      <c r="E40" s="30" t="s">
        <v>17</v>
      </c>
      <c r="F40" s="3"/>
      <c r="G40" s="155">
        <v>38.797676180853699</v>
      </c>
      <c r="H40" s="156">
        <v>46.021722657236602</v>
      </c>
      <c r="I40" s="156">
        <v>46.602677443798903</v>
      </c>
      <c r="J40" s="156">
        <v>43.217984339479599</v>
      </c>
      <c r="K40" s="156">
        <v>37.357918666329802</v>
      </c>
      <c r="L40" s="157">
        <v>42.399595857539701</v>
      </c>
      <c r="M40" s="158"/>
      <c r="N40" s="159">
        <v>39.302854256125201</v>
      </c>
      <c r="O40" s="160">
        <v>39.808032331396802</v>
      </c>
      <c r="P40" s="161">
        <v>39.555443293761002</v>
      </c>
      <c r="Q40" s="158"/>
      <c r="R40" s="162">
        <v>41.586980839317199</v>
      </c>
      <c r="S40" s="96"/>
      <c r="T40" s="155">
        <v>22.8490112828466</v>
      </c>
      <c r="U40" s="156">
        <v>19.626399351522998</v>
      </c>
      <c r="V40" s="156">
        <v>14.618953737778799</v>
      </c>
      <c r="W40" s="156">
        <v>23.653182531014799</v>
      </c>
      <c r="X40" s="156">
        <v>9.3248289448078996</v>
      </c>
      <c r="Y40" s="157">
        <v>17.885341670466801</v>
      </c>
      <c r="Z40" s="158"/>
      <c r="AA40" s="159">
        <v>5.4706149639745298</v>
      </c>
      <c r="AB40" s="160">
        <v>7.5520003953567496</v>
      </c>
      <c r="AC40" s="161">
        <v>6.50778468469038</v>
      </c>
      <c r="AD40" s="158"/>
      <c r="AE40" s="162">
        <v>14.5596635252081</v>
      </c>
      <c r="AF40" s="33"/>
      <c r="AG40" s="155">
        <v>39.776458701692299</v>
      </c>
      <c r="AH40" s="156">
        <v>50.157868148522297</v>
      </c>
      <c r="AI40" s="156">
        <v>50.985097246779397</v>
      </c>
      <c r="AJ40" s="156">
        <v>47.404647638292403</v>
      </c>
      <c r="AK40" s="156">
        <v>41.405657994442997</v>
      </c>
      <c r="AL40" s="157">
        <v>45.945945945945901</v>
      </c>
      <c r="AM40" s="158"/>
      <c r="AN40" s="159">
        <v>40.729982318767298</v>
      </c>
      <c r="AO40" s="160">
        <v>43.154837080070699</v>
      </c>
      <c r="AP40" s="161">
        <v>41.942409699419002</v>
      </c>
      <c r="AQ40" s="158"/>
      <c r="AR40" s="162">
        <v>44.802078446938197</v>
      </c>
      <c r="AS40" s="96"/>
      <c r="AT40" s="155">
        <v>17.635974163696101</v>
      </c>
      <c r="AU40" s="156">
        <v>16.910090330650998</v>
      </c>
      <c r="AV40" s="156">
        <v>15.1435160422725</v>
      </c>
      <c r="AW40" s="156">
        <v>20.158243248877699</v>
      </c>
      <c r="AX40" s="156">
        <v>13.1171573717327</v>
      </c>
      <c r="AY40" s="157">
        <v>16.583422354309501</v>
      </c>
      <c r="AZ40" s="158"/>
      <c r="BA40" s="159">
        <v>11.023399370622201</v>
      </c>
      <c r="BB40" s="160">
        <v>13.172955534085901</v>
      </c>
      <c r="BC40" s="161">
        <v>12.1189469834243</v>
      </c>
      <c r="BD40" s="158"/>
      <c r="BE40" s="162">
        <v>15.3548116150028</v>
      </c>
    </row>
    <row r="41" spans="1:57" x14ac:dyDescent="0.25">
      <c r="A41" s="23" t="s">
        <v>85</v>
      </c>
      <c r="B41" s="44" t="str">
        <f t="shared" si="0"/>
        <v>Southwest Virginia - Blue Ridge Highlands</v>
      </c>
      <c r="C41" s="11"/>
      <c r="D41" s="28" t="s">
        <v>16</v>
      </c>
      <c r="E41" s="31" t="s">
        <v>17</v>
      </c>
      <c r="F41" s="12"/>
      <c r="G41" s="163">
        <v>42.194202521773001</v>
      </c>
      <c r="H41" s="158">
        <v>50.2794748472637</v>
      </c>
      <c r="I41" s="158">
        <v>51.566359027687497</v>
      </c>
      <c r="J41" s="158">
        <v>48.732614064734101</v>
      </c>
      <c r="K41" s="158">
        <v>40.127388535031798</v>
      </c>
      <c r="L41" s="164">
        <v>46.580007799298002</v>
      </c>
      <c r="M41" s="158"/>
      <c r="N41" s="165">
        <v>35.330820226179597</v>
      </c>
      <c r="O41" s="166">
        <v>39.971402573768302</v>
      </c>
      <c r="P41" s="167">
        <v>37.651111399973999</v>
      </c>
      <c r="Q41" s="158"/>
      <c r="R41" s="168">
        <v>44.028894542348297</v>
      </c>
      <c r="S41" s="96"/>
      <c r="T41" s="163">
        <v>39.526154666113399</v>
      </c>
      <c r="U41" s="158">
        <v>43.917730930227798</v>
      </c>
      <c r="V41" s="158">
        <v>46.4898754307522</v>
      </c>
      <c r="W41" s="158">
        <v>57.018503958881098</v>
      </c>
      <c r="X41" s="158">
        <v>60.732709485873201</v>
      </c>
      <c r="Y41" s="164">
        <v>48.931961982985598</v>
      </c>
      <c r="Z41" s="158"/>
      <c r="AA41" s="165">
        <v>19.575432999581899</v>
      </c>
      <c r="AB41" s="166">
        <v>20.461552906796001</v>
      </c>
      <c r="AC41" s="167">
        <v>20.0441672523114</v>
      </c>
      <c r="AD41" s="158"/>
      <c r="AE41" s="168">
        <v>40.661665910897497</v>
      </c>
      <c r="AF41" s="34"/>
      <c r="AG41" s="163">
        <v>34.765371116599503</v>
      </c>
      <c r="AH41" s="158">
        <v>44.0497855193032</v>
      </c>
      <c r="AI41" s="158">
        <v>46.191342779149799</v>
      </c>
      <c r="AJ41" s="158">
        <v>47.172754452099298</v>
      </c>
      <c r="AK41" s="158">
        <v>43.221110100090897</v>
      </c>
      <c r="AL41" s="164">
        <v>43.080072793448501</v>
      </c>
      <c r="AM41" s="158"/>
      <c r="AN41" s="165">
        <v>38.749512543870999</v>
      </c>
      <c r="AO41" s="166">
        <v>39.097231249187502</v>
      </c>
      <c r="AP41" s="167">
        <v>38.923371896529297</v>
      </c>
      <c r="AQ41" s="158"/>
      <c r="AR41" s="168">
        <v>41.892443965757302</v>
      </c>
      <c r="AS41" s="96"/>
      <c r="AT41" s="163">
        <v>32.537488443073599</v>
      </c>
      <c r="AU41" s="158">
        <v>28.9154864417544</v>
      </c>
      <c r="AV41" s="158">
        <v>32.948509250460198</v>
      </c>
      <c r="AW41" s="158">
        <v>50.842390686704803</v>
      </c>
      <c r="AX41" s="158">
        <v>53.0119996975071</v>
      </c>
      <c r="AY41" s="164">
        <v>39.270204317975001</v>
      </c>
      <c r="AZ41" s="158"/>
      <c r="BA41" s="165">
        <v>34.389314022801599</v>
      </c>
      <c r="BB41" s="166">
        <v>20.438321612485598</v>
      </c>
      <c r="BC41" s="167">
        <v>27.000875336642299</v>
      </c>
      <c r="BD41" s="158"/>
      <c r="BE41" s="168">
        <v>35.7877814666356</v>
      </c>
    </row>
    <row r="42" spans="1:57" x14ac:dyDescent="0.25">
      <c r="A42" s="24" t="s">
        <v>86</v>
      </c>
      <c r="B42" s="44" t="str">
        <f t="shared" si="0"/>
        <v>Southwest Virginia - Heart of Appalachia</v>
      </c>
      <c r="C42" s="12"/>
      <c r="D42" s="28" t="s">
        <v>16</v>
      </c>
      <c r="E42" s="31" t="s">
        <v>17</v>
      </c>
      <c r="F42" s="12"/>
      <c r="G42" s="163">
        <v>33.772218564845197</v>
      </c>
      <c r="H42" s="158">
        <v>44.173798551678701</v>
      </c>
      <c r="I42" s="158">
        <v>46.872942725477202</v>
      </c>
      <c r="J42" s="158">
        <v>42.9888084265964</v>
      </c>
      <c r="K42" s="158">
        <v>33.706385780118403</v>
      </c>
      <c r="L42" s="164">
        <v>40.302830809743199</v>
      </c>
      <c r="M42" s="158"/>
      <c r="N42" s="165">
        <v>35.286372613561497</v>
      </c>
      <c r="O42" s="166">
        <v>33.008356545961</v>
      </c>
      <c r="P42" s="167">
        <v>34.179357021996601</v>
      </c>
      <c r="Q42" s="158"/>
      <c r="R42" s="168">
        <v>38.587677725118397</v>
      </c>
      <c r="S42" s="96"/>
      <c r="T42" s="163">
        <v>28.571428571428498</v>
      </c>
      <c r="U42" s="158">
        <v>40.083507306889302</v>
      </c>
      <c r="V42" s="158">
        <v>42.685370741482899</v>
      </c>
      <c r="W42" s="158">
        <v>60.442260442260398</v>
      </c>
      <c r="X42" s="158">
        <v>21.904761904761902</v>
      </c>
      <c r="Y42" s="164">
        <v>38.883847549909198</v>
      </c>
      <c r="Z42" s="158"/>
      <c r="AA42" s="165">
        <v>32.995357147176797</v>
      </c>
      <c r="AB42" s="166">
        <v>26.399999999999899</v>
      </c>
      <c r="AC42" s="167">
        <v>29.8453880518178</v>
      </c>
      <c r="AD42" s="158"/>
      <c r="AE42" s="168">
        <v>36.451764442167203</v>
      </c>
      <c r="AF42" s="35"/>
      <c r="AG42" s="163">
        <v>37.508229098090801</v>
      </c>
      <c r="AH42" s="158">
        <v>50.082290980908397</v>
      </c>
      <c r="AI42" s="158">
        <v>52.616853192889998</v>
      </c>
      <c r="AJ42" s="158">
        <v>46.807109940750401</v>
      </c>
      <c r="AK42" s="158">
        <v>39.483212639894603</v>
      </c>
      <c r="AL42" s="164">
        <v>45.299539170506897</v>
      </c>
      <c r="AM42" s="158"/>
      <c r="AN42" s="165">
        <v>41.688610928242198</v>
      </c>
      <c r="AO42" s="166">
        <v>38.945436342399397</v>
      </c>
      <c r="AP42" s="167">
        <v>40.326456210125102</v>
      </c>
      <c r="AQ42" s="158"/>
      <c r="AR42" s="168">
        <v>43.885603901151903</v>
      </c>
      <c r="AS42" s="96"/>
      <c r="AT42" s="163">
        <v>42.4375</v>
      </c>
      <c r="AU42" s="158">
        <v>44.218009478672897</v>
      </c>
      <c r="AV42" s="158">
        <v>46.115173674588597</v>
      </c>
      <c r="AW42" s="158">
        <v>42.271135567783801</v>
      </c>
      <c r="AX42" s="158">
        <v>27.200424178154801</v>
      </c>
      <c r="AY42" s="164">
        <v>40.6725953184094</v>
      </c>
      <c r="AZ42" s="158"/>
      <c r="BA42" s="165">
        <v>46.105172685939102</v>
      </c>
      <c r="BB42" s="166">
        <v>32.689027856736701</v>
      </c>
      <c r="BC42" s="167">
        <v>39.334939214343997</v>
      </c>
      <c r="BD42" s="158"/>
      <c r="BE42" s="168">
        <v>40.300142987941697</v>
      </c>
    </row>
    <row r="43" spans="1:57" x14ac:dyDescent="0.25">
      <c r="A43" s="26" t="s">
        <v>87</v>
      </c>
      <c r="B43" s="44" t="str">
        <f t="shared" si="0"/>
        <v>Virginia Mountains</v>
      </c>
      <c r="C43" s="12"/>
      <c r="D43" s="29" t="s">
        <v>16</v>
      </c>
      <c r="E43" s="32" t="s">
        <v>17</v>
      </c>
      <c r="F43" s="12"/>
      <c r="G43" s="169">
        <v>43.206705421116602</v>
      </c>
      <c r="H43" s="170">
        <v>47.951872380694802</v>
      </c>
      <c r="I43" s="170">
        <v>48.871163985399399</v>
      </c>
      <c r="J43" s="170">
        <v>46.221441124780299</v>
      </c>
      <c r="K43" s="170">
        <v>40.962552386102402</v>
      </c>
      <c r="L43" s="171">
        <v>45.442747059618704</v>
      </c>
      <c r="M43" s="158"/>
      <c r="N43" s="172">
        <v>45.5590104096255</v>
      </c>
      <c r="O43" s="173">
        <v>40.746248479113099</v>
      </c>
      <c r="P43" s="174">
        <v>43.152629444369303</v>
      </c>
      <c r="Q43" s="158"/>
      <c r="R43" s="175">
        <v>44.788427740975997</v>
      </c>
      <c r="S43" s="96"/>
      <c r="T43" s="169">
        <v>37.207452941971702</v>
      </c>
      <c r="U43" s="170">
        <v>37.149453455029899</v>
      </c>
      <c r="V43" s="170">
        <v>40.2705574592662</v>
      </c>
      <c r="W43" s="170">
        <v>47.803928892916801</v>
      </c>
      <c r="X43" s="170">
        <v>24.4298964082599</v>
      </c>
      <c r="Y43" s="171">
        <v>37.300678564494198</v>
      </c>
      <c r="Z43" s="158"/>
      <c r="AA43" s="172">
        <v>32.106735555873001</v>
      </c>
      <c r="AB43" s="173">
        <v>18.7138715609717</v>
      </c>
      <c r="AC43" s="174">
        <v>25.4262095726681</v>
      </c>
      <c r="AD43" s="158"/>
      <c r="AE43" s="175">
        <v>33.8133039948682</v>
      </c>
      <c r="AF43" s="36"/>
      <c r="AG43" s="169">
        <v>39.661349195619799</v>
      </c>
      <c r="AH43" s="170">
        <v>48.178315533324302</v>
      </c>
      <c r="AI43" s="170">
        <v>48.066783831282898</v>
      </c>
      <c r="AJ43" s="170">
        <v>47.184669460592097</v>
      </c>
      <c r="AK43" s="170">
        <v>43.220224415303498</v>
      </c>
      <c r="AL43" s="171">
        <v>45.262268487224503</v>
      </c>
      <c r="AM43" s="158"/>
      <c r="AN43" s="172">
        <v>44.585642828173498</v>
      </c>
      <c r="AO43" s="173">
        <v>44.599161822360401</v>
      </c>
      <c r="AP43" s="174">
        <v>44.592402325267003</v>
      </c>
      <c r="AQ43" s="158"/>
      <c r="AR43" s="175">
        <v>45.070878155236599</v>
      </c>
      <c r="AS43" s="96"/>
      <c r="AT43" s="169">
        <v>39.661211412105899</v>
      </c>
      <c r="AU43" s="170">
        <v>37.342338437455702</v>
      </c>
      <c r="AV43" s="170">
        <v>36.139001596790202</v>
      </c>
      <c r="AW43" s="170">
        <v>46.668011507056399</v>
      </c>
      <c r="AX43" s="170">
        <v>40.454968532547603</v>
      </c>
      <c r="AY43" s="171">
        <v>39.934131393465798</v>
      </c>
      <c r="AZ43" s="158"/>
      <c r="BA43" s="172">
        <v>36.281344564717003</v>
      </c>
      <c r="BB43" s="173">
        <v>24.8487450575808</v>
      </c>
      <c r="BC43" s="174">
        <v>30.313913278117401</v>
      </c>
      <c r="BD43" s="158"/>
      <c r="BE43" s="175">
        <v>37.073612658346498</v>
      </c>
    </row>
  </sheetData>
  <sheetProtection algorithmName="SHA-512" hashValue="tRqatzBkDJHH7/dl4T2Loa544/5aj7m8uvGyf1gguRi7+1SfPly+cnekVUjAvBrtgk/H3Do41nhpF0siR/u4mw==" saltValue="ZA1vTBpmvwmnKXDmCyaVS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D44" sqref="D44"/>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11" t="s">
        <v>5</v>
      </c>
      <c r="E2" s="112"/>
      <c r="G2" s="113" t="s">
        <v>36</v>
      </c>
      <c r="H2" s="114"/>
      <c r="I2" s="114"/>
      <c r="J2" s="114"/>
      <c r="K2" s="114"/>
      <c r="L2" s="114"/>
      <c r="M2" s="114"/>
      <c r="N2" s="114"/>
      <c r="O2" s="114"/>
      <c r="P2" s="114"/>
      <c r="Q2" s="114"/>
      <c r="R2" s="114"/>
      <c r="T2" s="113" t="s">
        <v>37</v>
      </c>
      <c r="U2" s="114"/>
      <c r="V2" s="114"/>
      <c r="W2" s="114"/>
      <c r="X2" s="114"/>
      <c r="Y2" s="114"/>
      <c r="Z2" s="114"/>
      <c r="AA2" s="114"/>
      <c r="AB2" s="114"/>
      <c r="AC2" s="114"/>
      <c r="AD2" s="114"/>
      <c r="AE2" s="114"/>
      <c r="AF2" s="4"/>
      <c r="AG2" s="113" t="s">
        <v>38</v>
      </c>
      <c r="AH2" s="114"/>
      <c r="AI2" s="114"/>
      <c r="AJ2" s="114"/>
      <c r="AK2" s="114"/>
      <c r="AL2" s="114"/>
      <c r="AM2" s="114"/>
      <c r="AN2" s="114"/>
      <c r="AO2" s="114"/>
      <c r="AP2" s="114"/>
      <c r="AQ2" s="114"/>
      <c r="AR2" s="114"/>
      <c r="AT2" s="113" t="s">
        <v>39</v>
      </c>
      <c r="AU2" s="114"/>
      <c r="AV2" s="114"/>
      <c r="AW2" s="114"/>
      <c r="AX2" s="114"/>
      <c r="AY2" s="114"/>
      <c r="AZ2" s="114"/>
      <c r="BA2" s="114"/>
      <c r="BB2" s="114"/>
      <c r="BC2" s="114"/>
      <c r="BD2" s="114"/>
      <c r="BE2" s="114"/>
    </row>
    <row r="3" spans="1:57" x14ac:dyDescent="0.25">
      <c r="A3" s="37"/>
      <c r="B3" s="37"/>
      <c r="C3" s="3"/>
      <c r="D3" s="115" t="s">
        <v>8</v>
      </c>
      <c r="E3" s="117" t="s">
        <v>9</v>
      </c>
      <c r="F3" s="5"/>
      <c r="G3" s="119" t="s">
        <v>0</v>
      </c>
      <c r="H3" s="121" t="s">
        <v>1</v>
      </c>
      <c r="I3" s="121" t="s">
        <v>10</v>
      </c>
      <c r="J3" s="121" t="s">
        <v>2</v>
      </c>
      <c r="K3" s="121" t="s">
        <v>11</v>
      </c>
      <c r="L3" s="123" t="s">
        <v>12</v>
      </c>
      <c r="M3" s="5"/>
      <c r="N3" s="119" t="s">
        <v>3</v>
      </c>
      <c r="O3" s="121" t="s">
        <v>4</v>
      </c>
      <c r="P3" s="123" t="s">
        <v>13</v>
      </c>
      <c r="Q3" s="2"/>
      <c r="R3" s="125" t="s">
        <v>14</v>
      </c>
      <c r="S3" s="2"/>
      <c r="T3" s="119" t="s">
        <v>0</v>
      </c>
      <c r="U3" s="121" t="s">
        <v>1</v>
      </c>
      <c r="V3" s="121" t="s">
        <v>10</v>
      </c>
      <c r="W3" s="121" t="s">
        <v>2</v>
      </c>
      <c r="X3" s="121" t="s">
        <v>11</v>
      </c>
      <c r="Y3" s="123" t="s">
        <v>12</v>
      </c>
      <c r="Z3" s="2"/>
      <c r="AA3" s="119" t="s">
        <v>3</v>
      </c>
      <c r="AB3" s="121" t="s">
        <v>4</v>
      </c>
      <c r="AC3" s="123" t="s">
        <v>13</v>
      </c>
      <c r="AD3" s="1"/>
      <c r="AE3" s="127" t="s">
        <v>14</v>
      </c>
      <c r="AF3" s="47"/>
      <c r="AG3" s="119" t="s">
        <v>0</v>
      </c>
      <c r="AH3" s="121" t="s">
        <v>1</v>
      </c>
      <c r="AI3" s="121" t="s">
        <v>10</v>
      </c>
      <c r="AJ3" s="121" t="s">
        <v>2</v>
      </c>
      <c r="AK3" s="121" t="s">
        <v>11</v>
      </c>
      <c r="AL3" s="123" t="s">
        <v>12</v>
      </c>
      <c r="AM3" s="5"/>
      <c r="AN3" s="119" t="s">
        <v>3</v>
      </c>
      <c r="AO3" s="121" t="s">
        <v>4</v>
      </c>
      <c r="AP3" s="123" t="s">
        <v>13</v>
      </c>
      <c r="AQ3" s="2"/>
      <c r="AR3" s="125" t="s">
        <v>14</v>
      </c>
      <c r="AS3" s="2"/>
      <c r="AT3" s="119" t="s">
        <v>0</v>
      </c>
      <c r="AU3" s="121" t="s">
        <v>1</v>
      </c>
      <c r="AV3" s="121" t="s">
        <v>10</v>
      </c>
      <c r="AW3" s="121" t="s">
        <v>2</v>
      </c>
      <c r="AX3" s="121" t="s">
        <v>11</v>
      </c>
      <c r="AY3" s="123" t="s">
        <v>12</v>
      </c>
      <c r="AZ3" s="2"/>
      <c r="BA3" s="119" t="s">
        <v>3</v>
      </c>
      <c r="BB3" s="121" t="s">
        <v>4</v>
      </c>
      <c r="BC3" s="123" t="s">
        <v>13</v>
      </c>
      <c r="BD3" s="1"/>
      <c r="BE3" s="127" t="s">
        <v>14</v>
      </c>
    </row>
    <row r="4" spans="1:57" x14ac:dyDescent="0.25">
      <c r="A4" s="37"/>
      <c r="B4" s="37"/>
      <c r="C4" s="3"/>
      <c r="D4" s="116"/>
      <c r="E4" s="118"/>
      <c r="F4" s="5"/>
      <c r="G4" s="120"/>
      <c r="H4" s="122"/>
      <c r="I4" s="122"/>
      <c r="J4" s="122"/>
      <c r="K4" s="122"/>
      <c r="L4" s="124"/>
      <c r="M4" s="5"/>
      <c r="N4" s="120"/>
      <c r="O4" s="122"/>
      <c r="P4" s="124"/>
      <c r="Q4" s="2"/>
      <c r="R4" s="126"/>
      <c r="S4" s="2"/>
      <c r="T4" s="120"/>
      <c r="U4" s="122"/>
      <c r="V4" s="122"/>
      <c r="W4" s="122"/>
      <c r="X4" s="122"/>
      <c r="Y4" s="124"/>
      <c r="Z4" s="2"/>
      <c r="AA4" s="120"/>
      <c r="AB4" s="122"/>
      <c r="AC4" s="124"/>
      <c r="AD4" s="1"/>
      <c r="AE4" s="128"/>
      <c r="AF4" s="48"/>
      <c r="AG4" s="120"/>
      <c r="AH4" s="122"/>
      <c r="AI4" s="122"/>
      <c r="AJ4" s="122"/>
      <c r="AK4" s="122"/>
      <c r="AL4" s="124"/>
      <c r="AM4" s="5"/>
      <c r="AN4" s="120"/>
      <c r="AO4" s="122"/>
      <c r="AP4" s="124"/>
      <c r="AQ4" s="2"/>
      <c r="AR4" s="126"/>
      <c r="AS4" s="2"/>
      <c r="AT4" s="120"/>
      <c r="AU4" s="122"/>
      <c r="AV4" s="122"/>
      <c r="AW4" s="122"/>
      <c r="AX4" s="122"/>
      <c r="AY4" s="124"/>
      <c r="AZ4" s="2"/>
      <c r="BA4" s="120"/>
      <c r="BB4" s="122"/>
      <c r="BC4" s="124"/>
      <c r="BD4" s="1"/>
      <c r="BE4" s="12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6">
        <v>144.682971799738</v>
      </c>
      <c r="H6" s="177">
        <v>150.058552013602</v>
      </c>
      <c r="I6" s="177">
        <v>152.45021604629301</v>
      </c>
      <c r="J6" s="177">
        <v>152.31027855544099</v>
      </c>
      <c r="K6" s="177">
        <v>160.90047578024101</v>
      </c>
      <c r="L6" s="178">
        <v>152.15840210291299</v>
      </c>
      <c r="M6" s="179"/>
      <c r="N6" s="180">
        <v>183.48176401037799</v>
      </c>
      <c r="O6" s="181">
        <v>156.623871740705</v>
      </c>
      <c r="P6" s="182">
        <v>171.34759063118099</v>
      </c>
      <c r="Q6" s="179"/>
      <c r="R6" s="183">
        <v>157.90526979241301</v>
      </c>
      <c r="S6" s="96"/>
      <c r="T6" s="155">
        <v>40.628543217388497</v>
      </c>
      <c r="U6" s="156">
        <v>44.671857130493898</v>
      </c>
      <c r="V6" s="156">
        <v>44.909454677304403</v>
      </c>
      <c r="W6" s="156">
        <v>40.144747245745798</v>
      </c>
      <c r="X6" s="156">
        <v>31.357041965095</v>
      </c>
      <c r="Y6" s="157">
        <v>39.191136088359201</v>
      </c>
      <c r="Z6" s="158"/>
      <c r="AA6" s="159">
        <v>65.907092285488801</v>
      </c>
      <c r="AB6" s="160">
        <v>54.397864678491999</v>
      </c>
      <c r="AC6" s="161">
        <v>61.415161522044897</v>
      </c>
      <c r="AD6" s="158"/>
      <c r="AE6" s="162">
        <v>45.7365583941884</v>
      </c>
      <c r="AF6" s="33"/>
      <c r="AG6" s="176">
        <v>127.58736385918</v>
      </c>
      <c r="AH6" s="177">
        <v>128.075509518454</v>
      </c>
      <c r="AI6" s="177">
        <v>129.55883513336201</v>
      </c>
      <c r="AJ6" s="177">
        <v>129.701412806089</v>
      </c>
      <c r="AK6" s="177">
        <v>133.111641009913</v>
      </c>
      <c r="AL6" s="178">
        <v>129.64029003726799</v>
      </c>
      <c r="AM6" s="179"/>
      <c r="AN6" s="180">
        <v>148.95344165719999</v>
      </c>
      <c r="AO6" s="181">
        <v>144.513383482552</v>
      </c>
      <c r="AP6" s="182">
        <v>146.73006353545</v>
      </c>
      <c r="AQ6" s="179"/>
      <c r="AR6" s="183">
        <v>134.91519227316499</v>
      </c>
      <c r="AS6" s="96"/>
      <c r="AT6" s="155">
        <v>42.1269769967573</v>
      </c>
      <c r="AU6" s="156">
        <v>43.2380857558259</v>
      </c>
      <c r="AV6" s="156">
        <v>44.199290426195397</v>
      </c>
      <c r="AW6" s="156">
        <v>42.342291388598198</v>
      </c>
      <c r="AX6" s="156">
        <v>36.219784638804697</v>
      </c>
      <c r="AY6" s="157">
        <v>41.437999770753201</v>
      </c>
      <c r="AZ6" s="158"/>
      <c r="BA6" s="159">
        <v>52.430446237732099</v>
      </c>
      <c r="BB6" s="160">
        <v>48.1212189179357</v>
      </c>
      <c r="BC6" s="161">
        <v>50.277004785642902</v>
      </c>
      <c r="BD6" s="158"/>
      <c r="BE6" s="162">
        <v>44.2676429519707</v>
      </c>
    </row>
    <row r="7" spans="1:57" x14ac:dyDescent="0.25">
      <c r="A7" s="23" t="s">
        <v>18</v>
      </c>
      <c r="B7" s="44" t="str">
        <f>TRIM(A7)</f>
        <v>Virginia</v>
      </c>
      <c r="C7" s="11"/>
      <c r="D7" s="28" t="s">
        <v>16</v>
      </c>
      <c r="E7" s="31" t="s">
        <v>17</v>
      </c>
      <c r="F7" s="12"/>
      <c r="G7" s="184">
        <v>94.603875705043706</v>
      </c>
      <c r="H7" s="179">
        <v>96.954123789379096</v>
      </c>
      <c r="I7" s="179">
        <v>97.543769456900804</v>
      </c>
      <c r="J7" s="179">
        <v>97.021038621219503</v>
      </c>
      <c r="K7" s="179">
        <v>98.2607162729267</v>
      </c>
      <c r="L7" s="185">
        <v>96.890183562201202</v>
      </c>
      <c r="M7" s="179"/>
      <c r="N7" s="186">
        <v>118.924441427669</v>
      </c>
      <c r="O7" s="187">
        <v>100.11306073591599</v>
      </c>
      <c r="P7" s="188">
        <v>110.325559877161</v>
      </c>
      <c r="Q7" s="179"/>
      <c r="R7" s="189">
        <v>100.86719434844601</v>
      </c>
      <c r="S7" s="96"/>
      <c r="T7" s="163">
        <v>19.375969981058699</v>
      </c>
      <c r="U7" s="158">
        <v>21.409570619546599</v>
      </c>
      <c r="V7" s="158">
        <v>22.2024633531097</v>
      </c>
      <c r="W7" s="158">
        <v>20.163635002304101</v>
      </c>
      <c r="X7" s="158">
        <v>10.054286124800701</v>
      </c>
      <c r="Y7" s="164">
        <v>18.226718022434</v>
      </c>
      <c r="Z7" s="158"/>
      <c r="AA7" s="165">
        <v>42.885743648473699</v>
      </c>
      <c r="AB7" s="166">
        <v>24.965000012998999</v>
      </c>
      <c r="AC7" s="167">
        <v>35.049349636472598</v>
      </c>
      <c r="AD7" s="158"/>
      <c r="AE7" s="168">
        <v>23.192666934566599</v>
      </c>
      <c r="AF7" s="34"/>
      <c r="AG7" s="184">
        <v>92.969748775396994</v>
      </c>
      <c r="AH7" s="179">
        <v>96.139179056934907</v>
      </c>
      <c r="AI7" s="179">
        <v>97.430761835114495</v>
      </c>
      <c r="AJ7" s="179">
        <v>97.121552606712697</v>
      </c>
      <c r="AK7" s="179">
        <v>96.319775373486607</v>
      </c>
      <c r="AL7" s="185">
        <v>96.087450234930202</v>
      </c>
      <c r="AM7" s="179"/>
      <c r="AN7" s="186">
        <v>106.20270047260701</v>
      </c>
      <c r="AO7" s="187">
        <v>103.22625788092699</v>
      </c>
      <c r="AP7" s="188">
        <v>104.712329480021</v>
      </c>
      <c r="AQ7" s="179"/>
      <c r="AR7" s="189">
        <v>98.670562133442502</v>
      </c>
      <c r="AS7" s="96"/>
      <c r="AT7" s="163">
        <v>23.9134074076117</v>
      </c>
      <c r="AU7" s="158">
        <v>26.7908534991636</v>
      </c>
      <c r="AV7" s="158">
        <v>28.6957089268756</v>
      </c>
      <c r="AW7" s="158">
        <v>27.559668444793999</v>
      </c>
      <c r="AX7" s="158">
        <v>22.294188827215201</v>
      </c>
      <c r="AY7" s="164">
        <v>25.9213906172936</v>
      </c>
      <c r="AZ7" s="158"/>
      <c r="BA7" s="165">
        <v>33.892689140341702</v>
      </c>
      <c r="BB7" s="166">
        <v>28.694309507756799</v>
      </c>
      <c r="BC7" s="167">
        <v>31.256773261133301</v>
      </c>
      <c r="BD7" s="158"/>
      <c r="BE7" s="168">
        <v>27.588483963789201</v>
      </c>
    </row>
    <row r="8" spans="1:57" x14ac:dyDescent="0.25">
      <c r="A8" s="24" t="s">
        <v>19</v>
      </c>
      <c r="B8" s="44" t="str">
        <f t="shared" ref="B8:B43" si="0">TRIM(A8)</f>
        <v>Norfolk/Virginia Beach, VA</v>
      </c>
      <c r="C8" s="12"/>
      <c r="D8" s="28" t="s">
        <v>16</v>
      </c>
      <c r="E8" s="31" t="s">
        <v>17</v>
      </c>
      <c r="F8" s="12"/>
      <c r="G8" s="184">
        <v>97.655061886836805</v>
      </c>
      <c r="H8" s="179">
        <v>101.75156606027601</v>
      </c>
      <c r="I8" s="179">
        <v>103.239474832052</v>
      </c>
      <c r="J8" s="179">
        <v>102.73211476673799</v>
      </c>
      <c r="K8" s="179">
        <v>101.123085741856</v>
      </c>
      <c r="L8" s="185">
        <v>101.358596022434</v>
      </c>
      <c r="M8" s="179"/>
      <c r="N8" s="186">
        <v>128.60021539339101</v>
      </c>
      <c r="O8" s="187">
        <v>102.41388258747899</v>
      </c>
      <c r="P8" s="188">
        <v>117.234497435168</v>
      </c>
      <c r="Q8" s="179"/>
      <c r="R8" s="189">
        <v>106.16559240220199</v>
      </c>
      <c r="S8" s="96"/>
      <c r="T8" s="163">
        <v>22.812073297489</v>
      </c>
      <c r="U8" s="158">
        <v>23.1566002885362</v>
      </c>
      <c r="V8" s="158">
        <v>23.510438484901499</v>
      </c>
      <c r="W8" s="158">
        <v>22.509465226080401</v>
      </c>
      <c r="X8" s="158">
        <v>11.540151906438499</v>
      </c>
      <c r="Y8" s="164">
        <v>20.136624501361499</v>
      </c>
      <c r="Z8" s="158"/>
      <c r="AA8" s="165">
        <v>54.091727492208001</v>
      </c>
      <c r="AB8" s="166">
        <v>29.151119174205999</v>
      </c>
      <c r="AC8" s="167">
        <v>43.9359180162675</v>
      </c>
      <c r="AD8" s="158"/>
      <c r="AE8" s="168">
        <v>27.053614597848</v>
      </c>
      <c r="AF8" s="35"/>
      <c r="AG8" s="184">
        <v>91.455202576893598</v>
      </c>
      <c r="AH8" s="179">
        <v>91.063535690768504</v>
      </c>
      <c r="AI8" s="179">
        <v>91.767625571480593</v>
      </c>
      <c r="AJ8" s="179">
        <v>91.766337855215497</v>
      </c>
      <c r="AK8" s="179">
        <v>92.508956734081295</v>
      </c>
      <c r="AL8" s="185">
        <v>91.715318089243397</v>
      </c>
      <c r="AM8" s="179"/>
      <c r="AN8" s="186">
        <v>112.097902881466</v>
      </c>
      <c r="AO8" s="187">
        <v>108.88240793656399</v>
      </c>
      <c r="AP8" s="188">
        <v>110.488291104569</v>
      </c>
      <c r="AQ8" s="179"/>
      <c r="AR8" s="189">
        <v>97.856923229668396</v>
      </c>
      <c r="AS8" s="96"/>
      <c r="AT8" s="163">
        <v>25.440365814369201</v>
      </c>
      <c r="AU8" s="158">
        <v>23.096249870711201</v>
      </c>
      <c r="AV8" s="158">
        <v>23.529908075996602</v>
      </c>
      <c r="AW8" s="158">
        <v>23.5068922762859</v>
      </c>
      <c r="AX8" s="158">
        <v>18.942915604139301</v>
      </c>
      <c r="AY8" s="164">
        <v>22.772972587756598</v>
      </c>
      <c r="AZ8" s="158"/>
      <c r="BA8" s="165">
        <v>43.096079165635601</v>
      </c>
      <c r="BB8" s="166">
        <v>36.060787305852003</v>
      </c>
      <c r="BC8" s="167">
        <v>39.502720508081701</v>
      </c>
      <c r="BD8" s="158"/>
      <c r="BE8" s="168">
        <v>28.633528411605798</v>
      </c>
    </row>
    <row r="9" spans="1:57" ht="15" x14ac:dyDescent="0.35">
      <c r="A9" s="24" t="s">
        <v>20</v>
      </c>
      <c r="B9" s="79" t="s">
        <v>72</v>
      </c>
      <c r="C9" s="12"/>
      <c r="D9" s="28" t="s">
        <v>16</v>
      </c>
      <c r="E9" s="31" t="s">
        <v>17</v>
      </c>
      <c r="F9" s="12"/>
      <c r="G9" s="184">
        <v>88.082320831765102</v>
      </c>
      <c r="H9" s="179">
        <v>86.475602969516402</v>
      </c>
      <c r="I9" s="179">
        <v>88.995563745836506</v>
      </c>
      <c r="J9" s="179">
        <v>87.324311737579293</v>
      </c>
      <c r="K9" s="179">
        <v>89.117435315078694</v>
      </c>
      <c r="L9" s="185">
        <v>87.987123773922306</v>
      </c>
      <c r="M9" s="179"/>
      <c r="N9" s="186">
        <v>104.159479177295</v>
      </c>
      <c r="O9" s="187">
        <v>93.440001999111502</v>
      </c>
      <c r="P9" s="188">
        <v>99.090034425816199</v>
      </c>
      <c r="Q9" s="179"/>
      <c r="R9" s="189">
        <v>91.302159348379703</v>
      </c>
      <c r="S9" s="96"/>
      <c r="T9" s="163">
        <v>27.839158906635198</v>
      </c>
      <c r="U9" s="158">
        <v>27.7934698995589</v>
      </c>
      <c r="V9" s="158">
        <v>31.4138759053256</v>
      </c>
      <c r="W9" s="158">
        <v>24.9560375344162</v>
      </c>
      <c r="X9" s="158">
        <v>14.620074490674099</v>
      </c>
      <c r="Y9" s="164">
        <v>24.730452483475698</v>
      </c>
      <c r="Z9" s="158"/>
      <c r="AA9" s="165">
        <v>41.963032836220798</v>
      </c>
      <c r="AB9" s="166">
        <v>25.959322604777299</v>
      </c>
      <c r="AC9" s="167">
        <v>34.307356887791002</v>
      </c>
      <c r="AD9" s="158"/>
      <c r="AE9" s="168">
        <v>27.660433653739901</v>
      </c>
      <c r="AF9" s="35"/>
      <c r="AG9" s="184">
        <v>88.359865010732904</v>
      </c>
      <c r="AH9" s="179">
        <v>91.280780404831702</v>
      </c>
      <c r="AI9" s="179">
        <v>93.859784828006397</v>
      </c>
      <c r="AJ9" s="179">
        <v>93.439225446362101</v>
      </c>
      <c r="AK9" s="179">
        <v>92.162875336168398</v>
      </c>
      <c r="AL9" s="185">
        <v>91.932066586729903</v>
      </c>
      <c r="AM9" s="179"/>
      <c r="AN9" s="186">
        <v>99.743666007137804</v>
      </c>
      <c r="AO9" s="187">
        <v>99.538720653916599</v>
      </c>
      <c r="AP9" s="188">
        <v>99.639809689712493</v>
      </c>
      <c r="AQ9" s="179"/>
      <c r="AR9" s="189">
        <v>94.156935976469398</v>
      </c>
      <c r="AS9" s="96"/>
      <c r="AT9" s="163">
        <v>31.469536255625201</v>
      </c>
      <c r="AU9" s="158">
        <v>33.443875331102397</v>
      </c>
      <c r="AV9" s="158">
        <v>36.965281947358299</v>
      </c>
      <c r="AW9" s="158">
        <v>34.884858241829697</v>
      </c>
      <c r="AX9" s="158">
        <v>30.272112809416701</v>
      </c>
      <c r="AY9" s="164">
        <v>33.526219905962499</v>
      </c>
      <c r="AZ9" s="158"/>
      <c r="BA9" s="165">
        <v>38.549795470929801</v>
      </c>
      <c r="BB9" s="166">
        <v>34.366373951471097</v>
      </c>
      <c r="BC9" s="167">
        <v>36.366965801493102</v>
      </c>
      <c r="BD9" s="158"/>
      <c r="BE9" s="168">
        <v>34.285306607913903</v>
      </c>
    </row>
    <row r="10" spans="1:57" x14ac:dyDescent="0.25">
      <c r="A10" s="24" t="s">
        <v>21</v>
      </c>
      <c r="B10" s="44" t="str">
        <f t="shared" si="0"/>
        <v>Virginia Area</v>
      </c>
      <c r="C10" s="12"/>
      <c r="D10" s="28" t="s">
        <v>16</v>
      </c>
      <c r="E10" s="31" t="s">
        <v>17</v>
      </c>
      <c r="F10" s="12"/>
      <c r="G10" s="184">
        <v>95.979205877248702</v>
      </c>
      <c r="H10" s="179">
        <v>98.949740236509896</v>
      </c>
      <c r="I10" s="179">
        <v>98.9810407732692</v>
      </c>
      <c r="J10" s="179">
        <v>97.065057332033007</v>
      </c>
      <c r="K10" s="179">
        <v>100.286025366999</v>
      </c>
      <c r="L10" s="185">
        <v>98.263937141463501</v>
      </c>
      <c r="M10" s="179"/>
      <c r="N10" s="186">
        <v>115.16482157298201</v>
      </c>
      <c r="O10" s="187">
        <v>102.136163457424</v>
      </c>
      <c r="P10" s="188">
        <v>108.88096585883601</v>
      </c>
      <c r="Q10" s="179"/>
      <c r="R10" s="189">
        <v>101.072347202183</v>
      </c>
      <c r="S10" s="96"/>
      <c r="T10" s="163">
        <v>16.763364625986501</v>
      </c>
      <c r="U10" s="158">
        <v>22.829675820553</v>
      </c>
      <c r="V10" s="158">
        <v>22.6977933112431</v>
      </c>
      <c r="W10" s="158">
        <v>17.634758326194699</v>
      </c>
      <c r="X10" s="158">
        <v>14.778735566629001</v>
      </c>
      <c r="Y10" s="164">
        <v>19.07150018303</v>
      </c>
      <c r="Z10" s="158"/>
      <c r="AA10" s="165">
        <v>34.448298561287601</v>
      </c>
      <c r="AB10" s="166">
        <v>24.798995782675899</v>
      </c>
      <c r="AC10" s="167">
        <v>30.014205232753099</v>
      </c>
      <c r="AD10" s="158"/>
      <c r="AE10" s="168">
        <v>21.961904091427598</v>
      </c>
      <c r="AF10" s="35"/>
      <c r="AG10" s="184">
        <v>91.501870305676803</v>
      </c>
      <c r="AH10" s="179">
        <v>92.836612055563904</v>
      </c>
      <c r="AI10" s="179">
        <v>92.468694685612206</v>
      </c>
      <c r="AJ10" s="179">
        <v>92.138547012610005</v>
      </c>
      <c r="AK10" s="179">
        <v>94.844157985369606</v>
      </c>
      <c r="AL10" s="185">
        <v>92.768534719596303</v>
      </c>
      <c r="AM10" s="179"/>
      <c r="AN10" s="186">
        <v>105.33551149591101</v>
      </c>
      <c r="AO10" s="187">
        <v>103.127250619449</v>
      </c>
      <c r="AP10" s="188">
        <v>104.238459257415</v>
      </c>
      <c r="AQ10" s="179"/>
      <c r="AR10" s="189">
        <v>95.941100181717303</v>
      </c>
      <c r="AS10" s="96"/>
      <c r="AT10" s="163">
        <v>19.047831463607402</v>
      </c>
      <c r="AU10" s="158">
        <v>20.6450145444655</v>
      </c>
      <c r="AV10" s="158">
        <v>20.5227668704498</v>
      </c>
      <c r="AW10" s="158">
        <v>19.473244011454401</v>
      </c>
      <c r="AX10" s="158">
        <v>20.4688514530107</v>
      </c>
      <c r="AY10" s="164">
        <v>20.0848758003421</v>
      </c>
      <c r="AZ10" s="158"/>
      <c r="BA10" s="165">
        <v>28.245487998360399</v>
      </c>
      <c r="BB10" s="166">
        <v>25.823101483736899</v>
      </c>
      <c r="BC10" s="167">
        <v>27.048212365842499</v>
      </c>
      <c r="BD10" s="158"/>
      <c r="BE10" s="168">
        <v>22.091907236252901</v>
      </c>
    </row>
    <row r="11" spans="1:57" x14ac:dyDescent="0.25">
      <c r="A11" s="41" t="s">
        <v>22</v>
      </c>
      <c r="B11" s="44" t="str">
        <f t="shared" si="0"/>
        <v>Washington, DC</v>
      </c>
      <c r="C11" s="12"/>
      <c r="D11" s="28" t="s">
        <v>16</v>
      </c>
      <c r="E11" s="31" t="s">
        <v>17</v>
      </c>
      <c r="F11" s="12"/>
      <c r="G11" s="184">
        <v>111.182671108286</v>
      </c>
      <c r="H11" s="179">
        <v>114.60580037108799</v>
      </c>
      <c r="I11" s="179">
        <v>113.905094433917</v>
      </c>
      <c r="J11" s="179">
        <v>112.448184817765</v>
      </c>
      <c r="K11" s="179">
        <v>114.384596304677</v>
      </c>
      <c r="L11" s="185">
        <v>113.31936419042</v>
      </c>
      <c r="M11" s="179"/>
      <c r="N11" s="186">
        <v>147.575740088983</v>
      </c>
      <c r="O11" s="187">
        <v>117.235810768622</v>
      </c>
      <c r="P11" s="188">
        <v>134.11339988733201</v>
      </c>
      <c r="Q11" s="179"/>
      <c r="R11" s="189">
        <v>119.923442147899</v>
      </c>
      <c r="S11" s="96"/>
      <c r="T11" s="163">
        <v>25.4202521925701</v>
      </c>
      <c r="U11" s="158">
        <v>29.990892271862801</v>
      </c>
      <c r="V11" s="158">
        <v>30.992875255285199</v>
      </c>
      <c r="W11" s="158">
        <v>27.513961278518099</v>
      </c>
      <c r="X11" s="158">
        <v>5.5830548134671796</v>
      </c>
      <c r="Y11" s="164">
        <v>21.503251711120001</v>
      </c>
      <c r="Z11" s="158"/>
      <c r="AA11" s="165">
        <v>57.671949031877098</v>
      </c>
      <c r="AB11" s="166">
        <v>29.454408810563699</v>
      </c>
      <c r="AC11" s="167">
        <v>45.5880202551458</v>
      </c>
      <c r="AD11" s="158"/>
      <c r="AE11" s="168">
        <v>29.071908896911701</v>
      </c>
      <c r="AF11" s="35"/>
      <c r="AG11" s="184">
        <v>115.713730696678</v>
      </c>
      <c r="AH11" s="179">
        <v>121.10451633444799</v>
      </c>
      <c r="AI11" s="179">
        <v>123.05670907596399</v>
      </c>
      <c r="AJ11" s="179">
        <v>121.477423929713</v>
      </c>
      <c r="AK11" s="179">
        <v>118.79089441728</v>
      </c>
      <c r="AL11" s="185">
        <v>120.129745773412</v>
      </c>
      <c r="AM11" s="179"/>
      <c r="AN11" s="186">
        <v>127.37870910949</v>
      </c>
      <c r="AO11" s="187">
        <v>121.65391855500501</v>
      </c>
      <c r="AP11" s="188">
        <v>124.48871906995301</v>
      </c>
      <c r="AQ11" s="179"/>
      <c r="AR11" s="189">
        <v>121.513659653061</v>
      </c>
      <c r="AS11" s="96"/>
      <c r="AT11" s="163">
        <v>31.822678281728901</v>
      </c>
      <c r="AU11" s="158">
        <v>37.150186869810398</v>
      </c>
      <c r="AV11" s="158">
        <v>40.252245386598901</v>
      </c>
      <c r="AW11" s="158">
        <v>38.1018854973304</v>
      </c>
      <c r="AX11" s="158">
        <v>25.808094914428601</v>
      </c>
      <c r="AY11" s="164">
        <v>34.484044343522001</v>
      </c>
      <c r="AZ11" s="158"/>
      <c r="BA11" s="165">
        <v>37.0792794983549</v>
      </c>
      <c r="BB11" s="166">
        <v>30.591029416285298</v>
      </c>
      <c r="BC11" s="167">
        <v>33.797654302930802</v>
      </c>
      <c r="BD11" s="158"/>
      <c r="BE11" s="168">
        <v>34.262964150097297</v>
      </c>
    </row>
    <row r="12" spans="1:57" x14ac:dyDescent="0.25">
      <c r="A12" s="24" t="s">
        <v>23</v>
      </c>
      <c r="B12" s="44" t="str">
        <f t="shared" si="0"/>
        <v>Arlington, VA</v>
      </c>
      <c r="C12" s="12"/>
      <c r="D12" s="28" t="s">
        <v>16</v>
      </c>
      <c r="E12" s="31" t="s">
        <v>17</v>
      </c>
      <c r="F12" s="12"/>
      <c r="G12" s="184">
        <v>99.018016701461306</v>
      </c>
      <c r="H12" s="179">
        <v>98.506184971098193</v>
      </c>
      <c r="I12" s="179">
        <v>99.413795580110403</v>
      </c>
      <c r="J12" s="179">
        <v>101.427902642559</v>
      </c>
      <c r="K12" s="179">
        <v>107.473046129374</v>
      </c>
      <c r="L12" s="185">
        <v>101.27743764044899</v>
      </c>
      <c r="M12" s="179"/>
      <c r="N12" s="186">
        <v>140.12675789829299</v>
      </c>
      <c r="O12" s="187">
        <v>108.028280809031</v>
      </c>
      <c r="P12" s="188">
        <v>126.707947104512</v>
      </c>
      <c r="Q12" s="179"/>
      <c r="R12" s="189">
        <v>110.524647670801</v>
      </c>
      <c r="S12" s="96"/>
      <c r="T12" s="163">
        <v>8.1815903316399599</v>
      </c>
      <c r="U12" s="158">
        <v>6.5816640320769402</v>
      </c>
      <c r="V12" s="158">
        <v>7.8427827044887897</v>
      </c>
      <c r="W12" s="158">
        <v>10.591592014939</v>
      </c>
      <c r="X12" s="158">
        <v>-4.2442679800533902</v>
      </c>
      <c r="Y12" s="164">
        <v>3.7744513803722302</v>
      </c>
      <c r="Z12" s="158"/>
      <c r="AA12" s="165">
        <v>45.424084206017497</v>
      </c>
      <c r="AB12" s="166">
        <v>13.515400140610399</v>
      </c>
      <c r="AC12" s="167">
        <v>32.2931672686179</v>
      </c>
      <c r="AD12" s="158"/>
      <c r="AE12" s="168">
        <v>13.934268637374499</v>
      </c>
      <c r="AF12" s="35"/>
      <c r="AG12" s="184">
        <v>111.590893726725</v>
      </c>
      <c r="AH12" s="179">
        <v>126.49689258549201</v>
      </c>
      <c r="AI12" s="179">
        <v>130.63799549809499</v>
      </c>
      <c r="AJ12" s="179">
        <v>128.34629234146001</v>
      </c>
      <c r="AK12" s="179">
        <v>117.574604311984</v>
      </c>
      <c r="AL12" s="185">
        <v>123.426173209469</v>
      </c>
      <c r="AM12" s="179"/>
      <c r="AN12" s="186">
        <v>115.087519008879</v>
      </c>
      <c r="AO12" s="187">
        <v>104.172329813525</v>
      </c>
      <c r="AP12" s="188">
        <v>109.779441424708</v>
      </c>
      <c r="AQ12" s="179"/>
      <c r="AR12" s="189">
        <v>119.14489832817701</v>
      </c>
      <c r="AS12" s="96"/>
      <c r="AT12" s="163">
        <v>18.0163394692418</v>
      </c>
      <c r="AU12" s="158">
        <v>28.6874010619808</v>
      </c>
      <c r="AV12" s="158">
        <v>32.216102517469601</v>
      </c>
      <c r="AW12" s="158">
        <v>31.920145349726099</v>
      </c>
      <c r="AX12" s="158">
        <v>14.5499539791497</v>
      </c>
      <c r="AY12" s="164">
        <v>25.396747770224</v>
      </c>
      <c r="AZ12" s="158"/>
      <c r="BA12" s="165">
        <v>27.597037740000701</v>
      </c>
      <c r="BB12" s="166">
        <v>16.733105726286102</v>
      </c>
      <c r="BC12" s="167">
        <v>22.380258022819099</v>
      </c>
      <c r="BD12" s="158"/>
      <c r="BE12" s="168">
        <v>24.776595620570699</v>
      </c>
    </row>
    <row r="13" spans="1:57" x14ac:dyDescent="0.25">
      <c r="A13" s="24" t="s">
        <v>24</v>
      </c>
      <c r="B13" s="44" t="str">
        <f t="shared" si="0"/>
        <v>Suburban Virginia Area</v>
      </c>
      <c r="C13" s="12"/>
      <c r="D13" s="28" t="s">
        <v>16</v>
      </c>
      <c r="E13" s="31" t="s">
        <v>17</v>
      </c>
      <c r="F13" s="12"/>
      <c r="G13" s="184">
        <v>115.770586813945</v>
      </c>
      <c r="H13" s="179">
        <v>126.858104294478</v>
      </c>
      <c r="I13" s="179">
        <v>129.30234413202899</v>
      </c>
      <c r="J13" s="179">
        <v>128.802281308999</v>
      </c>
      <c r="K13" s="179">
        <v>128.99711047254101</v>
      </c>
      <c r="L13" s="185">
        <v>126.14363555499</v>
      </c>
      <c r="M13" s="179"/>
      <c r="N13" s="186">
        <v>153.181054905948</v>
      </c>
      <c r="O13" s="187">
        <v>122.289818246614</v>
      </c>
      <c r="P13" s="188">
        <v>140.32040059347099</v>
      </c>
      <c r="Q13" s="179"/>
      <c r="R13" s="189">
        <v>130.39433159838001</v>
      </c>
      <c r="S13" s="96"/>
      <c r="T13" s="163">
        <v>-0.61582786272227796</v>
      </c>
      <c r="U13" s="158">
        <v>11.0211004275611</v>
      </c>
      <c r="V13" s="158">
        <v>18.461005306652801</v>
      </c>
      <c r="W13" s="158">
        <v>19.366857817051699</v>
      </c>
      <c r="X13" s="158">
        <v>-0.64160282982740102</v>
      </c>
      <c r="Y13" s="164">
        <v>8.7228947667107395</v>
      </c>
      <c r="Z13" s="158"/>
      <c r="AA13" s="165">
        <v>20.920926968915399</v>
      </c>
      <c r="AB13" s="166">
        <v>10.5021005696304</v>
      </c>
      <c r="AC13" s="167">
        <v>17.962424976946298</v>
      </c>
      <c r="AD13" s="158"/>
      <c r="AE13" s="168">
        <v>11.5838657130088</v>
      </c>
      <c r="AF13" s="35"/>
      <c r="AG13" s="184">
        <v>105.261899881416</v>
      </c>
      <c r="AH13" s="179">
        <v>109.52538517231299</v>
      </c>
      <c r="AI13" s="179">
        <v>109.17637770464199</v>
      </c>
      <c r="AJ13" s="179">
        <v>107.69928505106699</v>
      </c>
      <c r="AK13" s="179">
        <v>113.28419896154701</v>
      </c>
      <c r="AL13" s="185">
        <v>109.06496405661601</v>
      </c>
      <c r="AM13" s="179"/>
      <c r="AN13" s="186">
        <v>131.782248051224</v>
      </c>
      <c r="AO13" s="187">
        <v>128.23142046270999</v>
      </c>
      <c r="AP13" s="188">
        <v>130.035079191119</v>
      </c>
      <c r="AQ13" s="179"/>
      <c r="AR13" s="189">
        <v>115.27769698874</v>
      </c>
      <c r="AS13" s="96"/>
      <c r="AT13" s="163">
        <v>13.9600885513784</v>
      </c>
      <c r="AU13" s="158">
        <v>22.272390379386</v>
      </c>
      <c r="AV13" s="158">
        <v>23.942595566460799</v>
      </c>
      <c r="AW13" s="158">
        <v>21.369924009461599</v>
      </c>
      <c r="AX13" s="158">
        <v>14.265931850754299</v>
      </c>
      <c r="AY13" s="164">
        <v>19.1658423144087</v>
      </c>
      <c r="AZ13" s="158"/>
      <c r="BA13" s="165">
        <v>20.0561241773406</v>
      </c>
      <c r="BB13" s="166">
        <v>15.396715561478</v>
      </c>
      <c r="BC13" s="167">
        <v>17.729082878884601</v>
      </c>
      <c r="BD13" s="158"/>
      <c r="BE13" s="168">
        <v>19.1516351250716</v>
      </c>
    </row>
    <row r="14" spans="1:57" x14ac:dyDescent="0.25">
      <c r="A14" s="24" t="s">
        <v>25</v>
      </c>
      <c r="B14" s="44" t="str">
        <f t="shared" si="0"/>
        <v>Alexandria, VA</v>
      </c>
      <c r="C14" s="12"/>
      <c r="D14" s="28" t="s">
        <v>16</v>
      </c>
      <c r="E14" s="31" t="s">
        <v>17</v>
      </c>
      <c r="F14" s="12"/>
      <c r="G14" s="184">
        <v>95.953747334754695</v>
      </c>
      <c r="H14" s="179">
        <v>97.5029266389177</v>
      </c>
      <c r="I14" s="179">
        <v>95.266810026385201</v>
      </c>
      <c r="J14" s="179">
        <v>95.479452201933398</v>
      </c>
      <c r="K14" s="179">
        <v>97.332620708154494</v>
      </c>
      <c r="L14" s="185">
        <v>96.310776621721999</v>
      </c>
      <c r="M14" s="179"/>
      <c r="N14" s="186">
        <v>125.079367871641</v>
      </c>
      <c r="O14" s="187">
        <v>102.310875713222</v>
      </c>
      <c r="P14" s="188">
        <v>115.107639069969</v>
      </c>
      <c r="Q14" s="179"/>
      <c r="R14" s="189">
        <v>102.480319520718</v>
      </c>
      <c r="S14" s="96"/>
      <c r="T14" s="163">
        <v>20.065335782379901</v>
      </c>
      <c r="U14" s="158">
        <v>20.660858958983301</v>
      </c>
      <c r="V14" s="158">
        <v>19.473786741621801</v>
      </c>
      <c r="W14" s="158">
        <v>18.090993254959098</v>
      </c>
      <c r="X14" s="158">
        <v>0.40157113556420798</v>
      </c>
      <c r="Y14" s="164">
        <v>13.6668991071486</v>
      </c>
      <c r="Z14" s="158"/>
      <c r="AA14" s="165">
        <v>51.1462555534264</v>
      </c>
      <c r="AB14" s="166">
        <v>26.628116890018799</v>
      </c>
      <c r="AC14" s="167">
        <v>40.744799625809399</v>
      </c>
      <c r="AD14" s="158"/>
      <c r="AE14" s="168">
        <v>22.284285297619501</v>
      </c>
      <c r="AF14" s="35"/>
      <c r="AG14" s="184">
        <v>98.697794970986394</v>
      </c>
      <c r="AH14" s="179">
        <v>105.18314847314799</v>
      </c>
      <c r="AI14" s="179">
        <v>107.956465818445</v>
      </c>
      <c r="AJ14" s="179">
        <v>108.73481422399399</v>
      </c>
      <c r="AK14" s="179">
        <v>105.22922884732201</v>
      </c>
      <c r="AL14" s="185">
        <v>105.30705913904499</v>
      </c>
      <c r="AM14" s="179"/>
      <c r="AN14" s="186">
        <v>110.173060553729</v>
      </c>
      <c r="AO14" s="187">
        <v>103.510056737588</v>
      </c>
      <c r="AP14" s="188">
        <v>106.806756980237</v>
      </c>
      <c r="AQ14" s="179"/>
      <c r="AR14" s="189">
        <v>105.806279601067</v>
      </c>
      <c r="AS14" s="96"/>
      <c r="AT14" s="163">
        <v>22.946588053450501</v>
      </c>
      <c r="AU14" s="158">
        <v>28.4959226652831</v>
      </c>
      <c r="AV14" s="158">
        <v>33.074633284934002</v>
      </c>
      <c r="AW14" s="158">
        <v>32.525202672734203</v>
      </c>
      <c r="AX14" s="158">
        <v>22.347096323714698</v>
      </c>
      <c r="AY14" s="164">
        <v>27.8728341020499</v>
      </c>
      <c r="AZ14" s="158"/>
      <c r="BA14" s="165">
        <v>36.595902169036897</v>
      </c>
      <c r="BB14" s="166">
        <v>27.5739288758441</v>
      </c>
      <c r="BC14" s="167">
        <v>32.011245213652401</v>
      </c>
      <c r="BD14" s="158"/>
      <c r="BE14" s="168">
        <v>29.2143185694603</v>
      </c>
    </row>
    <row r="15" spans="1:57" x14ac:dyDescent="0.25">
      <c r="A15" s="24" t="s">
        <v>26</v>
      </c>
      <c r="B15" s="44" t="str">
        <f t="shared" si="0"/>
        <v>Fairfax/Tysons Corner, VA</v>
      </c>
      <c r="C15" s="12"/>
      <c r="D15" s="28" t="s">
        <v>16</v>
      </c>
      <c r="E15" s="31" t="s">
        <v>17</v>
      </c>
      <c r="F15" s="12"/>
      <c r="G15" s="184">
        <v>102.56617336754999</v>
      </c>
      <c r="H15" s="179">
        <v>101.85842740803101</v>
      </c>
      <c r="I15" s="179">
        <v>102.813213374893</v>
      </c>
      <c r="J15" s="179">
        <v>105.461743312293</v>
      </c>
      <c r="K15" s="179">
        <v>105.121824217515</v>
      </c>
      <c r="L15" s="185">
        <v>103.506572833148</v>
      </c>
      <c r="M15" s="179"/>
      <c r="N15" s="186">
        <v>128.22412163689799</v>
      </c>
      <c r="O15" s="187">
        <v>108.549469480889</v>
      </c>
      <c r="P15" s="188">
        <v>119.524496153361</v>
      </c>
      <c r="Q15" s="179"/>
      <c r="R15" s="189">
        <v>108.583568116405</v>
      </c>
      <c r="S15" s="96"/>
      <c r="T15" s="163">
        <v>24.187599183153001</v>
      </c>
      <c r="U15" s="158">
        <v>19.424806558068699</v>
      </c>
      <c r="V15" s="158">
        <v>25.769439348912702</v>
      </c>
      <c r="W15" s="158">
        <v>28.292860667595399</v>
      </c>
      <c r="X15" s="158">
        <v>8.1809049896810304</v>
      </c>
      <c r="Y15" s="164">
        <v>19.752800664665202</v>
      </c>
      <c r="Z15" s="158"/>
      <c r="AA15" s="165">
        <v>51.640172174662197</v>
      </c>
      <c r="AB15" s="166">
        <v>30.995585556685501</v>
      </c>
      <c r="AC15" s="167">
        <v>42.7219383730598</v>
      </c>
      <c r="AD15" s="158"/>
      <c r="AE15" s="168">
        <v>26.792357294058998</v>
      </c>
      <c r="AF15" s="35"/>
      <c r="AG15" s="184">
        <v>108.665991366252</v>
      </c>
      <c r="AH15" s="179">
        <v>117.720397077724</v>
      </c>
      <c r="AI15" s="179">
        <v>122.173218127426</v>
      </c>
      <c r="AJ15" s="179">
        <v>123.32107188786</v>
      </c>
      <c r="AK15" s="179">
        <v>114.16779397672801</v>
      </c>
      <c r="AL15" s="185">
        <v>117.525461548876</v>
      </c>
      <c r="AM15" s="179"/>
      <c r="AN15" s="186">
        <v>113.59931224124</v>
      </c>
      <c r="AO15" s="187">
        <v>108.68100857160699</v>
      </c>
      <c r="AP15" s="188">
        <v>111.15545078654399</v>
      </c>
      <c r="AQ15" s="179"/>
      <c r="AR15" s="189">
        <v>115.59293776998</v>
      </c>
      <c r="AS15" s="96"/>
      <c r="AT15" s="163">
        <v>28.4875730558953</v>
      </c>
      <c r="AU15" s="158">
        <v>36.461548150249101</v>
      </c>
      <c r="AV15" s="158">
        <v>43.5207032725829</v>
      </c>
      <c r="AW15" s="158">
        <v>42.937095262257699</v>
      </c>
      <c r="AX15" s="158">
        <v>28.8776987339889</v>
      </c>
      <c r="AY15" s="164">
        <v>36.3205270888676</v>
      </c>
      <c r="AZ15" s="158"/>
      <c r="BA15" s="165">
        <v>33.846542670229702</v>
      </c>
      <c r="BB15" s="166">
        <v>26.4341589419294</v>
      </c>
      <c r="BC15" s="167">
        <v>30.1180850981481</v>
      </c>
      <c r="BD15" s="158"/>
      <c r="BE15" s="168">
        <v>34.459711783832098</v>
      </c>
    </row>
    <row r="16" spans="1:57" x14ac:dyDescent="0.25">
      <c r="A16" s="24" t="s">
        <v>27</v>
      </c>
      <c r="B16" s="44" t="str">
        <f t="shared" si="0"/>
        <v>I-95 Fredericksburg, VA</v>
      </c>
      <c r="C16" s="12"/>
      <c r="D16" s="28" t="s">
        <v>16</v>
      </c>
      <c r="E16" s="31" t="s">
        <v>17</v>
      </c>
      <c r="F16" s="12"/>
      <c r="G16" s="184">
        <v>80.564033670033595</v>
      </c>
      <c r="H16" s="179">
        <v>79.500711060948007</v>
      </c>
      <c r="I16" s="179">
        <v>79.202216828478896</v>
      </c>
      <c r="J16" s="179">
        <v>79.835930036188103</v>
      </c>
      <c r="K16" s="179">
        <v>80.150993427704705</v>
      </c>
      <c r="L16" s="185">
        <v>79.848300018768697</v>
      </c>
      <c r="M16" s="179"/>
      <c r="N16" s="186">
        <v>89.495210890426193</v>
      </c>
      <c r="O16" s="187">
        <v>87.288808672328997</v>
      </c>
      <c r="P16" s="188">
        <v>88.392872138470096</v>
      </c>
      <c r="Q16" s="179"/>
      <c r="R16" s="189">
        <v>82.376355106221197</v>
      </c>
      <c r="S16" s="96"/>
      <c r="T16" s="163">
        <v>19.062364533467299</v>
      </c>
      <c r="U16" s="158">
        <v>17.586257014685199</v>
      </c>
      <c r="V16" s="158">
        <v>18.885177076685501</v>
      </c>
      <c r="W16" s="158">
        <v>19.108299942005502</v>
      </c>
      <c r="X16" s="158">
        <v>13.369421340108801</v>
      </c>
      <c r="Y16" s="164">
        <v>17.451551874196799</v>
      </c>
      <c r="Z16" s="158"/>
      <c r="AA16" s="165">
        <v>22.1126042106313</v>
      </c>
      <c r="AB16" s="166">
        <v>20.076303626040399</v>
      </c>
      <c r="AC16" s="167">
        <v>21.099010872675599</v>
      </c>
      <c r="AD16" s="158"/>
      <c r="AE16" s="168">
        <v>18.490815778342299</v>
      </c>
      <c r="AF16" s="35"/>
      <c r="AG16" s="184">
        <v>79.292265629783799</v>
      </c>
      <c r="AH16" s="179">
        <v>80.252319836877305</v>
      </c>
      <c r="AI16" s="179">
        <v>80.497247507832498</v>
      </c>
      <c r="AJ16" s="179">
        <v>80.405498227648593</v>
      </c>
      <c r="AK16" s="179">
        <v>81.017569962686494</v>
      </c>
      <c r="AL16" s="185">
        <v>80.304300269842699</v>
      </c>
      <c r="AM16" s="179"/>
      <c r="AN16" s="186">
        <v>84.142780233924597</v>
      </c>
      <c r="AO16" s="187">
        <v>84.916224204359494</v>
      </c>
      <c r="AP16" s="188">
        <v>84.540825727944295</v>
      </c>
      <c r="AQ16" s="179"/>
      <c r="AR16" s="189">
        <v>81.574512671835194</v>
      </c>
      <c r="AS16" s="96"/>
      <c r="AT16" s="163">
        <v>17.1454027236739</v>
      </c>
      <c r="AU16" s="158">
        <v>18.274311658328799</v>
      </c>
      <c r="AV16" s="158">
        <v>17.3971915976772</v>
      </c>
      <c r="AW16" s="158">
        <v>18.547476358264099</v>
      </c>
      <c r="AX16" s="158">
        <v>18.9148980586248</v>
      </c>
      <c r="AY16" s="164">
        <v>18.061087884724799</v>
      </c>
      <c r="AZ16" s="158"/>
      <c r="BA16" s="165">
        <v>21.208317906341001</v>
      </c>
      <c r="BB16" s="166">
        <v>21.941106675353701</v>
      </c>
      <c r="BC16" s="167">
        <v>21.5860500825112</v>
      </c>
      <c r="BD16" s="158"/>
      <c r="BE16" s="168">
        <v>19.128234002088899</v>
      </c>
    </row>
    <row r="17" spans="1:57" x14ac:dyDescent="0.25">
      <c r="A17" s="24" t="s">
        <v>28</v>
      </c>
      <c r="B17" s="44" t="str">
        <f t="shared" si="0"/>
        <v>Dulles Airport Area, VA</v>
      </c>
      <c r="C17" s="12"/>
      <c r="D17" s="28" t="s">
        <v>16</v>
      </c>
      <c r="E17" s="31" t="s">
        <v>17</v>
      </c>
      <c r="F17" s="12"/>
      <c r="G17" s="184">
        <v>82.979691756272402</v>
      </c>
      <c r="H17" s="179">
        <v>85.9564495412844</v>
      </c>
      <c r="I17" s="179">
        <v>82.290013840830397</v>
      </c>
      <c r="J17" s="179">
        <v>84.417304878048697</v>
      </c>
      <c r="K17" s="179">
        <v>84.009709188660807</v>
      </c>
      <c r="L17" s="185">
        <v>83.933467160212601</v>
      </c>
      <c r="M17" s="179"/>
      <c r="N17" s="186">
        <v>96.067016726656703</v>
      </c>
      <c r="O17" s="187">
        <v>85.042975693591899</v>
      </c>
      <c r="P17" s="188">
        <v>90.962319236016299</v>
      </c>
      <c r="Q17" s="179"/>
      <c r="R17" s="189">
        <v>86.0034344448908</v>
      </c>
      <c r="S17" s="96"/>
      <c r="T17" s="163">
        <v>19.171577975037199</v>
      </c>
      <c r="U17" s="158">
        <v>22.803943607723099</v>
      </c>
      <c r="V17" s="158">
        <v>18.0459923192453</v>
      </c>
      <c r="W17" s="158">
        <v>20.2888153581093</v>
      </c>
      <c r="X17" s="158">
        <v>12.9171634856185</v>
      </c>
      <c r="Y17" s="164">
        <v>18.556534040670101</v>
      </c>
      <c r="Z17" s="158"/>
      <c r="AA17" s="165">
        <v>36.614568727737101</v>
      </c>
      <c r="AB17" s="166">
        <v>21.377583091539702</v>
      </c>
      <c r="AC17" s="167">
        <v>29.589026349407199</v>
      </c>
      <c r="AD17" s="158"/>
      <c r="AE17" s="168">
        <v>21.772235774593</v>
      </c>
      <c r="AF17" s="35"/>
      <c r="AG17" s="184">
        <v>90.0114357976653</v>
      </c>
      <c r="AH17" s="179">
        <v>97.764617249417199</v>
      </c>
      <c r="AI17" s="179">
        <v>98.525333211277896</v>
      </c>
      <c r="AJ17" s="179">
        <v>98.363603952905507</v>
      </c>
      <c r="AK17" s="179">
        <v>91.308369397217902</v>
      </c>
      <c r="AL17" s="185">
        <v>95.452252496391594</v>
      </c>
      <c r="AM17" s="179"/>
      <c r="AN17" s="186">
        <v>88.6043955420256</v>
      </c>
      <c r="AO17" s="187">
        <v>86.045047308825801</v>
      </c>
      <c r="AP17" s="188">
        <v>87.326043334538497</v>
      </c>
      <c r="AQ17" s="179"/>
      <c r="AR17" s="189">
        <v>93.213757016127303</v>
      </c>
      <c r="AS17" s="96"/>
      <c r="AT17" s="163">
        <v>24.7090589673643</v>
      </c>
      <c r="AU17" s="158">
        <v>31.480865575859099</v>
      </c>
      <c r="AV17" s="158">
        <v>34.020861525186902</v>
      </c>
      <c r="AW17" s="158">
        <v>31.336217461196199</v>
      </c>
      <c r="AX17" s="158">
        <v>24.1124781394591</v>
      </c>
      <c r="AY17" s="164">
        <v>29.426044948819499</v>
      </c>
      <c r="AZ17" s="158"/>
      <c r="BA17" s="165">
        <v>24.811503910970401</v>
      </c>
      <c r="BB17" s="166">
        <v>21.749981004816799</v>
      </c>
      <c r="BC17" s="167">
        <v>23.2855429067891</v>
      </c>
      <c r="BD17" s="158"/>
      <c r="BE17" s="168">
        <v>27.778915568757199</v>
      </c>
    </row>
    <row r="18" spans="1:57" x14ac:dyDescent="0.25">
      <c r="A18" s="24" t="s">
        <v>29</v>
      </c>
      <c r="B18" s="44" t="str">
        <f t="shared" si="0"/>
        <v>Williamsburg, VA</v>
      </c>
      <c r="C18" s="12"/>
      <c r="D18" s="28" t="s">
        <v>16</v>
      </c>
      <c r="E18" s="31" t="s">
        <v>17</v>
      </c>
      <c r="F18" s="12"/>
      <c r="G18" s="184">
        <v>164.07375847196499</v>
      </c>
      <c r="H18" s="179">
        <v>168.893578847969</v>
      </c>
      <c r="I18" s="179">
        <v>173.85341684562101</v>
      </c>
      <c r="J18" s="179">
        <v>177.80224296536699</v>
      </c>
      <c r="K18" s="179">
        <v>174.45845545758499</v>
      </c>
      <c r="L18" s="185">
        <v>171.91484832243501</v>
      </c>
      <c r="M18" s="179"/>
      <c r="N18" s="186">
        <v>181.911298766675</v>
      </c>
      <c r="O18" s="187">
        <v>158.395443925233</v>
      </c>
      <c r="P18" s="188">
        <v>172.67896193242601</v>
      </c>
      <c r="Q18" s="179"/>
      <c r="R18" s="189">
        <v>172.11319219016599</v>
      </c>
      <c r="S18" s="96"/>
      <c r="T18" s="163">
        <v>22.879696923847401</v>
      </c>
      <c r="U18" s="158">
        <v>27.066042852031501</v>
      </c>
      <c r="V18" s="158">
        <v>29.702957601238701</v>
      </c>
      <c r="W18" s="158">
        <v>32.617753111810799</v>
      </c>
      <c r="X18" s="158">
        <v>24.899178501465599</v>
      </c>
      <c r="Y18" s="164">
        <v>27.386596828522599</v>
      </c>
      <c r="Z18" s="158"/>
      <c r="AA18" s="165">
        <v>42.414675556552801</v>
      </c>
      <c r="AB18" s="166">
        <v>37.809657499297003</v>
      </c>
      <c r="AC18" s="167">
        <v>41.867361377987798</v>
      </c>
      <c r="AD18" s="158"/>
      <c r="AE18" s="168">
        <v>31.153916263609101</v>
      </c>
      <c r="AF18" s="35"/>
      <c r="AG18" s="184">
        <v>142.28518470869301</v>
      </c>
      <c r="AH18" s="179">
        <v>137.59883587329401</v>
      </c>
      <c r="AI18" s="179">
        <v>140.667628120893</v>
      </c>
      <c r="AJ18" s="179">
        <v>143.379933089481</v>
      </c>
      <c r="AK18" s="179">
        <v>146.17977969263501</v>
      </c>
      <c r="AL18" s="185">
        <v>141.90078853540399</v>
      </c>
      <c r="AM18" s="179"/>
      <c r="AN18" s="186">
        <v>176.30453658864599</v>
      </c>
      <c r="AO18" s="187">
        <v>172.94089677542399</v>
      </c>
      <c r="AP18" s="188">
        <v>174.575710829982</v>
      </c>
      <c r="AQ18" s="179"/>
      <c r="AR18" s="189">
        <v>153.17637904972401</v>
      </c>
      <c r="AS18" s="96"/>
      <c r="AT18" s="163">
        <v>25.400107272049201</v>
      </c>
      <c r="AU18" s="158">
        <v>25.3588866261133</v>
      </c>
      <c r="AV18" s="158">
        <v>30.255542908683999</v>
      </c>
      <c r="AW18" s="158">
        <v>31.1769574728424</v>
      </c>
      <c r="AX18" s="158">
        <v>23.583308211097801</v>
      </c>
      <c r="AY18" s="164">
        <v>26.842599516098701</v>
      </c>
      <c r="AZ18" s="158"/>
      <c r="BA18" s="165">
        <v>46.151149421740499</v>
      </c>
      <c r="BB18" s="166">
        <v>39.558358357249197</v>
      </c>
      <c r="BC18" s="167">
        <v>42.690321644488101</v>
      </c>
      <c r="BD18" s="158"/>
      <c r="BE18" s="168">
        <v>32.528712953539099</v>
      </c>
    </row>
    <row r="19" spans="1:57" x14ac:dyDescent="0.25">
      <c r="A19" s="24" t="s">
        <v>30</v>
      </c>
      <c r="B19" s="44" t="str">
        <f t="shared" si="0"/>
        <v>Virginia Beach, VA</v>
      </c>
      <c r="C19" s="12"/>
      <c r="D19" s="28" t="s">
        <v>16</v>
      </c>
      <c r="E19" s="31" t="s">
        <v>17</v>
      </c>
      <c r="F19" s="12"/>
      <c r="G19" s="184">
        <v>98.570478643997504</v>
      </c>
      <c r="H19" s="179">
        <v>98.158773144531196</v>
      </c>
      <c r="I19" s="179">
        <v>99.462140270164397</v>
      </c>
      <c r="J19" s="179">
        <v>101.144712557077</v>
      </c>
      <c r="K19" s="179">
        <v>102.867653550526</v>
      </c>
      <c r="L19" s="185">
        <v>100.06476431407999</v>
      </c>
      <c r="M19" s="179"/>
      <c r="N19" s="186">
        <v>152.14171120749899</v>
      </c>
      <c r="O19" s="187">
        <v>115.127088704445</v>
      </c>
      <c r="P19" s="188">
        <v>136.48190845172701</v>
      </c>
      <c r="Q19" s="179"/>
      <c r="R19" s="189">
        <v>111.992941294518</v>
      </c>
      <c r="S19" s="96"/>
      <c r="T19" s="163">
        <v>20.074465956353102</v>
      </c>
      <c r="U19" s="158">
        <v>12.6152880835846</v>
      </c>
      <c r="V19" s="158">
        <v>10.939440031497799</v>
      </c>
      <c r="W19" s="158">
        <v>16.220882434205301</v>
      </c>
      <c r="X19" s="158">
        <v>-1.7706611042890701</v>
      </c>
      <c r="Y19" s="164">
        <v>10.215044264617701</v>
      </c>
      <c r="Z19" s="158"/>
      <c r="AA19" s="165">
        <v>65.892895523341096</v>
      </c>
      <c r="AB19" s="166">
        <v>31.877683191320699</v>
      </c>
      <c r="AC19" s="167">
        <v>52.313181196812501</v>
      </c>
      <c r="AD19" s="158"/>
      <c r="AE19" s="168">
        <v>23.770385823062099</v>
      </c>
      <c r="AF19" s="35"/>
      <c r="AG19" s="184">
        <v>92.923894421760494</v>
      </c>
      <c r="AH19" s="179">
        <v>92.315760313447896</v>
      </c>
      <c r="AI19" s="179">
        <v>93.200102465237293</v>
      </c>
      <c r="AJ19" s="179">
        <v>93.9895052718106</v>
      </c>
      <c r="AK19" s="179">
        <v>94.3993728399562</v>
      </c>
      <c r="AL19" s="185">
        <v>93.3900751756414</v>
      </c>
      <c r="AM19" s="179"/>
      <c r="AN19" s="186">
        <v>116.904723086792</v>
      </c>
      <c r="AO19" s="187">
        <v>108.837651900669</v>
      </c>
      <c r="AP19" s="188">
        <v>112.867768041684</v>
      </c>
      <c r="AQ19" s="179"/>
      <c r="AR19" s="189">
        <v>100.20041692247599</v>
      </c>
      <c r="AS19" s="96"/>
      <c r="AT19" s="163">
        <v>19.869065736933699</v>
      </c>
      <c r="AU19" s="158">
        <v>15.939056931050301</v>
      </c>
      <c r="AV19" s="158">
        <v>14.647867112658499</v>
      </c>
      <c r="AW19" s="158">
        <v>17.519966505717498</v>
      </c>
      <c r="AX19" s="158">
        <v>7.8250308678908</v>
      </c>
      <c r="AY19" s="164">
        <v>14.795186777716999</v>
      </c>
      <c r="AZ19" s="158"/>
      <c r="BA19" s="165">
        <v>37.870755574573401</v>
      </c>
      <c r="BB19" s="166">
        <v>26.044196840959401</v>
      </c>
      <c r="BC19" s="167">
        <v>31.854990661698899</v>
      </c>
      <c r="BD19" s="158"/>
      <c r="BE19" s="168">
        <v>21.181700932533001</v>
      </c>
    </row>
    <row r="20" spans="1:57" x14ac:dyDescent="0.25">
      <c r="A20" s="41" t="s">
        <v>31</v>
      </c>
      <c r="B20" s="44" t="str">
        <f t="shared" si="0"/>
        <v>Norfolk/Portsmouth, VA</v>
      </c>
      <c r="C20" s="12"/>
      <c r="D20" s="28" t="s">
        <v>16</v>
      </c>
      <c r="E20" s="31" t="s">
        <v>17</v>
      </c>
      <c r="F20" s="12"/>
      <c r="G20" s="184">
        <v>76.148023093494103</v>
      </c>
      <c r="H20" s="179">
        <v>77.116510242005106</v>
      </c>
      <c r="I20" s="179">
        <v>76.894689917695402</v>
      </c>
      <c r="J20" s="179">
        <v>77.547882521367498</v>
      </c>
      <c r="K20" s="179">
        <v>78.896298821617194</v>
      </c>
      <c r="L20" s="185">
        <v>77.335841842238295</v>
      </c>
      <c r="M20" s="179"/>
      <c r="N20" s="186">
        <v>119.484867827626</v>
      </c>
      <c r="O20" s="187">
        <v>88.310696180030206</v>
      </c>
      <c r="P20" s="188">
        <v>105.820327072281</v>
      </c>
      <c r="Q20" s="179"/>
      <c r="R20" s="189">
        <v>86.935708581964406</v>
      </c>
      <c r="S20" s="96"/>
      <c r="T20" s="163">
        <v>0.181906130074172</v>
      </c>
      <c r="U20" s="158">
        <v>-1.70892828524366</v>
      </c>
      <c r="V20" s="158">
        <v>6.3440986268391703E-3</v>
      </c>
      <c r="W20" s="158">
        <v>-0.56837307032431805</v>
      </c>
      <c r="X20" s="158">
        <v>-2.0696408832576298</v>
      </c>
      <c r="Y20" s="164">
        <v>-1.04031670809696</v>
      </c>
      <c r="Z20" s="158"/>
      <c r="AA20" s="165">
        <v>48.801749041087199</v>
      </c>
      <c r="AB20" s="166">
        <v>13.735815310335999</v>
      </c>
      <c r="AC20" s="167">
        <v>33.887200615647501</v>
      </c>
      <c r="AD20" s="158"/>
      <c r="AE20" s="168">
        <v>10.875815310913399</v>
      </c>
      <c r="AF20" s="35"/>
      <c r="AG20" s="184">
        <v>85.321842292528999</v>
      </c>
      <c r="AH20" s="179">
        <v>83.442544905625795</v>
      </c>
      <c r="AI20" s="179">
        <v>83.147134445237199</v>
      </c>
      <c r="AJ20" s="179">
        <v>83.552750789838299</v>
      </c>
      <c r="AK20" s="179">
        <v>82.880600174712598</v>
      </c>
      <c r="AL20" s="185">
        <v>83.643334925516896</v>
      </c>
      <c r="AM20" s="179"/>
      <c r="AN20" s="186">
        <v>97.085552788798097</v>
      </c>
      <c r="AO20" s="187">
        <v>91.007227369182502</v>
      </c>
      <c r="AP20" s="188">
        <v>94.096129696394598</v>
      </c>
      <c r="AQ20" s="179"/>
      <c r="AR20" s="189">
        <v>86.979030244234707</v>
      </c>
      <c r="AS20" s="96"/>
      <c r="AT20" s="163">
        <v>20.024050972870299</v>
      </c>
      <c r="AU20" s="158">
        <v>14.5688030106325</v>
      </c>
      <c r="AV20" s="158">
        <v>14.8163648417828</v>
      </c>
      <c r="AW20" s="158">
        <v>15.224165559641101</v>
      </c>
      <c r="AX20" s="158">
        <v>12.196245601278701</v>
      </c>
      <c r="AY20" s="164">
        <v>15.252000462445499</v>
      </c>
      <c r="AZ20" s="158"/>
      <c r="BA20" s="165">
        <v>30.265559593366</v>
      </c>
      <c r="BB20" s="166">
        <v>20.7536143502053</v>
      </c>
      <c r="BC20" s="167">
        <v>25.543990420035701</v>
      </c>
      <c r="BD20" s="158"/>
      <c r="BE20" s="168">
        <v>18.706190425276599</v>
      </c>
    </row>
    <row r="21" spans="1:57" x14ac:dyDescent="0.25">
      <c r="A21" s="42" t="s">
        <v>32</v>
      </c>
      <c r="B21" s="44" t="str">
        <f t="shared" si="0"/>
        <v>Newport News/Hampton, VA</v>
      </c>
      <c r="C21" s="12"/>
      <c r="D21" s="28" t="s">
        <v>16</v>
      </c>
      <c r="E21" s="31" t="s">
        <v>17</v>
      </c>
      <c r="F21" s="13"/>
      <c r="G21" s="184">
        <v>70.941553090507696</v>
      </c>
      <c r="H21" s="179">
        <v>68.950510054944999</v>
      </c>
      <c r="I21" s="179">
        <v>71.558461738663794</v>
      </c>
      <c r="J21" s="179">
        <v>70.387063113642498</v>
      </c>
      <c r="K21" s="179">
        <v>68.329031374785998</v>
      </c>
      <c r="L21" s="185">
        <v>70.053295072591197</v>
      </c>
      <c r="M21" s="179"/>
      <c r="N21" s="186">
        <v>80.340533424657494</v>
      </c>
      <c r="O21" s="187">
        <v>73.868232651296793</v>
      </c>
      <c r="P21" s="188">
        <v>77.340014562458194</v>
      </c>
      <c r="Q21" s="179"/>
      <c r="R21" s="189">
        <v>72.178079652499093</v>
      </c>
      <c r="S21" s="96"/>
      <c r="T21" s="163">
        <v>26.5627366460619</v>
      </c>
      <c r="U21" s="158">
        <v>23.558433059477</v>
      </c>
      <c r="V21" s="158">
        <v>26.824947837191001</v>
      </c>
      <c r="W21" s="158">
        <v>2.9828408950527301</v>
      </c>
      <c r="X21" s="158">
        <v>8.0929227275313806</v>
      </c>
      <c r="Y21" s="164">
        <v>16.474345291641601</v>
      </c>
      <c r="Z21" s="158"/>
      <c r="AA21" s="165">
        <v>33.395094691092801</v>
      </c>
      <c r="AB21" s="166">
        <v>23.916855783224801</v>
      </c>
      <c r="AC21" s="167">
        <v>29.066827431364899</v>
      </c>
      <c r="AD21" s="158"/>
      <c r="AE21" s="168">
        <v>20.143412773739598</v>
      </c>
      <c r="AF21" s="35"/>
      <c r="AG21" s="184">
        <v>70.369930791663705</v>
      </c>
      <c r="AH21" s="179">
        <v>70.420932844169499</v>
      </c>
      <c r="AI21" s="179">
        <v>71.685500569669898</v>
      </c>
      <c r="AJ21" s="179">
        <v>71.131411010268295</v>
      </c>
      <c r="AK21" s="179">
        <v>72.727855531159094</v>
      </c>
      <c r="AL21" s="185">
        <v>71.286934763736994</v>
      </c>
      <c r="AM21" s="179"/>
      <c r="AN21" s="186">
        <v>89.1867121780639</v>
      </c>
      <c r="AO21" s="187">
        <v>88.576493562159399</v>
      </c>
      <c r="AP21" s="188">
        <v>88.883434360778395</v>
      </c>
      <c r="AQ21" s="179"/>
      <c r="AR21" s="189">
        <v>76.968787438245997</v>
      </c>
      <c r="AS21" s="96"/>
      <c r="AT21" s="163">
        <v>24.096456140266699</v>
      </c>
      <c r="AU21" s="158">
        <v>23.355660037166299</v>
      </c>
      <c r="AV21" s="158">
        <v>24.318637651082501</v>
      </c>
      <c r="AW21" s="158">
        <v>18.7505262076535</v>
      </c>
      <c r="AX21" s="158">
        <v>23.684609768147901</v>
      </c>
      <c r="AY21" s="164">
        <v>22.802306985344</v>
      </c>
      <c r="AZ21" s="158"/>
      <c r="BA21" s="165">
        <v>51.279428705446698</v>
      </c>
      <c r="BB21" s="166">
        <v>49.532770671464199</v>
      </c>
      <c r="BC21" s="167">
        <v>50.4021615271839</v>
      </c>
      <c r="BD21" s="158"/>
      <c r="BE21" s="168">
        <v>31.881345961827002</v>
      </c>
    </row>
    <row r="22" spans="1:57" x14ac:dyDescent="0.25">
      <c r="A22" s="43" t="s">
        <v>33</v>
      </c>
      <c r="B22" s="44" t="str">
        <f t="shared" si="0"/>
        <v>Chesapeake/Suffolk, VA</v>
      </c>
      <c r="C22" s="12"/>
      <c r="D22" s="29" t="s">
        <v>16</v>
      </c>
      <c r="E22" s="32" t="s">
        <v>17</v>
      </c>
      <c r="F22" s="12"/>
      <c r="G22" s="190">
        <v>73.129442336010698</v>
      </c>
      <c r="H22" s="191">
        <v>72.889374943639197</v>
      </c>
      <c r="I22" s="191">
        <v>73.231400285623593</v>
      </c>
      <c r="J22" s="191">
        <v>72.899930085301804</v>
      </c>
      <c r="K22" s="191">
        <v>71.507109164519605</v>
      </c>
      <c r="L22" s="192">
        <v>72.760891978146404</v>
      </c>
      <c r="M22" s="179"/>
      <c r="N22" s="193">
        <v>82.742858011212704</v>
      </c>
      <c r="O22" s="194">
        <v>76.711580388753902</v>
      </c>
      <c r="P22" s="195">
        <v>79.971548468899499</v>
      </c>
      <c r="Q22" s="179"/>
      <c r="R22" s="196">
        <v>74.885560251891505</v>
      </c>
      <c r="S22" s="96"/>
      <c r="T22" s="169">
        <v>13.801735647897001</v>
      </c>
      <c r="U22" s="170">
        <v>6.7298167372203697</v>
      </c>
      <c r="V22" s="170">
        <v>3.7767929666419602</v>
      </c>
      <c r="W22" s="170">
        <v>4.6349486429594799</v>
      </c>
      <c r="X22" s="170">
        <v>0.92298516647773798</v>
      </c>
      <c r="Y22" s="171">
        <v>5.4899575925302804</v>
      </c>
      <c r="Z22" s="158"/>
      <c r="AA22" s="172">
        <v>24.724458352787199</v>
      </c>
      <c r="AB22" s="173">
        <v>15.7900872602614</v>
      </c>
      <c r="AC22" s="174">
        <v>20.628228260430099</v>
      </c>
      <c r="AD22" s="158"/>
      <c r="AE22" s="175">
        <v>9.7164248932058008</v>
      </c>
      <c r="AF22" s="36"/>
      <c r="AG22" s="190">
        <v>73.808535635982494</v>
      </c>
      <c r="AH22" s="191">
        <v>76.496478050823697</v>
      </c>
      <c r="AI22" s="191">
        <v>76.836696354916</v>
      </c>
      <c r="AJ22" s="191">
        <v>76.470943261766493</v>
      </c>
      <c r="AK22" s="191">
        <v>75.056183935498495</v>
      </c>
      <c r="AL22" s="192">
        <v>75.803136436870105</v>
      </c>
      <c r="AM22" s="179"/>
      <c r="AN22" s="193">
        <v>79.083345495207595</v>
      </c>
      <c r="AO22" s="194">
        <v>78.749122329265603</v>
      </c>
      <c r="AP22" s="195">
        <v>78.916662128977094</v>
      </c>
      <c r="AQ22" s="179"/>
      <c r="AR22" s="196">
        <v>76.706251415829598</v>
      </c>
      <c r="AS22" s="96"/>
      <c r="AT22" s="169">
        <v>14.6672674784405</v>
      </c>
      <c r="AU22" s="170">
        <v>14.9260615140411</v>
      </c>
      <c r="AV22" s="170">
        <v>14.6525559068555</v>
      </c>
      <c r="AW22" s="170">
        <v>15.3888374589578</v>
      </c>
      <c r="AX22" s="170">
        <v>12.5203718617052</v>
      </c>
      <c r="AY22" s="171">
        <v>14.4397076638969</v>
      </c>
      <c r="AZ22" s="158"/>
      <c r="BA22" s="172">
        <v>21.641665728911299</v>
      </c>
      <c r="BB22" s="173">
        <v>19.379729583774399</v>
      </c>
      <c r="BC22" s="174">
        <v>20.488723855005901</v>
      </c>
      <c r="BD22" s="158"/>
      <c r="BE22" s="175">
        <v>16.169420457659399</v>
      </c>
    </row>
    <row r="23" spans="1:57" x14ac:dyDescent="0.25">
      <c r="A23" s="22" t="s">
        <v>43</v>
      </c>
      <c r="B23" s="44" t="str">
        <f t="shared" si="0"/>
        <v>Richmond CBD/Airport, VA</v>
      </c>
      <c r="C23" s="10"/>
      <c r="D23" s="27" t="s">
        <v>16</v>
      </c>
      <c r="E23" s="30" t="s">
        <v>17</v>
      </c>
      <c r="F23" s="3"/>
      <c r="G23" s="176">
        <v>114.94910705225701</v>
      </c>
      <c r="H23" s="177">
        <v>110.05481081081</v>
      </c>
      <c r="I23" s="177">
        <v>114.71098275862001</v>
      </c>
      <c r="J23" s="177">
        <v>112.526569209684</v>
      </c>
      <c r="K23" s="177">
        <v>121.074067637388</v>
      </c>
      <c r="L23" s="178">
        <v>114.68837467117601</v>
      </c>
      <c r="M23" s="179"/>
      <c r="N23" s="180">
        <v>144.394181196581</v>
      </c>
      <c r="O23" s="181">
        <v>115.003178021978</v>
      </c>
      <c r="P23" s="182">
        <v>131.53561730769201</v>
      </c>
      <c r="Q23" s="179"/>
      <c r="R23" s="183">
        <v>120.217638853824</v>
      </c>
      <c r="S23" s="96"/>
      <c r="T23" s="155">
        <v>22.2583966746638</v>
      </c>
      <c r="U23" s="156">
        <v>24.056036771875799</v>
      </c>
      <c r="V23" s="156">
        <v>32.342158248147697</v>
      </c>
      <c r="W23" s="156">
        <v>15.071492929976101</v>
      </c>
      <c r="X23" s="156">
        <v>6.3050778488150598</v>
      </c>
      <c r="Y23" s="157">
        <v>18.100059679344302</v>
      </c>
      <c r="Z23" s="158"/>
      <c r="AA23" s="159">
        <v>44.9999891318921</v>
      </c>
      <c r="AB23" s="160">
        <v>18.455007342319298</v>
      </c>
      <c r="AC23" s="161">
        <v>33.769910396354803</v>
      </c>
      <c r="AD23" s="158"/>
      <c r="AE23" s="162">
        <v>23.319245041481899</v>
      </c>
      <c r="AF23" s="33"/>
      <c r="AG23" s="176">
        <v>112.551420968065</v>
      </c>
      <c r="AH23" s="177">
        <v>114.43584189791</v>
      </c>
      <c r="AI23" s="177">
        <v>117.84741904533399</v>
      </c>
      <c r="AJ23" s="177">
        <v>118.407325525429</v>
      </c>
      <c r="AK23" s="177">
        <v>119.616694593879</v>
      </c>
      <c r="AL23" s="178">
        <v>116.71654695751199</v>
      </c>
      <c r="AM23" s="179"/>
      <c r="AN23" s="180">
        <v>132.194619345978</v>
      </c>
      <c r="AO23" s="181">
        <v>129.19654913793099</v>
      </c>
      <c r="AP23" s="182">
        <v>130.69887230656701</v>
      </c>
      <c r="AQ23" s="179"/>
      <c r="AR23" s="183">
        <v>120.720426986218</v>
      </c>
      <c r="AS23" s="96"/>
      <c r="AT23" s="155">
        <v>31.518878578972501</v>
      </c>
      <c r="AU23" s="156">
        <v>33.863463782834003</v>
      </c>
      <c r="AV23" s="156">
        <v>37.579815135505697</v>
      </c>
      <c r="AW23" s="156">
        <v>33.679033367518599</v>
      </c>
      <c r="AX23" s="156">
        <v>25.947078550355599</v>
      </c>
      <c r="AY23" s="157">
        <v>32.4343656533675</v>
      </c>
      <c r="AZ23" s="158"/>
      <c r="BA23" s="159">
        <v>39.046658981014197</v>
      </c>
      <c r="BB23" s="160">
        <v>31.299354825161501</v>
      </c>
      <c r="BC23" s="161">
        <v>35.011186805437802</v>
      </c>
      <c r="BD23" s="158"/>
      <c r="BE23" s="162">
        <v>32.964240709080499</v>
      </c>
    </row>
    <row r="24" spans="1:57" x14ac:dyDescent="0.25">
      <c r="A24" s="23" t="s">
        <v>44</v>
      </c>
      <c r="B24" s="44" t="str">
        <f t="shared" si="0"/>
        <v>Richmond North/Glen Allen, VA</v>
      </c>
      <c r="C24" s="11"/>
      <c r="D24" s="28" t="s">
        <v>16</v>
      </c>
      <c r="E24" s="31" t="s">
        <v>17</v>
      </c>
      <c r="F24" s="12"/>
      <c r="G24" s="184">
        <v>82.769319633683196</v>
      </c>
      <c r="H24" s="179">
        <v>81.866598990111498</v>
      </c>
      <c r="I24" s="179">
        <v>83.252715442092097</v>
      </c>
      <c r="J24" s="179">
        <v>80.250484199363697</v>
      </c>
      <c r="K24" s="179">
        <v>81.224176815516401</v>
      </c>
      <c r="L24" s="185">
        <v>81.877432642152002</v>
      </c>
      <c r="M24" s="179"/>
      <c r="N24" s="186">
        <v>95.901226310772103</v>
      </c>
      <c r="O24" s="187">
        <v>90.368896387627004</v>
      </c>
      <c r="P24" s="188">
        <v>93.309418321848298</v>
      </c>
      <c r="Q24" s="179"/>
      <c r="R24" s="189">
        <v>85.289222591864501</v>
      </c>
      <c r="S24" s="96"/>
      <c r="T24" s="163">
        <v>27.380480024953599</v>
      </c>
      <c r="U24" s="158">
        <v>25.792435197503</v>
      </c>
      <c r="V24" s="158">
        <v>29.053982815264099</v>
      </c>
      <c r="W24" s="158">
        <v>24.178925739845099</v>
      </c>
      <c r="X24" s="158">
        <v>14.484298939642199</v>
      </c>
      <c r="Y24" s="164">
        <v>23.7842027735947</v>
      </c>
      <c r="Z24" s="158"/>
      <c r="AA24" s="165">
        <v>39.032975087360299</v>
      </c>
      <c r="AB24" s="166">
        <v>26.428999747057102</v>
      </c>
      <c r="AC24" s="167">
        <v>32.883235419726802</v>
      </c>
      <c r="AD24" s="158"/>
      <c r="AE24" s="168">
        <v>26.592995373832299</v>
      </c>
      <c r="AF24" s="34"/>
      <c r="AG24" s="184">
        <v>81.606622164394395</v>
      </c>
      <c r="AH24" s="179">
        <v>85.625018398536</v>
      </c>
      <c r="AI24" s="179">
        <v>88.6381959373076</v>
      </c>
      <c r="AJ24" s="179">
        <v>87.041747409823401</v>
      </c>
      <c r="AK24" s="179">
        <v>84.608534425203402</v>
      </c>
      <c r="AL24" s="185">
        <v>85.651777038420704</v>
      </c>
      <c r="AM24" s="179"/>
      <c r="AN24" s="186">
        <v>91.841181211347703</v>
      </c>
      <c r="AO24" s="187">
        <v>93.218349222896094</v>
      </c>
      <c r="AP24" s="188">
        <v>92.541884083128394</v>
      </c>
      <c r="AQ24" s="179"/>
      <c r="AR24" s="189">
        <v>87.685666144769499</v>
      </c>
      <c r="AS24" s="96"/>
      <c r="AT24" s="163">
        <v>26.835101360552802</v>
      </c>
      <c r="AU24" s="158">
        <v>29.7117202615193</v>
      </c>
      <c r="AV24" s="158">
        <v>35.9503794691148</v>
      </c>
      <c r="AW24" s="158">
        <v>31.9386812395196</v>
      </c>
      <c r="AX24" s="158">
        <v>26.6506394776458</v>
      </c>
      <c r="AY24" s="164">
        <v>30.407754010002101</v>
      </c>
      <c r="AZ24" s="158"/>
      <c r="BA24" s="165">
        <v>35.475687107469398</v>
      </c>
      <c r="BB24" s="166">
        <v>34.308265344441303</v>
      </c>
      <c r="BC24" s="167">
        <v>34.8512285493644</v>
      </c>
      <c r="BD24" s="158"/>
      <c r="BE24" s="168">
        <v>31.715334147529902</v>
      </c>
    </row>
    <row r="25" spans="1:57" x14ac:dyDescent="0.25">
      <c r="A25" s="24" t="s">
        <v>45</v>
      </c>
      <c r="B25" s="44" t="str">
        <f t="shared" si="0"/>
        <v>Richmond West/Midlothian, VA</v>
      </c>
      <c r="C25" s="12"/>
      <c r="D25" s="28" t="s">
        <v>16</v>
      </c>
      <c r="E25" s="31" t="s">
        <v>17</v>
      </c>
      <c r="F25" s="12"/>
      <c r="G25" s="184">
        <v>79.101811627906898</v>
      </c>
      <c r="H25" s="179">
        <v>76.964992038834893</v>
      </c>
      <c r="I25" s="179">
        <v>79.590447693307297</v>
      </c>
      <c r="J25" s="179">
        <v>78.134665616966501</v>
      </c>
      <c r="K25" s="179">
        <v>79.060539538239496</v>
      </c>
      <c r="L25" s="185">
        <v>78.552738755341807</v>
      </c>
      <c r="M25" s="179"/>
      <c r="N25" s="186">
        <v>92.511874318325894</v>
      </c>
      <c r="O25" s="187">
        <v>87.198173457675693</v>
      </c>
      <c r="P25" s="188">
        <v>90.018673712554602</v>
      </c>
      <c r="Q25" s="179"/>
      <c r="R25" s="189">
        <v>81.809770283965904</v>
      </c>
      <c r="S25" s="96"/>
      <c r="T25" s="163">
        <v>26.541360702653499</v>
      </c>
      <c r="U25" s="158">
        <v>21.101740010269399</v>
      </c>
      <c r="V25" s="158">
        <v>26.660168368978699</v>
      </c>
      <c r="W25" s="158">
        <v>25.685037910312801</v>
      </c>
      <c r="X25" s="158">
        <v>16.754835183909201</v>
      </c>
      <c r="Y25" s="164">
        <v>22.965428982140601</v>
      </c>
      <c r="Z25" s="158"/>
      <c r="AA25" s="165">
        <v>40.566676370701202</v>
      </c>
      <c r="AB25" s="166">
        <v>33.0120673157531</v>
      </c>
      <c r="AC25" s="167">
        <v>37.040113805098301</v>
      </c>
      <c r="AD25" s="158"/>
      <c r="AE25" s="168">
        <v>27.0121345859089</v>
      </c>
      <c r="AF25" s="35"/>
      <c r="AG25" s="184">
        <v>77.921673593152406</v>
      </c>
      <c r="AH25" s="179">
        <v>80.071337294700896</v>
      </c>
      <c r="AI25" s="179">
        <v>82.536105574152202</v>
      </c>
      <c r="AJ25" s="179">
        <v>80.754465718475004</v>
      </c>
      <c r="AK25" s="179">
        <v>79.9330913708786</v>
      </c>
      <c r="AL25" s="185">
        <v>80.350124297107101</v>
      </c>
      <c r="AM25" s="179"/>
      <c r="AN25" s="186">
        <v>91.794916570069802</v>
      </c>
      <c r="AO25" s="187">
        <v>92.636633064971704</v>
      </c>
      <c r="AP25" s="188">
        <v>92.226472278948506</v>
      </c>
      <c r="AQ25" s="179"/>
      <c r="AR25" s="189">
        <v>83.932172376812801</v>
      </c>
      <c r="AS25" s="96"/>
      <c r="AT25" s="163">
        <v>24.257846199166899</v>
      </c>
      <c r="AU25" s="158">
        <v>23.792262172098901</v>
      </c>
      <c r="AV25" s="158">
        <v>28.043717164601599</v>
      </c>
      <c r="AW25" s="158">
        <v>24.150634155218</v>
      </c>
      <c r="AX25" s="158">
        <v>23.2505501526629</v>
      </c>
      <c r="AY25" s="164">
        <v>24.782020144425999</v>
      </c>
      <c r="AZ25" s="158"/>
      <c r="BA25" s="165">
        <v>34.9487515112084</v>
      </c>
      <c r="BB25" s="166">
        <v>35.282238421362301</v>
      </c>
      <c r="BC25" s="167">
        <v>35.124292067094501</v>
      </c>
      <c r="BD25" s="158"/>
      <c r="BE25" s="168">
        <v>27.9565094410484</v>
      </c>
    </row>
    <row r="26" spans="1:57" x14ac:dyDescent="0.25">
      <c r="A26" s="24" t="s">
        <v>46</v>
      </c>
      <c r="B26" s="44" t="str">
        <f t="shared" si="0"/>
        <v>Petersburg/Chester, VA</v>
      </c>
      <c r="C26" s="12"/>
      <c r="D26" s="28" t="s">
        <v>16</v>
      </c>
      <c r="E26" s="31" t="s">
        <v>17</v>
      </c>
      <c r="F26" s="12"/>
      <c r="G26" s="184">
        <v>82.181428697571704</v>
      </c>
      <c r="H26" s="179">
        <v>82.783355757379098</v>
      </c>
      <c r="I26" s="179">
        <v>83.218434663588297</v>
      </c>
      <c r="J26" s="179">
        <v>84.846383811407804</v>
      </c>
      <c r="K26" s="179">
        <v>82.083142688766102</v>
      </c>
      <c r="L26" s="185">
        <v>83.060374281599294</v>
      </c>
      <c r="M26" s="179"/>
      <c r="N26" s="186">
        <v>84.136706828745005</v>
      </c>
      <c r="O26" s="187">
        <v>84.611991461356695</v>
      </c>
      <c r="P26" s="188">
        <v>84.381197864583299</v>
      </c>
      <c r="Q26" s="179"/>
      <c r="R26" s="189">
        <v>83.434394429969004</v>
      </c>
      <c r="S26" s="96"/>
      <c r="T26" s="163">
        <v>36.101540846781504</v>
      </c>
      <c r="U26" s="158">
        <v>39.837967174168</v>
      </c>
      <c r="V26" s="158">
        <v>34.262940948713599</v>
      </c>
      <c r="W26" s="158">
        <v>37.555953963000299</v>
      </c>
      <c r="X26" s="158">
        <v>30.6669856266785</v>
      </c>
      <c r="Y26" s="164">
        <v>35.711839056498498</v>
      </c>
      <c r="Z26" s="158"/>
      <c r="AA26" s="165">
        <v>31.083628479083899</v>
      </c>
      <c r="AB26" s="166">
        <v>28.855985789759799</v>
      </c>
      <c r="AC26" s="167">
        <v>29.907971617601401</v>
      </c>
      <c r="AD26" s="158"/>
      <c r="AE26" s="168">
        <v>33.818134194931098</v>
      </c>
      <c r="AF26" s="35"/>
      <c r="AG26" s="184">
        <v>83.234838561621899</v>
      </c>
      <c r="AH26" s="179">
        <v>85.072327703153903</v>
      </c>
      <c r="AI26" s="179">
        <v>85.666723400673405</v>
      </c>
      <c r="AJ26" s="179">
        <v>86.737769370690899</v>
      </c>
      <c r="AK26" s="179">
        <v>85.064516831604095</v>
      </c>
      <c r="AL26" s="185">
        <v>85.189439181819495</v>
      </c>
      <c r="AM26" s="179"/>
      <c r="AN26" s="186">
        <v>86.3803514213363</v>
      </c>
      <c r="AO26" s="187">
        <v>86.707271446700503</v>
      </c>
      <c r="AP26" s="188">
        <v>86.546218933601594</v>
      </c>
      <c r="AQ26" s="179"/>
      <c r="AR26" s="189">
        <v>85.561255995324103</v>
      </c>
      <c r="AS26" s="96"/>
      <c r="AT26" s="163">
        <v>35.150731110302402</v>
      </c>
      <c r="AU26" s="158">
        <v>36.148352323783698</v>
      </c>
      <c r="AV26" s="158">
        <v>34.318265664853499</v>
      </c>
      <c r="AW26" s="158">
        <v>37.489998807628197</v>
      </c>
      <c r="AX26" s="158">
        <v>37.353928048129497</v>
      </c>
      <c r="AY26" s="164">
        <v>36.081710169052798</v>
      </c>
      <c r="AZ26" s="158"/>
      <c r="BA26" s="165">
        <v>35.342268480556697</v>
      </c>
      <c r="BB26" s="166">
        <v>30.996731723627502</v>
      </c>
      <c r="BC26" s="167">
        <v>33.070249962878798</v>
      </c>
      <c r="BD26" s="158"/>
      <c r="BE26" s="168">
        <v>35.169956101594998</v>
      </c>
    </row>
    <row r="27" spans="1:57" x14ac:dyDescent="0.25">
      <c r="A27" s="99" t="s">
        <v>100</v>
      </c>
      <c r="B27" s="45" t="s">
        <v>71</v>
      </c>
      <c r="C27" s="12"/>
      <c r="D27" s="28" t="s">
        <v>16</v>
      </c>
      <c r="E27" s="31" t="s">
        <v>17</v>
      </c>
      <c r="F27" s="12"/>
      <c r="G27" s="184">
        <v>105.31714810924301</v>
      </c>
      <c r="H27" s="179">
        <v>110.356415457842</v>
      </c>
      <c r="I27" s="179">
        <v>109.97182889231399</v>
      </c>
      <c r="J27" s="179">
        <v>108.469531068187</v>
      </c>
      <c r="K27" s="179">
        <v>113.187084270406</v>
      </c>
      <c r="L27" s="185">
        <v>109.47601391721599</v>
      </c>
      <c r="M27" s="179"/>
      <c r="N27" s="186">
        <v>124.84263950617201</v>
      </c>
      <c r="O27" s="187">
        <v>113.29506089489</v>
      </c>
      <c r="P27" s="188">
        <v>119.270235722499</v>
      </c>
      <c r="Q27" s="179"/>
      <c r="R27" s="189">
        <v>112.150380261298</v>
      </c>
      <c r="S27" s="96"/>
      <c r="T27" s="163">
        <v>16.2598520136244</v>
      </c>
      <c r="U27" s="158">
        <v>26.029209756177899</v>
      </c>
      <c r="V27" s="158">
        <v>26.178164008212701</v>
      </c>
      <c r="W27" s="158">
        <v>19.720918809628198</v>
      </c>
      <c r="X27" s="158">
        <v>19.3014082301343</v>
      </c>
      <c r="Y27" s="164">
        <v>21.637639948549399</v>
      </c>
      <c r="Z27" s="158"/>
      <c r="AA27" s="165">
        <v>33.499506454641903</v>
      </c>
      <c r="AB27" s="166">
        <v>29.3950446314559</v>
      </c>
      <c r="AC27" s="167">
        <v>31.648124817741</v>
      </c>
      <c r="AD27" s="158"/>
      <c r="AE27" s="168">
        <v>24.374151705688998</v>
      </c>
      <c r="AF27" s="35"/>
      <c r="AG27" s="184">
        <v>94.947975447708302</v>
      </c>
      <c r="AH27" s="179">
        <v>96.910541190619298</v>
      </c>
      <c r="AI27" s="179">
        <v>96.350341823056297</v>
      </c>
      <c r="AJ27" s="179">
        <v>95.811369599093297</v>
      </c>
      <c r="AK27" s="179">
        <v>98.565601405018796</v>
      </c>
      <c r="AL27" s="185">
        <v>96.525749649422295</v>
      </c>
      <c r="AM27" s="179"/>
      <c r="AN27" s="186">
        <v>108.97782495938</v>
      </c>
      <c r="AO27" s="187">
        <v>108.251841671751</v>
      </c>
      <c r="AP27" s="188">
        <v>108.610485305013</v>
      </c>
      <c r="AQ27" s="179"/>
      <c r="AR27" s="189">
        <v>99.854154971791999</v>
      </c>
      <c r="AS27" s="96"/>
      <c r="AT27" s="163">
        <v>16.355935407628401</v>
      </c>
      <c r="AU27" s="158">
        <v>19.812940607412202</v>
      </c>
      <c r="AV27" s="158">
        <v>20.875491128875701</v>
      </c>
      <c r="AW27" s="158">
        <v>19.222221127706</v>
      </c>
      <c r="AX27" s="158">
        <v>19.248351270776599</v>
      </c>
      <c r="AY27" s="164">
        <v>19.2094728686812</v>
      </c>
      <c r="AZ27" s="158"/>
      <c r="BA27" s="165">
        <v>24.080624896629299</v>
      </c>
      <c r="BB27" s="166">
        <v>23.5409210346143</v>
      </c>
      <c r="BC27" s="167">
        <v>23.808794938570799</v>
      </c>
      <c r="BD27" s="158"/>
      <c r="BE27" s="168">
        <v>20.543184913604001</v>
      </c>
    </row>
    <row r="28" spans="1:57" x14ac:dyDescent="0.25">
      <c r="A28" s="24" t="s">
        <v>48</v>
      </c>
      <c r="B28" s="44" t="str">
        <f t="shared" si="0"/>
        <v>Roanoke, VA</v>
      </c>
      <c r="C28" s="12"/>
      <c r="D28" s="28" t="s">
        <v>16</v>
      </c>
      <c r="E28" s="31" t="s">
        <v>17</v>
      </c>
      <c r="F28" s="12"/>
      <c r="G28" s="184">
        <v>83.654923307145495</v>
      </c>
      <c r="H28" s="179">
        <v>83.478068181818102</v>
      </c>
      <c r="I28" s="179">
        <v>85.644684623252601</v>
      </c>
      <c r="J28" s="179">
        <v>82.744041799504004</v>
      </c>
      <c r="K28" s="179">
        <v>82.502097423510406</v>
      </c>
      <c r="L28" s="185">
        <v>83.646769921111598</v>
      </c>
      <c r="M28" s="179"/>
      <c r="N28" s="186">
        <v>103.29444200512199</v>
      </c>
      <c r="O28" s="187">
        <v>84.5507879263034</v>
      </c>
      <c r="P28" s="188">
        <v>94.245414458743298</v>
      </c>
      <c r="Q28" s="179"/>
      <c r="R28" s="189">
        <v>86.578723103502398</v>
      </c>
      <c r="S28" s="96"/>
      <c r="T28" s="163">
        <v>18.746737517841201</v>
      </c>
      <c r="U28" s="158">
        <v>19.080131618003499</v>
      </c>
      <c r="V28" s="158">
        <v>23.388722513340699</v>
      </c>
      <c r="W28" s="158">
        <v>17.0465364766644</v>
      </c>
      <c r="X28" s="158">
        <v>10.6906847257886</v>
      </c>
      <c r="Y28" s="164">
        <v>17.805617777900299</v>
      </c>
      <c r="Z28" s="158"/>
      <c r="AA28" s="165">
        <v>41.814746708832097</v>
      </c>
      <c r="AB28" s="166">
        <v>16.566444713066002</v>
      </c>
      <c r="AC28" s="167">
        <v>29.665741409037501</v>
      </c>
      <c r="AD28" s="158"/>
      <c r="AE28" s="168">
        <v>21.075026489546399</v>
      </c>
      <c r="AF28" s="35"/>
      <c r="AG28" s="184">
        <v>83.715900791556706</v>
      </c>
      <c r="AH28" s="179">
        <v>85.972559654838406</v>
      </c>
      <c r="AI28" s="179">
        <v>84.935408413672207</v>
      </c>
      <c r="AJ28" s="179">
        <v>83.649569762419006</v>
      </c>
      <c r="AK28" s="179">
        <v>82.354795042897905</v>
      </c>
      <c r="AL28" s="185">
        <v>84.1669968880623</v>
      </c>
      <c r="AM28" s="179"/>
      <c r="AN28" s="186">
        <v>92.595369453526303</v>
      </c>
      <c r="AO28" s="187">
        <v>90.116222201544602</v>
      </c>
      <c r="AP28" s="188">
        <v>91.353368916651107</v>
      </c>
      <c r="AQ28" s="179"/>
      <c r="AR28" s="189">
        <v>86.201897728322706</v>
      </c>
      <c r="AS28" s="96"/>
      <c r="AT28" s="163">
        <v>24.724800947552399</v>
      </c>
      <c r="AU28" s="158">
        <v>26.144765300570299</v>
      </c>
      <c r="AV28" s="158">
        <v>22.9236577171094</v>
      </c>
      <c r="AW28" s="158">
        <v>21.614309044175702</v>
      </c>
      <c r="AX28" s="158">
        <v>19.0298813289645</v>
      </c>
      <c r="AY28" s="164">
        <v>22.8748730833751</v>
      </c>
      <c r="AZ28" s="158"/>
      <c r="BA28" s="165">
        <v>29.464603774121301</v>
      </c>
      <c r="BB28" s="166">
        <v>24.694584383865202</v>
      </c>
      <c r="BC28" s="167">
        <v>27.029151701749999</v>
      </c>
      <c r="BD28" s="158"/>
      <c r="BE28" s="168">
        <v>23.9892662396995</v>
      </c>
    </row>
    <row r="29" spans="1:57" x14ac:dyDescent="0.25">
      <c r="A29" s="24" t="s">
        <v>49</v>
      </c>
      <c r="B29" s="44" t="str">
        <f t="shared" si="0"/>
        <v>Charlottesville, VA</v>
      </c>
      <c r="C29" s="12"/>
      <c r="D29" s="28" t="s">
        <v>16</v>
      </c>
      <c r="E29" s="31" t="s">
        <v>17</v>
      </c>
      <c r="F29" s="12"/>
      <c r="G29" s="184">
        <v>109.633339011925</v>
      </c>
      <c r="H29" s="179">
        <v>116.719777039848</v>
      </c>
      <c r="I29" s="179">
        <v>113.296014492753</v>
      </c>
      <c r="J29" s="179">
        <v>111.532350299401</v>
      </c>
      <c r="K29" s="179">
        <v>122.166958705357</v>
      </c>
      <c r="L29" s="185">
        <v>114.64472213662</v>
      </c>
      <c r="M29" s="179"/>
      <c r="N29" s="186">
        <v>145.72631524547799</v>
      </c>
      <c r="O29" s="187">
        <v>122.90389355742199</v>
      </c>
      <c r="P29" s="188">
        <v>136.03543859649099</v>
      </c>
      <c r="Q29" s="179"/>
      <c r="R29" s="189">
        <v>120.13693311956</v>
      </c>
      <c r="S29" s="96"/>
      <c r="T29" s="163">
        <v>29.014078851636899</v>
      </c>
      <c r="U29" s="158">
        <v>36.731028842557599</v>
      </c>
      <c r="V29" s="158">
        <v>29.754818436640399</v>
      </c>
      <c r="W29" s="158">
        <v>28.5088154065221</v>
      </c>
      <c r="X29" s="158">
        <v>25.075916592899201</v>
      </c>
      <c r="Y29" s="164">
        <v>29.713293133522399</v>
      </c>
      <c r="Z29" s="158"/>
      <c r="AA29" s="165">
        <v>55.847852956681599</v>
      </c>
      <c r="AB29" s="166">
        <v>33.950758289169201</v>
      </c>
      <c r="AC29" s="167">
        <v>46.816666940869197</v>
      </c>
      <c r="AD29" s="158"/>
      <c r="AE29" s="168">
        <v>34.1816063145233</v>
      </c>
      <c r="AF29" s="35"/>
      <c r="AG29" s="184">
        <v>108.139289768369</v>
      </c>
      <c r="AH29" s="179">
        <v>108.726064508063</v>
      </c>
      <c r="AI29" s="179">
        <v>107.14210308777</v>
      </c>
      <c r="AJ29" s="179">
        <v>108.242157048249</v>
      </c>
      <c r="AK29" s="179">
        <v>113.003192584963</v>
      </c>
      <c r="AL29" s="185">
        <v>109.041142475877</v>
      </c>
      <c r="AM29" s="179"/>
      <c r="AN29" s="186">
        <v>127.797016515716</v>
      </c>
      <c r="AO29" s="187">
        <v>125.12182510031801</v>
      </c>
      <c r="AP29" s="188">
        <v>126.48492908042</v>
      </c>
      <c r="AQ29" s="179"/>
      <c r="AR29" s="189">
        <v>113.827359179189</v>
      </c>
      <c r="AS29" s="96"/>
      <c r="AT29" s="163">
        <v>34.646768963386897</v>
      </c>
      <c r="AU29" s="158">
        <v>35.920927585545101</v>
      </c>
      <c r="AV29" s="158">
        <v>30.430294306658599</v>
      </c>
      <c r="AW29" s="158">
        <v>30.826674853051198</v>
      </c>
      <c r="AX29" s="158">
        <v>32.876717191269002</v>
      </c>
      <c r="AY29" s="164">
        <v>32.789028083273301</v>
      </c>
      <c r="AZ29" s="158"/>
      <c r="BA29" s="165">
        <v>43.585561987471799</v>
      </c>
      <c r="BB29" s="166">
        <v>36.488253537556197</v>
      </c>
      <c r="BC29" s="167">
        <v>39.969994894939703</v>
      </c>
      <c r="BD29" s="158"/>
      <c r="BE29" s="168">
        <v>34.983319524920503</v>
      </c>
    </row>
    <row r="30" spans="1:57" x14ac:dyDescent="0.25">
      <c r="A30" s="24" t="s">
        <v>50</v>
      </c>
      <c r="B30" s="46" t="s">
        <v>73</v>
      </c>
      <c r="C30" s="12"/>
      <c r="D30" s="28" t="s">
        <v>16</v>
      </c>
      <c r="E30" s="31" t="s">
        <v>17</v>
      </c>
      <c r="F30" s="12"/>
      <c r="G30" s="184">
        <v>83.936901408450694</v>
      </c>
      <c r="H30" s="179">
        <v>85.713664562174003</v>
      </c>
      <c r="I30" s="179">
        <v>86.677650288223901</v>
      </c>
      <c r="J30" s="179">
        <v>85.805815085158102</v>
      </c>
      <c r="K30" s="179">
        <v>86.838827306522404</v>
      </c>
      <c r="L30" s="185">
        <v>85.8254320314865</v>
      </c>
      <c r="M30" s="179"/>
      <c r="N30" s="186">
        <v>96.273598971722294</v>
      </c>
      <c r="O30" s="187">
        <v>89.579949348769802</v>
      </c>
      <c r="P30" s="188">
        <v>93.124986385296097</v>
      </c>
      <c r="Q30" s="179"/>
      <c r="R30" s="189">
        <v>87.741031217900002</v>
      </c>
      <c r="S30" s="96"/>
      <c r="T30" s="163">
        <v>15.7029063479028</v>
      </c>
      <c r="U30" s="158">
        <v>16.081796406360599</v>
      </c>
      <c r="V30" s="158">
        <v>15.4054142301844</v>
      </c>
      <c r="W30" s="158">
        <v>14.6339161803675</v>
      </c>
      <c r="X30" s="158">
        <v>11.303464248131201</v>
      </c>
      <c r="Y30" s="164">
        <v>14.6674700966748</v>
      </c>
      <c r="Z30" s="158"/>
      <c r="AA30" s="165">
        <v>29.2508482940897</v>
      </c>
      <c r="AB30" s="166">
        <v>24.1924610767853</v>
      </c>
      <c r="AC30" s="167">
        <v>27.054457617953201</v>
      </c>
      <c r="AD30" s="158"/>
      <c r="AE30" s="168">
        <v>17.952357273809898</v>
      </c>
      <c r="AF30" s="35"/>
      <c r="AG30" s="184">
        <v>81.957502114462898</v>
      </c>
      <c r="AH30" s="179">
        <v>86.682232928679795</v>
      </c>
      <c r="AI30" s="179">
        <v>87.749879088061704</v>
      </c>
      <c r="AJ30" s="179">
        <v>87.345816878859395</v>
      </c>
      <c r="AK30" s="179">
        <v>86.038808015070998</v>
      </c>
      <c r="AL30" s="185">
        <v>86.1300181249498</v>
      </c>
      <c r="AM30" s="179"/>
      <c r="AN30" s="186">
        <v>92.125636334196798</v>
      </c>
      <c r="AO30" s="187">
        <v>90.648924008069898</v>
      </c>
      <c r="AP30" s="188">
        <v>91.401165456944895</v>
      </c>
      <c r="AQ30" s="179"/>
      <c r="AR30" s="189">
        <v>87.606058688346593</v>
      </c>
      <c r="AS30" s="96"/>
      <c r="AT30" s="163">
        <v>17.925248093830799</v>
      </c>
      <c r="AU30" s="158">
        <v>21.4702874136166</v>
      </c>
      <c r="AV30" s="158">
        <v>20.388844111474299</v>
      </c>
      <c r="AW30" s="158">
        <v>20.2380777807792</v>
      </c>
      <c r="AX30" s="158">
        <v>17.016034683271702</v>
      </c>
      <c r="AY30" s="164">
        <v>19.5443646152798</v>
      </c>
      <c r="AZ30" s="158"/>
      <c r="BA30" s="165">
        <v>24.672052508761102</v>
      </c>
      <c r="BB30" s="166">
        <v>21.720547123894001</v>
      </c>
      <c r="BC30" s="167">
        <v>23.190367351862101</v>
      </c>
      <c r="BD30" s="158"/>
      <c r="BE30" s="168">
        <v>20.517260762627298</v>
      </c>
    </row>
    <row r="31" spans="1:57" x14ac:dyDescent="0.25">
      <c r="A31" s="24" t="s">
        <v>51</v>
      </c>
      <c r="B31" s="44" t="str">
        <f t="shared" si="0"/>
        <v>Staunton &amp; Harrisonburg, VA</v>
      </c>
      <c r="C31" s="12"/>
      <c r="D31" s="28" t="s">
        <v>16</v>
      </c>
      <c r="E31" s="31" t="s">
        <v>17</v>
      </c>
      <c r="F31" s="12"/>
      <c r="G31" s="184">
        <v>83.445197013687206</v>
      </c>
      <c r="H31" s="179">
        <v>84.293964973730198</v>
      </c>
      <c r="I31" s="179">
        <v>84.091249102656107</v>
      </c>
      <c r="J31" s="179">
        <v>82.359736842105207</v>
      </c>
      <c r="K31" s="179">
        <v>82.445125208681105</v>
      </c>
      <c r="L31" s="185">
        <v>83.3613989046097</v>
      </c>
      <c r="M31" s="179"/>
      <c r="N31" s="186">
        <v>93.405185882352896</v>
      </c>
      <c r="O31" s="187">
        <v>89.692936507936494</v>
      </c>
      <c r="P31" s="188">
        <v>91.541666276072107</v>
      </c>
      <c r="Q31" s="179"/>
      <c r="R31" s="189">
        <v>85.365947280767202</v>
      </c>
      <c r="S31" s="96"/>
      <c r="T31" s="163">
        <v>9.5741470030758506</v>
      </c>
      <c r="U31" s="158">
        <v>12.9211560453526</v>
      </c>
      <c r="V31" s="158">
        <v>12.8499677171235</v>
      </c>
      <c r="W31" s="158">
        <v>11.2035400832373</v>
      </c>
      <c r="X31" s="158">
        <v>6.9445634637151503</v>
      </c>
      <c r="Y31" s="164">
        <v>10.8134519340481</v>
      </c>
      <c r="Z31" s="158"/>
      <c r="AA31" s="165">
        <v>20.384800196652002</v>
      </c>
      <c r="AB31" s="166">
        <v>21.267670842245799</v>
      </c>
      <c r="AC31" s="167">
        <v>20.9057208266312</v>
      </c>
      <c r="AD31" s="158"/>
      <c r="AE31" s="168">
        <v>13.2638172767253</v>
      </c>
      <c r="AF31" s="35"/>
      <c r="AG31" s="184">
        <v>83.186560164905899</v>
      </c>
      <c r="AH31" s="179">
        <v>83.893459497346498</v>
      </c>
      <c r="AI31" s="179">
        <v>83.8429414032382</v>
      </c>
      <c r="AJ31" s="179">
        <v>83.791447368421004</v>
      </c>
      <c r="AK31" s="179">
        <v>84.269665142978596</v>
      </c>
      <c r="AL31" s="185">
        <v>83.819877190040998</v>
      </c>
      <c r="AM31" s="179"/>
      <c r="AN31" s="186">
        <v>98.863779771110401</v>
      </c>
      <c r="AO31" s="187">
        <v>94.362557160732507</v>
      </c>
      <c r="AP31" s="188">
        <v>96.723690643591098</v>
      </c>
      <c r="AQ31" s="179"/>
      <c r="AR31" s="189">
        <v>87.423651934869895</v>
      </c>
      <c r="AS31" s="96"/>
      <c r="AT31" s="163">
        <v>13.4107383052493</v>
      </c>
      <c r="AU31" s="158">
        <v>13.6895330510724</v>
      </c>
      <c r="AV31" s="158">
        <v>13.984060532711</v>
      </c>
      <c r="AW31" s="158">
        <v>14.8143661921837</v>
      </c>
      <c r="AX31" s="158">
        <v>15.1560779596008</v>
      </c>
      <c r="AY31" s="164">
        <v>14.215563203182199</v>
      </c>
      <c r="AZ31" s="158"/>
      <c r="BA31" s="165">
        <v>29.692908353159599</v>
      </c>
      <c r="BB31" s="166">
        <v>25.818741150306099</v>
      </c>
      <c r="BC31" s="167">
        <v>27.9712397095333</v>
      </c>
      <c r="BD31" s="158"/>
      <c r="BE31" s="168">
        <v>18.144736419975299</v>
      </c>
    </row>
    <row r="32" spans="1:57" x14ac:dyDescent="0.25">
      <c r="A32" s="24" t="s">
        <v>52</v>
      </c>
      <c r="B32" s="44" t="str">
        <f t="shared" si="0"/>
        <v>Blacksburg &amp; Wytheville, VA</v>
      </c>
      <c r="C32" s="12"/>
      <c r="D32" s="28" t="s">
        <v>16</v>
      </c>
      <c r="E32" s="31" t="s">
        <v>17</v>
      </c>
      <c r="F32" s="12"/>
      <c r="G32" s="184">
        <v>82.574903063787005</v>
      </c>
      <c r="H32" s="179">
        <v>81.140870033112506</v>
      </c>
      <c r="I32" s="179">
        <v>83.639763475462502</v>
      </c>
      <c r="J32" s="179">
        <v>81.211970845481005</v>
      </c>
      <c r="K32" s="179">
        <v>80.411190526315707</v>
      </c>
      <c r="L32" s="185">
        <v>81.842293192781796</v>
      </c>
      <c r="M32" s="179"/>
      <c r="N32" s="186">
        <v>85.636124843944998</v>
      </c>
      <c r="O32" s="187">
        <v>84.678966471527403</v>
      </c>
      <c r="P32" s="188">
        <v>85.119462798046499</v>
      </c>
      <c r="Q32" s="179"/>
      <c r="R32" s="189">
        <v>82.619657921635394</v>
      </c>
      <c r="S32" s="96"/>
      <c r="T32" s="163">
        <v>18.091663611368698</v>
      </c>
      <c r="U32" s="158">
        <v>16.697059596617301</v>
      </c>
      <c r="V32" s="158">
        <v>19.6720198930274</v>
      </c>
      <c r="W32" s="158">
        <v>19.286729300487501</v>
      </c>
      <c r="X32" s="158">
        <v>13.680542424845701</v>
      </c>
      <c r="Y32" s="164">
        <v>17.636806573596701</v>
      </c>
      <c r="Z32" s="158"/>
      <c r="AA32" s="165">
        <v>20.6975704904449</v>
      </c>
      <c r="AB32" s="166">
        <v>16.6997183780589</v>
      </c>
      <c r="AC32" s="167">
        <v>18.533507558023601</v>
      </c>
      <c r="AD32" s="158"/>
      <c r="AE32" s="168">
        <v>17.7224749295588</v>
      </c>
      <c r="AF32" s="35"/>
      <c r="AG32" s="184">
        <v>80.048977159589995</v>
      </c>
      <c r="AH32" s="179">
        <v>80.332135858471304</v>
      </c>
      <c r="AI32" s="179">
        <v>82.292250563606999</v>
      </c>
      <c r="AJ32" s="179">
        <v>82.835352367109607</v>
      </c>
      <c r="AK32" s="179">
        <v>92.647343846493101</v>
      </c>
      <c r="AL32" s="185">
        <v>83.815858507202805</v>
      </c>
      <c r="AM32" s="179"/>
      <c r="AN32" s="186">
        <v>94.667489229975402</v>
      </c>
      <c r="AO32" s="187">
        <v>89.090371500597001</v>
      </c>
      <c r="AP32" s="188">
        <v>91.918324002616004</v>
      </c>
      <c r="AQ32" s="179"/>
      <c r="AR32" s="189">
        <v>85.917307075127596</v>
      </c>
      <c r="AS32" s="96"/>
      <c r="AT32" s="163">
        <v>18.375776054963001</v>
      </c>
      <c r="AU32" s="158">
        <v>16.345019980951399</v>
      </c>
      <c r="AV32" s="158">
        <v>20.4379509850238</v>
      </c>
      <c r="AW32" s="158">
        <v>21.864598644606801</v>
      </c>
      <c r="AX32" s="158">
        <v>35.442074833502602</v>
      </c>
      <c r="AY32" s="164">
        <v>22.699692882476501</v>
      </c>
      <c r="AZ32" s="158"/>
      <c r="BA32" s="165">
        <v>33.119857841860103</v>
      </c>
      <c r="BB32" s="166">
        <v>26.536779672722801</v>
      </c>
      <c r="BC32" s="167">
        <v>29.9343045905389</v>
      </c>
      <c r="BD32" s="158"/>
      <c r="BE32" s="168">
        <v>24.565673483442499</v>
      </c>
    </row>
    <row r="33" spans="1:64" x14ac:dyDescent="0.25">
      <c r="A33" s="24" t="s">
        <v>53</v>
      </c>
      <c r="B33" s="44" t="str">
        <f t="shared" si="0"/>
        <v>Lynchburg, VA</v>
      </c>
      <c r="C33" s="12"/>
      <c r="D33" s="28" t="s">
        <v>16</v>
      </c>
      <c r="E33" s="31" t="s">
        <v>17</v>
      </c>
      <c r="F33" s="12"/>
      <c r="G33" s="184">
        <v>89.617017964071806</v>
      </c>
      <c r="H33" s="179">
        <v>90.791216879293401</v>
      </c>
      <c r="I33" s="179">
        <v>88.518710937500003</v>
      </c>
      <c r="J33" s="179">
        <v>87.8895015576323</v>
      </c>
      <c r="K33" s="179">
        <v>86.887274749721897</v>
      </c>
      <c r="L33" s="185">
        <v>88.763474683544302</v>
      </c>
      <c r="M33" s="179"/>
      <c r="N33" s="186">
        <v>104.31813909774399</v>
      </c>
      <c r="O33" s="187">
        <v>90.167378881987503</v>
      </c>
      <c r="P33" s="188">
        <v>98.223242375601899</v>
      </c>
      <c r="Q33" s="179"/>
      <c r="R33" s="189">
        <v>91.438660916931397</v>
      </c>
      <c r="S33" s="96"/>
      <c r="T33" s="163">
        <v>11.952961782568799</v>
      </c>
      <c r="U33" s="158">
        <v>16.706253756142502</v>
      </c>
      <c r="V33" s="158">
        <v>12.423000527704801</v>
      </c>
      <c r="W33" s="158">
        <v>2.4722547412409401</v>
      </c>
      <c r="X33" s="158">
        <v>0.74561585801090002</v>
      </c>
      <c r="Y33" s="164">
        <v>8.8752555672002007</v>
      </c>
      <c r="Z33" s="158"/>
      <c r="AA33" s="165">
        <v>24.6115418040484</v>
      </c>
      <c r="AB33" s="166">
        <v>9.3148539395032799</v>
      </c>
      <c r="AC33" s="167">
        <v>18.202082113975202</v>
      </c>
      <c r="AD33" s="158"/>
      <c r="AE33" s="168">
        <v>11.5814404933499</v>
      </c>
      <c r="AF33" s="35"/>
      <c r="AG33" s="184">
        <v>93.021045583311803</v>
      </c>
      <c r="AH33" s="179">
        <v>93.1129280446481</v>
      </c>
      <c r="AI33" s="179">
        <v>93.392844107940206</v>
      </c>
      <c r="AJ33" s="179">
        <v>93.613462661660407</v>
      </c>
      <c r="AK33" s="179">
        <v>92.904714453584006</v>
      </c>
      <c r="AL33" s="185">
        <v>93.225425108225096</v>
      </c>
      <c r="AM33" s="179"/>
      <c r="AN33" s="186">
        <v>104.67855376766001</v>
      </c>
      <c r="AO33" s="187">
        <v>102.230912531539</v>
      </c>
      <c r="AP33" s="188">
        <v>103.49696812829799</v>
      </c>
      <c r="AQ33" s="179"/>
      <c r="AR33" s="189">
        <v>96.296414481670297</v>
      </c>
      <c r="AS33" s="96"/>
      <c r="AT33" s="163">
        <v>15.8967936520019</v>
      </c>
      <c r="AU33" s="158">
        <v>14.168958482421701</v>
      </c>
      <c r="AV33" s="158">
        <v>13.625935442205099</v>
      </c>
      <c r="AW33" s="158">
        <v>11.753092800740401</v>
      </c>
      <c r="AX33" s="158">
        <v>9.3943179571797906</v>
      </c>
      <c r="AY33" s="164">
        <v>12.903542862400201</v>
      </c>
      <c r="AZ33" s="158"/>
      <c r="BA33" s="165">
        <v>26.4906637950502</v>
      </c>
      <c r="BB33" s="166">
        <v>23.580532665565698</v>
      </c>
      <c r="BC33" s="167">
        <v>25.0867526552492</v>
      </c>
      <c r="BD33" s="158"/>
      <c r="BE33" s="168">
        <v>16.5617373170939</v>
      </c>
    </row>
    <row r="34" spans="1:64" x14ac:dyDescent="0.25">
      <c r="A34" s="24" t="s">
        <v>78</v>
      </c>
      <c r="B34" s="44" t="str">
        <f t="shared" si="0"/>
        <v>Central Virginia</v>
      </c>
      <c r="C34" s="12"/>
      <c r="D34" s="28" t="s">
        <v>16</v>
      </c>
      <c r="E34" s="31" t="s">
        <v>17</v>
      </c>
      <c r="F34" s="12"/>
      <c r="G34" s="184">
        <v>91.925238234434303</v>
      </c>
      <c r="H34" s="179">
        <v>92.307240966260693</v>
      </c>
      <c r="I34" s="179">
        <v>93.473678851174895</v>
      </c>
      <c r="J34" s="179">
        <v>91.928087959238397</v>
      </c>
      <c r="K34" s="179">
        <v>94.527229029905101</v>
      </c>
      <c r="L34" s="185">
        <v>92.822306178344803</v>
      </c>
      <c r="M34" s="179"/>
      <c r="N34" s="186">
        <v>110.326914542167</v>
      </c>
      <c r="O34" s="187">
        <v>97.210584056827102</v>
      </c>
      <c r="P34" s="188">
        <v>104.229439626417</v>
      </c>
      <c r="Q34" s="179"/>
      <c r="R34" s="189">
        <v>96.1543001061995</v>
      </c>
      <c r="S34" s="96"/>
      <c r="T34" s="163">
        <v>27.3445712069236</v>
      </c>
      <c r="U34" s="158">
        <v>29.2458178265579</v>
      </c>
      <c r="V34" s="158">
        <v>29.817326696551</v>
      </c>
      <c r="W34" s="158">
        <v>24.760230553157399</v>
      </c>
      <c r="X34" s="158">
        <v>16.673006047302302</v>
      </c>
      <c r="Y34" s="164">
        <v>25.167572224462301</v>
      </c>
      <c r="Z34" s="158"/>
      <c r="AA34" s="165">
        <v>43.252823548761903</v>
      </c>
      <c r="AB34" s="166">
        <v>26.348678671518901</v>
      </c>
      <c r="AC34" s="167">
        <v>35.403452483779503</v>
      </c>
      <c r="AD34" s="158"/>
      <c r="AE34" s="168">
        <v>28.219734676532301</v>
      </c>
      <c r="AF34" s="35"/>
      <c r="AG34" s="184">
        <v>91.445518813351498</v>
      </c>
      <c r="AH34" s="179">
        <v>94.039055209779207</v>
      </c>
      <c r="AI34" s="179">
        <v>95.681370960792705</v>
      </c>
      <c r="AJ34" s="179">
        <v>95.607774131722607</v>
      </c>
      <c r="AK34" s="179">
        <v>95.260817729620101</v>
      </c>
      <c r="AL34" s="185">
        <v>94.496355584954799</v>
      </c>
      <c r="AM34" s="179"/>
      <c r="AN34" s="186">
        <v>104.009976349959</v>
      </c>
      <c r="AO34" s="187">
        <v>103.210208220252</v>
      </c>
      <c r="AP34" s="188">
        <v>103.607711715947</v>
      </c>
      <c r="AQ34" s="179"/>
      <c r="AR34" s="189">
        <v>97.117315734477003</v>
      </c>
      <c r="AS34" s="96"/>
      <c r="AT34" s="163">
        <v>30.212234178658001</v>
      </c>
      <c r="AU34" s="158">
        <v>31.276517515957899</v>
      </c>
      <c r="AV34" s="158">
        <v>32.8438956252417</v>
      </c>
      <c r="AW34" s="158">
        <v>31.4861103949974</v>
      </c>
      <c r="AX34" s="158">
        <v>28.438503448909501</v>
      </c>
      <c r="AY34" s="164">
        <v>30.907582197522199</v>
      </c>
      <c r="AZ34" s="158"/>
      <c r="BA34" s="165">
        <v>38.164567875082199</v>
      </c>
      <c r="BB34" s="166">
        <v>33.7884765279371</v>
      </c>
      <c r="BC34" s="167">
        <v>35.902968561797103</v>
      </c>
      <c r="BD34" s="158"/>
      <c r="BE34" s="168">
        <v>32.3748424118047</v>
      </c>
    </row>
    <row r="35" spans="1:64" x14ac:dyDescent="0.25">
      <c r="A35" s="24" t="s">
        <v>79</v>
      </c>
      <c r="B35" s="44" t="str">
        <f t="shared" si="0"/>
        <v>Chesapeake Bay</v>
      </c>
      <c r="C35" s="12"/>
      <c r="D35" s="28" t="s">
        <v>16</v>
      </c>
      <c r="E35" s="31" t="s">
        <v>17</v>
      </c>
      <c r="F35" s="12"/>
      <c r="G35" s="184">
        <v>101.143333333333</v>
      </c>
      <c r="H35" s="179">
        <v>97.625153508771902</v>
      </c>
      <c r="I35" s="179">
        <v>99.234012738853494</v>
      </c>
      <c r="J35" s="179">
        <v>97.907417943107205</v>
      </c>
      <c r="K35" s="179">
        <v>98.268888888888796</v>
      </c>
      <c r="L35" s="185">
        <v>98.785629699248105</v>
      </c>
      <c r="M35" s="179"/>
      <c r="N35" s="186">
        <v>120.354887892376</v>
      </c>
      <c r="O35" s="187">
        <v>102.99923705722</v>
      </c>
      <c r="P35" s="188">
        <v>112.520295202952</v>
      </c>
      <c r="Q35" s="179"/>
      <c r="R35" s="189">
        <v>102.582393743624</v>
      </c>
      <c r="S35" s="96"/>
      <c r="T35" s="163">
        <v>31.9868808176718</v>
      </c>
      <c r="U35" s="158">
        <v>23.77431709451</v>
      </c>
      <c r="V35" s="158">
        <v>26.458095858951999</v>
      </c>
      <c r="W35" s="158">
        <v>20.5797786500714</v>
      </c>
      <c r="X35" s="158">
        <v>10.4653303824361</v>
      </c>
      <c r="Y35" s="164">
        <v>22.205941072722499</v>
      </c>
      <c r="Z35" s="158"/>
      <c r="AA35" s="165">
        <v>44.775371167435303</v>
      </c>
      <c r="AB35" s="166">
        <v>32.812991424509001</v>
      </c>
      <c r="AC35" s="167">
        <v>39.916847180719202</v>
      </c>
      <c r="AD35" s="158"/>
      <c r="AE35" s="168">
        <v>27.072676431013299</v>
      </c>
      <c r="AF35" s="35"/>
      <c r="AG35" s="184">
        <v>90.424191580231806</v>
      </c>
      <c r="AH35" s="179">
        <v>89.264347209082302</v>
      </c>
      <c r="AI35" s="179">
        <v>89.009043040292994</v>
      </c>
      <c r="AJ35" s="179">
        <v>90.351481122942801</v>
      </c>
      <c r="AK35" s="179">
        <v>90.558798913043404</v>
      </c>
      <c r="AL35" s="185">
        <v>89.8709925835619</v>
      </c>
      <c r="AM35" s="179"/>
      <c r="AN35" s="186">
        <v>103.053780487804</v>
      </c>
      <c r="AO35" s="187">
        <v>105.28946902654801</v>
      </c>
      <c r="AP35" s="188">
        <v>104.148021115322</v>
      </c>
      <c r="AQ35" s="179"/>
      <c r="AR35" s="189">
        <v>93.766932850705402</v>
      </c>
      <c r="AS35" s="96"/>
      <c r="AT35" s="163">
        <v>24.8606147977525</v>
      </c>
      <c r="AU35" s="158">
        <v>20.088956396973</v>
      </c>
      <c r="AV35" s="158">
        <v>20.308796968015098</v>
      </c>
      <c r="AW35" s="158">
        <v>20.6945586341682</v>
      </c>
      <c r="AX35" s="158">
        <v>19.633185628798898</v>
      </c>
      <c r="AY35" s="164">
        <v>20.9635677608252</v>
      </c>
      <c r="AZ35" s="158"/>
      <c r="BA35" s="165">
        <v>31.139337601682801</v>
      </c>
      <c r="BB35" s="166">
        <v>31.069921322025401</v>
      </c>
      <c r="BC35" s="167">
        <v>31.063540847960699</v>
      </c>
      <c r="BD35" s="158"/>
      <c r="BE35" s="168">
        <v>23.996660614354401</v>
      </c>
    </row>
    <row r="36" spans="1:64" x14ac:dyDescent="0.25">
      <c r="A36" s="24" t="s">
        <v>80</v>
      </c>
      <c r="B36" s="44" t="str">
        <f t="shared" si="0"/>
        <v>Coastal Virginia - Eastern Shore</v>
      </c>
      <c r="C36" s="12"/>
      <c r="D36" s="28" t="s">
        <v>16</v>
      </c>
      <c r="E36" s="31" t="s">
        <v>17</v>
      </c>
      <c r="F36" s="12"/>
      <c r="G36" s="184">
        <v>100.852658486707</v>
      </c>
      <c r="H36" s="179">
        <v>103.673918699186</v>
      </c>
      <c r="I36" s="179">
        <v>102.619738134206</v>
      </c>
      <c r="J36" s="179">
        <v>101.851546572934</v>
      </c>
      <c r="K36" s="179">
        <v>105.378267419962</v>
      </c>
      <c r="L36" s="185">
        <v>102.908156305506</v>
      </c>
      <c r="M36" s="179"/>
      <c r="N36" s="186">
        <v>118.54128978224399</v>
      </c>
      <c r="O36" s="187">
        <v>108.59480158730101</v>
      </c>
      <c r="P36" s="188">
        <v>113.98812897366</v>
      </c>
      <c r="Q36" s="179"/>
      <c r="R36" s="189">
        <v>106.023337589376</v>
      </c>
      <c r="S36" s="96"/>
      <c r="T36" s="163">
        <v>16.257127825217001</v>
      </c>
      <c r="U36" s="158">
        <v>22.719359802736601</v>
      </c>
      <c r="V36" s="158">
        <v>21.929833130267401</v>
      </c>
      <c r="W36" s="158">
        <v>16.844300743979201</v>
      </c>
      <c r="X36" s="158">
        <v>14.9163497621959</v>
      </c>
      <c r="Y36" s="164">
        <v>18.593229970478198</v>
      </c>
      <c r="Z36" s="158"/>
      <c r="AA36" s="165">
        <v>33.504987255857401</v>
      </c>
      <c r="AB36" s="166">
        <v>26.656995922615899</v>
      </c>
      <c r="AC36" s="167">
        <v>30.505957708141398</v>
      </c>
      <c r="AD36" s="158"/>
      <c r="AE36" s="168">
        <v>21.948483703739001</v>
      </c>
      <c r="AF36" s="35"/>
      <c r="AG36" s="184">
        <v>94.842050606220297</v>
      </c>
      <c r="AH36" s="179">
        <v>95.957511093182703</v>
      </c>
      <c r="AI36" s="179">
        <v>95.323752039151699</v>
      </c>
      <c r="AJ36" s="179">
        <v>95.066517543859604</v>
      </c>
      <c r="AK36" s="179">
        <v>97.228910318225601</v>
      </c>
      <c r="AL36" s="185">
        <v>95.683446610624202</v>
      </c>
      <c r="AM36" s="179"/>
      <c r="AN36" s="186">
        <v>105.821434444952</v>
      </c>
      <c r="AO36" s="187">
        <v>102.67985381452699</v>
      </c>
      <c r="AP36" s="188">
        <v>104.250644129739</v>
      </c>
      <c r="AQ36" s="179"/>
      <c r="AR36" s="189">
        <v>98.093934447300697</v>
      </c>
      <c r="AS36" s="96"/>
      <c r="AT36" s="163">
        <v>16.394208561223</v>
      </c>
      <c r="AU36" s="158">
        <v>18.056711469504702</v>
      </c>
      <c r="AV36" s="158">
        <v>18.286895484012501</v>
      </c>
      <c r="AW36" s="158">
        <v>18.142721967391999</v>
      </c>
      <c r="AX36" s="158">
        <v>17.301443944455698</v>
      </c>
      <c r="AY36" s="164">
        <v>17.667753918712801</v>
      </c>
      <c r="AZ36" s="158"/>
      <c r="BA36" s="165">
        <v>25.2749858108496</v>
      </c>
      <c r="BB36" s="166">
        <v>21.367924887800601</v>
      </c>
      <c r="BC36" s="167">
        <v>23.3200742007797</v>
      </c>
      <c r="BD36" s="158"/>
      <c r="BE36" s="168">
        <v>19.261646912097198</v>
      </c>
    </row>
    <row r="37" spans="1:64" x14ac:dyDescent="0.25">
      <c r="A37" s="24" t="s">
        <v>81</v>
      </c>
      <c r="B37" s="44" t="str">
        <f t="shared" si="0"/>
        <v>Coastal Virginia - Hampton Roads</v>
      </c>
      <c r="C37" s="12"/>
      <c r="D37" s="28" t="s">
        <v>16</v>
      </c>
      <c r="E37" s="31" t="s">
        <v>17</v>
      </c>
      <c r="F37" s="12"/>
      <c r="G37" s="184">
        <v>97.941032315978404</v>
      </c>
      <c r="H37" s="179">
        <v>102.059507734806</v>
      </c>
      <c r="I37" s="179">
        <v>103.612403940886</v>
      </c>
      <c r="J37" s="179">
        <v>103.050876361379</v>
      </c>
      <c r="K37" s="179">
        <v>101.424058109073</v>
      </c>
      <c r="L37" s="185">
        <v>101.67646631733901</v>
      </c>
      <c r="M37" s="179"/>
      <c r="N37" s="186">
        <v>129.207834114208</v>
      </c>
      <c r="O37" s="187">
        <v>102.67055713852599</v>
      </c>
      <c r="P37" s="188">
        <v>117.704302533375</v>
      </c>
      <c r="Q37" s="179"/>
      <c r="R37" s="189">
        <v>106.53039451169499</v>
      </c>
      <c r="S37" s="96"/>
      <c r="T37" s="163">
        <v>22.886340221202399</v>
      </c>
      <c r="U37" s="158">
        <v>23.250456508606099</v>
      </c>
      <c r="V37" s="158">
        <v>23.7883752345315</v>
      </c>
      <c r="W37" s="158">
        <v>22.664037972296398</v>
      </c>
      <c r="X37" s="158">
        <v>11.4894742737595</v>
      </c>
      <c r="Y37" s="164">
        <v>20.230398717399002</v>
      </c>
      <c r="Z37" s="158"/>
      <c r="AA37" s="165">
        <v>54.4499053647694</v>
      </c>
      <c r="AB37" s="166">
        <v>29.2763607917591</v>
      </c>
      <c r="AC37" s="167">
        <v>44.224222392737197</v>
      </c>
      <c r="AD37" s="158"/>
      <c r="AE37" s="168">
        <v>27.203393416560999</v>
      </c>
      <c r="AF37" s="35"/>
      <c r="AG37" s="184">
        <v>91.652760992502195</v>
      </c>
      <c r="AH37" s="179">
        <v>91.207731667603198</v>
      </c>
      <c r="AI37" s="179">
        <v>91.963560139029894</v>
      </c>
      <c r="AJ37" s="179">
        <v>91.949194788082806</v>
      </c>
      <c r="AK37" s="179">
        <v>92.699941419057694</v>
      </c>
      <c r="AL37" s="185">
        <v>91.897321251680395</v>
      </c>
      <c r="AM37" s="179"/>
      <c r="AN37" s="186">
        <v>112.543935109968</v>
      </c>
      <c r="AO37" s="187">
        <v>109.244346128743</v>
      </c>
      <c r="AP37" s="188">
        <v>110.891544341952</v>
      </c>
      <c r="AQ37" s="179"/>
      <c r="AR37" s="189">
        <v>98.118772065470793</v>
      </c>
      <c r="AS37" s="96"/>
      <c r="AT37" s="163">
        <v>25.398109241201599</v>
      </c>
      <c r="AU37" s="158">
        <v>23.035893188895301</v>
      </c>
      <c r="AV37" s="158">
        <v>23.598962946065001</v>
      </c>
      <c r="AW37" s="158">
        <v>23.551528089670001</v>
      </c>
      <c r="AX37" s="158">
        <v>18.848880479971999</v>
      </c>
      <c r="AY37" s="164">
        <v>22.752836604063699</v>
      </c>
      <c r="AZ37" s="158"/>
      <c r="BA37" s="165">
        <v>43.297798117777901</v>
      </c>
      <c r="BB37" s="166">
        <v>36.151826028491399</v>
      </c>
      <c r="BC37" s="167">
        <v>39.646664764571803</v>
      </c>
      <c r="BD37" s="158"/>
      <c r="BE37" s="168">
        <v>28.6765048155202</v>
      </c>
    </row>
    <row r="38" spans="1:64" x14ac:dyDescent="0.25">
      <c r="A38" s="25" t="s">
        <v>82</v>
      </c>
      <c r="B38" s="44" t="str">
        <f t="shared" si="0"/>
        <v>Northern Virginia</v>
      </c>
      <c r="C38" s="12"/>
      <c r="D38" s="28" t="s">
        <v>16</v>
      </c>
      <c r="E38" s="31" t="s">
        <v>17</v>
      </c>
      <c r="F38" s="13"/>
      <c r="G38" s="184">
        <v>93.592361071394507</v>
      </c>
      <c r="H38" s="179">
        <v>95.545418994413396</v>
      </c>
      <c r="I38" s="179">
        <v>95.007934148374503</v>
      </c>
      <c r="J38" s="179">
        <v>96.323480495772401</v>
      </c>
      <c r="K38" s="179">
        <v>97.895005109737696</v>
      </c>
      <c r="L38" s="185">
        <v>95.658035132575705</v>
      </c>
      <c r="M38" s="179"/>
      <c r="N38" s="186">
        <v>119.422893119028</v>
      </c>
      <c r="O38" s="187">
        <v>99.365665138655601</v>
      </c>
      <c r="P38" s="188">
        <v>110.41053655552101</v>
      </c>
      <c r="Q38" s="179"/>
      <c r="R38" s="189">
        <v>100.336076373395</v>
      </c>
      <c r="S38" s="96"/>
      <c r="T38" s="163">
        <v>15.509714299452799</v>
      </c>
      <c r="U38" s="158">
        <v>16.832349706236901</v>
      </c>
      <c r="V38" s="158">
        <v>18.670100113776002</v>
      </c>
      <c r="W38" s="158">
        <v>19.844987159677402</v>
      </c>
      <c r="X38" s="158">
        <v>4.3175970496634699</v>
      </c>
      <c r="Y38" s="164">
        <v>14.058097815738501</v>
      </c>
      <c r="Z38" s="158"/>
      <c r="AA38" s="165">
        <v>40.015657764263302</v>
      </c>
      <c r="AB38" s="166">
        <v>20.873473808869001</v>
      </c>
      <c r="AC38" s="167">
        <v>31.795006773273499</v>
      </c>
      <c r="AD38" s="158"/>
      <c r="AE38" s="168">
        <v>19.676031882288498</v>
      </c>
      <c r="AF38" s="35"/>
      <c r="AG38" s="184">
        <v>97.299337909843501</v>
      </c>
      <c r="AH38" s="179">
        <v>104.968433913806</v>
      </c>
      <c r="AI38" s="179">
        <v>107.253301389206</v>
      </c>
      <c r="AJ38" s="179">
        <v>106.779941442724</v>
      </c>
      <c r="AK38" s="179">
        <v>102.06992762835</v>
      </c>
      <c r="AL38" s="185">
        <v>103.875982050836</v>
      </c>
      <c r="AM38" s="179"/>
      <c r="AN38" s="186">
        <v>104.45865713996101</v>
      </c>
      <c r="AO38" s="187">
        <v>99.741713663526696</v>
      </c>
      <c r="AP38" s="188">
        <v>102.099468541033</v>
      </c>
      <c r="AQ38" s="179"/>
      <c r="AR38" s="189">
        <v>103.338505187267</v>
      </c>
      <c r="AS38" s="96"/>
      <c r="AT38" s="163">
        <v>22.319599221898901</v>
      </c>
      <c r="AU38" s="158">
        <v>30.130379582398302</v>
      </c>
      <c r="AV38" s="158">
        <v>33.963852646226101</v>
      </c>
      <c r="AW38" s="158">
        <v>32.504187293714601</v>
      </c>
      <c r="AX38" s="158">
        <v>21.9117736596925</v>
      </c>
      <c r="AY38" s="164">
        <v>28.329459833397902</v>
      </c>
      <c r="AZ38" s="158"/>
      <c r="BA38" s="165">
        <v>28.313875644785401</v>
      </c>
      <c r="BB38" s="166">
        <v>22.070365024316601</v>
      </c>
      <c r="BC38" s="167">
        <v>25.180516526303698</v>
      </c>
      <c r="BD38" s="158"/>
      <c r="BE38" s="168">
        <v>27.372281250940699</v>
      </c>
    </row>
    <row r="39" spans="1:64" x14ac:dyDescent="0.25">
      <c r="A39" s="26" t="s">
        <v>83</v>
      </c>
      <c r="B39" s="44" t="str">
        <f t="shared" si="0"/>
        <v>Shenandoah Valley</v>
      </c>
      <c r="C39" s="12"/>
      <c r="D39" s="29" t="s">
        <v>16</v>
      </c>
      <c r="E39" s="32" t="s">
        <v>17</v>
      </c>
      <c r="F39" s="12"/>
      <c r="G39" s="190">
        <v>87.747955920484003</v>
      </c>
      <c r="H39" s="191">
        <v>89.3847227356746</v>
      </c>
      <c r="I39" s="191">
        <v>90.058098720292506</v>
      </c>
      <c r="J39" s="191">
        <v>88.614582617000906</v>
      </c>
      <c r="K39" s="191">
        <v>87.808296265211894</v>
      </c>
      <c r="L39" s="192">
        <v>88.779582500293998</v>
      </c>
      <c r="M39" s="179"/>
      <c r="N39" s="193">
        <v>101.516597357591</v>
      </c>
      <c r="O39" s="194">
        <v>93.083994102971104</v>
      </c>
      <c r="P39" s="195">
        <v>97.397458453356904</v>
      </c>
      <c r="Q39" s="179"/>
      <c r="R39" s="196">
        <v>91.031933690458899</v>
      </c>
      <c r="S39" s="96"/>
      <c r="T39" s="169">
        <v>10.5651375137071</v>
      </c>
      <c r="U39" s="170">
        <v>15.456777202661399</v>
      </c>
      <c r="V39" s="170">
        <v>17.485210512782299</v>
      </c>
      <c r="W39" s="170">
        <v>15.0320648863093</v>
      </c>
      <c r="X39" s="170">
        <v>5.3954059119934898</v>
      </c>
      <c r="Y39" s="171">
        <v>12.9150897601143</v>
      </c>
      <c r="Z39" s="158"/>
      <c r="AA39" s="172">
        <v>23.303629800439801</v>
      </c>
      <c r="AB39" s="173">
        <v>19.271306545825801</v>
      </c>
      <c r="AC39" s="174">
        <v>21.526951887824001</v>
      </c>
      <c r="AD39" s="158"/>
      <c r="AE39" s="175">
        <v>15.125971356357599</v>
      </c>
      <c r="AF39" s="36"/>
      <c r="AG39" s="190">
        <v>84.871487880671197</v>
      </c>
      <c r="AH39" s="191">
        <v>85.9773277885498</v>
      </c>
      <c r="AI39" s="191">
        <v>86.402057171020203</v>
      </c>
      <c r="AJ39" s="191">
        <v>86.058998950996497</v>
      </c>
      <c r="AK39" s="191">
        <v>86.791070068545295</v>
      </c>
      <c r="AL39" s="192">
        <v>86.055925576664293</v>
      </c>
      <c r="AM39" s="179"/>
      <c r="AN39" s="193">
        <v>98.158290775614404</v>
      </c>
      <c r="AO39" s="194">
        <v>95.598760679079902</v>
      </c>
      <c r="AP39" s="195">
        <v>96.897105078525499</v>
      </c>
      <c r="AQ39" s="179"/>
      <c r="AR39" s="196">
        <v>89.112541521793702</v>
      </c>
      <c r="AS39" s="96"/>
      <c r="AT39" s="169">
        <v>13.825218626293999</v>
      </c>
      <c r="AU39" s="170">
        <v>15.2279815905347</v>
      </c>
      <c r="AV39" s="170">
        <v>16.550031099464299</v>
      </c>
      <c r="AW39" s="170">
        <v>15.783626564574501</v>
      </c>
      <c r="AX39" s="170">
        <v>14.215582147660699</v>
      </c>
      <c r="AY39" s="171">
        <v>15.2205132476714</v>
      </c>
      <c r="AZ39" s="158"/>
      <c r="BA39" s="172">
        <v>23.500524840044601</v>
      </c>
      <c r="BB39" s="173">
        <v>20.980091375836</v>
      </c>
      <c r="BC39" s="174">
        <v>22.282894536148</v>
      </c>
      <c r="BD39" s="158"/>
      <c r="BE39" s="175">
        <v>17.314433676481201</v>
      </c>
    </row>
    <row r="40" spans="1:64" x14ac:dyDescent="0.25">
      <c r="A40" s="22" t="s">
        <v>84</v>
      </c>
      <c r="B40" s="44" t="str">
        <f t="shared" si="0"/>
        <v>Southern Virginia</v>
      </c>
      <c r="C40" s="10"/>
      <c r="D40" s="27" t="s">
        <v>16</v>
      </c>
      <c r="E40" s="30" t="s">
        <v>17</v>
      </c>
      <c r="F40" s="3"/>
      <c r="G40" s="176">
        <v>85.513040364583304</v>
      </c>
      <c r="H40" s="177">
        <v>87.100515916575105</v>
      </c>
      <c r="I40" s="177">
        <v>86.048406504064999</v>
      </c>
      <c r="J40" s="177">
        <v>84.797650496785494</v>
      </c>
      <c r="K40" s="177">
        <v>85.196504394861293</v>
      </c>
      <c r="L40" s="178">
        <v>85.773726915286503</v>
      </c>
      <c r="M40" s="179"/>
      <c r="N40" s="180">
        <v>90.262609254498699</v>
      </c>
      <c r="O40" s="181">
        <v>88.785329949238502</v>
      </c>
      <c r="P40" s="182">
        <v>89.519252873563204</v>
      </c>
      <c r="Q40" s="179"/>
      <c r="R40" s="183">
        <v>86.791600000000003</v>
      </c>
      <c r="S40" s="96"/>
      <c r="T40" s="155">
        <v>16.6247171753262</v>
      </c>
      <c r="U40" s="156">
        <v>18.130587720955599</v>
      </c>
      <c r="V40" s="156">
        <v>16.105460765270799</v>
      </c>
      <c r="W40" s="156">
        <v>17.6950398507201</v>
      </c>
      <c r="X40" s="156">
        <v>14.958441216365999</v>
      </c>
      <c r="Y40" s="157">
        <v>16.713122356800799</v>
      </c>
      <c r="Z40" s="158"/>
      <c r="AA40" s="159">
        <v>19.6130002919185</v>
      </c>
      <c r="AB40" s="160">
        <v>17.679574920488601</v>
      </c>
      <c r="AC40" s="161">
        <v>18.640094659311401</v>
      </c>
      <c r="AD40" s="158"/>
      <c r="AE40" s="162">
        <v>17.1830509274367</v>
      </c>
      <c r="AF40" s="33"/>
      <c r="AG40" s="176">
        <v>84.075016669312504</v>
      </c>
      <c r="AH40" s="177">
        <v>86.316320030215195</v>
      </c>
      <c r="AI40" s="177">
        <v>86.774477334654406</v>
      </c>
      <c r="AJ40" s="177">
        <v>86.174033568669202</v>
      </c>
      <c r="AK40" s="177">
        <v>84.773535153271297</v>
      </c>
      <c r="AL40" s="178">
        <v>85.722504947773501</v>
      </c>
      <c r="AM40" s="179"/>
      <c r="AN40" s="180">
        <v>88.724996899224806</v>
      </c>
      <c r="AO40" s="181">
        <v>90.042211003804496</v>
      </c>
      <c r="AP40" s="182">
        <v>89.402642276422696</v>
      </c>
      <c r="AQ40" s="179"/>
      <c r="AR40" s="183">
        <v>86.7068586903994</v>
      </c>
      <c r="AS40" s="96"/>
      <c r="AT40" s="155">
        <v>15.134891491213899</v>
      </c>
      <c r="AU40" s="156">
        <v>15.1189024333883</v>
      </c>
      <c r="AV40" s="156">
        <v>16.227638360356998</v>
      </c>
      <c r="AW40" s="156">
        <v>16.833208234636501</v>
      </c>
      <c r="AX40" s="156">
        <v>15.280598454162201</v>
      </c>
      <c r="AY40" s="157">
        <v>15.748340926205501</v>
      </c>
      <c r="AZ40" s="158"/>
      <c r="BA40" s="159">
        <v>18.9760609547921</v>
      </c>
      <c r="BB40" s="160">
        <v>18.900558501223401</v>
      </c>
      <c r="BC40" s="161">
        <v>18.945686789195101</v>
      </c>
      <c r="BD40" s="158"/>
      <c r="BE40" s="162">
        <v>16.599498809843499</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84">
        <v>94.3961799137399</v>
      </c>
      <c r="H41" s="179">
        <v>98.237414684591499</v>
      </c>
      <c r="I41" s="179">
        <v>100.07450214267701</v>
      </c>
      <c r="J41" s="179">
        <v>96.701653774339803</v>
      </c>
      <c r="K41" s="179">
        <v>98.927978620019402</v>
      </c>
      <c r="L41" s="185">
        <v>97.745886030027293</v>
      </c>
      <c r="M41" s="179"/>
      <c r="N41" s="186">
        <v>111.627362030905</v>
      </c>
      <c r="O41" s="187">
        <v>100.473655284552</v>
      </c>
      <c r="P41" s="188">
        <v>105.706828931469</v>
      </c>
      <c r="Q41" s="179"/>
      <c r="R41" s="189">
        <v>99.690961619569805</v>
      </c>
      <c r="S41" s="96"/>
      <c r="T41" s="163">
        <v>17.064874278737101</v>
      </c>
      <c r="U41" s="158">
        <v>24.644340387306698</v>
      </c>
      <c r="V41" s="158">
        <v>26.681529647428601</v>
      </c>
      <c r="W41" s="158">
        <v>20.353652413890298</v>
      </c>
      <c r="X41" s="158">
        <v>13.3852845456378</v>
      </c>
      <c r="Y41" s="164">
        <v>20.884938470758701</v>
      </c>
      <c r="Z41" s="158"/>
      <c r="AA41" s="165">
        <v>33.834604912804203</v>
      </c>
      <c r="AB41" s="166">
        <v>22.918561178268</v>
      </c>
      <c r="AC41" s="167">
        <v>28.090383817313199</v>
      </c>
      <c r="AD41" s="158"/>
      <c r="AE41" s="168">
        <v>22.567230825622101</v>
      </c>
      <c r="AF41" s="34"/>
      <c r="AG41" s="184">
        <v>89.714064311086105</v>
      </c>
      <c r="AH41" s="179">
        <v>91.552798967170702</v>
      </c>
      <c r="AI41" s="179">
        <v>92.260452370901902</v>
      </c>
      <c r="AJ41" s="179">
        <v>91.4755166712593</v>
      </c>
      <c r="AK41" s="179">
        <v>98.694050375939796</v>
      </c>
      <c r="AL41" s="185">
        <v>92.823782719551005</v>
      </c>
      <c r="AM41" s="179"/>
      <c r="AN41" s="186">
        <v>106.11761657162</v>
      </c>
      <c r="AO41" s="187">
        <v>101.824074474274</v>
      </c>
      <c r="AP41" s="188">
        <v>103.961256522646</v>
      </c>
      <c r="AQ41" s="179"/>
      <c r="AR41" s="189">
        <v>95.780388417296393</v>
      </c>
      <c r="AS41" s="96"/>
      <c r="AT41" s="163">
        <v>16.866062954049699</v>
      </c>
      <c r="AU41" s="158">
        <v>20.420781810911901</v>
      </c>
      <c r="AV41" s="158">
        <v>23.217566083720499</v>
      </c>
      <c r="AW41" s="158">
        <v>20.266487380741399</v>
      </c>
      <c r="AX41" s="158">
        <v>25.536590762039499</v>
      </c>
      <c r="AY41" s="164">
        <v>21.538551714521802</v>
      </c>
      <c r="AZ41" s="158"/>
      <c r="BA41" s="165">
        <v>28.603183810419502</v>
      </c>
      <c r="BB41" s="166">
        <v>24.9688361925738</v>
      </c>
      <c r="BC41" s="167">
        <v>26.833226174738499</v>
      </c>
      <c r="BD41" s="158"/>
      <c r="BE41" s="168">
        <v>22.856170553382501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84">
        <v>81.143430799220198</v>
      </c>
      <c r="H42" s="179">
        <v>85.470387481371006</v>
      </c>
      <c r="I42" s="179">
        <v>82.582387640449397</v>
      </c>
      <c r="J42" s="179">
        <v>83.170826952526696</v>
      </c>
      <c r="K42" s="179">
        <v>83.909257812500002</v>
      </c>
      <c r="L42" s="185">
        <v>83.321777196994404</v>
      </c>
      <c r="M42" s="179"/>
      <c r="N42" s="186">
        <v>93.2515858208955</v>
      </c>
      <c r="O42" s="187">
        <v>86.789789029535797</v>
      </c>
      <c r="P42" s="188">
        <v>90.219019801980096</v>
      </c>
      <c r="Q42" s="179"/>
      <c r="R42" s="189">
        <v>85.032957504298594</v>
      </c>
      <c r="S42" s="96"/>
      <c r="T42" s="163">
        <v>10.702570967959799</v>
      </c>
      <c r="U42" s="158">
        <v>17.685673600342501</v>
      </c>
      <c r="V42" s="158">
        <v>13.131123782095299</v>
      </c>
      <c r="W42" s="158">
        <v>15.2161062111863</v>
      </c>
      <c r="X42" s="158">
        <v>8.7385378821188002</v>
      </c>
      <c r="Y42" s="164">
        <v>13.184585044234799</v>
      </c>
      <c r="Z42" s="158"/>
      <c r="AA42" s="165">
        <v>22.104534880342602</v>
      </c>
      <c r="AB42" s="166">
        <v>16.259036626355002</v>
      </c>
      <c r="AC42" s="167">
        <v>19.4669041042931</v>
      </c>
      <c r="AD42" s="158"/>
      <c r="AE42" s="168">
        <v>14.7517598120314</v>
      </c>
      <c r="AF42" s="35"/>
      <c r="AG42" s="184">
        <v>77.581290039490995</v>
      </c>
      <c r="AH42" s="179">
        <v>80.563483404534907</v>
      </c>
      <c r="AI42" s="179">
        <v>79.859365029715306</v>
      </c>
      <c r="AJ42" s="179">
        <v>80.491111111111096</v>
      </c>
      <c r="AK42" s="179">
        <v>79.469758232596902</v>
      </c>
      <c r="AL42" s="185">
        <v>79.700443249527595</v>
      </c>
      <c r="AM42" s="179"/>
      <c r="AN42" s="186">
        <v>85.065602052901596</v>
      </c>
      <c r="AO42" s="187">
        <v>84.720578406169594</v>
      </c>
      <c r="AP42" s="188">
        <v>84.900143825765298</v>
      </c>
      <c r="AQ42" s="179"/>
      <c r="AR42" s="189">
        <v>81.058913521928105</v>
      </c>
      <c r="AS42" s="96"/>
      <c r="AT42" s="163">
        <v>10.74958692039</v>
      </c>
      <c r="AU42" s="158">
        <v>11.296242246366599</v>
      </c>
      <c r="AV42" s="158">
        <v>11.290908369171101</v>
      </c>
      <c r="AW42" s="158">
        <v>12.3256579068566</v>
      </c>
      <c r="AX42" s="158">
        <v>9.0081290836622099</v>
      </c>
      <c r="AY42" s="164">
        <v>10.980815469551899</v>
      </c>
      <c r="AZ42" s="158"/>
      <c r="BA42" s="165">
        <v>15.9678269524308</v>
      </c>
      <c r="BB42" s="166">
        <v>15.0733939881334</v>
      </c>
      <c r="BC42" s="167">
        <v>15.526384964670701</v>
      </c>
      <c r="BD42" s="158"/>
      <c r="BE42" s="168">
        <v>12.1873958280535</v>
      </c>
      <c r="BF42" s="98"/>
      <c r="BG42" s="98"/>
      <c r="BH42" s="98"/>
      <c r="BI42" s="98"/>
      <c r="BJ42" s="98"/>
      <c r="BK42" s="98"/>
      <c r="BL42" s="98"/>
    </row>
    <row r="43" spans="1:64" x14ac:dyDescent="0.25">
      <c r="A43" s="26" t="s">
        <v>87</v>
      </c>
      <c r="B43" s="44" t="str">
        <f t="shared" si="0"/>
        <v>Virginia Mountains</v>
      </c>
      <c r="C43" s="12"/>
      <c r="D43" s="29" t="s">
        <v>16</v>
      </c>
      <c r="E43" s="32" t="s">
        <v>17</v>
      </c>
      <c r="F43" s="12"/>
      <c r="G43" s="190">
        <v>110.91680851063801</v>
      </c>
      <c r="H43" s="191">
        <v>116.307741753594</v>
      </c>
      <c r="I43" s="191">
        <v>117.48068879668</v>
      </c>
      <c r="J43" s="191">
        <v>114.508487861947</v>
      </c>
      <c r="K43" s="191">
        <v>124.972983498349</v>
      </c>
      <c r="L43" s="192">
        <v>116.73106622240699</v>
      </c>
      <c r="M43" s="179"/>
      <c r="N43" s="193">
        <v>140.30081008901999</v>
      </c>
      <c r="O43" s="194">
        <v>118.704289980092</v>
      </c>
      <c r="P43" s="195">
        <v>130.10470864661599</v>
      </c>
      <c r="Q43" s="179"/>
      <c r="R43" s="196">
        <v>120.41255185201101</v>
      </c>
      <c r="S43" s="96"/>
      <c r="T43" s="169">
        <v>16.5441254787026</v>
      </c>
      <c r="U43" s="170">
        <v>26.709877330183001</v>
      </c>
      <c r="V43" s="170">
        <v>27.3764064526125</v>
      </c>
      <c r="W43" s="170">
        <v>17.477637945197401</v>
      </c>
      <c r="X43" s="170">
        <v>22.496481706439202</v>
      </c>
      <c r="Y43" s="171">
        <v>22.0580544309794</v>
      </c>
      <c r="Z43" s="158"/>
      <c r="AA43" s="172">
        <v>42.616159786444697</v>
      </c>
      <c r="AB43" s="173">
        <v>36.898396530074798</v>
      </c>
      <c r="AC43" s="174">
        <v>40.567117535327696</v>
      </c>
      <c r="AD43" s="158"/>
      <c r="AE43" s="175">
        <v>27.109276211894699</v>
      </c>
      <c r="AF43" s="36"/>
      <c r="AG43" s="190">
        <v>99.865994887089897</v>
      </c>
      <c r="AH43" s="191">
        <v>101.66176008418</v>
      </c>
      <c r="AI43" s="191">
        <v>99.257113626775407</v>
      </c>
      <c r="AJ43" s="191">
        <v>96.788132655253904</v>
      </c>
      <c r="AK43" s="191">
        <v>101.84927979355599</v>
      </c>
      <c r="AL43" s="192">
        <v>99.856009020175904</v>
      </c>
      <c r="AM43" s="179"/>
      <c r="AN43" s="193">
        <v>115.955697392359</v>
      </c>
      <c r="AO43" s="194">
        <v>114.507249924219</v>
      </c>
      <c r="AP43" s="195">
        <v>115.23136387752</v>
      </c>
      <c r="AQ43" s="179"/>
      <c r="AR43" s="196">
        <v>104.20233157291401</v>
      </c>
      <c r="AS43" s="96"/>
      <c r="AT43" s="169">
        <v>24.599579048027898</v>
      </c>
      <c r="AU43" s="170">
        <v>29.3780337136652</v>
      </c>
      <c r="AV43" s="170">
        <v>26.05181508846</v>
      </c>
      <c r="AW43" s="170">
        <v>21.923346809326301</v>
      </c>
      <c r="AX43" s="170">
        <v>24.453274891132398</v>
      </c>
      <c r="AY43" s="171">
        <v>25.336376311644301</v>
      </c>
      <c r="AZ43" s="158"/>
      <c r="BA43" s="172">
        <v>29.9634435620479</v>
      </c>
      <c r="BB43" s="173">
        <v>30.633669480390399</v>
      </c>
      <c r="BC43" s="174">
        <v>30.346181681384</v>
      </c>
      <c r="BD43" s="158"/>
      <c r="BE43" s="175">
        <v>26.6630836717137</v>
      </c>
      <c r="BF43" s="98"/>
      <c r="BG43" s="98"/>
      <c r="BH43" s="98"/>
      <c r="BI43" s="98"/>
      <c r="BJ43" s="98"/>
      <c r="BK43" s="98"/>
      <c r="BL43" s="98"/>
    </row>
  </sheetData>
  <sheetProtection algorithmName="SHA-512" hashValue="nTmaqr0uofbj2LGy6JSZ73HB46RbDx2t3AEcf1Y948schh2wZ8ZCZcgpL/+6c17hKT06dgyMTRyzlBKryXXmcQ==" saltValue="c/8EwGTC395YXHUQdUdIB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E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I23" sqref="I23"/>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11" t="s">
        <v>5</v>
      </c>
      <c r="E2" s="112"/>
      <c r="G2" s="113" t="s">
        <v>97</v>
      </c>
      <c r="H2" s="114"/>
      <c r="I2" s="114"/>
      <c r="J2" s="114"/>
      <c r="K2" s="114"/>
      <c r="L2" s="114"/>
      <c r="M2" s="114"/>
      <c r="N2" s="114"/>
      <c r="O2" s="114"/>
      <c r="P2" s="114"/>
      <c r="Q2" s="114"/>
      <c r="R2" s="114"/>
      <c r="T2" s="113" t="s">
        <v>40</v>
      </c>
      <c r="U2" s="114"/>
      <c r="V2" s="114"/>
      <c r="W2" s="114"/>
      <c r="X2" s="114"/>
      <c r="Y2" s="114"/>
      <c r="Z2" s="114"/>
      <c r="AA2" s="114"/>
      <c r="AB2" s="114"/>
      <c r="AC2" s="114"/>
      <c r="AD2" s="114"/>
      <c r="AE2" s="114"/>
      <c r="AF2" s="4"/>
      <c r="AG2" s="113" t="s">
        <v>41</v>
      </c>
      <c r="AH2" s="114"/>
      <c r="AI2" s="114"/>
      <c r="AJ2" s="114"/>
      <c r="AK2" s="114"/>
      <c r="AL2" s="114"/>
      <c r="AM2" s="114"/>
      <c r="AN2" s="114"/>
      <c r="AO2" s="114"/>
      <c r="AP2" s="114"/>
      <c r="AQ2" s="114"/>
      <c r="AR2" s="114"/>
      <c r="AT2" s="113" t="s">
        <v>42</v>
      </c>
      <c r="AU2" s="114"/>
      <c r="AV2" s="114"/>
      <c r="AW2" s="114"/>
      <c r="AX2" s="114"/>
      <c r="AY2" s="114"/>
      <c r="AZ2" s="114"/>
      <c r="BA2" s="114"/>
      <c r="BB2" s="114"/>
      <c r="BC2" s="114"/>
      <c r="BD2" s="114"/>
      <c r="BE2" s="114"/>
    </row>
    <row r="3" spans="1:57" x14ac:dyDescent="0.25">
      <c r="A3" s="37"/>
      <c r="B3" s="37"/>
      <c r="C3" s="3"/>
      <c r="D3" s="115" t="s">
        <v>8</v>
      </c>
      <c r="E3" s="117" t="s">
        <v>9</v>
      </c>
      <c r="F3" s="5"/>
      <c r="G3" s="119" t="s">
        <v>0</v>
      </c>
      <c r="H3" s="121" t="s">
        <v>1</v>
      </c>
      <c r="I3" s="121" t="s">
        <v>10</v>
      </c>
      <c r="J3" s="121" t="s">
        <v>2</v>
      </c>
      <c r="K3" s="121" t="s">
        <v>11</v>
      </c>
      <c r="L3" s="123" t="s">
        <v>12</v>
      </c>
      <c r="M3" s="5"/>
      <c r="N3" s="119" t="s">
        <v>3</v>
      </c>
      <c r="O3" s="121" t="s">
        <v>4</v>
      </c>
      <c r="P3" s="123" t="s">
        <v>13</v>
      </c>
      <c r="Q3" s="2"/>
      <c r="R3" s="125" t="s">
        <v>14</v>
      </c>
      <c r="S3" s="2"/>
      <c r="T3" s="119" t="s">
        <v>0</v>
      </c>
      <c r="U3" s="121" t="s">
        <v>1</v>
      </c>
      <c r="V3" s="121" t="s">
        <v>10</v>
      </c>
      <c r="W3" s="121" t="s">
        <v>2</v>
      </c>
      <c r="X3" s="121" t="s">
        <v>11</v>
      </c>
      <c r="Y3" s="123" t="s">
        <v>12</v>
      </c>
      <c r="Z3" s="2"/>
      <c r="AA3" s="119" t="s">
        <v>3</v>
      </c>
      <c r="AB3" s="121" t="s">
        <v>4</v>
      </c>
      <c r="AC3" s="123" t="s">
        <v>13</v>
      </c>
      <c r="AD3" s="1"/>
      <c r="AE3" s="127" t="s">
        <v>14</v>
      </c>
      <c r="AF3" s="47"/>
      <c r="AG3" s="119" t="s">
        <v>0</v>
      </c>
      <c r="AH3" s="121" t="s">
        <v>1</v>
      </c>
      <c r="AI3" s="121" t="s">
        <v>10</v>
      </c>
      <c r="AJ3" s="121" t="s">
        <v>2</v>
      </c>
      <c r="AK3" s="121" t="s">
        <v>11</v>
      </c>
      <c r="AL3" s="123" t="s">
        <v>12</v>
      </c>
      <c r="AM3" s="5"/>
      <c r="AN3" s="119" t="s">
        <v>3</v>
      </c>
      <c r="AO3" s="121" t="s">
        <v>4</v>
      </c>
      <c r="AP3" s="123" t="s">
        <v>13</v>
      </c>
      <c r="AQ3" s="2"/>
      <c r="AR3" s="125" t="s">
        <v>14</v>
      </c>
      <c r="AS3" s="2"/>
      <c r="AT3" s="119" t="s">
        <v>0</v>
      </c>
      <c r="AU3" s="121" t="s">
        <v>1</v>
      </c>
      <c r="AV3" s="121" t="s">
        <v>10</v>
      </c>
      <c r="AW3" s="121" t="s">
        <v>2</v>
      </c>
      <c r="AX3" s="121" t="s">
        <v>11</v>
      </c>
      <c r="AY3" s="123" t="s">
        <v>12</v>
      </c>
      <c r="AZ3" s="2"/>
      <c r="BA3" s="119" t="s">
        <v>3</v>
      </c>
      <c r="BB3" s="121" t="s">
        <v>4</v>
      </c>
      <c r="BC3" s="123" t="s">
        <v>13</v>
      </c>
      <c r="BD3" s="1"/>
      <c r="BE3" s="127" t="s">
        <v>14</v>
      </c>
    </row>
    <row r="4" spans="1:57" x14ac:dyDescent="0.25">
      <c r="A4" s="37"/>
      <c r="B4" s="37"/>
      <c r="C4" s="3"/>
      <c r="D4" s="116"/>
      <c r="E4" s="118"/>
      <c r="F4" s="5"/>
      <c r="G4" s="120"/>
      <c r="H4" s="122"/>
      <c r="I4" s="122"/>
      <c r="J4" s="122"/>
      <c r="K4" s="122"/>
      <c r="L4" s="124"/>
      <c r="M4" s="5"/>
      <c r="N4" s="120"/>
      <c r="O4" s="122"/>
      <c r="P4" s="124"/>
      <c r="Q4" s="2"/>
      <c r="R4" s="126"/>
      <c r="S4" s="2"/>
      <c r="T4" s="120"/>
      <c r="U4" s="122"/>
      <c r="V4" s="122"/>
      <c r="W4" s="122"/>
      <c r="X4" s="122"/>
      <c r="Y4" s="124"/>
      <c r="Z4" s="2"/>
      <c r="AA4" s="120"/>
      <c r="AB4" s="122"/>
      <c r="AC4" s="124"/>
      <c r="AD4" s="1"/>
      <c r="AE4" s="128"/>
      <c r="AF4" s="48"/>
      <c r="AG4" s="120"/>
      <c r="AH4" s="122"/>
      <c r="AI4" s="122"/>
      <c r="AJ4" s="122"/>
      <c r="AK4" s="122"/>
      <c r="AL4" s="124"/>
      <c r="AM4" s="5"/>
      <c r="AN4" s="120"/>
      <c r="AO4" s="122"/>
      <c r="AP4" s="124"/>
      <c r="AQ4" s="2"/>
      <c r="AR4" s="126"/>
      <c r="AS4" s="2"/>
      <c r="AT4" s="120"/>
      <c r="AU4" s="122"/>
      <c r="AV4" s="122"/>
      <c r="AW4" s="122"/>
      <c r="AX4" s="122"/>
      <c r="AY4" s="124"/>
      <c r="AZ4" s="2"/>
      <c r="BA4" s="120"/>
      <c r="BB4" s="122"/>
      <c r="BC4" s="124"/>
      <c r="BD4" s="1"/>
      <c r="BE4" s="12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6">
        <v>72.549977156282395</v>
      </c>
      <c r="H6" s="177">
        <v>80.803659936659699</v>
      </c>
      <c r="I6" s="177">
        <v>83.7473902145003</v>
      </c>
      <c r="J6" s="177">
        <v>82.666107194497002</v>
      </c>
      <c r="K6" s="177">
        <v>85.335406031672605</v>
      </c>
      <c r="L6" s="178">
        <v>81.020505703180902</v>
      </c>
      <c r="M6" s="179"/>
      <c r="N6" s="180">
        <v>114.493185625227</v>
      </c>
      <c r="O6" s="181">
        <v>80.607944605585701</v>
      </c>
      <c r="P6" s="182">
        <v>97.557206499110407</v>
      </c>
      <c r="Q6" s="179"/>
      <c r="R6" s="183">
        <v>85.7438368303348</v>
      </c>
      <c r="S6" s="96"/>
      <c r="T6" s="155">
        <v>98.408084799001401</v>
      </c>
      <c r="U6" s="156">
        <v>103.21260900956899</v>
      </c>
      <c r="V6" s="156">
        <v>105.434953515573</v>
      </c>
      <c r="W6" s="156">
        <v>101.94526989864301</v>
      </c>
      <c r="X6" s="156">
        <v>46.541012013141</v>
      </c>
      <c r="Y6" s="157">
        <v>87.319383584337601</v>
      </c>
      <c r="Z6" s="158"/>
      <c r="AA6" s="159">
        <v>130.66805854251399</v>
      </c>
      <c r="AB6" s="160">
        <v>87.884930383573007</v>
      </c>
      <c r="AC6" s="161">
        <v>110.84689697690401</v>
      </c>
      <c r="AD6" s="158"/>
      <c r="AE6" s="162">
        <v>94.370817481989704</v>
      </c>
      <c r="AF6" s="97"/>
      <c r="AG6" s="176">
        <v>59.183518488774702</v>
      </c>
      <c r="AH6" s="177">
        <v>65.654038232820994</v>
      </c>
      <c r="AI6" s="177">
        <v>68.539502032867603</v>
      </c>
      <c r="AJ6" s="177">
        <v>67.911794264259797</v>
      </c>
      <c r="AK6" s="177">
        <v>67.700001145086105</v>
      </c>
      <c r="AL6" s="178">
        <v>65.797767589851603</v>
      </c>
      <c r="AM6" s="179"/>
      <c r="AN6" s="180">
        <v>84.255652595862898</v>
      </c>
      <c r="AO6" s="181">
        <v>82.006411373265806</v>
      </c>
      <c r="AP6" s="182">
        <v>83.131136756012097</v>
      </c>
      <c r="AQ6" s="179"/>
      <c r="AR6" s="183">
        <v>70.7497676655113</v>
      </c>
      <c r="AS6" s="96"/>
      <c r="AT6" s="155">
        <v>101.313326147959</v>
      </c>
      <c r="AU6" s="156">
        <v>103.686745341269</v>
      </c>
      <c r="AV6" s="156">
        <v>109.497615693824</v>
      </c>
      <c r="AW6" s="156">
        <v>109.490714775035</v>
      </c>
      <c r="AX6" s="156">
        <v>84.193447672070107</v>
      </c>
      <c r="AY6" s="157">
        <v>101.191782941599</v>
      </c>
      <c r="AZ6" s="158"/>
      <c r="BA6" s="159">
        <v>119.671102456847</v>
      </c>
      <c r="BB6" s="160">
        <v>103.972377625758</v>
      </c>
      <c r="BC6" s="161">
        <v>111.637273710164</v>
      </c>
      <c r="BD6" s="158"/>
      <c r="BE6" s="162">
        <v>104.58331768365601</v>
      </c>
    </row>
    <row r="7" spans="1:57" x14ac:dyDescent="0.25">
      <c r="A7" s="23" t="s">
        <v>18</v>
      </c>
      <c r="B7" s="44" t="str">
        <f>TRIM(A7)</f>
        <v>Virginia</v>
      </c>
      <c r="C7" s="11"/>
      <c r="D7" s="28" t="s">
        <v>16</v>
      </c>
      <c r="E7" s="31" t="s">
        <v>17</v>
      </c>
      <c r="F7" s="12"/>
      <c r="G7" s="184">
        <v>41.238479111007798</v>
      </c>
      <c r="H7" s="179">
        <v>45.996304671467797</v>
      </c>
      <c r="I7" s="179">
        <v>46.743735729404598</v>
      </c>
      <c r="J7" s="179">
        <v>44.8190591867683</v>
      </c>
      <c r="K7" s="179">
        <v>42.488841233979898</v>
      </c>
      <c r="L7" s="185">
        <v>44.2572839865257</v>
      </c>
      <c r="M7" s="179"/>
      <c r="N7" s="186">
        <v>62.000920861243401</v>
      </c>
      <c r="O7" s="187">
        <v>43.953084055118097</v>
      </c>
      <c r="P7" s="188">
        <v>52.977643067808501</v>
      </c>
      <c r="Q7" s="179"/>
      <c r="R7" s="189">
        <v>46.748688820258202</v>
      </c>
      <c r="S7" s="96"/>
      <c r="T7" s="163">
        <v>55.197399891499401</v>
      </c>
      <c r="U7" s="158">
        <v>48.788519838783003</v>
      </c>
      <c r="V7" s="158">
        <v>51.463256816054901</v>
      </c>
      <c r="W7" s="158">
        <v>50.211329739871601</v>
      </c>
      <c r="X7" s="158">
        <v>16.678727723897701</v>
      </c>
      <c r="Y7" s="164">
        <v>43.135252867342103</v>
      </c>
      <c r="Z7" s="158"/>
      <c r="AA7" s="165">
        <v>91.771846670059105</v>
      </c>
      <c r="AB7" s="166">
        <v>45.117618209453703</v>
      </c>
      <c r="AC7" s="167">
        <v>69.207726410320205</v>
      </c>
      <c r="AD7" s="158"/>
      <c r="AE7" s="168">
        <v>50.650001846315703</v>
      </c>
      <c r="AF7" s="97"/>
      <c r="AG7" s="184">
        <v>39.236485154119897</v>
      </c>
      <c r="AH7" s="179">
        <v>46.744702109569801</v>
      </c>
      <c r="AI7" s="179">
        <v>48.8452948874315</v>
      </c>
      <c r="AJ7" s="179">
        <v>47.822702956706898</v>
      </c>
      <c r="AK7" s="179">
        <v>44.768195284304902</v>
      </c>
      <c r="AL7" s="185">
        <v>45.483480904576197</v>
      </c>
      <c r="AM7" s="179"/>
      <c r="AN7" s="186">
        <v>53.655370083165899</v>
      </c>
      <c r="AO7" s="187">
        <v>52.304359474559597</v>
      </c>
      <c r="AP7" s="188">
        <v>52.979876766844001</v>
      </c>
      <c r="AQ7" s="179"/>
      <c r="AR7" s="189">
        <v>47.625284105670403</v>
      </c>
      <c r="AS7" s="96"/>
      <c r="AT7" s="163">
        <v>63.243827371221002</v>
      </c>
      <c r="AU7" s="158">
        <v>68.5514209138924</v>
      </c>
      <c r="AV7" s="158">
        <v>74.521202239167394</v>
      </c>
      <c r="AW7" s="158">
        <v>75.500460511756501</v>
      </c>
      <c r="AX7" s="158">
        <v>60.422962629746202</v>
      </c>
      <c r="AY7" s="164">
        <v>68.5665124913657</v>
      </c>
      <c r="AZ7" s="158"/>
      <c r="BA7" s="165">
        <v>86.914572536511201</v>
      </c>
      <c r="BB7" s="166">
        <v>70.842781481244501</v>
      </c>
      <c r="BC7" s="167">
        <v>78.620026426019805</v>
      </c>
      <c r="BD7" s="158"/>
      <c r="BE7" s="168">
        <v>71.634957068545901</v>
      </c>
    </row>
    <row r="8" spans="1:57" x14ac:dyDescent="0.25">
      <c r="A8" s="24" t="s">
        <v>19</v>
      </c>
      <c r="B8" s="44" t="str">
        <f t="shared" ref="B8:B43" si="0">TRIM(A8)</f>
        <v>Norfolk/Virginia Beach, VA</v>
      </c>
      <c r="C8" s="12"/>
      <c r="D8" s="28" t="s">
        <v>16</v>
      </c>
      <c r="E8" s="31" t="s">
        <v>17</v>
      </c>
      <c r="F8" s="12"/>
      <c r="G8" s="184">
        <v>44.918739339339297</v>
      </c>
      <c r="H8" s="179">
        <v>50.692722154587003</v>
      </c>
      <c r="I8" s="179">
        <v>51.970265081297498</v>
      </c>
      <c r="J8" s="179">
        <v>50.102855095636102</v>
      </c>
      <c r="K8" s="179">
        <v>46.779310204799302</v>
      </c>
      <c r="L8" s="185">
        <v>48.892778375131797</v>
      </c>
      <c r="M8" s="179"/>
      <c r="N8" s="186">
        <v>76.235368333197997</v>
      </c>
      <c r="O8" s="187">
        <v>46.559069420772097</v>
      </c>
      <c r="P8" s="188">
        <v>61.397218876985001</v>
      </c>
      <c r="Q8" s="179"/>
      <c r="R8" s="189">
        <v>52.465475661375599</v>
      </c>
      <c r="S8" s="96"/>
      <c r="T8" s="163">
        <v>35.610800339093601</v>
      </c>
      <c r="U8" s="158">
        <v>14.0973944493352</v>
      </c>
      <c r="V8" s="158">
        <v>17.674838831462498</v>
      </c>
      <c r="W8" s="158">
        <v>12.524259149167101</v>
      </c>
      <c r="X8" s="158">
        <v>-11.0201130966145</v>
      </c>
      <c r="Y8" s="164">
        <v>11.721168992271901</v>
      </c>
      <c r="Z8" s="158"/>
      <c r="AA8" s="165">
        <v>77.476600552280601</v>
      </c>
      <c r="AB8" s="166">
        <v>22.2306652628336</v>
      </c>
      <c r="AC8" s="167">
        <v>51.511431581744397</v>
      </c>
      <c r="AD8" s="158"/>
      <c r="AE8" s="168">
        <v>22.4756157912113</v>
      </c>
      <c r="AF8" s="97"/>
      <c r="AG8" s="184">
        <v>39.678711682628503</v>
      </c>
      <c r="AH8" s="179">
        <v>43.587339753943098</v>
      </c>
      <c r="AI8" s="179">
        <v>44.257651631361</v>
      </c>
      <c r="AJ8" s="179">
        <v>43.245349108568</v>
      </c>
      <c r="AK8" s="179">
        <v>43.776135310310302</v>
      </c>
      <c r="AL8" s="185">
        <v>42.909037497362199</v>
      </c>
      <c r="AM8" s="179"/>
      <c r="AN8" s="186">
        <v>63.675448242161004</v>
      </c>
      <c r="AO8" s="187">
        <v>61.992540514162798</v>
      </c>
      <c r="AP8" s="188">
        <v>62.833994378161897</v>
      </c>
      <c r="AQ8" s="179"/>
      <c r="AR8" s="189">
        <v>48.6018823204478</v>
      </c>
      <c r="AS8" s="96"/>
      <c r="AT8" s="163">
        <v>44.364217212773298</v>
      </c>
      <c r="AU8" s="158">
        <v>40.099190819914497</v>
      </c>
      <c r="AV8" s="158">
        <v>41.491047271590901</v>
      </c>
      <c r="AW8" s="158">
        <v>40.149990574252897</v>
      </c>
      <c r="AX8" s="158">
        <v>30.595300894799699</v>
      </c>
      <c r="AY8" s="164">
        <v>39.086273907613197</v>
      </c>
      <c r="AZ8" s="158"/>
      <c r="BA8" s="165">
        <v>84.026829933927402</v>
      </c>
      <c r="BB8" s="166">
        <v>67.118014893281099</v>
      </c>
      <c r="BC8" s="167">
        <v>75.278343253822797</v>
      </c>
      <c r="BD8" s="158"/>
      <c r="BE8" s="168">
        <v>50.570409807531298</v>
      </c>
    </row>
    <row r="9" spans="1:57" ht="15" x14ac:dyDescent="0.35">
      <c r="A9" s="24" t="s">
        <v>20</v>
      </c>
      <c r="B9" s="79" t="s">
        <v>72</v>
      </c>
      <c r="C9" s="12"/>
      <c r="D9" s="28" t="s">
        <v>16</v>
      </c>
      <c r="E9" s="31" t="s">
        <v>17</v>
      </c>
      <c r="F9" s="12"/>
      <c r="G9" s="184">
        <v>41.932313809630401</v>
      </c>
      <c r="H9" s="179">
        <v>44.219730503919301</v>
      </c>
      <c r="I9" s="179">
        <v>46.676329491601301</v>
      </c>
      <c r="J9" s="179">
        <v>44.954907717805099</v>
      </c>
      <c r="K9" s="179">
        <v>42.568794185890198</v>
      </c>
      <c r="L9" s="185">
        <v>44.070415141769303</v>
      </c>
      <c r="M9" s="179"/>
      <c r="N9" s="186">
        <v>58.525263462486002</v>
      </c>
      <c r="O9" s="187">
        <v>47.107154423292201</v>
      </c>
      <c r="P9" s="188">
        <v>52.816208942889098</v>
      </c>
      <c r="Q9" s="179"/>
      <c r="R9" s="189">
        <v>46.569213370660599</v>
      </c>
      <c r="S9" s="96"/>
      <c r="T9" s="163">
        <v>62.498962542249899</v>
      </c>
      <c r="U9" s="158">
        <v>59.651528021836803</v>
      </c>
      <c r="V9" s="158">
        <v>69.9875308627267</v>
      </c>
      <c r="W9" s="158">
        <v>69.607031409553301</v>
      </c>
      <c r="X9" s="158">
        <v>23.964075384060099</v>
      </c>
      <c r="Y9" s="164">
        <v>55.389862022574697</v>
      </c>
      <c r="Z9" s="158"/>
      <c r="AA9" s="165">
        <v>84.174456018374102</v>
      </c>
      <c r="AB9" s="166">
        <v>45.327953276202798</v>
      </c>
      <c r="AC9" s="167">
        <v>64.558368429724098</v>
      </c>
      <c r="AD9" s="158"/>
      <c r="AE9" s="168">
        <v>58.246887247593698</v>
      </c>
      <c r="AF9" s="97"/>
      <c r="AG9" s="184">
        <v>45.173362566629301</v>
      </c>
      <c r="AH9" s="179">
        <v>52.9735180705487</v>
      </c>
      <c r="AI9" s="179">
        <v>56.924435459126499</v>
      </c>
      <c r="AJ9" s="179">
        <v>56.260249426651697</v>
      </c>
      <c r="AK9" s="179">
        <v>50.963077089585603</v>
      </c>
      <c r="AL9" s="185">
        <v>52.458928522508302</v>
      </c>
      <c r="AM9" s="179"/>
      <c r="AN9" s="186">
        <v>56.959999907054801</v>
      </c>
      <c r="AO9" s="187">
        <v>58.399021864501599</v>
      </c>
      <c r="AP9" s="188">
        <v>57.6795108857782</v>
      </c>
      <c r="AQ9" s="179"/>
      <c r="AR9" s="189">
        <v>53.950523483442602</v>
      </c>
      <c r="AS9" s="96"/>
      <c r="AT9" s="163">
        <v>78.241794428056394</v>
      </c>
      <c r="AU9" s="158">
        <v>84.737444472084206</v>
      </c>
      <c r="AV9" s="158">
        <v>94.759936017225698</v>
      </c>
      <c r="AW9" s="158">
        <v>100.210299730006</v>
      </c>
      <c r="AX9" s="158">
        <v>77.394929206975107</v>
      </c>
      <c r="AY9" s="164">
        <v>87.251567555786806</v>
      </c>
      <c r="AZ9" s="158"/>
      <c r="BA9" s="165">
        <v>86.701905042680494</v>
      </c>
      <c r="BB9" s="166">
        <v>75.039533933889899</v>
      </c>
      <c r="BC9" s="167">
        <v>80.610089766079795</v>
      </c>
      <c r="BD9" s="158"/>
      <c r="BE9" s="168">
        <v>85.171607595672498</v>
      </c>
    </row>
    <row r="10" spans="1:57" x14ac:dyDescent="0.25">
      <c r="A10" s="24" t="s">
        <v>21</v>
      </c>
      <c r="B10" s="44" t="str">
        <f t="shared" si="0"/>
        <v>Virginia Area</v>
      </c>
      <c r="C10" s="12"/>
      <c r="D10" s="28" t="s">
        <v>16</v>
      </c>
      <c r="E10" s="31" t="s">
        <v>17</v>
      </c>
      <c r="F10" s="12"/>
      <c r="G10" s="184">
        <v>39.461364505541503</v>
      </c>
      <c r="H10" s="179">
        <v>47.363898396993697</v>
      </c>
      <c r="I10" s="179">
        <v>47.979179755505797</v>
      </c>
      <c r="J10" s="179">
        <v>44.977370308709503</v>
      </c>
      <c r="K10" s="179">
        <v>40.619107929410603</v>
      </c>
      <c r="L10" s="185">
        <v>44.080184179232198</v>
      </c>
      <c r="M10" s="179"/>
      <c r="N10" s="186">
        <v>48.094446606098003</v>
      </c>
      <c r="O10" s="187">
        <v>39.698857108914602</v>
      </c>
      <c r="P10" s="188">
        <v>43.894556303040297</v>
      </c>
      <c r="Q10" s="179"/>
      <c r="R10" s="189">
        <v>44.027128724979903</v>
      </c>
      <c r="S10" s="96"/>
      <c r="T10" s="163">
        <v>57.521037083755701</v>
      </c>
      <c r="U10" s="158">
        <v>62.466246132076002</v>
      </c>
      <c r="V10" s="158">
        <v>60.7057107490308</v>
      </c>
      <c r="W10" s="158">
        <v>68.954803394382907</v>
      </c>
      <c r="X10" s="158">
        <v>50.174058693000099</v>
      </c>
      <c r="Y10" s="164">
        <v>60.025261614497602</v>
      </c>
      <c r="Z10" s="158"/>
      <c r="AA10" s="165">
        <v>69.369086427623003</v>
      </c>
      <c r="AB10" s="166">
        <v>45.788584730484601</v>
      </c>
      <c r="AC10" s="167">
        <v>57.818397904514399</v>
      </c>
      <c r="AD10" s="158"/>
      <c r="AE10" s="168">
        <v>59.3909253088367</v>
      </c>
      <c r="AF10" s="97"/>
      <c r="AG10" s="184">
        <v>34.8850064453217</v>
      </c>
      <c r="AH10" s="179">
        <v>44.029274627788602</v>
      </c>
      <c r="AI10" s="179">
        <v>44.962094574989202</v>
      </c>
      <c r="AJ10" s="179">
        <v>43.7924350354373</v>
      </c>
      <c r="AK10" s="179">
        <v>40.935181610616901</v>
      </c>
      <c r="AL10" s="185">
        <v>41.720798458830799</v>
      </c>
      <c r="AM10" s="179"/>
      <c r="AN10" s="186">
        <v>45.573529550967898</v>
      </c>
      <c r="AO10" s="187">
        <v>44.038706442523697</v>
      </c>
      <c r="AP10" s="188">
        <v>44.806022187212001</v>
      </c>
      <c r="AQ10" s="179"/>
      <c r="AR10" s="189">
        <v>42.602369568430198</v>
      </c>
      <c r="AS10" s="96"/>
      <c r="AT10" s="163">
        <v>57.063213634559503</v>
      </c>
      <c r="AU10" s="158">
        <v>55.343694378020103</v>
      </c>
      <c r="AV10" s="158">
        <v>56.0482688998474</v>
      </c>
      <c r="AW10" s="158">
        <v>63.035551631979899</v>
      </c>
      <c r="AX10" s="158">
        <v>63.689070351805</v>
      </c>
      <c r="AY10" s="164">
        <v>58.9540105195411</v>
      </c>
      <c r="AZ10" s="158"/>
      <c r="BA10" s="165">
        <v>75.530040478985995</v>
      </c>
      <c r="BB10" s="166">
        <v>60.141126883246997</v>
      </c>
      <c r="BC10" s="167">
        <v>67.614083585016402</v>
      </c>
      <c r="BD10" s="158"/>
      <c r="BE10" s="168">
        <v>61.461373686406802</v>
      </c>
    </row>
    <row r="11" spans="1:57" x14ac:dyDescent="0.25">
      <c r="A11" s="41" t="s">
        <v>22</v>
      </c>
      <c r="B11" s="44" t="str">
        <f t="shared" si="0"/>
        <v>Washington, DC</v>
      </c>
      <c r="C11" s="12"/>
      <c r="D11" s="28" t="s">
        <v>16</v>
      </c>
      <c r="E11" s="31" t="s">
        <v>17</v>
      </c>
      <c r="F11" s="12"/>
      <c r="G11" s="184">
        <v>46.009995283960002</v>
      </c>
      <c r="H11" s="179">
        <v>49.296438482886202</v>
      </c>
      <c r="I11" s="179">
        <v>49.609696450272899</v>
      </c>
      <c r="J11" s="179">
        <v>46.980378824980498</v>
      </c>
      <c r="K11" s="179">
        <v>47.218839400700098</v>
      </c>
      <c r="L11" s="185">
        <v>47.823069688559897</v>
      </c>
      <c r="M11" s="179"/>
      <c r="N11" s="186">
        <v>80.620452014293207</v>
      </c>
      <c r="O11" s="187">
        <v>51.115528412493802</v>
      </c>
      <c r="P11" s="188">
        <v>65.872272883969799</v>
      </c>
      <c r="Q11" s="179"/>
      <c r="R11" s="189">
        <v>52.978915778016699</v>
      </c>
      <c r="S11" s="96"/>
      <c r="T11" s="163">
        <v>104.462950941964</v>
      </c>
      <c r="U11" s="158">
        <v>117.17532523823699</v>
      </c>
      <c r="V11" s="158">
        <v>122.307614177088</v>
      </c>
      <c r="W11" s="158">
        <v>105.74585030305199</v>
      </c>
      <c r="X11" s="158">
        <v>21.215347478983301</v>
      </c>
      <c r="Y11" s="164">
        <v>84.921740196006297</v>
      </c>
      <c r="Z11" s="158"/>
      <c r="AA11" s="165">
        <v>174.94085432863099</v>
      </c>
      <c r="AB11" s="166">
        <v>89.753349900245595</v>
      </c>
      <c r="AC11" s="167">
        <v>134.167923816327</v>
      </c>
      <c r="AD11" s="158"/>
      <c r="AE11" s="168">
        <v>99.821130041300407</v>
      </c>
      <c r="AF11" s="97"/>
      <c r="AG11" s="184">
        <v>45.481135424744103</v>
      </c>
      <c r="AH11" s="179">
        <v>51.313495063962101</v>
      </c>
      <c r="AI11" s="179">
        <v>54.649739935834198</v>
      </c>
      <c r="AJ11" s="179">
        <v>52.980511920552303</v>
      </c>
      <c r="AK11" s="179">
        <v>50.126797401625602</v>
      </c>
      <c r="AL11" s="185">
        <v>50.910342786816102</v>
      </c>
      <c r="AM11" s="179"/>
      <c r="AN11" s="186">
        <v>62.172374043464899</v>
      </c>
      <c r="AO11" s="187">
        <v>60.542949968365903</v>
      </c>
      <c r="AP11" s="188">
        <v>61.357721121599504</v>
      </c>
      <c r="AQ11" s="179"/>
      <c r="AR11" s="189">
        <v>53.895159127312503</v>
      </c>
      <c r="AS11" s="96"/>
      <c r="AT11" s="163">
        <v>107.228137790849</v>
      </c>
      <c r="AU11" s="158">
        <v>121.294670148759</v>
      </c>
      <c r="AV11" s="158">
        <v>135.954888477503</v>
      </c>
      <c r="AW11" s="158">
        <v>127.07589613194099</v>
      </c>
      <c r="AX11" s="158">
        <v>88.289874637087607</v>
      </c>
      <c r="AY11" s="164">
        <v>115.265531990996</v>
      </c>
      <c r="AZ11" s="158"/>
      <c r="BA11" s="165">
        <v>123.30118865863599</v>
      </c>
      <c r="BB11" s="166">
        <v>107.33783503391599</v>
      </c>
      <c r="BC11" s="167">
        <v>115.129734261661</v>
      </c>
      <c r="BD11" s="158"/>
      <c r="BE11" s="168">
        <v>115.20409153742099</v>
      </c>
    </row>
    <row r="12" spans="1:57" x14ac:dyDescent="0.25">
      <c r="A12" s="24" t="s">
        <v>23</v>
      </c>
      <c r="B12" s="44" t="str">
        <f t="shared" si="0"/>
        <v>Arlington, VA</v>
      </c>
      <c r="C12" s="12"/>
      <c r="D12" s="28" t="s">
        <v>16</v>
      </c>
      <c r="E12" s="31" t="s">
        <v>17</v>
      </c>
      <c r="F12" s="12"/>
      <c r="G12" s="184">
        <v>33.648262896523697</v>
      </c>
      <c r="H12" s="179">
        <v>34.542555994729902</v>
      </c>
      <c r="I12" s="179">
        <v>36.472883348535497</v>
      </c>
      <c r="J12" s="179">
        <v>36.954830242221497</v>
      </c>
      <c r="K12" s="179">
        <v>41.085267051788698</v>
      </c>
      <c r="L12" s="185">
        <v>36.540759906759902</v>
      </c>
      <c r="M12" s="179"/>
      <c r="N12" s="186">
        <v>84.059012871186695</v>
      </c>
      <c r="O12" s="187">
        <v>46.552776933211703</v>
      </c>
      <c r="P12" s="188">
        <v>65.305894902199199</v>
      </c>
      <c r="Q12" s="179"/>
      <c r="R12" s="189">
        <v>44.759369905456801</v>
      </c>
      <c r="S12" s="96"/>
      <c r="T12" s="163">
        <v>89.703724812616201</v>
      </c>
      <c r="U12" s="158">
        <v>100.967595548753</v>
      </c>
      <c r="V12" s="158">
        <v>118.39698725542399</v>
      </c>
      <c r="W12" s="158">
        <v>102.176947237942</v>
      </c>
      <c r="X12" s="158">
        <v>24.9836093866002</v>
      </c>
      <c r="Y12" s="164">
        <v>77.767819526002597</v>
      </c>
      <c r="Z12" s="158"/>
      <c r="AA12" s="165">
        <v>251.554678307926</v>
      </c>
      <c r="AB12" s="166">
        <v>108.289991272411</v>
      </c>
      <c r="AC12" s="167">
        <v>182.338954167922</v>
      </c>
      <c r="AD12" s="158"/>
      <c r="AE12" s="168">
        <v>110.020401924322</v>
      </c>
      <c r="AF12" s="97"/>
      <c r="AG12" s="184">
        <v>39.481484747136903</v>
      </c>
      <c r="AH12" s="179">
        <v>51.828855021789799</v>
      </c>
      <c r="AI12" s="179">
        <v>57.348583916083903</v>
      </c>
      <c r="AJ12" s="179">
        <v>54.817407773386002</v>
      </c>
      <c r="AK12" s="179">
        <v>46.978603172190098</v>
      </c>
      <c r="AL12" s="185">
        <v>50.090986926117303</v>
      </c>
      <c r="AM12" s="179"/>
      <c r="AN12" s="186">
        <v>54.840654960980999</v>
      </c>
      <c r="AO12" s="187">
        <v>46.992098915577103</v>
      </c>
      <c r="AP12" s="188">
        <v>50.9163769382791</v>
      </c>
      <c r="AQ12" s="179"/>
      <c r="AR12" s="189">
        <v>50.326812643877801</v>
      </c>
      <c r="AS12" s="96"/>
      <c r="AT12" s="163">
        <v>133.158952807802</v>
      </c>
      <c r="AU12" s="158">
        <v>193.31609213127399</v>
      </c>
      <c r="AV12" s="158">
        <v>228.65402618416999</v>
      </c>
      <c r="AW12" s="158">
        <v>206.520209434154</v>
      </c>
      <c r="AX12" s="158">
        <v>124.29914582616701</v>
      </c>
      <c r="AY12" s="164">
        <v>175.585006733808</v>
      </c>
      <c r="AZ12" s="158"/>
      <c r="BA12" s="165">
        <v>169.58227977555799</v>
      </c>
      <c r="BB12" s="166">
        <v>119.86473131595601</v>
      </c>
      <c r="BC12" s="167">
        <v>144.109508961096</v>
      </c>
      <c r="BD12" s="158"/>
      <c r="BE12" s="168">
        <v>165.605727535602</v>
      </c>
    </row>
    <row r="13" spans="1:57" x14ac:dyDescent="0.25">
      <c r="A13" s="24" t="s">
        <v>24</v>
      </c>
      <c r="B13" s="44" t="str">
        <f t="shared" si="0"/>
        <v>Suburban Virginia Area</v>
      </c>
      <c r="C13" s="12"/>
      <c r="D13" s="28" t="s">
        <v>16</v>
      </c>
      <c r="E13" s="31" t="s">
        <v>17</v>
      </c>
      <c r="F13" s="12"/>
      <c r="G13" s="184">
        <v>48.1394273001291</v>
      </c>
      <c r="H13" s="179">
        <v>59.359468924931797</v>
      </c>
      <c r="I13" s="179">
        <v>60.725889191904599</v>
      </c>
      <c r="J13" s="179">
        <v>58.7532151571695</v>
      </c>
      <c r="K13" s="179">
        <v>57.990376058561701</v>
      </c>
      <c r="L13" s="185">
        <v>56.993675326539403</v>
      </c>
      <c r="M13" s="179"/>
      <c r="N13" s="186">
        <v>86.495517439356902</v>
      </c>
      <c r="O13" s="187">
        <v>49.252939572269199</v>
      </c>
      <c r="P13" s="188">
        <v>67.874228505813093</v>
      </c>
      <c r="Q13" s="179"/>
      <c r="R13" s="189">
        <v>60.102404806331798</v>
      </c>
      <c r="S13" s="96"/>
      <c r="T13" s="163">
        <v>27.545367452757901</v>
      </c>
      <c r="U13" s="158">
        <v>46.673252810621499</v>
      </c>
      <c r="V13" s="158">
        <v>51.3209571773885</v>
      </c>
      <c r="W13" s="158">
        <v>56.1869664535852</v>
      </c>
      <c r="X13" s="158">
        <v>5.8074983148855903</v>
      </c>
      <c r="Y13" s="164">
        <v>35.204301158845801</v>
      </c>
      <c r="Z13" s="158"/>
      <c r="AA13" s="165">
        <v>82.372380174075303</v>
      </c>
      <c r="AB13" s="166">
        <v>27.502367927812301</v>
      </c>
      <c r="AC13" s="167">
        <v>57.742476401874903</v>
      </c>
      <c r="AD13" s="158"/>
      <c r="AE13" s="168">
        <v>41.7386671217822</v>
      </c>
      <c r="AF13" s="97"/>
      <c r="AG13" s="184">
        <v>44.5931530788</v>
      </c>
      <c r="AH13" s="179">
        <v>54.283214439500497</v>
      </c>
      <c r="AI13" s="179">
        <v>55.947604779675601</v>
      </c>
      <c r="AJ13" s="179">
        <v>54.108572197502497</v>
      </c>
      <c r="AK13" s="179">
        <v>54.0201564518444</v>
      </c>
      <c r="AL13" s="185">
        <v>52.590540189464598</v>
      </c>
      <c r="AM13" s="179"/>
      <c r="AN13" s="186">
        <v>67.943423998851699</v>
      </c>
      <c r="AO13" s="187">
        <v>64.042088057987598</v>
      </c>
      <c r="AP13" s="188">
        <v>65.992756028419606</v>
      </c>
      <c r="AQ13" s="179"/>
      <c r="AR13" s="189">
        <v>56.419744714880302</v>
      </c>
      <c r="AS13" s="96"/>
      <c r="AT13" s="163">
        <v>39.680014770295301</v>
      </c>
      <c r="AU13" s="158">
        <v>52.451076201752798</v>
      </c>
      <c r="AV13" s="158">
        <v>60.087318842995501</v>
      </c>
      <c r="AW13" s="158">
        <v>50.692172815323197</v>
      </c>
      <c r="AX13" s="158">
        <v>39.524156961055901</v>
      </c>
      <c r="AY13" s="164">
        <v>48.473200947614004</v>
      </c>
      <c r="AZ13" s="158"/>
      <c r="BA13" s="165">
        <v>69.817385049184495</v>
      </c>
      <c r="BB13" s="166">
        <v>54.384967365511798</v>
      </c>
      <c r="BC13" s="167">
        <v>61.961761349959701</v>
      </c>
      <c r="BD13" s="158"/>
      <c r="BE13" s="168">
        <v>52.723868411826302</v>
      </c>
    </row>
    <row r="14" spans="1:57" x14ac:dyDescent="0.25">
      <c r="A14" s="24" t="s">
        <v>25</v>
      </c>
      <c r="B14" s="44" t="str">
        <f t="shared" si="0"/>
        <v>Alexandria, VA</v>
      </c>
      <c r="C14" s="12"/>
      <c r="D14" s="28" t="s">
        <v>16</v>
      </c>
      <c r="E14" s="31" t="s">
        <v>17</v>
      </c>
      <c r="F14" s="12"/>
      <c r="G14" s="184">
        <v>43.349603853100497</v>
      </c>
      <c r="H14" s="179">
        <v>45.129590608067403</v>
      </c>
      <c r="I14" s="179">
        <v>43.475160746538201</v>
      </c>
      <c r="J14" s="179">
        <v>42.8134232390126</v>
      </c>
      <c r="K14" s="179">
        <v>43.691271523178798</v>
      </c>
      <c r="L14" s="185">
        <v>43.691809993979497</v>
      </c>
      <c r="M14" s="179"/>
      <c r="N14" s="186">
        <v>77.9091595424443</v>
      </c>
      <c r="O14" s="187">
        <v>50.068609930800001</v>
      </c>
      <c r="P14" s="188">
        <v>64.046107483980094</v>
      </c>
      <c r="Q14" s="179"/>
      <c r="R14" s="189">
        <v>49.490297759484697</v>
      </c>
      <c r="S14" s="96"/>
      <c r="T14" s="163">
        <v>98.850465471307999</v>
      </c>
      <c r="U14" s="158">
        <v>107.80200308705599</v>
      </c>
      <c r="V14" s="158">
        <v>97.475932046049195</v>
      </c>
      <c r="W14" s="158">
        <v>94.797116860717097</v>
      </c>
      <c r="X14" s="158">
        <v>14.673906939750101</v>
      </c>
      <c r="Y14" s="164">
        <v>73.915704231442206</v>
      </c>
      <c r="Z14" s="158"/>
      <c r="AA14" s="165">
        <v>175.48484051623799</v>
      </c>
      <c r="AB14" s="166">
        <v>84.903724533901297</v>
      </c>
      <c r="AC14" s="167">
        <v>131.38484262022999</v>
      </c>
      <c r="AD14" s="158"/>
      <c r="AE14" s="168">
        <v>91.415930049447496</v>
      </c>
      <c r="AF14" s="97"/>
      <c r="AG14" s="184">
        <v>39.943871861263297</v>
      </c>
      <c r="AH14" s="179">
        <v>45.111517733485798</v>
      </c>
      <c r="AI14" s="179">
        <v>49.299805220218502</v>
      </c>
      <c r="AJ14" s="179">
        <v>49.249338591684896</v>
      </c>
      <c r="AK14" s="179">
        <v>46.913919077580701</v>
      </c>
      <c r="AL14" s="185">
        <v>46.103819688220597</v>
      </c>
      <c r="AM14" s="179"/>
      <c r="AN14" s="186">
        <v>59.539290423578201</v>
      </c>
      <c r="AO14" s="187">
        <v>57.236699146278902</v>
      </c>
      <c r="AP14" s="188">
        <v>58.389174426664198</v>
      </c>
      <c r="AQ14" s="179"/>
      <c r="AR14" s="189">
        <v>49.611444513755899</v>
      </c>
      <c r="AS14" s="96"/>
      <c r="AT14" s="163">
        <v>87.293841719670695</v>
      </c>
      <c r="AU14" s="158">
        <v>102.642368655824</v>
      </c>
      <c r="AV14" s="158">
        <v>120.353344517525</v>
      </c>
      <c r="AW14" s="158">
        <v>121.44979127406199</v>
      </c>
      <c r="AX14" s="158">
        <v>80.033235411244107</v>
      </c>
      <c r="AY14" s="164">
        <v>101.750416760742</v>
      </c>
      <c r="AZ14" s="158"/>
      <c r="BA14" s="165">
        <v>132.243040311507</v>
      </c>
      <c r="BB14" s="166">
        <v>103.267404499886</v>
      </c>
      <c r="BC14" s="167">
        <v>117.080476255482</v>
      </c>
      <c r="BD14" s="158"/>
      <c r="BE14" s="168">
        <v>106.641012440355</v>
      </c>
    </row>
    <row r="15" spans="1:57" x14ac:dyDescent="0.25">
      <c r="A15" s="24" t="s">
        <v>26</v>
      </c>
      <c r="B15" s="44" t="str">
        <f t="shared" si="0"/>
        <v>Fairfax/Tysons Corner, VA</v>
      </c>
      <c r="C15" s="12"/>
      <c r="D15" s="28" t="s">
        <v>16</v>
      </c>
      <c r="E15" s="31" t="s">
        <v>17</v>
      </c>
      <c r="F15" s="12"/>
      <c r="G15" s="184">
        <v>41.593382284921297</v>
      </c>
      <c r="H15" s="179">
        <v>41.9423982423681</v>
      </c>
      <c r="I15" s="179">
        <v>41.955114477335798</v>
      </c>
      <c r="J15" s="179">
        <v>40.572527752081399</v>
      </c>
      <c r="K15" s="179">
        <v>38.448234273820503</v>
      </c>
      <c r="L15" s="185">
        <v>40.902331406105397</v>
      </c>
      <c r="M15" s="179"/>
      <c r="N15" s="186">
        <v>65.579936401480097</v>
      </c>
      <c r="O15" s="187">
        <v>43.986874711049403</v>
      </c>
      <c r="P15" s="188">
        <v>54.780909248554899</v>
      </c>
      <c r="Q15" s="179"/>
      <c r="R15" s="189">
        <v>44.868294350842397</v>
      </c>
      <c r="S15" s="96"/>
      <c r="T15" s="163">
        <v>72.661826361776704</v>
      </c>
      <c r="U15" s="158">
        <v>60.257573169423502</v>
      </c>
      <c r="V15" s="158">
        <v>69.691626916968502</v>
      </c>
      <c r="W15" s="158">
        <v>62.399596562531997</v>
      </c>
      <c r="X15" s="158">
        <v>1.7831023335024401</v>
      </c>
      <c r="Y15" s="164">
        <v>48.4727969343026</v>
      </c>
      <c r="Z15" s="158"/>
      <c r="AA15" s="165">
        <v>122.639740980902</v>
      </c>
      <c r="AB15" s="166">
        <v>65.465363269243895</v>
      </c>
      <c r="AC15" s="167">
        <v>95.508673211547304</v>
      </c>
      <c r="AD15" s="158"/>
      <c r="AE15" s="168">
        <v>62.077296220029098</v>
      </c>
      <c r="AF15" s="97"/>
      <c r="AG15" s="184">
        <v>41.478542726641898</v>
      </c>
      <c r="AH15" s="179">
        <v>50.308181949583698</v>
      </c>
      <c r="AI15" s="179">
        <v>55.488651422294097</v>
      </c>
      <c r="AJ15" s="179">
        <v>55.443146103145203</v>
      </c>
      <c r="AK15" s="179">
        <v>48.218994854301499</v>
      </c>
      <c r="AL15" s="185">
        <v>50.187503411193298</v>
      </c>
      <c r="AM15" s="179"/>
      <c r="AN15" s="186">
        <v>53.144590367714997</v>
      </c>
      <c r="AO15" s="187">
        <v>50.209520175742803</v>
      </c>
      <c r="AP15" s="188">
        <v>51.676970428397901</v>
      </c>
      <c r="AQ15" s="179"/>
      <c r="AR15" s="189">
        <v>50.613082990567698</v>
      </c>
      <c r="AS15" s="96"/>
      <c r="AT15" s="163">
        <v>73.7050708295086</v>
      </c>
      <c r="AU15" s="158">
        <v>94.947672116663597</v>
      </c>
      <c r="AV15" s="158">
        <v>119.92788276290401</v>
      </c>
      <c r="AW15" s="158">
        <v>113.61900077647999</v>
      </c>
      <c r="AX15" s="158">
        <v>72.333817859268194</v>
      </c>
      <c r="AY15" s="164">
        <v>94.752704004256003</v>
      </c>
      <c r="AZ15" s="158"/>
      <c r="BA15" s="165">
        <v>89.789962429503603</v>
      </c>
      <c r="BB15" s="166">
        <v>70.071375723312599</v>
      </c>
      <c r="BC15" s="167">
        <v>79.669715064867901</v>
      </c>
      <c r="BD15" s="158"/>
      <c r="BE15" s="168">
        <v>90.097392526206605</v>
      </c>
    </row>
    <row r="16" spans="1:57" x14ac:dyDescent="0.25">
      <c r="A16" s="24" t="s">
        <v>27</v>
      </c>
      <c r="B16" s="44" t="str">
        <f t="shared" si="0"/>
        <v>I-95 Fredericksburg, VA</v>
      </c>
      <c r="C16" s="12"/>
      <c r="D16" s="28" t="s">
        <v>16</v>
      </c>
      <c r="E16" s="31" t="s">
        <v>17</v>
      </c>
      <c r="F16" s="12"/>
      <c r="G16" s="184">
        <v>42.525209715639797</v>
      </c>
      <c r="H16" s="179">
        <v>41.7284537914691</v>
      </c>
      <c r="I16" s="179">
        <v>40.5958281990521</v>
      </c>
      <c r="J16" s="179">
        <v>39.208522511848301</v>
      </c>
      <c r="K16" s="179">
        <v>37.568404028435999</v>
      </c>
      <c r="L16" s="185">
        <v>40.325283649288998</v>
      </c>
      <c r="M16" s="179"/>
      <c r="N16" s="186">
        <v>47.5151706161137</v>
      </c>
      <c r="O16" s="187">
        <v>46.271342417061597</v>
      </c>
      <c r="P16" s="188">
        <v>46.893256516587599</v>
      </c>
      <c r="Q16" s="179"/>
      <c r="R16" s="189">
        <v>42.201847325660097</v>
      </c>
      <c r="S16" s="96"/>
      <c r="T16" s="163">
        <v>65.206168507903996</v>
      </c>
      <c r="U16" s="158">
        <v>66.912370002567897</v>
      </c>
      <c r="V16" s="158">
        <v>63.525125715392903</v>
      </c>
      <c r="W16" s="158">
        <v>60.426774960669398</v>
      </c>
      <c r="X16" s="158">
        <v>29.282695165970999</v>
      </c>
      <c r="Y16" s="164">
        <v>56.220113697545202</v>
      </c>
      <c r="Z16" s="158"/>
      <c r="AA16" s="165">
        <v>53.970361228366698</v>
      </c>
      <c r="AB16" s="166">
        <v>51.640039960989199</v>
      </c>
      <c r="AC16" s="167">
        <v>52.811769500380201</v>
      </c>
      <c r="AD16" s="158"/>
      <c r="AE16" s="168">
        <v>55.121689592110798</v>
      </c>
      <c r="AF16" s="97"/>
      <c r="AG16" s="184">
        <v>38.356694016587603</v>
      </c>
      <c r="AH16" s="179">
        <v>40.8036454383886</v>
      </c>
      <c r="AI16" s="179">
        <v>41.858091824644497</v>
      </c>
      <c r="AJ16" s="179">
        <v>42.329588862559199</v>
      </c>
      <c r="AK16" s="179">
        <v>41.161533175355402</v>
      </c>
      <c r="AL16" s="185">
        <v>40.901910663507103</v>
      </c>
      <c r="AM16" s="179"/>
      <c r="AN16" s="186">
        <v>44.536354857819902</v>
      </c>
      <c r="AO16" s="187">
        <v>47.6572186018957</v>
      </c>
      <c r="AP16" s="188">
        <v>46.096786729857797</v>
      </c>
      <c r="AQ16" s="179"/>
      <c r="AR16" s="189">
        <v>42.3861609681787</v>
      </c>
      <c r="AS16" s="96"/>
      <c r="AT16" s="163">
        <v>55.713597158243601</v>
      </c>
      <c r="AU16" s="158">
        <v>59.563022523634203</v>
      </c>
      <c r="AV16" s="158">
        <v>55.877899466191799</v>
      </c>
      <c r="AW16" s="158">
        <v>66.115912982877902</v>
      </c>
      <c r="AX16" s="158">
        <v>62.410625048358497</v>
      </c>
      <c r="AY16" s="164">
        <v>59.917804956363099</v>
      </c>
      <c r="AZ16" s="158"/>
      <c r="BA16" s="165">
        <v>62.357824172685298</v>
      </c>
      <c r="BB16" s="166">
        <v>63.404793830009403</v>
      </c>
      <c r="BC16" s="167">
        <v>62.897348909939303</v>
      </c>
      <c r="BD16" s="158"/>
      <c r="BE16" s="168">
        <v>60.8318897209369</v>
      </c>
    </row>
    <row r="17" spans="1:57" x14ac:dyDescent="0.25">
      <c r="A17" s="24" t="s">
        <v>28</v>
      </c>
      <c r="B17" s="44" t="str">
        <f t="shared" si="0"/>
        <v>Dulles Airport Area, VA</v>
      </c>
      <c r="C17" s="12"/>
      <c r="D17" s="28" t="s">
        <v>16</v>
      </c>
      <c r="E17" s="31" t="s">
        <v>17</v>
      </c>
      <c r="F17" s="12"/>
      <c r="G17" s="184">
        <v>32.424837535013999</v>
      </c>
      <c r="H17" s="179">
        <v>34.992541549953302</v>
      </c>
      <c r="I17" s="179">
        <v>33.307862745097999</v>
      </c>
      <c r="J17" s="179">
        <v>32.316615312791697</v>
      </c>
      <c r="K17" s="179">
        <v>32.097827264239001</v>
      </c>
      <c r="L17" s="185">
        <v>33.027936881419201</v>
      </c>
      <c r="M17" s="179"/>
      <c r="N17" s="186">
        <v>42.3645676937441</v>
      </c>
      <c r="O17" s="187">
        <v>32.341740429505101</v>
      </c>
      <c r="P17" s="188">
        <v>37.353154061624601</v>
      </c>
      <c r="Q17" s="179"/>
      <c r="R17" s="189">
        <v>34.263713218620701</v>
      </c>
      <c r="S17" s="96"/>
      <c r="T17" s="163">
        <v>70.513660431118097</v>
      </c>
      <c r="U17" s="158">
        <v>70.208007804839696</v>
      </c>
      <c r="V17" s="158">
        <v>62.837028121992503</v>
      </c>
      <c r="W17" s="158">
        <v>61.375322708027497</v>
      </c>
      <c r="X17" s="158">
        <v>48.259361195143399</v>
      </c>
      <c r="Y17" s="164">
        <v>62.371380286858198</v>
      </c>
      <c r="Z17" s="158"/>
      <c r="AA17" s="165">
        <v>113.23424510352</v>
      </c>
      <c r="AB17" s="166">
        <v>65.0259123760693</v>
      </c>
      <c r="AC17" s="167">
        <v>89.294766429724206</v>
      </c>
      <c r="AD17" s="158"/>
      <c r="AE17" s="168">
        <v>69.898075697599694</v>
      </c>
      <c r="AF17" s="97"/>
      <c r="AG17" s="184">
        <v>37.798919934640502</v>
      </c>
      <c r="AH17" s="179">
        <v>48.950771241829997</v>
      </c>
      <c r="AI17" s="179">
        <v>50.247</v>
      </c>
      <c r="AJ17" s="179">
        <v>48.559567226890699</v>
      </c>
      <c r="AK17" s="179">
        <v>41.370108543417302</v>
      </c>
      <c r="AL17" s="185">
        <v>45.385273389355703</v>
      </c>
      <c r="AM17" s="179"/>
      <c r="AN17" s="186">
        <v>40.085009103641397</v>
      </c>
      <c r="AO17" s="187">
        <v>38.846808123249197</v>
      </c>
      <c r="AP17" s="188">
        <v>39.465908613445301</v>
      </c>
      <c r="AQ17" s="179"/>
      <c r="AR17" s="189">
        <v>43.694026310524201</v>
      </c>
      <c r="AS17" s="96"/>
      <c r="AT17" s="163">
        <v>82.5459041813818</v>
      </c>
      <c r="AU17" s="158">
        <v>102.04158763883601</v>
      </c>
      <c r="AV17" s="158">
        <v>109.017297220538</v>
      </c>
      <c r="AW17" s="158">
        <v>91.678278912688498</v>
      </c>
      <c r="AX17" s="158">
        <v>81.691589717552503</v>
      </c>
      <c r="AY17" s="164">
        <v>93.825708928300401</v>
      </c>
      <c r="AZ17" s="158"/>
      <c r="BA17" s="165">
        <v>87.630543057548905</v>
      </c>
      <c r="BB17" s="166">
        <v>83.302008738057395</v>
      </c>
      <c r="BC17" s="167">
        <v>85.474972734453701</v>
      </c>
      <c r="BD17" s="158"/>
      <c r="BE17" s="168">
        <v>91.599500530900698</v>
      </c>
    </row>
    <row r="18" spans="1:57" x14ac:dyDescent="0.25">
      <c r="A18" s="24" t="s">
        <v>29</v>
      </c>
      <c r="B18" s="44" t="str">
        <f t="shared" si="0"/>
        <v>Williamsburg, VA</v>
      </c>
      <c r="C18" s="12"/>
      <c r="D18" s="28" t="s">
        <v>16</v>
      </c>
      <c r="E18" s="31" t="s">
        <v>17</v>
      </c>
      <c r="F18" s="12"/>
      <c r="G18" s="184">
        <v>75.458121280816002</v>
      </c>
      <c r="H18" s="179">
        <v>101.364862567299</v>
      </c>
      <c r="I18" s="179">
        <v>103.23316378577501</v>
      </c>
      <c r="J18" s="179">
        <v>93.108117030320201</v>
      </c>
      <c r="K18" s="179">
        <v>81.296948143950104</v>
      </c>
      <c r="L18" s="185">
        <v>90.892242561632102</v>
      </c>
      <c r="M18" s="179"/>
      <c r="N18" s="186">
        <v>102.399205157268</v>
      </c>
      <c r="O18" s="187">
        <v>57.630986115046703</v>
      </c>
      <c r="P18" s="188">
        <v>80.015095636157497</v>
      </c>
      <c r="Q18" s="179"/>
      <c r="R18" s="189">
        <v>87.784486297210805</v>
      </c>
      <c r="S18" s="96"/>
      <c r="T18" s="163">
        <v>91.203514651370995</v>
      </c>
      <c r="U18" s="158">
        <v>142.705477567618</v>
      </c>
      <c r="V18" s="158">
        <v>164.23918215359399</v>
      </c>
      <c r="W18" s="158">
        <v>169.486924700808</v>
      </c>
      <c r="X18" s="158">
        <v>76.502762864237198</v>
      </c>
      <c r="Y18" s="164">
        <v>126.20424379735501</v>
      </c>
      <c r="Z18" s="158"/>
      <c r="AA18" s="165">
        <v>159.44985427881301</v>
      </c>
      <c r="AB18" s="166">
        <v>82.937123980326604</v>
      </c>
      <c r="AC18" s="167">
        <v>125.48677531222501</v>
      </c>
      <c r="AD18" s="158"/>
      <c r="AE18" s="168">
        <v>126.016956256231</v>
      </c>
      <c r="AF18" s="97"/>
      <c r="AG18" s="184">
        <v>54.843701473505199</v>
      </c>
      <c r="AH18" s="179">
        <v>61.084096415415097</v>
      </c>
      <c r="AI18" s="179">
        <v>60.667648058940202</v>
      </c>
      <c r="AJ18" s="179">
        <v>56.9263838906205</v>
      </c>
      <c r="AK18" s="179">
        <v>58.286546472088403</v>
      </c>
      <c r="AL18" s="185">
        <v>58.361675262113899</v>
      </c>
      <c r="AM18" s="179"/>
      <c r="AN18" s="186">
        <v>92.848393666761098</v>
      </c>
      <c r="AO18" s="187">
        <v>96.314455936525903</v>
      </c>
      <c r="AP18" s="188">
        <v>94.581424801643493</v>
      </c>
      <c r="AQ18" s="179"/>
      <c r="AR18" s="189">
        <v>68.710175130550894</v>
      </c>
      <c r="AS18" s="96"/>
      <c r="AT18" s="163">
        <v>118.29172058892</v>
      </c>
      <c r="AU18" s="158">
        <v>143.06926264213601</v>
      </c>
      <c r="AV18" s="158">
        <v>154.763039777654</v>
      </c>
      <c r="AW18" s="158">
        <v>148.90766872651099</v>
      </c>
      <c r="AX18" s="158">
        <v>107.57616864537199</v>
      </c>
      <c r="AY18" s="164">
        <v>133.41345133858701</v>
      </c>
      <c r="AZ18" s="158"/>
      <c r="BA18" s="165">
        <v>162.51448877193599</v>
      </c>
      <c r="BB18" s="166">
        <v>143.44439754321101</v>
      </c>
      <c r="BC18" s="167">
        <v>152.44571423104699</v>
      </c>
      <c r="BD18" s="158"/>
      <c r="BE18" s="168">
        <v>140.545874320406</v>
      </c>
    </row>
    <row r="19" spans="1:57" x14ac:dyDescent="0.25">
      <c r="A19" s="24" t="s">
        <v>30</v>
      </c>
      <c r="B19" s="44" t="str">
        <f t="shared" si="0"/>
        <v>Virginia Beach, VA</v>
      </c>
      <c r="C19" s="12"/>
      <c r="D19" s="28" t="s">
        <v>16</v>
      </c>
      <c r="E19" s="31" t="s">
        <v>17</v>
      </c>
      <c r="F19" s="12"/>
      <c r="G19" s="184">
        <v>41.552785464557203</v>
      </c>
      <c r="H19" s="179">
        <v>43.927359365439997</v>
      </c>
      <c r="I19" s="179">
        <v>44.406311729743898</v>
      </c>
      <c r="J19" s="179">
        <v>46.465921615243403</v>
      </c>
      <c r="K19" s="179">
        <v>46.088592963901696</v>
      </c>
      <c r="L19" s="185">
        <v>44.4881942277772</v>
      </c>
      <c r="M19" s="179"/>
      <c r="N19" s="186">
        <v>95.0403644786294</v>
      </c>
      <c r="O19" s="187">
        <v>52.738490682632602</v>
      </c>
      <c r="P19" s="188">
        <v>73.889427580630993</v>
      </c>
      <c r="Q19" s="179"/>
      <c r="R19" s="189">
        <v>52.888546614306897</v>
      </c>
      <c r="S19" s="96"/>
      <c r="T19" s="163">
        <v>29.416591446406301</v>
      </c>
      <c r="U19" s="158">
        <v>-25.611705333588301</v>
      </c>
      <c r="V19" s="158">
        <v>-26.8709296984186</v>
      </c>
      <c r="W19" s="158">
        <v>-24.340359642699799</v>
      </c>
      <c r="X19" s="158">
        <v>-33.963428726696698</v>
      </c>
      <c r="Y19" s="164">
        <v>-21.423759113558202</v>
      </c>
      <c r="Z19" s="158"/>
      <c r="AA19" s="165">
        <v>82.383741038938396</v>
      </c>
      <c r="AB19" s="166">
        <v>16.576886901855499</v>
      </c>
      <c r="AC19" s="167">
        <v>51.802623468419704</v>
      </c>
      <c r="AD19" s="158"/>
      <c r="AE19" s="168">
        <v>-2.68607475902584</v>
      </c>
      <c r="AF19" s="97"/>
      <c r="AG19" s="184">
        <v>33.815980633248799</v>
      </c>
      <c r="AH19" s="179">
        <v>35.9104353880779</v>
      </c>
      <c r="AI19" s="179">
        <v>36.761538536841101</v>
      </c>
      <c r="AJ19" s="179">
        <v>37.4775039812953</v>
      </c>
      <c r="AK19" s="179">
        <v>39.606729260991102</v>
      </c>
      <c r="AL19" s="185">
        <v>36.7144375600909</v>
      </c>
      <c r="AM19" s="179"/>
      <c r="AN19" s="186">
        <v>61.719583395245103</v>
      </c>
      <c r="AO19" s="187">
        <v>57.558099189319101</v>
      </c>
      <c r="AP19" s="188">
        <v>59.638841292282102</v>
      </c>
      <c r="AQ19" s="179"/>
      <c r="AR19" s="189">
        <v>43.264267197859802</v>
      </c>
      <c r="AS19" s="96"/>
      <c r="AT19" s="163">
        <v>32.225055787497801</v>
      </c>
      <c r="AU19" s="158">
        <v>12.013269771236301</v>
      </c>
      <c r="AV19" s="158">
        <v>11.121592756842499</v>
      </c>
      <c r="AW19" s="158">
        <v>13.1632756492572</v>
      </c>
      <c r="AX19" s="158">
        <v>9.6754642357417797</v>
      </c>
      <c r="AY19" s="164">
        <v>14.7708798158733</v>
      </c>
      <c r="AZ19" s="158"/>
      <c r="BA19" s="165">
        <v>68.200304723870005</v>
      </c>
      <c r="BB19" s="166">
        <v>42.949975834709598</v>
      </c>
      <c r="BC19" s="167">
        <v>54.989410089523503</v>
      </c>
      <c r="BD19" s="158"/>
      <c r="BE19" s="168">
        <v>27.835857095136198</v>
      </c>
    </row>
    <row r="20" spans="1:57" x14ac:dyDescent="0.25">
      <c r="A20" s="41" t="s">
        <v>31</v>
      </c>
      <c r="B20" s="44" t="str">
        <f t="shared" si="0"/>
        <v>Norfolk/Portsmouth, VA</v>
      </c>
      <c r="C20" s="12"/>
      <c r="D20" s="28" t="s">
        <v>16</v>
      </c>
      <c r="E20" s="31" t="s">
        <v>17</v>
      </c>
      <c r="F20" s="12"/>
      <c r="G20" s="184">
        <v>31.055976383763799</v>
      </c>
      <c r="H20" s="179">
        <v>31.356106958355198</v>
      </c>
      <c r="I20" s="179">
        <v>32.833262431910001</v>
      </c>
      <c r="J20" s="179">
        <v>31.8857924969249</v>
      </c>
      <c r="K20" s="179">
        <v>34.117693094359502</v>
      </c>
      <c r="L20" s="185">
        <v>32.249766273062697</v>
      </c>
      <c r="M20" s="179"/>
      <c r="N20" s="186">
        <v>71.132442839571198</v>
      </c>
      <c r="O20" s="187">
        <v>41.028550465647498</v>
      </c>
      <c r="P20" s="188">
        <v>56.080496652609298</v>
      </c>
      <c r="Q20" s="179"/>
      <c r="R20" s="189">
        <v>39.058546381504598</v>
      </c>
      <c r="S20" s="96"/>
      <c r="T20" s="163">
        <v>-22.688080344932601</v>
      </c>
      <c r="U20" s="158">
        <v>-32.882892690522901</v>
      </c>
      <c r="V20" s="158">
        <v>-19.360122497407701</v>
      </c>
      <c r="W20" s="158">
        <v>-27.532765516779001</v>
      </c>
      <c r="X20" s="158">
        <v>-39.930282393800603</v>
      </c>
      <c r="Y20" s="164">
        <v>-29.401071023903299</v>
      </c>
      <c r="Z20" s="158"/>
      <c r="AA20" s="165">
        <v>40.081893000255697</v>
      </c>
      <c r="AB20" s="166">
        <v>-7.8039960075349697</v>
      </c>
      <c r="AC20" s="167">
        <v>17.716474446796799</v>
      </c>
      <c r="AD20" s="158"/>
      <c r="AE20" s="168">
        <v>-15.5313129545323</v>
      </c>
      <c r="AF20" s="97"/>
      <c r="AG20" s="184">
        <v>38.028264448251598</v>
      </c>
      <c r="AH20" s="179">
        <v>40.005795778421998</v>
      </c>
      <c r="AI20" s="179">
        <v>40.952630091372299</v>
      </c>
      <c r="AJ20" s="179">
        <v>39.731968340361902</v>
      </c>
      <c r="AK20" s="179">
        <v>39.594382661219399</v>
      </c>
      <c r="AL20" s="185">
        <v>39.662608263925399</v>
      </c>
      <c r="AM20" s="179"/>
      <c r="AN20" s="186">
        <v>54.8249332762256</v>
      </c>
      <c r="AO20" s="187">
        <v>49.737344741697399</v>
      </c>
      <c r="AP20" s="188">
        <v>52.281139008961503</v>
      </c>
      <c r="AQ20" s="179"/>
      <c r="AR20" s="189">
        <v>43.267902762507198</v>
      </c>
      <c r="AS20" s="96"/>
      <c r="AT20" s="163">
        <v>20.352227741113001</v>
      </c>
      <c r="AU20" s="158">
        <v>16.406926972212101</v>
      </c>
      <c r="AV20" s="158">
        <v>22.595757380317799</v>
      </c>
      <c r="AW20" s="158">
        <v>19.227628106634</v>
      </c>
      <c r="AX20" s="158">
        <v>8.6309441892961498</v>
      </c>
      <c r="AY20" s="164">
        <v>17.246292512578599</v>
      </c>
      <c r="AZ20" s="158"/>
      <c r="BA20" s="165">
        <v>52.903437366696103</v>
      </c>
      <c r="BB20" s="166">
        <v>35.075907138854397</v>
      </c>
      <c r="BC20" s="167">
        <v>43.871212279585201</v>
      </c>
      <c r="BD20" s="158"/>
      <c r="BE20" s="168">
        <v>25.248269342450101</v>
      </c>
    </row>
    <row r="21" spans="1:57" x14ac:dyDescent="0.25">
      <c r="A21" s="42" t="s">
        <v>32</v>
      </c>
      <c r="B21" s="44" t="str">
        <f t="shared" si="0"/>
        <v>Newport News/Hampton, VA</v>
      </c>
      <c r="C21" s="12"/>
      <c r="D21" s="28" t="s">
        <v>16</v>
      </c>
      <c r="E21" s="31" t="s">
        <v>17</v>
      </c>
      <c r="F21" s="13"/>
      <c r="G21" s="184">
        <v>36.477325255391598</v>
      </c>
      <c r="H21" s="179">
        <v>35.610081810442601</v>
      </c>
      <c r="I21" s="179">
        <v>37.840293260499401</v>
      </c>
      <c r="J21" s="179">
        <v>36.821382193529999</v>
      </c>
      <c r="K21" s="179">
        <v>33.990009080590198</v>
      </c>
      <c r="L21" s="185">
        <v>36.147818320090799</v>
      </c>
      <c r="M21" s="179"/>
      <c r="N21" s="186">
        <v>45.767202284335902</v>
      </c>
      <c r="O21" s="187">
        <v>36.3681565408626</v>
      </c>
      <c r="P21" s="188">
        <v>41.067679412599297</v>
      </c>
      <c r="Q21" s="179"/>
      <c r="R21" s="189">
        <v>37.553492917950301</v>
      </c>
      <c r="S21" s="96"/>
      <c r="T21" s="163">
        <v>51.975930286722402</v>
      </c>
      <c r="U21" s="158">
        <v>49.419500444018702</v>
      </c>
      <c r="V21" s="158">
        <v>62.264531613186001</v>
      </c>
      <c r="W21" s="158">
        <v>26.313284890239299</v>
      </c>
      <c r="X21" s="158">
        <v>0.25761563035054202</v>
      </c>
      <c r="Y21" s="164">
        <v>34.670915926954301</v>
      </c>
      <c r="Z21" s="158"/>
      <c r="AA21" s="165">
        <v>52.326878607718299</v>
      </c>
      <c r="AB21" s="166">
        <v>24.816107276571898</v>
      </c>
      <c r="AC21" s="167">
        <v>38.782531722994797</v>
      </c>
      <c r="AD21" s="158"/>
      <c r="AE21" s="168">
        <v>35.929181174591001</v>
      </c>
      <c r="AF21" s="97"/>
      <c r="AG21" s="184">
        <v>35.092609853859202</v>
      </c>
      <c r="AH21" s="179">
        <v>37.958161730278</v>
      </c>
      <c r="AI21" s="179">
        <v>38.8330364890749</v>
      </c>
      <c r="AJ21" s="179">
        <v>38.0862886350737</v>
      </c>
      <c r="AK21" s="179">
        <v>39.947178025680998</v>
      </c>
      <c r="AL21" s="185">
        <v>37.983454946793401</v>
      </c>
      <c r="AM21" s="179"/>
      <c r="AN21" s="186">
        <v>56.994459655221299</v>
      </c>
      <c r="AO21" s="187">
        <v>55.928992689415402</v>
      </c>
      <c r="AP21" s="188">
        <v>56.461726172318301</v>
      </c>
      <c r="AQ21" s="179"/>
      <c r="AR21" s="189">
        <v>43.262961011229102</v>
      </c>
      <c r="AS21" s="96"/>
      <c r="AT21" s="163">
        <v>38.6861746324332</v>
      </c>
      <c r="AU21" s="158">
        <v>43.883375032605102</v>
      </c>
      <c r="AV21" s="158">
        <v>46.417385224595698</v>
      </c>
      <c r="AW21" s="158">
        <v>37.443581743944897</v>
      </c>
      <c r="AX21" s="158">
        <v>38.9477787478069</v>
      </c>
      <c r="AY21" s="164">
        <v>41.027092410639497</v>
      </c>
      <c r="AZ21" s="158"/>
      <c r="BA21" s="165">
        <v>99.126922448843999</v>
      </c>
      <c r="BB21" s="166">
        <v>89.144663591468401</v>
      </c>
      <c r="BC21" s="167">
        <v>94.054546809046997</v>
      </c>
      <c r="BD21" s="158"/>
      <c r="BE21" s="168">
        <v>57.027151055373999</v>
      </c>
    </row>
    <row r="22" spans="1:57" x14ac:dyDescent="0.25">
      <c r="A22" s="43" t="s">
        <v>33</v>
      </c>
      <c r="B22" s="44" t="str">
        <f t="shared" si="0"/>
        <v>Chesapeake/Suffolk, VA</v>
      </c>
      <c r="C22" s="12"/>
      <c r="D22" s="29" t="s">
        <v>16</v>
      </c>
      <c r="E22" s="32" t="s">
        <v>17</v>
      </c>
      <c r="F22" s="12"/>
      <c r="G22" s="190">
        <v>38.167820733624403</v>
      </c>
      <c r="H22" s="191">
        <v>39.532141344978101</v>
      </c>
      <c r="I22" s="191">
        <v>40.306051056768503</v>
      </c>
      <c r="J22" s="191">
        <v>38.812050113537097</v>
      </c>
      <c r="K22" s="191">
        <v>33.936212331877698</v>
      </c>
      <c r="L22" s="192">
        <v>38.150855116157203</v>
      </c>
      <c r="M22" s="179"/>
      <c r="N22" s="193">
        <v>48.980881362445402</v>
      </c>
      <c r="O22" s="194">
        <v>38.603679144104802</v>
      </c>
      <c r="P22" s="195">
        <v>43.792280253275102</v>
      </c>
      <c r="Q22" s="179"/>
      <c r="R22" s="196">
        <v>39.762690869619398</v>
      </c>
      <c r="S22" s="96"/>
      <c r="T22" s="169">
        <v>21.269467231068599</v>
      </c>
      <c r="U22" s="170">
        <v>-7.0938937569191802</v>
      </c>
      <c r="V22" s="170">
        <v>-15.240882675508299</v>
      </c>
      <c r="W22" s="170">
        <v>-11.1375526710112</v>
      </c>
      <c r="X22" s="170">
        <v>-26.4464188043669</v>
      </c>
      <c r="Y22" s="171">
        <v>-9.7629788267247797</v>
      </c>
      <c r="Z22" s="158"/>
      <c r="AA22" s="172">
        <v>29.938883909497601</v>
      </c>
      <c r="AB22" s="173">
        <v>4.1171165408280697</v>
      </c>
      <c r="AC22" s="174">
        <v>17.134736130230198</v>
      </c>
      <c r="AD22" s="158"/>
      <c r="AE22" s="175">
        <v>-2.7348329249457799</v>
      </c>
      <c r="AF22" s="97"/>
      <c r="AG22" s="190">
        <v>39.985532449781601</v>
      </c>
      <c r="AH22" s="191">
        <v>47.848714043668103</v>
      </c>
      <c r="AI22" s="191">
        <v>48.970811497816499</v>
      </c>
      <c r="AJ22" s="191">
        <v>47.749258414847098</v>
      </c>
      <c r="AK22" s="191">
        <v>43.090115729257597</v>
      </c>
      <c r="AL22" s="192">
        <v>45.528886427074198</v>
      </c>
      <c r="AM22" s="179"/>
      <c r="AN22" s="193">
        <v>48.641437611353702</v>
      </c>
      <c r="AO22" s="194">
        <v>48.188272978165898</v>
      </c>
      <c r="AP22" s="195">
        <v>48.414855294759803</v>
      </c>
      <c r="AQ22" s="179"/>
      <c r="AR22" s="196">
        <v>46.3534489606986</v>
      </c>
      <c r="AS22" s="96"/>
      <c r="AT22" s="169">
        <v>22.307808471974301</v>
      </c>
      <c r="AU22" s="170">
        <v>21.877611988385599</v>
      </c>
      <c r="AV22" s="170">
        <v>20.1259191285395</v>
      </c>
      <c r="AW22" s="170">
        <v>26.403507762632099</v>
      </c>
      <c r="AX22" s="170">
        <v>12.812119947063101</v>
      </c>
      <c r="AY22" s="171">
        <v>20.644650577212101</v>
      </c>
      <c r="AZ22" s="158"/>
      <c r="BA22" s="172">
        <v>36.172537099961502</v>
      </c>
      <c r="BB22" s="173">
        <v>28.652476402171001</v>
      </c>
      <c r="BC22" s="174">
        <v>32.323320808206198</v>
      </c>
      <c r="BD22" s="158"/>
      <c r="BE22" s="175">
        <v>23.908164484447202</v>
      </c>
    </row>
    <row r="23" spans="1:57" x14ac:dyDescent="0.25">
      <c r="A23" s="22" t="s">
        <v>43</v>
      </c>
      <c r="B23" s="44" t="str">
        <f t="shared" si="0"/>
        <v>Richmond CBD/Airport, VA</v>
      </c>
      <c r="C23" s="10"/>
      <c r="D23" s="27" t="s">
        <v>16</v>
      </c>
      <c r="E23" s="30" t="s">
        <v>17</v>
      </c>
      <c r="F23" s="3"/>
      <c r="G23" s="176">
        <v>42.958795980280598</v>
      </c>
      <c r="H23" s="177">
        <v>42.465214258627199</v>
      </c>
      <c r="I23" s="177">
        <v>50.460652256351899</v>
      </c>
      <c r="J23" s="177">
        <v>46.704713689799</v>
      </c>
      <c r="K23" s="177">
        <v>48.874988623435698</v>
      </c>
      <c r="L23" s="178">
        <v>46.292872961698897</v>
      </c>
      <c r="M23" s="179"/>
      <c r="N23" s="180">
        <v>80.082097080015103</v>
      </c>
      <c r="O23" s="181">
        <v>49.607931361395501</v>
      </c>
      <c r="P23" s="182">
        <v>64.845014220705295</v>
      </c>
      <c r="Q23" s="179"/>
      <c r="R23" s="183">
        <v>51.593484749986402</v>
      </c>
      <c r="S23" s="96"/>
      <c r="T23" s="155">
        <v>57.2489763177783</v>
      </c>
      <c r="U23" s="156">
        <v>54.8435132736032</v>
      </c>
      <c r="V23" s="156">
        <v>86.604034101121002</v>
      </c>
      <c r="W23" s="156">
        <v>57.099139661882198</v>
      </c>
      <c r="X23" s="156">
        <v>10.0677379058707</v>
      </c>
      <c r="Y23" s="157">
        <v>48.451627304804902</v>
      </c>
      <c r="Z23" s="158"/>
      <c r="AA23" s="159">
        <v>127.255385311303</v>
      </c>
      <c r="AB23" s="160">
        <v>43.397518903364102</v>
      </c>
      <c r="AC23" s="161">
        <v>85.713189219360501</v>
      </c>
      <c r="AD23" s="158"/>
      <c r="AE23" s="162">
        <v>59.977988438123198</v>
      </c>
      <c r="AF23" s="97"/>
      <c r="AG23" s="176">
        <v>53.127941315889203</v>
      </c>
      <c r="AH23" s="177">
        <v>63.336788490709097</v>
      </c>
      <c r="AI23" s="177">
        <v>69.8671629692832</v>
      </c>
      <c r="AJ23" s="177">
        <v>69.968985589685204</v>
      </c>
      <c r="AK23" s="177">
        <v>64.293406332954106</v>
      </c>
      <c r="AL23" s="178">
        <v>64.118856939704202</v>
      </c>
      <c r="AM23" s="179"/>
      <c r="AN23" s="180">
        <v>73.009078024269996</v>
      </c>
      <c r="AO23" s="181">
        <v>71.040954209328703</v>
      </c>
      <c r="AP23" s="182">
        <v>72.025016116799307</v>
      </c>
      <c r="AQ23" s="179"/>
      <c r="AR23" s="183">
        <v>66.377759561731395</v>
      </c>
      <c r="AS23" s="96"/>
      <c r="AT23" s="155">
        <v>117.819427336427</v>
      </c>
      <c r="AU23" s="156">
        <v>133.32833211674699</v>
      </c>
      <c r="AV23" s="156">
        <v>145.401720811757</v>
      </c>
      <c r="AW23" s="156">
        <v>150.86452706293301</v>
      </c>
      <c r="AX23" s="156">
        <v>105.86177448052599</v>
      </c>
      <c r="AY23" s="157">
        <v>130.42992181354199</v>
      </c>
      <c r="AZ23" s="158"/>
      <c r="BA23" s="159">
        <v>129.73219176279801</v>
      </c>
      <c r="BB23" s="160">
        <v>98.378178750083904</v>
      </c>
      <c r="BC23" s="161">
        <v>113.12028623562</v>
      </c>
      <c r="BD23" s="158"/>
      <c r="BE23" s="162">
        <v>124.770206218654</v>
      </c>
    </row>
    <row r="24" spans="1:57" x14ac:dyDescent="0.25">
      <c r="A24" s="23" t="s">
        <v>44</v>
      </c>
      <c r="B24" s="44" t="str">
        <f t="shared" si="0"/>
        <v>Richmond North/Glen Allen, VA</v>
      </c>
      <c r="C24" s="11"/>
      <c r="D24" s="28" t="s">
        <v>16</v>
      </c>
      <c r="E24" s="31" t="s">
        <v>17</v>
      </c>
      <c r="F24" s="12"/>
      <c r="G24" s="184">
        <v>41.086400266104803</v>
      </c>
      <c r="H24" s="179">
        <v>43.1435796651513</v>
      </c>
      <c r="I24" s="179">
        <v>44.474063976050502</v>
      </c>
      <c r="J24" s="179">
        <v>41.953767934360698</v>
      </c>
      <c r="K24" s="179">
        <v>39.932143253132203</v>
      </c>
      <c r="L24" s="185">
        <v>42.117991018959898</v>
      </c>
      <c r="M24" s="179"/>
      <c r="N24" s="186">
        <v>55.771364009313601</v>
      </c>
      <c r="O24" s="187">
        <v>46.321699523228702</v>
      </c>
      <c r="P24" s="188">
        <v>51.046531766271201</v>
      </c>
      <c r="Q24" s="179"/>
      <c r="R24" s="189">
        <v>44.6690026610488</v>
      </c>
      <c r="S24" s="96"/>
      <c r="T24" s="163">
        <v>58.900173092801801</v>
      </c>
      <c r="U24" s="158">
        <v>54.578026014601797</v>
      </c>
      <c r="V24" s="158">
        <v>62.072341524032602</v>
      </c>
      <c r="W24" s="158">
        <v>67.788957729103501</v>
      </c>
      <c r="X24" s="158">
        <v>22.591635984494399</v>
      </c>
      <c r="Y24" s="164">
        <v>51.737881519384104</v>
      </c>
      <c r="Z24" s="158"/>
      <c r="AA24" s="165">
        <v>77.500879267952101</v>
      </c>
      <c r="AB24" s="166">
        <v>44.226822348765999</v>
      </c>
      <c r="AC24" s="167">
        <v>60.681363878252597</v>
      </c>
      <c r="AD24" s="158"/>
      <c r="AE24" s="168">
        <v>54.546496773934997</v>
      </c>
      <c r="AF24" s="97"/>
      <c r="AG24" s="184">
        <v>39.986701962523497</v>
      </c>
      <c r="AH24" s="179">
        <v>47.989030019957802</v>
      </c>
      <c r="AI24" s="179">
        <v>51.889069187271303</v>
      </c>
      <c r="AJ24" s="179">
        <v>50.3006527885574</v>
      </c>
      <c r="AK24" s="179">
        <v>44.963821432531297</v>
      </c>
      <c r="AL24" s="185">
        <v>47.025855078168298</v>
      </c>
      <c r="AM24" s="179"/>
      <c r="AN24" s="186">
        <v>51.867508204900702</v>
      </c>
      <c r="AO24" s="187">
        <v>54.531545681339303</v>
      </c>
      <c r="AP24" s="188">
        <v>53.199526943119999</v>
      </c>
      <c r="AQ24" s="179"/>
      <c r="AR24" s="189">
        <v>48.789761325297299</v>
      </c>
      <c r="AS24" s="96"/>
      <c r="AT24" s="163">
        <v>61.408475865659398</v>
      </c>
      <c r="AU24" s="158">
        <v>71.038772965102496</v>
      </c>
      <c r="AV24" s="158">
        <v>85.008507321412196</v>
      </c>
      <c r="AW24" s="158">
        <v>86.444917546595505</v>
      </c>
      <c r="AX24" s="158">
        <v>63.709807418593797</v>
      </c>
      <c r="AY24" s="164">
        <v>73.755070294988798</v>
      </c>
      <c r="AZ24" s="158"/>
      <c r="BA24" s="165">
        <v>76.655906316636305</v>
      </c>
      <c r="BB24" s="166">
        <v>69.995440408884704</v>
      </c>
      <c r="BC24" s="167">
        <v>73.178375087638798</v>
      </c>
      <c r="BD24" s="158"/>
      <c r="BE24" s="168">
        <v>73.574996349937905</v>
      </c>
    </row>
    <row r="25" spans="1:57" x14ac:dyDescent="0.25">
      <c r="A25" s="24" t="s">
        <v>45</v>
      </c>
      <c r="B25" s="44" t="str">
        <f t="shared" si="0"/>
        <v>Richmond West/Midlothian, VA</v>
      </c>
      <c r="C25" s="12"/>
      <c r="D25" s="28" t="s">
        <v>16</v>
      </c>
      <c r="E25" s="31" t="s">
        <v>17</v>
      </c>
      <c r="F25" s="12"/>
      <c r="G25" s="184">
        <v>40.085562772963598</v>
      </c>
      <c r="H25" s="179">
        <v>41.216954142114297</v>
      </c>
      <c r="I25" s="179">
        <v>42.457434662045003</v>
      </c>
      <c r="J25" s="179">
        <v>42.141261594454001</v>
      </c>
      <c r="K25" s="179">
        <v>37.981943778162901</v>
      </c>
      <c r="L25" s="185">
        <v>40.776631389948001</v>
      </c>
      <c r="M25" s="179"/>
      <c r="N25" s="186">
        <v>50.568882426343102</v>
      </c>
      <c r="O25" s="187">
        <v>42.133190225303203</v>
      </c>
      <c r="P25" s="188">
        <v>46.351036325823202</v>
      </c>
      <c r="Q25" s="179"/>
      <c r="R25" s="189">
        <v>42.369318514483702</v>
      </c>
      <c r="S25" s="96"/>
      <c r="T25" s="163">
        <v>52.2662299154563</v>
      </c>
      <c r="U25" s="158">
        <v>37.0712002314038</v>
      </c>
      <c r="V25" s="158">
        <v>44.4996287026377</v>
      </c>
      <c r="W25" s="158">
        <v>52.428619632460503</v>
      </c>
      <c r="X25" s="158">
        <v>8.3872749932339001</v>
      </c>
      <c r="Y25" s="164">
        <v>37.3251502189812</v>
      </c>
      <c r="Z25" s="158"/>
      <c r="AA25" s="165">
        <v>56.218216093443097</v>
      </c>
      <c r="AB25" s="166">
        <v>36.437690830139701</v>
      </c>
      <c r="AC25" s="167">
        <v>46.560899249441</v>
      </c>
      <c r="AD25" s="158"/>
      <c r="AE25" s="168">
        <v>40.084352592430797</v>
      </c>
      <c r="AF25" s="97"/>
      <c r="AG25" s="184">
        <v>37.076941915077903</v>
      </c>
      <c r="AH25" s="179">
        <v>44.781664722703603</v>
      </c>
      <c r="AI25" s="179">
        <v>49.142598041594397</v>
      </c>
      <c r="AJ25" s="179">
        <v>47.724909549393402</v>
      </c>
      <c r="AK25" s="179">
        <v>43.907787365684499</v>
      </c>
      <c r="AL25" s="185">
        <v>44.5267803188908</v>
      </c>
      <c r="AM25" s="179"/>
      <c r="AN25" s="186">
        <v>53.525822668977398</v>
      </c>
      <c r="AO25" s="187">
        <v>56.8342601473136</v>
      </c>
      <c r="AP25" s="188">
        <v>55.180041408145499</v>
      </c>
      <c r="AQ25" s="179"/>
      <c r="AR25" s="189">
        <v>47.570569201535001</v>
      </c>
      <c r="AS25" s="96"/>
      <c r="AT25" s="163">
        <v>47.764156429496097</v>
      </c>
      <c r="AU25" s="158">
        <v>50.898586228185202</v>
      </c>
      <c r="AV25" s="158">
        <v>63.554869690073303</v>
      </c>
      <c r="AW25" s="158">
        <v>61.508370921751698</v>
      </c>
      <c r="AX25" s="158">
        <v>47.1142047570643</v>
      </c>
      <c r="AY25" s="164">
        <v>54.380945305987801</v>
      </c>
      <c r="AZ25" s="158"/>
      <c r="BA25" s="165">
        <v>58.060742404866097</v>
      </c>
      <c r="BB25" s="166">
        <v>61.298234308946398</v>
      </c>
      <c r="BC25" s="167">
        <v>59.711615821842202</v>
      </c>
      <c r="BD25" s="158"/>
      <c r="BE25" s="168">
        <v>56.107758885120099</v>
      </c>
    </row>
    <row r="26" spans="1:57" x14ac:dyDescent="0.25">
      <c r="A26" s="24" t="s">
        <v>46</v>
      </c>
      <c r="B26" s="44" t="str">
        <f t="shared" si="0"/>
        <v>Petersburg/Chester, VA</v>
      </c>
      <c r="C26" s="12"/>
      <c r="D26" s="28" t="s">
        <v>16</v>
      </c>
      <c r="E26" s="31" t="s">
        <v>17</v>
      </c>
      <c r="F26" s="12"/>
      <c r="G26" s="184">
        <v>43.397925626578498</v>
      </c>
      <c r="H26" s="179">
        <v>49.5863776568875</v>
      </c>
      <c r="I26" s="179">
        <v>49.022400213716701</v>
      </c>
      <c r="J26" s="179">
        <v>49.9978787837575</v>
      </c>
      <c r="K26" s="179">
        <v>43.298179988342703</v>
      </c>
      <c r="L26" s="185">
        <v>47.060552453856602</v>
      </c>
      <c r="M26" s="179"/>
      <c r="N26" s="186">
        <v>45.721851369729897</v>
      </c>
      <c r="O26" s="187">
        <v>48.709020924810503</v>
      </c>
      <c r="P26" s="188">
        <v>47.215436147270204</v>
      </c>
      <c r="Q26" s="179"/>
      <c r="R26" s="189">
        <v>47.104804937689003</v>
      </c>
      <c r="S26" s="96"/>
      <c r="T26" s="163">
        <v>82.184041295034106</v>
      </c>
      <c r="U26" s="158">
        <v>88.943362018932106</v>
      </c>
      <c r="V26" s="158">
        <v>82.763118307458001</v>
      </c>
      <c r="W26" s="158">
        <v>99.0370560328614</v>
      </c>
      <c r="X26" s="158">
        <v>63.486941971786798</v>
      </c>
      <c r="Y26" s="164">
        <v>83.126457006827394</v>
      </c>
      <c r="Z26" s="158"/>
      <c r="AA26" s="165">
        <v>60.8290458931396</v>
      </c>
      <c r="AB26" s="166">
        <v>54.483547593473702</v>
      </c>
      <c r="AC26" s="167">
        <v>57.492186484074502</v>
      </c>
      <c r="AD26" s="158"/>
      <c r="AE26" s="168">
        <v>74.9704532106241</v>
      </c>
      <c r="AF26" s="102"/>
      <c r="AG26" s="184">
        <v>50.649215926753399</v>
      </c>
      <c r="AH26" s="179">
        <v>55.680474829997998</v>
      </c>
      <c r="AI26" s="179">
        <v>56.847618763357197</v>
      </c>
      <c r="AJ26" s="179">
        <v>57.440389916456098</v>
      </c>
      <c r="AK26" s="179">
        <v>51.770856610646902</v>
      </c>
      <c r="AL26" s="185">
        <v>54.477711209442298</v>
      </c>
      <c r="AM26" s="179"/>
      <c r="AN26" s="186">
        <v>51.363331168641899</v>
      </c>
      <c r="AO26" s="187">
        <v>53.0991489411307</v>
      </c>
      <c r="AP26" s="188">
        <v>52.2312400548863</v>
      </c>
      <c r="AQ26" s="179"/>
      <c r="AR26" s="189">
        <v>53.835862308140598</v>
      </c>
      <c r="AS26" s="96"/>
      <c r="AT26" s="163">
        <v>84.249659618357299</v>
      </c>
      <c r="AU26" s="158">
        <v>80.832373262347502</v>
      </c>
      <c r="AV26" s="158">
        <v>79.696766331764096</v>
      </c>
      <c r="AW26" s="158">
        <v>94.936654880316993</v>
      </c>
      <c r="AX26" s="158">
        <v>86.991009000904995</v>
      </c>
      <c r="AY26" s="164">
        <v>85.212124364103005</v>
      </c>
      <c r="AZ26" s="158"/>
      <c r="BA26" s="165">
        <v>75.443135770955706</v>
      </c>
      <c r="BB26" s="166">
        <v>65.965913297754497</v>
      </c>
      <c r="BC26" s="167">
        <v>70.494341795691</v>
      </c>
      <c r="BD26" s="158"/>
      <c r="BE26" s="168">
        <v>80.8837717284338</v>
      </c>
    </row>
    <row r="27" spans="1:57" x14ac:dyDescent="0.25">
      <c r="A27" s="99" t="s">
        <v>100</v>
      </c>
      <c r="B27" s="45" t="s">
        <v>71</v>
      </c>
      <c r="C27" s="12"/>
      <c r="D27" s="28" t="s">
        <v>16</v>
      </c>
      <c r="E27" s="31" t="s">
        <v>17</v>
      </c>
      <c r="F27" s="12"/>
      <c r="G27" s="184">
        <v>41.935243373242002</v>
      </c>
      <c r="H27" s="179">
        <v>50.911539185444603</v>
      </c>
      <c r="I27" s="179">
        <v>52.217501437758102</v>
      </c>
      <c r="J27" s="179">
        <v>48.7367151147592</v>
      </c>
      <c r="K27" s="179">
        <v>44.7315925132012</v>
      </c>
      <c r="L27" s="185">
        <v>47.706518324881003</v>
      </c>
      <c r="M27" s="179"/>
      <c r="N27" s="186">
        <v>52.869000888795902</v>
      </c>
      <c r="O27" s="187">
        <v>44.939660260449401</v>
      </c>
      <c r="P27" s="188">
        <v>48.912951455293197</v>
      </c>
      <c r="Q27" s="179"/>
      <c r="R27" s="189">
        <v>48.0506789680582</v>
      </c>
      <c r="S27" s="96"/>
      <c r="T27" s="163">
        <v>55.224923142144803</v>
      </c>
      <c r="U27" s="158">
        <v>64.966865709276703</v>
      </c>
      <c r="V27" s="158">
        <v>64.533623997822602</v>
      </c>
      <c r="W27" s="158">
        <v>67.673492024177804</v>
      </c>
      <c r="X27" s="158">
        <v>50.359732464298602</v>
      </c>
      <c r="Y27" s="164">
        <v>60.703436867020798</v>
      </c>
      <c r="Z27" s="158"/>
      <c r="AA27" s="165">
        <v>67.575245735924895</v>
      </c>
      <c r="AB27" s="166">
        <v>58.525733594038797</v>
      </c>
      <c r="AC27" s="167">
        <v>63.321075635674397</v>
      </c>
      <c r="AD27" s="158"/>
      <c r="AE27" s="168">
        <v>61.455535961601299</v>
      </c>
      <c r="AF27" s="102"/>
      <c r="AG27" s="184">
        <v>36.797490719924703</v>
      </c>
      <c r="AH27" s="179">
        <v>46.342461703351198</v>
      </c>
      <c r="AI27" s="179">
        <v>46.973751110994897</v>
      </c>
      <c r="AJ27" s="179">
        <v>44.200113582893202</v>
      </c>
      <c r="AK27" s="179">
        <v>40.711710801484799</v>
      </c>
      <c r="AL27" s="185">
        <v>43.005105583729801</v>
      </c>
      <c r="AM27" s="179"/>
      <c r="AN27" s="186">
        <v>45.586426386783003</v>
      </c>
      <c r="AO27" s="187">
        <v>46.431081059862599</v>
      </c>
      <c r="AP27" s="188">
        <v>46.0085245172722</v>
      </c>
      <c r="AQ27" s="179"/>
      <c r="AR27" s="189">
        <v>43.862892750895</v>
      </c>
      <c r="AS27" s="96"/>
      <c r="AT27" s="163">
        <v>54.159415635838599</v>
      </c>
      <c r="AU27" s="158">
        <v>55.634054535375398</v>
      </c>
      <c r="AV27" s="158">
        <v>55.919382690356301</v>
      </c>
      <c r="AW27" s="158">
        <v>54.927847020048702</v>
      </c>
      <c r="AX27" s="158">
        <v>53.580474518582399</v>
      </c>
      <c r="AY27" s="164">
        <v>54.905092499055201</v>
      </c>
      <c r="AZ27" s="158"/>
      <c r="BA27" s="165">
        <v>61.481460332000204</v>
      </c>
      <c r="BB27" s="166">
        <v>58.862943344031798</v>
      </c>
      <c r="BC27" s="167">
        <v>60.148685689752298</v>
      </c>
      <c r="BD27" s="158"/>
      <c r="BE27" s="168">
        <v>56.440168239784803</v>
      </c>
    </row>
    <row r="28" spans="1:57" x14ac:dyDescent="0.25">
      <c r="A28" s="24" t="s">
        <v>48</v>
      </c>
      <c r="B28" s="44" t="str">
        <f t="shared" si="0"/>
        <v>Roanoke, VA</v>
      </c>
      <c r="C28" s="12"/>
      <c r="D28" s="28" t="s">
        <v>16</v>
      </c>
      <c r="E28" s="31" t="s">
        <v>17</v>
      </c>
      <c r="F28" s="12"/>
      <c r="G28" s="184">
        <v>38.5467350456817</v>
      </c>
      <c r="H28" s="179">
        <v>41.789400103430403</v>
      </c>
      <c r="I28" s="179">
        <v>43.302165143940599</v>
      </c>
      <c r="J28" s="179">
        <v>40.266579900017199</v>
      </c>
      <c r="K28" s="179">
        <v>35.327565936907398</v>
      </c>
      <c r="L28" s="185">
        <v>39.846489225995498</v>
      </c>
      <c r="M28" s="179"/>
      <c r="N28" s="186">
        <v>48.664662989139799</v>
      </c>
      <c r="O28" s="187">
        <v>37.181358386485002</v>
      </c>
      <c r="P28" s="188">
        <v>42.9230106878124</v>
      </c>
      <c r="Q28" s="179"/>
      <c r="R28" s="189">
        <v>40.725495357943203</v>
      </c>
      <c r="S28" s="96"/>
      <c r="T28" s="163">
        <v>66.979963283760796</v>
      </c>
      <c r="U28" s="158">
        <v>65.904358541370797</v>
      </c>
      <c r="V28" s="158">
        <v>78.040228042132</v>
      </c>
      <c r="W28" s="158">
        <v>81.168742474398002</v>
      </c>
      <c r="X28" s="158">
        <v>43.955000385612401</v>
      </c>
      <c r="Y28" s="164">
        <v>66.914790595122497</v>
      </c>
      <c r="Z28" s="158"/>
      <c r="AA28" s="165">
        <v>88.511592672884106</v>
      </c>
      <c r="AB28" s="166">
        <v>39.672112743243403</v>
      </c>
      <c r="AC28" s="167">
        <v>63.716840932340503</v>
      </c>
      <c r="AD28" s="158"/>
      <c r="AE28" s="168">
        <v>65.938718814911994</v>
      </c>
      <c r="AF28" s="102"/>
      <c r="AG28" s="184">
        <v>34.184113083950997</v>
      </c>
      <c r="AH28" s="179">
        <v>42.078536459231103</v>
      </c>
      <c r="AI28" s="179">
        <v>41.764911653163203</v>
      </c>
      <c r="AJ28" s="179">
        <v>41.727450870539499</v>
      </c>
      <c r="AK28" s="179">
        <v>37.230727460782603</v>
      </c>
      <c r="AL28" s="185">
        <v>39.397147905533501</v>
      </c>
      <c r="AM28" s="179"/>
      <c r="AN28" s="186">
        <v>42.718213670056798</v>
      </c>
      <c r="AO28" s="187">
        <v>41.737590070677399</v>
      </c>
      <c r="AP28" s="188">
        <v>42.227901870367099</v>
      </c>
      <c r="AQ28" s="179"/>
      <c r="AR28" s="189">
        <v>40.205934752628799</v>
      </c>
      <c r="AS28" s="96"/>
      <c r="AT28" s="163">
        <v>74.046946714685404</v>
      </c>
      <c r="AU28" s="158">
        <v>71.580257089168896</v>
      </c>
      <c r="AV28" s="158">
        <v>67.076174923376499</v>
      </c>
      <c r="AW28" s="158">
        <v>83.760380071971895</v>
      </c>
      <c r="AX28" s="158">
        <v>71.354841822953802</v>
      </c>
      <c r="AY28" s="164">
        <v>73.407235453781496</v>
      </c>
      <c r="AZ28" s="158"/>
      <c r="BA28" s="165">
        <v>77.279642334891605</v>
      </c>
      <c r="BB28" s="166">
        <v>54.325674605517399</v>
      </c>
      <c r="BC28" s="167">
        <v>65.140941480449101</v>
      </c>
      <c r="BD28" s="158"/>
      <c r="BE28" s="168">
        <v>70.841040810061699</v>
      </c>
    </row>
    <row r="29" spans="1:57" x14ac:dyDescent="0.25">
      <c r="A29" s="24" t="s">
        <v>49</v>
      </c>
      <c r="B29" s="44" t="str">
        <f t="shared" si="0"/>
        <v>Charlottesville, VA</v>
      </c>
      <c r="C29" s="12"/>
      <c r="D29" s="28" t="s">
        <v>16</v>
      </c>
      <c r="E29" s="31" t="s">
        <v>17</v>
      </c>
      <c r="F29" s="12"/>
      <c r="G29" s="184">
        <v>48.988660238518101</v>
      </c>
      <c r="H29" s="179">
        <v>62.432197411824397</v>
      </c>
      <c r="I29" s="179">
        <v>59.508436944937799</v>
      </c>
      <c r="J29" s="179">
        <v>56.714242578025797</v>
      </c>
      <c r="K29" s="179">
        <v>55.5501623953311</v>
      </c>
      <c r="L29" s="185">
        <v>56.638739913727399</v>
      </c>
      <c r="M29" s="179"/>
      <c r="N29" s="186">
        <v>71.550474498858094</v>
      </c>
      <c r="O29" s="187">
        <v>43.164476143630097</v>
      </c>
      <c r="P29" s="188">
        <v>57.135903584363597</v>
      </c>
      <c r="Q29" s="179"/>
      <c r="R29" s="189">
        <v>56.782388495958401</v>
      </c>
      <c r="S29" s="96"/>
      <c r="T29" s="163">
        <v>62.864231154337702</v>
      </c>
      <c r="U29" s="158">
        <v>72.568109525681905</v>
      </c>
      <c r="V29" s="158">
        <v>55.379843086511599</v>
      </c>
      <c r="W29" s="158">
        <v>73.219378853918201</v>
      </c>
      <c r="X29" s="158">
        <v>48.671858877698597</v>
      </c>
      <c r="Y29" s="164">
        <v>62.138146588393603</v>
      </c>
      <c r="Z29" s="158"/>
      <c r="AA29" s="165">
        <v>104.035531937496</v>
      </c>
      <c r="AB29" s="166">
        <v>33.5391052894593</v>
      </c>
      <c r="AC29" s="167">
        <v>69.565064108597994</v>
      </c>
      <c r="AD29" s="158"/>
      <c r="AE29" s="168">
        <v>64.210858518520695</v>
      </c>
      <c r="AF29" s="102"/>
      <c r="AG29" s="184">
        <v>44.719616214158798</v>
      </c>
      <c r="AH29" s="179">
        <v>55.169994290789099</v>
      </c>
      <c r="AI29" s="179">
        <v>55.909092869829898</v>
      </c>
      <c r="AJ29" s="179">
        <v>58.062400405988299</v>
      </c>
      <c r="AK29" s="179">
        <v>55.684394823648802</v>
      </c>
      <c r="AL29" s="185">
        <v>53.909099720882999</v>
      </c>
      <c r="AM29" s="179"/>
      <c r="AN29" s="186">
        <v>60.866531337224004</v>
      </c>
      <c r="AO29" s="187">
        <v>56.910782931587804</v>
      </c>
      <c r="AP29" s="188">
        <v>58.880846365273399</v>
      </c>
      <c r="AQ29" s="179"/>
      <c r="AR29" s="189">
        <v>55.333616992387199</v>
      </c>
      <c r="AS29" s="96"/>
      <c r="AT29" s="163">
        <v>74.560115444111403</v>
      </c>
      <c r="AU29" s="158">
        <v>73.744633928613098</v>
      </c>
      <c r="AV29" s="158">
        <v>63.529011914038499</v>
      </c>
      <c r="AW29" s="158">
        <v>73.804483056574</v>
      </c>
      <c r="AX29" s="158">
        <v>65.915681046394596</v>
      </c>
      <c r="AY29" s="164">
        <v>70.028443341959203</v>
      </c>
      <c r="AZ29" s="158"/>
      <c r="BA29" s="165">
        <v>97.605209024937906</v>
      </c>
      <c r="BB29" s="166">
        <v>72.116357356879305</v>
      </c>
      <c r="BC29" s="167">
        <v>84.384711817146396</v>
      </c>
      <c r="BD29" s="158"/>
      <c r="BE29" s="168">
        <v>74.163868651842705</v>
      </c>
    </row>
    <row r="30" spans="1:57" x14ac:dyDescent="0.25">
      <c r="A30" s="24" t="s">
        <v>50</v>
      </c>
      <c r="B30" s="46" t="s">
        <v>73</v>
      </c>
      <c r="C30" s="12"/>
      <c r="D30" s="28" t="s">
        <v>16</v>
      </c>
      <c r="E30" s="31" t="s">
        <v>17</v>
      </c>
      <c r="F30" s="12"/>
      <c r="G30" s="184">
        <v>38.549182196211298</v>
      </c>
      <c r="H30" s="179">
        <v>48.0910026182042</v>
      </c>
      <c r="I30" s="179">
        <v>48.6318620052364</v>
      </c>
      <c r="J30" s="179">
        <v>43.451335284152101</v>
      </c>
      <c r="K30" s="179">
        <v>39.574324657323203</v>
      </c>
      <c r="L30" s="185">
        <v>43.659541352225403</v>
      </c>
      <c r="M30" s="179"/>
      <c r="N30" s="186">
        <v>46.142528877252403</v>
      </c>
      <c r="O30" s="187">
        <v>38.133217310950201</v>
      </c>
      <c r="P30" s="188">
        <v>42.137873094101302</v>
      </c>
      <c r="Q30" s="179"/>
      <c r="R30" s="189">
        <v>43.224778992761401</v>
      </c>
      <c r="S30" s="96"/>
      <c r="T30" s="163">
        <v>53.315901086773202</v>
      </c>
      <c r="U30" s="158">
        <v>64.915573346003896</v>
      </c>
      <c r="V30" s="158">
        <v>69.761778264657494</v>
      </c>
      <c r="W30" s="158">
        <v>74.201218766695703</v>
      </c>
      <c r="X30" s="158">
        <v>46.921392645691199</v>
      </c>
      <c r="Y30" s="164">
        <v>61.905125850164303</v>
      </c>
      <c r="Z30" s="158"/>
      <c r="AA30" s="165">
        <v>64.815438926562294</v>
      </c>
      <c r="AB30" s="166">
        <v>37.686689329168402</v>
      </c>
      <c r="AC30" s="167">
        <v>51.324336493920001</v>
      </c>
      <c r="AD30" s="158"/>
      <c r="AE30" s="168">
        <v>58.812231932329901</v>
      </c>
      <c r="AF30" s="102"/>
      <c r="AG30" s="184">
        <v>33.578845679963003</v>
      </c>
      <c r="AH30" s="179">
        <v>43.988596565532099</v>
      </c>
      <c r="AI30" s="179">
        <v>46.385264515632201</v>
      </c>
      <c r="AJ30" s="179">
        <v>44.113471430771597</v>
      </c>
      <c r="AK30" s="179">
        <v>38.686323733251101</v>
      </c>
      <c r="AL30" s="185">
        <v>41.350500385030003</v>
      </c>
      <c r="AM30" s="179"/>
      <c r="AN30" s="186">
        <v>43.813948097951602</v>
      </c>
      <c r="AO30" s="187">
        <v>41.520083166486899</v>
      </c>
      <c r="AP30" s="188">
        <v>42.667015632219297</v>
      </c>
      <c r="AQ30" s="179"/>
      <c r="AR30" s="189">
        <v>41.726647598512599</v>
      </c>
      <c r="AS30" s="96"/>
      <c r="AT30" s="163">
        <v>57.089268561069098</v>
      </c>
      <c r="AU30" s="158">
        <v>62.124822535030901</v>
      </c>
      <c r="AV30" s="158">
        <v>65.593013287404005</v>
      </c>
      <c r="AW30" s="158">
        <v>74.432824074813595</v>
      </c>
      <c r="AX30" s="158">
        <v>50.988682019297599</v>
      </c>
      <c r="AY30" s="164">
        <v>62.246035590348001</v>
      </c>
      <c r="AZ30" s="158"/>
      <c r="BA30" s="165">
        <v>63.142079159355298</v>
      </c>
      <c r="BB30" s="166">
        <v>41.7900261779102</v>
      </c>
      <c r="BC30" s="167">
        <v>52.004606348025298</v>
      </c>
      <c r="BD30" s="158"/>
      <c r="BE30" s="168">
        <v>59.114026496258198</v>
      </c>
    </row>
    <row r="31" spans="1:57" x14ac:dyDescent="0.25">
      <c r="A31" s="24" t="s">
        <v>51</v>
      </c>
      <c r="B31" s="44" t="str">
        <f t="shared" si="0"/>
        <v>Staunton &amp; Harrisonburg, VA</v>
      </c>
      <c r="C31" s="12"/>
      <c r="D31" s="28" t="s">
        <v>16</v>
      </c>
      <c r="E31" s="31" t="s">
        <v>17</v>
      </c>
      <c r="F31" s="12"/>
      <c r="G31" s="184">
        <v>39.4870206084396</v>
      </c>
      <c r="H31" s="179">
        <v>47.234400392541701</v>
      </c>
      <c r="I31" s="179">
        <v>45.981986261040198</v>
      </c>
      <c r="J31" s="179">
        <v>43.612673209028401</v>
      </c>
      <c r="K31" s="179">
        <v>38.771053974484701</v>
      </c>
      <c r="L31" s="185">
        <v>43.0174268891069</v>
      </c>
      <c r="M31" s="179"/>
      <c r="N31" s="186">
        <v>38.957020608439599</v>
      </c>
      <c r="O31" s="187">
        <v>37.708001962708501</v>
      </c>
      <c r="P31" s="188">
        <v>38.332511285574</v>
      </c>
      <c r="Q31" s="179"/>
      <c r="R31" s="189">
        <v>41.678879573811798</v>
      </c>
      <c r="S31" s="96"/>
      <c r="T31" s="163">
        <v>49.465218298683801</v>
      </c>
      <c r="U31" s="158">
        <v>54.920910971552402</v>
      </c>
      <c r="V31" s="158">
        <v>48.958887844276198</v>
      </c>
      <c r="W31" s="158">
        <v>60.148875620591099</v>
      </c>
      <c r="X31" s="158">
        <v>47.175283529979602</v>
      </c>
      <c r="Y31" s="164">
        <v>52.162925604452496</v>
      </c>
      <c r="Z31" s="158"/>
      <c r="AA31" s="165">
        <v>33.8272497571567</v>
      </c>
      <c r="AB31" s="166">
        <v>26.823344397707199</v>
      </c>
      <c r="AC31" s="167">
        <v>30.2882338274663</v>
      </c>
      <c r="AD31" s="158"/>
      <c r="AE31" s="168">
        <v>45.733398513812297</v>
      </c>
      <c r="AF31" s="102"/>
      <c r="AG31" s="184">
        <v>31.6827320902845</v>
      </c>
      <c r="AH31" s="179">
        <v>41.111088321884203</v>
      </c>
      <c r="AI31" s="179">
        <v>42.686671246319897</v>
      </c>
      <c r="AJ31" s="179">
        <v>41.871054955839</v>
      </c>
      <c r="AK31" s="179">
        <v>38.897190382728098</v>
      </c>
      <c r="AL31" s="185">
        <v>39.249747399411099</v>
      </c>
      <c r="AM31" s="179"/>
      <c r="AN31" s="186">
        <v>47.050039254170699</v>
      </c>
      <c r="AO31" s="187">
        <v>40.703691854759498</v>
      </c>
      <c r="AP31" s="188">
        <v>43.876865554465098</v>
      </c>
      <c r="AQ31" s="179"/>
      <c r="AR31" s="189">
        <v>40.571781157997997</v>
      </c>
      <c r="AS31" s="96"/>
      <c r="AT31" s="163">
        <v>39.117279115701599</v>
      </c>
      <c r="AU31" s="158">
        <v>40.8101070627729</v>
      </c>
      <c r="AV31" s="158">
        <v>45.735860686690003</v>
      </c>
      <c r="AW31" s="158">
        <v>57.705091337829799</v>
      </c>
      <c r="AX31" s="158">
        <v>64.584163554907505</v>
      </c>
      <c r="AY31" s="164">
        <v>49.301578663889302</v>
      </c>
      <c r="AZ31" s="158"/>
      <c r="BA31" s="165">
        <v>88.925637748760593</v>
      </c>
      <c r="BB31" s="166">
        <v>49.887923220555003</v>
      </c>
      <c r="BC31" s="167">
        <v>68.562407240847506</v>
      </c>
      <c r="BD31" s="158"/>
      <c r="BE31" s="168">
        <v>54.765857803565197</v>
      </c>
    </row>
    <row r="32" spans="1:57" x14ac:dyDescent="0.25">
      <c r="A32" s="24" t="s">
        <v>52</v>
      </c>
      <c r="B32" s="44" t="str">
        <f t="shared" si="0"/>
        <v>Blacksburg &amp; Wytheville, VA</v>
      </c>
      <c r="C32" s="12"/>
      <c r="D32" s="28" t="s">
        <v>16</v>
      </c>
      <c r="E32" s="31" t="s">
        <v>17</v>
      </c>
      <c r="F32" s="12"/>
      <c r="G32" s="184">
        <v>32.029345801675397</v>
      </c>
      <c r="H32" s="179">
        <v>38.191377751802001</v>
      </c>
      <c r="I32" s="179">
        <v>40.5081729982466</v>
      </c>
      <c r="J32" s="179">
        <v>37.987520358464799</v>
      </c>
      <c r="K32" s="179">
        <v>29.764516267289999</v>
      </c>
      <c r="L32" s="185">
        <v>35.696186635495799</v>
      </c>
      <c r="M32" s="179"/>
      <c r="N32" s="186">
        <v>26.7268794077537</v>
      </c>
      <c r="O32" s="187">
        <v>30.997813754139798</v>
      </c>
      <c r="P32" s="188">
        <v>28.862346580946799</v>
      </c>
      <c r="Q32" s="179"/>
      <c r="R32" s="189">
        <v>33.743660905624601</v>
      </c>
      <c r="S32" s="96"/>
      <c r="T32" s="163">
        <v>60.895613322313899</v>
      </c>
      <c r="U32" s="158">
        <v>62.998595220434403</v>
      </c>
      <c r="V32" s="158">
        <v>65.550733953714001</v>
      </c>
      <c r="W32" s="158">
        <v>89.379431332213201</v>
      </c>
      <c r="X32" s="158">
        <v>102.93275458690501</v>
      </c>
      <c r="Y32" s="164">
        <v>74.072934101234495</v>
      </c>
      <c r="Z32" s="158"/>
      <c r="AA32" s="165">
        <v>46.427782178929903</v>
      </c>
      <c r="AB32" s="166">
        <v>45.090257132830402</v>
      </c>
      <c r="AC32" s="167">
        <v>45.706488714899798</v>
      </c>
      <c r="AD32" s="158"/>
      <c r="AE32" s="168">
        <v>66.167190991019297</v>
      </c>
      <c r="AF32" s="102"/>
      <c r="AG32" s="184">
        <v>26.628409994155401</v>
      </c>
      <c r="AH32" s="179">
        <v>34.500719559711598</v>
      </c>
      <c r="AI32" s="179">
        <v>37.334517533605997</v>
      </c>
      <c r="AJ32" s="179">
        <v>38.859834112604702</v>
      </c>
      <c r="AK32" s="179">
        <v>40.9178898305084</v>
      </c>
      <c r="AL32" s="185">
        <v>35.6482742061172</v>
      </c>
      <c r="AM32" s="179"/>
      <c r="AN32" s="186">
        <v>35.746982466393902</v>
      </c>
      <c r="AO32" s="187">
        <v>32.703785797778998</v>
      </c>
      <c r="AP32" s="188">
        <v>34.225384132086397</v>
      </c>
      <c r="AQ32" s="179"/>
      <c r="AR32" s="189">
        <v>35.241734184965601</v>
      </c>
      <c r="AS32" s="96"/>
      <c r="AT32" s="163">
        <v>59.202115531004402</v>
      </c>
      <c r="AU32" s="158">
        <v>52.555068485106801</v>
      </c>
      <c r="AV32" s="158">
        <v>63.752739273110599</v>
      </c>
      <c r="AW32" s="158">
        <v>90.209407795301502</v>
      </c>
      <c r="AX32" s="158">
        <v>135.74915908867001</v>
      </c>
      <c r="AY32" s="164">
        <v>78.371028249101002</v>
      </c>
      <c r="AZ32" s="158"/>
      <c r="BA32" s="165">
        <v>93.189684457362006</v>
      </c>
      <c r="BB32" s="166">
        <v>60.841019879242097</v>
      </c>
      <c r="BC32" s="167">
        <v>76.253449619250006</v>
      </c>
      <c r="BD32" s="158"/>
      <c r="BE32" s="168">
        <v>77.778370650432507</v>
      </c>
    </row>
    <row r="33" spans="1:57" x14ac:dyDescent="0.25">
      <c r="A33" s="24" t="s">
        <v>53</v>
      </c>
      <c r="B33" s="44" t="str">
        <f t="shared" si="0"/>
        <v>Lynchburg, VA</v>
      </c>
      <c r="C33" s="12"/>
      <c r="D33" s="28" t="s">
        <v>16</v>
      </c>
      <c r="E33" s="31" t="s">
        <v>17</v>
      </c>
      <c r="F33" s="12"/>
      <c r="G33" s="184">
        <v>25.374774499830401</v>
      </c>
      <c r="H33" s="179">
        <v>31.372075279755801</v>
      </c>
      <c r="I33" s="179">
        <v>30.736914208206102</v>
      </c>
      <c r="J33" s="179">
        <v>28.700437436419101</v>
      </c>
      <c r="K33" s="179">
        <v>26.487507629704901</v>
      </c>
      <c r="L33" s="185">
        <v>28.5343418107833</v>
      </c>
      <c r="M33" s="179"/>
      <c r="N33" s="186">
        <v>37.638012885723903</v>
      </c>
      <c r="O33" s="187">
        <v>24.613340115293301</v>
      </c>
      <c r="P33" s="188">
        <v>31.1256765005086</v>
      </c>
      <c r="Q33" s="179"/>
      <c r="R33" s="189">
        <v>29.274723150704801</v>
      </c>
      <c r="S33" s="96"/>
      <c r="T33" s="163">
        <v>54.631157500063203</v>
      </c>
      <c r="U33" s="158">
        <v>28.119735977280701</v>
      </c>
      <c r="V33" s="158">
        <v>21.673263968886801</v>
      </c>
      <c r="W33" s="158">
        <v>31.408926766582798</v>
      </c>
      <c r="X33" s="158">
        <v>11.9936640171326</v>
      </c>
      <c r="Y33" s="164">
        <v>27.785125967709501</v>
      </c>
      <c r="Z33" s="158"/>
      <c r="AA33" s="165">
        <v>80.143706382348199</v>
      </c>
      <c r="AB33" s="166">
        <v>18.918625345302502</v>
      </c>
      <c r="AC33" s="167">
        <v>49.675204167127497</v>
      </c>
      <c r="AD33" s="158"/>
      <c r="AE33" s="168">
        <v>33.726299520543897</v>
      </c>
      <c r="AF33" s="102"/>
      <c r="AG33" s="184">
        <v>30.620610376398702</v>
      </c>
      <c r="AH33" s="179">
        <v>39.602200746015498</v>
      </c>
      <c r="AI33" s="179">
        <v>40.782175313665597</v>
      </c>
      <c r="AJ33" s="179">
        <v>38.045349270939298</v>
      </c>
      <c r="AK33" s="179">
        <v>33.512170227195597</v>
      </c>
      <c r="AL33" s="185">
        <v>36.512501186842897</v>
      </c>
      <c r="AM33" s="179"/>
      <c r="AN33" s="186">
        <v>45.2222711088504</v>
      </c>
      <c r="AO33" s="187">
        <v>41.218228212953498</v>
      </c>
      <c r="AP33" s="188">
        <v>43.220249660901999</v>
      </c>
      <c r="AQ33" s="179"/>
      <c r="AR33" s="189">
        <v>38.429000750859799</v>
      </c>
      <c r="AS33" s="96"/>
      <c r="AT33" s="163">
        <v>48.833494674272899</v>
      </c>
      <c r="AU33" s="158">
        <v>29.881759345441601</v>
      </c>
      <c r="AV33" s="158">
        <v>34.601197906271501</v>
      </c>
      <c r="AW33" s="158">
        <v>39.829572352350603</v>
      </c>
      <c r="AX33" s="158">
        <v>28.8932470335467</v>
      </c>
      <c r="AY33" s="164">
        <v>35.662049600492999</v>
      </c>
      <c r="AZ33" s="158"/>
      <c r="BA33" s="165">
        <v>94.185238220001494</v>
      </c>
      <c r="BB33" s="166">
        <v>79.592412517292999</v>
      </c>
      <c r="BC33" s="167">
        <v>86.942038867799198</v>
      </c>
      <c r="BD33" s="158"/>
      <c r="BE33" s="168">
        <v>48.7760141402348</v>
      </c>
    </row>
    <row r="34" spans="1:57" x14ac:dyDescent="0.25">
      <c r="A34" s="24" t="s">
        <v>78</v>
      </c>
      <c r="B34" s="44" t="str">
        <f t="shared" si="0"/>
        <v>Central Virginia</v>
      </c>
      <c r="C34" s="12"/>
      <c r="D34" s="28" t="s">
        <v>16</v>
      </c>
      <c r="E34" s="31" t="s">
        <v>17</v>
      </c>
      <c r="F34" s="12"/>
      <c r="G34" s="184">
        <v>41.882698275288</v>
      </c>
      <c r="H34" s="179">
        <v>46.184354731304502</v>
      </c>
      <c r="I34" s="179">
        <v>47.6798548311913</v>
      </c>
      <c r="J34" s="179">
        <v>45.654903109808799</v>
      </c>
      <c r="K34" s="179">
        <v>43.150040287673903</v>
      </c>
      <c r="L34" s="185">
        <v>44.910370247053301</v>
      </c>
      <c r="M34" s="179"/>
      <c r="N34" s="186">
        <v>58.932366318172697</v>
      </c>
      <c r="O34" s="187">
        <v>45.109672704268398</v>
      </c>
      <c r="P34" s="188">
        <v>52.021019511220601</v>
      </c>
      <c r="Q34" s="179"/>
      <c r="R34" s="189">
        <v>46.941984322529699</v>
      </c>
      <c r="S34" s="96"/>
      <c r="T34" s="163">
        <v>67.1146690943946</v>
      </c>
      <c r="U34" s="158">
        <v>63.4079386846361</v>
      </c>
      <c r="V34" s="158">
        <v>67.091115551701606</v>
      </c>
      <c r="W34" s="158">
        <v>71.045422362116099</v>
      </c>
      <c r="X34" s="158">
        <v>30.766428251102099</v>
      </c>
      <c r="Y34" s="164">
        <v>58.637607899142601</v>
      </c>
      <c r="Z34" s="158"/>
      <c r="AA34" s="165">
        <v>90.952838382817802</v>
      </c>
      <c r="AB34" s="166">
        <v>46.372097751404503</v>
      </c>
      <c r="AC34" s="167">
        <v>68.678286125043002</v>
      </c>
      <c r="AD34" s="158"/>
      <c r="AE34" s="168">
        <v>61.684865612397203</v>
      </c>
      <c r="AF34" s="102"/>
      <c r="AG34" s="184">
        <v>44.080886994739203</v>
      </c>
      <c r="AH34" s="179">
        <v>52.444917926350101</v>
      </c>
      <c r="AI34" s="179">
        <v>55.456265066258197</v>
      </c>
      <c r="AJ34" s="179">
        <v>54.810370080575296</v>
      </c>
      <c r="AK34" s="179">
        <v>50.055223912898697</v>
      </c>
      <c r="AL34" s="185">
        <v>51.3695327961643</v>
      </c>
      <c r="AM34" s="179"/>
      <c r="AN34" s="186">
        <v>56.741608177398902</v>
      </c>
      <c r="AO34" s="187">
        <v>56.9797050842378</v>
      </c>
      <c r="AP34" s="188">
        <v>56.860656630818397</v>
      </c>
      <c r="AQ34" s="179"/>
      <c r="AR34" s="189">
        <v>52.9384253203512</v>
      </c>
      <c r="AS34" s="96"/>
      <c r="AT34" s="163">
        <v>79.358250413189296</v>
      </c>
      <c r="AU34" s="158">
        <v>79.425231456233206</v>
      </c>
      <c r="AV34" s="158">
        <v>84.974252220622006</v>
      </c>
      <c r="AW34" s="158">
        <v>91.427753738803005</v>
      </c>
      <c r="AX34" s="158">
        <v>74.057620699165398</v>
      </c>
      <c r="AY34" s="164">
        <v>81.932835957472506</v>
      </c>
      <c r="AZ34" s="158"/>
      <c r="BA34" s="165">
        <v>92.634659782306102</v>
      </c>
      <c r="BB34" s="166">
        <v>79.105292884620695</v>
      </c>
      <c r="BC34" s="167">
        <v>85.609634360803796</v>
      </c>
      <c r="BD34" s="158"/>
      <c r="BE34" s="168">
        <v>83.045569806587196</v>
      </c>
    </row>
    <row r="35" spans="1:57" x14ac:dyDescent="0.25">
      <c r="A35" s="24" t="s">
        <v>79</v>
      </c>
      <c r="B35" s="44" t="str">
        <f t="shared" si="0"/>
        <v>Chesapeake Bay</v>
      </c>
      <c r="C35" s="12"/>
      <c r="D35" s="28" t="s">
        <v>16</v>
      </c>
      <c r="E35" s="31" t="s">
        <v>17</v>
      </c>
      <c r="F35" s="12"/>
      <c r="G35" s="184">
        <v>36.162979515828603</v>
      </c>
      <c r="H35" s="179">
        <v>41.4497858472998</v>
      </c>
      <c r="I35" s="179">
        <v>43.518826815642399</v>
      </c>
      <c r="J35" s="179">
        <v>41.660791433891902</v>
      </c>
      <c r="K35" s="179">
        <v>32.9392923649906</v>
      </c>
      <c r="L35" s="185">
        <v>39.146335195530703</v>
      </c>
      <c r="M35" s="179"/>
      <c r="N35" s="186">
        <v>49.979776536312798</v>
      </c>
      <c r="O35" s="187">
        <v>35.196201117318402</v>
      </c>
      <c r="P35" s="188">
        <v>42.587988826815597</v>
      </c>
      <c r="Q35" s="179"/>
      <c r="R35" s="189">
        <v>40.129664804469201</v>
      </c>
      <c r="S35" s="96"/>
      <c r="T35" s="163">
        <v>40.0081829668121</v>
      </c>
      <c r="U35" s="158">
        <v>33.115774988435298</v>
      </c>
      <c r="V35" s="158">
        <v>31.482920859970001</v>
      </c>
      <c r="W35" s="158">
        <v>32.463843372794798</v>
      </c>
      <c r="X35" s="158">
        <v>-1.3212929586178499</v>
      </c>
      <c r="Y35" s="164">
        <v>26.362605735060001</v>
      </c>
      <c r="Z35" s="158"/>
      <c r="AA35" s="165">
        <v>74.042629489693098</v>
      </c>
      <c r="AB35" s="166">
        <v>38.867144879757298</v>
      </c>
      <c r="AC35" s="167">
        <v>57.551796063607597</v>
      </c>
      <c r="AD35" s="158"/>
      <c r="AE35" s="168">
        <v>34.431921361010801</v>
      </c>
      <c r="AF35" s="102"/>
      <c r="AG35" s="184">
        <v>34.498428770949701</v>
      </c>
      <c r="AH35" s="179">
        <v>43.925705307262497</v>
      </c>
      <c r="AI35" s="179">
        <v>45.250407355679698</v>
      </c>
      <c r="AJ35" s="179">
        <v>43.4511545623836</v>
      </c>
      <c r="AK35" s="179">
        <v>38.786822625698299</v>
      </c>
      <c r="AL35" s="185">
        <v>41.182503724394699</v>
      </c>
      <c r="AM35" s="179"/>
      <c r="AN35" s="186">
        <v>45.241952979515801</v>
      </c>
      <c r="AO35" s="187">
        <v>44.311769087523203</v>
      </c>
      <c r="AP35" s="188">
        <v>44.776861033519502</v>
      </c>
      <c r="AQ35" s="179"/>
      <c r="AR35" s="189">
        <v>42.209462955573201</v>
      </c>
      <c r="AS35" s="96"/>
      <c r="AT35" s="163">
        <v>29.523131426276201</v>
      </c>
      <c r="AU35" s="158">
        <v>29.988762838300499</v>
      </c>
      <c r="AV35" s="158">
        <v>32.570339343160903</v>
      </c>
      <c r="AW35" s="158">
        <v>35.445387364579901</v>
      </c>
      <c r="AX35" s="158">
        <v>24.646127721964898</v>
      </c>
      <c r="AY35" s="164">
        <v>30.524489965994501</v>
      </c>
      <c r="AZ35" s="158"/>
      <c r="BA35" s="165">
        <v>58.544096613316498</v>
      </c>
      <c r="BB35" s="166">
        <v>49.605061710998697</v>
      </c>
      <c r="BC35" s="167">
        <v>53.991323120981797</v>
      </c>
      <c r="BD35" s="158"/>
      <c r="BE35" s="168">
        <v>36.845165069013198</v>
      </c>
    </row>
    <row r="36" spans="1:57" x14ac:dyDescent="0.25">
      <c r="A36" s="24" t="s">
        <v>80</v>
      </c>
      <c r="B36" s="44" t="str">
        <f t="shared" si="0"/>
        <v>Coastal Virginia - Eastern Shore</v>
      </c>
      <c r="C36" s="12"/>
      <c r="D36" s="28" t="s">
        <v>16</v>
      </c>
      <c r="E36" s="31" t="s">
        <v>17</v>
      </c>
      <c r="F36" s="12"/>
      <c r="G36" s="184">
        <v>34.657027406886797</v>
      </c>
      <c r="H36" s="179">
        <v>44.806366830639398</v>
      </c>
      <c r="I36" s="179">
        <v>44.062304989458802</v>
      </c>
      <c r="J36" s="179">
        <v>40.726303583977497</v>
      </c>
      <c r="K36" s="179">
        <v>39.322459592410397</v>
      </c>
      <c r="L36" s="185">
        <v>40.7148924806746</v>
      </c>
      <c r="M36" s="179"/>
      <c r="N36" s="186">
        <v>49.732361208713897</v>
      </c>
      <c r="O36" s="187">
        <v>38.462248770203701</v>
      </c>
      <c r="P36" s="188">
        <v>44.097304989458799</v>
      </c>
      <c r="Q36" s="179"/>
      <c r="R36" s="189">
        <v>41.681296054612901</v>
      </c>
      <c r="S36" s="96"/>
      <c r="T36" s="163">
        <v>39.679939819486698</v>
      </c>
      <c r="U36" s="158">
        <v>54.6565702432029</v>
      </c>
      <c r="V36" s="158">
        <v>52.3499550973279</v>
      </c>
      <c r="W36" s="158">
        <v>54.614900286800498</v>
      </c>
      <c r="X36" s="158">
        <v>34.406567673405299</v>
      </c>
      <c r="Y36" s="164">
        <v>47.195741784345699</v>
      </c>
      <c r="Z36" s="158"/>
      <c r="AA36" s="165">
        <v>61.015105841912899</v>
      </c>
      <c r="AB36" s="166">
        <v>42.807888020130697</v>
      </c>
      <c r="AC36" s="167">
        <v>52.534033372254498</v>
      </c>
      <c r="AD36" s="158"/>
      <c r="AE36" s="168">
        <v>48.769552082193798</v>
      </c>
      <c r="AF36" s="102"/>
      <c r="AG36" s="184">
        <v>31.6084627547434</v>
      </c>
      <c r="AH36" s="179">
        <v>41.791755094869899</v>
      </c>
      <c r="AI36" s="179">
        <v>41.063569922698498</v>
      </c>
      <c r="AJ36" s="179">
        <v>38.080052705551601</v>
      </c>
      <c r="AK36" s="179">
        <v>35.427399859451803</v>
      </c>
      <c r="AL36" s="185">
        <v>37.594248067463099</v>
      </c>
      <c r="AM36" s="179"/>
      <c r="AN36" s="186">
        <v>40.6962614195361</v>
      </c>
      <c r="AO36" s="187">
        <v>39.488088545326697</v>
      </c>
      <c r="AP36" s="188">
        <v>40.092174982431402</v>
      </c>
      <c r="AQ36" s="179"/>
      <c r="AR36" s="189">
        <v>38.307941471739703</v>
      </c>
      <c r="AS36" s="96"/>
      <c r="AT36" s="163">
        <v>41.993449286585303</v>
      </c>
      <c r="AU36" s="158">
        <v>54.520901654119498</v>
      </c>
      <c r="AV36" s="158">
        <v>50.201692245882199</v>
      </c>
      <c r="AW36" s="158">
        <v>48.1657899261022</v>
      </c>
      <c r="AX36" s="158">
        <v>38.465107991349498</v>
      </c>
      <c r="AY36" s="164">
        <v>46.930298639759499</v>
      </c>
      <c r="AZ36" s="158"/>
      <c r="BA36" s="165">
        <v>49.6055340643479</v>
      </c>
      <c r="BB36" s="166">
        <v>45.3360982381814</v>
      </c>
      <c r="BC36" s="167">
        <v>47.472079992082399</v>
      </c>
      <c r="BD36" s="158"/>
      <c r="BE36" s="168">
        <v>47.091885379853601</v>
      </c>
    </row>
    <row r="37" spans="1:57" x14ac:dyDescent="0.25">
      <c r="A37" s="24" t="s">
        <v>81</v>
      </c>
      <c r="B37" s="44" t="str">
        <f t="shared" si="0"/>
        <v>Coastal Virginia - Hampton Roads</v>
      </c>
      <c r="C37" s="12"/>
      <c r="D37" s="28" t="s">
        <v>16</v>
      </c>
      <c r="E37" s="31" t="s">
        <v>17</v>
      </c>
      <c r="F37" s="12"/>
      <c r="G37" s="184">
        <v>45.074076675204402</v>
      </c>
      <c r="H37" s="179">
        <v>50.876562009419104</v>
      </c>
      <c r="I37" s="179">
        <v>52.135796083615602</v>
      </c>
      <c r="J37" s="179">
        <v>50.295094329229599</v>
      </c>
      <c r="K37" s="179">
        <v>46.917251370183699</v>
      </c>
      <c r="L37" s="185">
        <v>49.059756093530503</v>
      </c>
      <c r="M37" s="179"/>
      <c r="N37" s="186">
        <v>76.711924867112799</v>
      </c>
      <c r="O37" s="187">
        <v>46.642728800021999</v>
      </c>
      <c r="P37" s="188">
        <v>61.677326833567399</v>
      </c>
      <c r="Q37" s="179"/>
      <c r="R37" s="189">
        <v>52.6647763049696</v>
      </c>
      <c r="S37" s="96"/>
      <c r="T37" s="163">
        <v>36.033097100748698</v>
      </c>
      <c r="U37" s="158">
        <v>14.012664683854799</v>
      </c>
      <c r="V37" s="158">
        <v>18.265867069154901</v>
      </c>
      <c r="W37" s="158">
        <v>13.013561194857999</v>
      </c>
      <c r="X37" s="158">
        <v>-11.3277584594343</v>
      </c>
      <c r="Y37" s="164">
        <v>11.877664847191999</v>
      </c>
      <c r="Z37" s="158"/>
      <c r="AA37" s="165">
        <v>78.066848177969106</v>
      </c>
      <c r="AB37" s="166">
        <v>22.289862166454899</v>
      </c>
      <c r="AC37" s="167">
        <v>51.874323791844802</v>
      </c>
      <c r="AD37" s="158"/>
      <c r="AE37" s="168">
        <v>22.689079383439601</v>
      </c>
      <c r="AF37" s="102"/>
      <c r="AG37" s="184">
        <v>39.726545828857802</v>
      </c>
      <c r="AH37" s="179">
        <v>43.582344391197701</v>
      </c>
      <c r="AI37" s="179">
        <v>44.268971742543101</v>
      </c>
      <c r="AJ37" s="179">
        <v>43.244028684348201</v>
      </c>
      <c r="AK37" s="179">
        <v>43.8000776666942</v>
      </c>
      <c r="AL37" s="185">
        <v>42.9243936627282</v>
      </c>
      <c r="AM37" s="179"/>
      <c r="AN37" s="186">
        <v>63.912519485527</v>
      </c>
      <c r="AO37" s="187">
        <v>62.234285645432202</v>
      </c>
      <c r="AP37" s="188">
        <v>63.073402565479597</v>
      </c>
      <c r="AQ37" s="179"/>
      <c r="AR37" s="189">
        <v>48.681253349228598</v>
      </c>
      <c r="AS37" s="96"/>
      <c r="AT37" s="163">
        <v>44.8186990281256</v>
      </c>
      <c r="AU37" s="158">
        <v>40.358859761289601</v>
      </c>
      <c r="AV37" s="158">
        <v>42.123396111339602</v>
      </c>
      <c r="AW37" s="158">
        <v>40.538266619390399</v>
      </c>
      <c r="AX37" s="158">
        <v>30.6075070519313</v>
      </c>
      <c r="AY37" s="164">
        <v>39.422154594546399</v>
      </c>
      <c r="AZ37" s="158"/>
      <c r="BA37" s="165">
        <v>84.445499749121893</v>
      </c>
      <c r="BB37" s="166">
        <v>67.380971758694002</v>
      </c>
      <c r="BC37" s="167">
        <v>75.612715804427097</v>
      </c>
      <c r="BD37" s="158"/>
      <c r="BE37" s="168">
        <v>50.936811287641397</v>
      </c>
    </row>
    <row r="38" spans="1:57" x14ac:dyDescent="0.25">
      <c r="A38" s="25" t="s">
        <v>82</v>
      </c>
      <c r="B38" s="44" t="str">
        <f t="shared" si="0"/>
        <v>Northern Virginia</v>
      </c>
      <c r="C38" s="12"/>
      <c r="D38" s="28" t="s">
        <v>16</v>
      </c>
      <c r="E38" s="31" t="s">
        <v>17</v>
      </c>
      <c r="F38" s="13"/>
      <c r="G38" s="184">
        <v>39.3624831125097</v>
      </c>
      <c r="H38" s="179">
        <v>41.480451201667698</v>
      </c>
      <c r="I38" s="179">
        <v>41.123320371224104</v>
      </c>
      <c r="J38" s="179">
        <v>40.190614564332797</v>
      </c>
      <c r="K38" s="179">
        <v>40.322404938964503</v>
      </c>
      <c r="L38" s="185">
        <v>40.495854837739699</v>
      </c>
      <c r="M38" s="179"/>
      <c r="N38" s="186">
        <v>64.636632524203705</v>
      </c>
      <c r="O38" s="187">
        <v>43.940264927245302</v>
      </c>
      <c r="P38" s="188">
        <v>54.295090558998702</v>
      </c>
      <c r="Q38" s="179"/>
      <c r="R38" s="189">
        <v>44.436686924867999</v>
      </c>
      <c r="S38" s="96"/>
      <c r="T38" s="163">
        <v>72.272393205610996</v>
      </c>
      <c r="U38" s="158">
        <v>76.342046215665505</v>
      </c>
      <c r="V38" s="158">
        <v>77.846507302447705</v>
      </c>
      <c r="W38" s="158">
        <v>74.115888013748005</v>
      </c>
      <c r="X38" s="158">
        <v>22.2802363869475</v>
      </c>
      <c r="Y38" s="164">
        <v>61.270323701228001</v>
      </c>
      <c r="Z38" s="158"/>
      <c r="AA38" s="165">
        <v>133.72947399269401</v>
      </c>
      <c r="AB38" s="166">
        <v>70.287168040686694</v>
      </c>
      <c r="AC38" s="167">
        <v>103.131426126953</v>
      </c>
      <c r="AD38" s="158"/>
      <c r="AE38" s="168">
        <v>73.744905982880297</v>
      </c>
      <c r="AF38" s="102"/>
      <c r="AG38" s="184">
        <v>39.989028313705802</v>
      </c>
      <c r="AH38" s="179">
        <v>48.542180155349499</v>
      </c>
      <c r="AI38" s="179">
        <v>51.765668619364199</v>
      </c>
      <c r="AJ38" s="179">
        <v>50.715830230565302</v>
      </c>
      <c r="AK38" s="179">
        <v>45.8686305392552</v>
      </c>
      <c r="AL38" s="185">
        <v>47.376286277547898</v>
      </c>
      <c r="AM38" s="179"/>
      <c r="AN38" s="186">
        <v>51.6501165104007</v>
      </c>
      <c r="AO38" s="187">
        <v>49.363621001659197</v>
      </c>
      <c r="AP38" s="188">
        <v>50.507052114814897</v>
      </c>
      <c r="AQ38" s="179"/>
      <c r="AR38" s="189">
        <v>48.270692181634999</v>
      </c>
      <c r="AS38" s="96"/>
      <c r="AT38" s="163">
        <v>79.5167144130276</v>
      </c>
      <c r="AU38" s="158">
        <v>100.740345321696</v>
      </c>
      <c r="AV38" s="158">
        <v>113.99592744905</v>
      </c>
      <c r="AW38" s="158">
        <v>107.618829205606</v>
      </c>
      <c r="AX38" s="158">
        <v>78.793390675233198</v>
      </c>
      <c r="AY38" s="164">
        <v>96.208478271481795</v>
      </c>
      <c r="AZ38" s="158"/>
      <c r="BA38" s="165">
        <v>101.4725293468</v>
      </c>
      <c r="BB38" s="166">
        <v>83.699583769868894</v>
      </c>
      <c r="BC38" s="167">
        <v>92.377638883499898</v>
      </c>
      <c r="BD38" s="158"/>
      <c r="BE38" s="168">
        <v>95.039629878376303</v>
      </c>
    </row>
    <row r="39" spans="1:57" x14ac:dyDescent="0.25">
      <c r="A39" s="26" t="s">
        <v>83</v>
      </c>
      <c r="B39" s="44" t="str">
        <f t="shared" si="0"/>
        <v>Shenandoah Valley</v>
      </c>
      <c r="C39" s="12"/>
      <c r="D39" s="29" t="s">
        <v>16</v>
      </c>
      <c r="E39" s="32" t="s">
        <v>17</v>
      </c>
      <c r="F39" s="12"/>
      <c r="G39" s="190">
        <v>38.749765267175498</v>
      </c>
      <c r="H39" s="191">
        <v>46.142304389312898</v>
      </c>
      <c r="I39" s="191">
        <v>47.005515267175497</v>
      </c>
      <c r="J39" s="191">
        <v>44.265013358778603</v>
      </c>
      <c r="K39" s="191">
        <v>39.9326660305343</v>
      </c>
      <c r="L39" s="192">
        <v>43.219052862595397</v>
      </c>
      <c r="M39" s="179"/>
      <c r="N39" s="193">
        <v>44.723485687022901</v>
      </c>
      <c r="O39" s="194">
        <v>39.161004770992299</v>
      </c>
      <c r="P39" s="195">
        <v>41.942245229007597</v>
      </c>
      <c r="Q39" s="179"/>
      <c r="R39" s="196">
        <v>42.854250681570299</v>
      </c>
      <c r="S39" s="96"/>
      <c r="T39" s="169">
        <v>48.6480623216464</v>
      </c>
      <c r="U39" s="170">
        <v>56.1794357114848</v>
      </c>
      <c r="V39" s="170">
        <v>59.3707292913858</v>
      </c>
      <c r="W39" s="170">
        <v>69.234232301600997</v>
      </c>
      <c r="X39" s="170">
        <v>48.204949484574598</v>
      </c>
      <c r="Y39" s="171">
        <v>56.355927363503099</v>
      </c>
      <c r="Z39" s="158"/>
      <c r="AA39" s="172">
        <v>51.554456057231</v>
      </c>
      <c r="AB39" s="173">
        <v>34.548877275718397</v>
      </c>
      <c r="AC39" s="174">
        <v>43.110334223979301</v>
      </c>
      <c r="AD39" s="158"/>
      <c r="AE39" s="175">
        <v>52.411288275040697</v>
      </c>
      <c r="AF39" s="102"/>
      <c r="AG39" s="190">
        <v>32.575912213740402</v>
      </c>
      <c r="AH39" s="191">
        <v>40.195221135496098</v>
      </c>
      <c r="AI39" s="191">
        <v>41.820079675572501</v>
      </c>
      <c r="AJ39" s="191">
        <v>41.097688454198398</v>
      </c>
      <c r="AK39" s="191">
        <v>38.058049856870198</v>
      </c>
      <c r="AL39" s="192">
        <v>38.7493902671755</v>
      </c>
      <c r="AM39" s="179"/>
      <c r="AN39" s="193">
        <v>44.016687738549599</v>
      </c>
      <c r="AO39" s="194">
        <v>41.642017414122101</v>
      </c>
      <c r="AP39" s="195">
        <v>42.829352576335801</v>
      </c>
      <c r="AQ39" s="179"/>
      <c r="AR39" s="196">
        <v>39.915093784078501</v>
      </c>
      <c r="AS39" s="96"/>
      <c r="AT39" s="169">
        <v>45.883295724582702</v>
      </c>
      <c r="AU39" s="170">
        <v>44.8471680343646</v>
      </c>
      <c r="AV39" s="170">
        <v>49.457966129869597</v>
      </c>
      <c r="AW39" s="170">
        <v>51.5399012137933</v>
      </c>
      <c r="AX39" s="170">
        <v>60.595968178957797</v>
      </c>
      <c r="AY39" s="171">
        <v>50.331944123624602</v>
      </c>
      <c r="AZ39" s="158"/>
      <c r="BA39" s="172">
        <v>73.002037767843703</v>
      </c>
      <c r="BB39" s="173">
        <v>50.8492574523667</v>
      </c>
      <c r="BC39" s="174">
        <v>61.4741849899995</v>
      </c>
      <c r="BD39" s="158"/>
      <c r="BE39" s="175">
        <v>53.5808934842307</v>
      </c>
    </row>
    <row r="40" spans="1:57" x14ac:dyDescent="0.25">
      <c r="A40" s="22" t="s">
        <v>84</v>
      </c>
      <c r="B40" s="44" t="str">
        <f t="shared" si="0"/>
        <v>Southern Virginia</v>
      </c>
      <c r="C40" s="10"/>
      <c r="D40" s="27" t="s">
        <v>16</v>
      </c>
      <c r="E40" s="30" t="s">
        <v>17</v>
      </c>
      <c r="F40" s="3"/>
      <c r="G40" s="176">
        <v>33.177072493053799</v>
      </c>
      <c r="H40" s="177">
        <v>40.085157868148499</v>
      </c>
      <c r="I40" s="177">
        <v>40.100861328618301</v>
      </c>
      <c r="J40" s="177">
        <v>36.647835311947397</v>
      </c>
      <c r="K40" s="177">
        <v>31.827640818388399</v>
      </c>
      <c r="L40" s="178">
        <v>36.367713564031298</v>
      </c>
      <c r="M40" s="179"/>
      <c r="N40" s="180">
        <v>35.475781763071403</v>
      </c>
      <c r="O40" s="181">
        <v>35.343692851730196</v>
      </c>
      <c r="P40" s="182">
        <v>35.409737307400803</v>
      </c>
      <c r="Q40" s="179"/>
      <c r="R40" s="183">
        <v>36.094006062136899</v>
      </c>
      <c r="S40" s="96"/>
      <c r="T40" s="155">
        <v>43.272311961304503</v>
      </c>
      <c r="U40" s="156">
        <v>41.315368623371597</v>
      </c>
      <c r="V40" s="156">
        <v>33.078864361580699</v>
      </c>
      <c r="W40" s="156">
        <v>45.533662456561601</v>
      </c>
      <c r="X40" s="156">
        <v>25.678119217409701</v>
      </c>
      <c r="Y40" s="157">
        <v>37.587663064584603</v>
      </c>
      <c r="Z40" s="158"/>
      <c r="AA40" s="159">
        <v>26.156566984747101</v>
      </c>
      <c r="AB40" s="160">
        <v>26.566736883738098</v>
      </c>
      <c r="AC40" s="161">
        <v>26.3609365694522</v>
      </c>
      <c r="AD40" s="158"/>
      <c r="AE40" s="162">
        <v>34.244508851044799</v>
      </c>
      <c r="AF40" s="100"/>
      <c r="AG40" s="176">
        <v>33.44206428391</v>
      </c>
      <c r="AH40" s="177">
        <v>43.294425991411899</v>
      </c>
      <c r="AI40" s="177">
        <v>44.242051654458102</v>
      </c>
      <c r="AJ40" s="177">
        <v>40.850496968931502</v>
      </c>
      <c r="AK40" s="177">
        <v>35.101040035362402</v>
      </c>
      <c r="AL40" s="178">
        <v>39.386015786814802</v>
      </c>
      <c r="AM40" s="179"/>
      <c r="AN40" s="180">
        <v>36.1376755493811</v>
      </c>
      <c r="AO40" s="181">
        <v>38.8575694619853</v>
      </c>
      <c r="AP40" s="182">
        <v>37.497622505683204</v>
      </c>
      <c r="AQ40" s="179"/>
      <c r="AR40" s="183">
        <v>38.846474849348603</v>
      </c>
      <c r="AS40" s="96"/>
      <c r="AT40" s="155">
        <v>35.440051208004</v>
      </c>
      <c r="AU40" s="156">
        <v>34.585612822528397</v>
      </c>
      <c r="AV40" s="156">
        <v>33.828589421012197</v>
      </c>
      <c r="AW40" s="156">
        <v>40.384730546042498</v>
      </c>
      <c r="AX40" s="156">
        <v>30.402135972469999</v>
      </c>
      <c r="AY40" s="157">
        <v>34.943377170104299</v>
      </c>
      <c r="AZ40" s="158"/>
      <c r="BA40" s="159">
        <v>32.091267309273803</v>
      </c>
      <c r="BB40" s="160">
        <v>34.563276202369401</v>
      </c>
      <c r="BC40" s="161">
        <v>33.3606515102476</v>
      </c>
      <c r="BD40" s="158"/>
      <c r="BE40" s="162">
        <v>34.503132196132398</v>
      </c>
    </row>
    <row r="41" spans="1:57" x14ac:dyDescent="0.25">
      <c r="A41" s="23" t="s">
        <v>85</v>
      </c>
      <c r="B41" s="44" t="str">
        <f t="shared" si="0"/>
        <v>Southwest Virginia - Blue Ridge Highlands</v>
      </c>
      <c r="C41" s="11"/>
      <c r="D41" s="28" t="s">
        <v>16</v>
      </c>
      <c r="E41" s="31" t="s">
        <v>17</v>
      </c>
      <c r="F41" s="12"/>
      <c r="G41" s="184">
        <v>39.829715325620597</v>
      </c>
      <c r="H41" s="179">
        <v>49.393256206941302</v>
      </c>
      <c r="I41" s="179">
        <v>51.604777070063598</v>
      </c>
      <c r="J41" s="179">
        <v>47.125243728064397</v>
      </c>
      <c r="K41" s="179">
        <v>39.6972143507084</v>
      </c>
      <c r="L41" s="185">
        <v>45.530041336279702</v>
      </c>
      <c r="M41" s="179"/>
      <c r="N41" s="186">
        <v>39.438862602365703</v>
      </c>
      <c r="O41" s="187">
        <v>40.160729234368901</v>
      </c>
      <c r="P41" s="188">
        <v>39.799795918367302</v>
      </c>
      <c r="Q41" s="179"/>
      <c r="R41" s="189">
        <v>43.892828359733301</v>
      </c>
      <c r="S41" s="96"/>
      <c r="T41" s="163">
        <v>63.336117545841901</v>
      </c>
      <c r="U41" s="158">
        <v>79.385306418361395</v>
      </c>
      <c r="V41" s="158">
        <v>85.575614974289707</v>
      </c>
      <c r="W41" s="158">
        <v>88.977504480162494</v>
      </c>
      <c r="X41" s="158">
        <v>82.247240008470797</v>
      </c>
      <c r="Y41" s="164">
        <v>80.036310606426099</v>
      </c>
      <c r="Z41" s="158"/>
      <c r="AA41" s="165">
        <v>60.033308327765397</v>
      </c>
      <c r="AB41" s="166">
        <v>48.069607606031802</v>
      </c>
      <c r="AC41" s="167">
        <v>53.765034583783098</v>
      </c>
      <c r="AD41" s="158"/>
      <c r="AE41" s="168">
        <v>72.405108740175095</v>
      </c>
      <c r="AF41" s="101"/>
      <c r="AG41" s="184">
        <v>31.189427401533798</v>
      </c>
      <c r="AH41" s="179">
        <v>40.328811581957602</v>
      </c>
      <c r="AI41" s="179">
        <v>42.616341804237599</v>
      </c>
      <c r="AJ41" s="179">
        <v>43.1515208631223</v>
      </c>
      <c r="AK41" s="179">
        <v>42.656664175224201</v>
      </c>
      <c r="AL41" s="185">
        <v>39.988553165215102</v>
      </c>
      <c r="AM41" s="179"/>
      <c r="AN41" s="186">
        <v>41.120059144676901</v>
      </c>
      <c r="AO41" s="187">
        <v>39.810393864552097</v>
      </c>
      <c r="AP41" s="188">
        <v>40.465226504614499</v>
      </c>
      <c r="AQ41" s="179"/>
      <c r="AR41" s="189">
        <v>40.124745547900602</v>
      </c>
      <c r="AS41" s="96"/>
      <c r="AT41" s="163">
        <v>54.891344681598802</v>
      </c>
      <c r="AU41" s="158">
        <v>55.241036648500803</v>
      </c>
      <c r="AV41" s="158">
        <v>63.815917243007199</v>
      </c>
      <c r="AW41" s="158">
        <v>81.412844760034602</v>
      </c>
      <c r="AX41" s="158">
        <v>92.086047877072602</v>
      </c>
      <c r="AY41" s="164">
        <v>69.266989297922194</v>
      </c>
      <c r="AZ41" s="158"/>
      <c r="BA41" s="165">
        <v>72.828936534305498</v>
      </c>
      <c r="BB41" s="166">
        <v>50.5103688489924</v>
      </c>
      <c r="BC41" s="167">
        <v>61.079307459621198</v>
      </c>
      <c r="BD41" s="158"/>
      <c r="BE41" s="168">
        <v>66.823668389304203</v>
      </c>
    </row>
    <row r="42" spans="1:57" x14ac:dyDescent="0.25">
      <c r="A42" s="24" t="s">
        <v>86</v>
      </c>
      <c r="B42" s="44" t="str">
        <f t="shared" si="0"/>
        <v>Southwest Virginia - Heart of Appalachia</v>
      </c>
      <c r="C42" s="12"/>
      <c r="D42" s="28" t="s">
        <v>16</v>
      </c>
      <c r="E42" s="31" t="s">
        <v>17</v>
      </c>
      <c r="F42" s="12"/>
      <c r="G42" s="184">
        <v>27.403936800526601</v>
      </c>
      <c r="H42" s="179">
        <v>37.755516787360101</v>
      </c>
      <c r="I42" s="179">
        <v>38.708795260039402</v>
      </c>
      <c r="J42" s="179">
        <v>35.754147465437697</v>
      </c>
      <c r="K42" s="179">
        <v>28.282778143515401</v>
      </c>
      <c r="L42" s="185">
        <v>33.5810348913759</v>
      </c>
      <c r="M42" s="179"/>
      <c r="N42" s="186">
        <v>32.905102040816303</v>
      </c>
      <c r="O42" s="187">
        <v>28.647883008356501</v>
      </c>
      <c r="P42" s="188">
        <v>30.836280879864599</v>
      </c>
      <c r="Q42" s="179"/>
      <c r="R42" s="189">
        <v>32.812243601895702</v>
      </c>
      <c r="S42" s="96"/>
      <c r="T42" s="163">
        <v>42.331876958805502</v>
      </c>
      <c r="U42" s="158">
        <v>64.858219177097695</v>
      </c>
      <c r="V42" s="158">
        <v>61.4215633924887</v>
      </c>
      <c r="W42" s="158">
        <v>84.855325198782893</v>
      </c>
      <c r="X42" s="158">
        <v>32.557455703916197</v>
      </c>
      <c r="Y42" s="164">
        <v>57.195106542832498</v>
      </c>
      <c r="Z42" s="158"/>
      <c r="AA42" s="165">
        <v>62.3933622570108</v>
      </c>
      <c r="AB42" s="166">
        <v>46.951422295712703</v>
      </c>
      <c r="AC42" s="167">
        <v>55.122265227712496</v>
      </c>
      <c r="AD42" s="158"/>
      <c r="AE42" s="168">
        <v>56.580800991954703</v>
      </c>
      <c r="AF42" s="101"/>
      <c r="AG42" s="184">
        <v>29.099368005266602</v>
      </c>
      <c r="AH42" s="179">
        <v>40.348038183015099</v>
      </c>
      <c r="AI42" s="179">
        <v>42.019484858459499</v>
      </c>
      <c r="AJ42" s="179">
        <v>37.675562870309399</v>
      </c>
      <c r="AK42" s="179">
        <v>31.3772136273864</v>
      </c>
      <c r="AL42" s="185">
        <v>36.103933508887401</v>
      </c>
      <c r="AM42" s="179"/>
      <c r="AN42" s="186">
        <v>35.462667873600999</v>
      </c>
      <c r="AO42" s="187">
        <v>32.994798932087399</v>
      </c>
      <c r="AP42" s="188">
        <v>34.237219322230501</v>
      </c>
      <c r="AQ42" s="179"/>
      <c r="AR42" s="189">
        <v>35.573193714810699</v>
      </c>
      <c r="AS42" s="96"/>
      <c r="AT42" s="163">
        <v>57.748942869730598</v>
      </c>
      <c r="AU42" s="158">
        <v>60.509225192271799</v>
      </c>
      <c r="AV42" s="158">
        <v>62.612904047641699</v>
      </c>
      <c r="AW42" s="158">
        <v>59.806989038069098</v>
      </c>
      <c r="AX42" s="158">
        <v>38.6588025830888</v>
      </c>
      <c r="AY42" s="164">
        <v>56.1195934265536</v>
      </c>
      <c r="AZ42" s="158"/>
      <c r="BA42" s="165">
        <v>69.434993828980097</v>
      </c>
      <c r="BB42" s="166">
        <v>52.689767804606802</v>
      </c>
      <c r="BC42" s="167">
        <v>60.968618267053102</v>
      </c>
      <c r="BD42" s="158"/>
      <c r="BE42" s="168">
        <v>57.399076761207297</v>
      </c>
    </row>
    <row r="43" spans="1:57" x14ac:dyDescent="0.25">
      <c r="A43" s="26" t="s">
        <v>87</v>
      </c>
      <c r="B43" s="44" t="str">
        <f t="shared" si="0"/>
        <v>Virginia Mountains</v>
      </c>
      <c r="C43" s="12"/>
      <c r="D43" s="29" t="s">
        <v>16</v>
      </c>
      <c r="E43" s="32" t="s">
        <v>17</v>
      </c>
      <c r="F43" s="12"/>
      <c r="G43" s="190">
        <v>47.923498715695501</v>
      </c>
      <c r="H43" s="191">
        <v>55.7717398945518</v>
      </c>
      <c r="I43" s="191">
        <v>57.414180073002498</v>
      </c>
      <c r="J43" s="191">
        <v>52.927473299986403</v>
      </c>
      <c r="K43" s="191">
        <v>51.192123833986699</v>
      </c>
      <c r="L43" s="192">
        <v>53.045803163444603</v>
      </c>
      <c r="M43" s="179"/>
      <c r="N43" s="193">
        <v>63.9196606732459</v>
      </c>
      <c r="O43" s="194">
        <v>48.367544950655599</v>
      </c>
      <c r="P43" s="195">
        <v>56.1436028119507</v>
      </c>
      <c r="Q43" s="179"/>
      <c r="R43" s="196">
        <v>53.930888777303501</v>
      </c>
      <c r="S43" s="96"/>
      <c r="T43" s="169">
        <v>59.907226122823303</v>
      </c>
      <c r="U43" s="170">
        <v>73.781904231884795</v>
      </c>
      <c r="V43" s="170">
        <v>78.671595402660301</v>
      </c>
      <c r="W43" s="170">
        <v>73.636564453597899</v>
      </c>
      <c r="X43" s="170">
        <v>52.422245291085403</v>
      </c>
      <c r="Y43" s="171">
        <v>67.586536976354395</v>
      </c>
      <c r="Z43" s="158"/>
      <c r="AA43" s="172">
        <v>88.405553069019902</v>
      </c>
      <c r="AB43" s="173">
        <v>62.517386625742802</v>
      </c>
      <c r="AC43" s="174">
        <v>76.308007430118906</v>
      </c>
      <c r="AD43" s="158"/>
      <c r="AE43" s="175">
        <v>70.089122183099406</v>
      </c>
      <c r="AF43" s="103"/>
      <c r="AG43" s="190">
        <v>39.608200959848503</v>
      </c>
      <c r="AH43" s="191">
        <v>48.978923550087799</v>
      </c>
      <c r="AI43" s="191">
        <v>47.709702244153</v>
      </c>
      <c r="AJ43" s="191">
        <v>45.669160470460902</v>
      </c>
      <c r="AK43" s="191">
        <v>44.019487292145399</v>
      </c>
      <c r="AL43" s="192">
        <v>45.197094903339099</v>
      </c>
      <c r="AM43" s="179"/>
      <c r="AN43" s="193">
        <v>51.699593078274901</v>
      </c>
      <c r="AO43" s="194">
        <v>51.069273692037299</v>
      </c>
      <c r="AP43" s="195">
        <v>51.3844333851561</v>
      </c>
      <c r="AQ43" s="179"/>
      <c r="AR43" s="196">
        <v>46.964905898144004</v>
      </c>
      <c r="AS43" s="96"/>
      <c r="AT43" s="169">
        <v>74.017281512860393</v>
      </c>
      <c r="AU43" s="170">
        <v>77.690816926747601</v>
      </c>
      <c r="AV43" s="170">
        <v>71.605682556061694</v>
      </c>
      <c r="AW43" s="170">
        <v>78.822548328091102</v>
      </c>
      <c r="AX43" s="170">
        <v>74.800808086065103</v>
      </c>
      <c r="AY43" s="171">
        <v>75.388369511745196</v>
      </c>
      <c r="AZ43" s="158"/>
      <c r="BA43" s="172">
        <v>77.115928328966106</v>
      </c>
      <c r="BB43" s="173">
        <v>63.094496968935502</v>
      </c>
      <c r="BC43" s="174">
        <v>69.859210157616204</v>
      </c>
      <c r="BD43" s="158"/>
      <c r="BE43" s="175">
        <v>73.621664693282199</v>
      </c>
    </row>
  </sheetData>
  <sheetProtection algorithmName="SHA-512" hashValue="3xwQg5nzvypP3vQyKJ/sfA3XBFAsrDO2hJ1+6fc9xcJvpZR2T3bmf+eN26W10UPQcznCcxIzFjYo2nf7eo8c2A==" saltValue="DCd6NnYK3EIaGVz2B7Iv2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100"/>
  <sheetViews>
    <sheetView showGridLines="0" zoomScaleNormal="100" zoomScaleSheetLayoutView="100" workbookViewId="0">
      <selection sqref="A1:XFD1048576"/>
    </sheetView>
  </sheetViews>
  <sheetFormatPr defaultRowHeight="13.2" x14ac:dyDescent="0.25"/>
  <cols>
    <col min="1" max="1" width="13.44140625" style="97" customWidth="1"/>
    <col min="2" max="2" width="57.5546875" style="97" customWidth="1"/>
    <col min="3" max="3" width="5.44140625" style="97" customWidth="1"/>
    <col min="4" max="4" width="4.6640625" style="97" customWidth="1"/>
    <col min="5" max="5" width="57.5546875" style="97" customWidth="1"/>
    <col min="6" max="6" width="5.44140625" style="97" customWidth="1"/>
    <col min="7" max="7" width="15.5546875" style="97" customWidth="1"/>
    <col min="8" max="8" width="4.109375" style="97" customWidth="1"/>
    <col min="9" max="13" width="7.109375" style="97" customWidth="1"/>
    <col min="14" max="14" width="1.44140625" style="97" customWidth="1"/>
    <col min="15" max="15" width="7.44140625" style="97" customWidth="1"/>
    <col min="16" max="50" width="9.109375" style="97" customWidth="1"/>
    <col min="51" max="256" width="8.88671875" style="97"/>
    <col min="257" max="257" width="13.44140625" style="97" customWidth="1"/>
    <col min="258" max="258" width="57.5546875" style="97" customWidth="1"/>
    <col min="259" max="259" width="5.44140625" style="97" customWidth="1"/>
    <col min="260" max="260" width="4.6640625" style="97" customWidth="1"/>
    <col min="261" max="261" width="57.5546875" style="97" customWidth="1"/>
    <col min="262" max="262" width="5.44140625" style="97" customWidth="1"/>
    <col min="263" max="263" width="15.5546875" style="97" customWidth="1"/>
    <col min="264" max="264" width="4.109375" style="97" customWidth="1"/>
    <col min="265" max="269" width="7.109375" style="97" customWidth="1"/>
    <col min="270" max="270" width="1.44140625" style="97" customWidth="1"/>
    <col min="271" max="271" width="7.44140625" style="97" customWidth="1"/>
    <col min="272" max="306" width="9.109375" style="97" customWidth="1"/>
    <col min="307" max="512" width="8.88671875" style="97"/>
    <col min="513" max="513" width="13.44140625" style="97" customWidth="1"/>
    <col min="514" max="514" width="57.5546875" style="97" customWidth="1"/>
    <col min="515" max="515" width="5.44140625" style="97" customWidth="1"/>
    <col min="516" max="516" width="4.6640625" style="97" customWidth="1"/>
    <col min="517" max="517" width="57.5546875" style="97" customWidth="1"/>
    <col min="518" max="518" width="5.44140625" style="97" customWidth="1"/>
    <col min="519" max="519" width="15.5546875" style="97" customWidth="1"/>
    <col min="520" max="520" width="4.109375" style="97" customWidth="1"/>
    <col min="521" max="525" width="7.109375" style="97" customWidth="1"/>
    <col min="526" max="526" width="1.44140625" style="97" customWidth="1"/>
    <col min="527" max="527" width="7.44140625" style="97" customWidth="1"/>
    <col min="528" max="562" width="9.109375" style="97" customWidth="1"/>
    <col min="563" max="768" width="8.88671875" style="97"/>
    <col min="769" max="769" width="13.44140625" style="97" customWidth="1"/>
    <col min="770" max="770" width="57.5546875" style="97" customWidth="1"/>
    <col min="771" max="771" width="5.44140625" style="97" customWidth="1"/>
    <col min="772" max="772" width="4.6640625" style="97" customWidth="1"/>
    <col min="773" max="773" width="57.5546875" style="97" customWidth="1"/>
    <col min="774" max="774" width="5.44140625" style="97" customWidth="1"/>
    <col min="775" max="775" width="15.5546875" style="97" customWidth="1"/>
    <col min="776" max="776" width="4.109375" style="97" customWidth="1"/>
    <col min="777" max="781" width="7.109375" style="97" customWidth="1"/>
    <col min="782" max="782" width="1.44140625" style="97" customWidth="1"/>
    <col min="783" max="783" width="7.44140625" style="97" customWidth="1"/>
    <col min="784" max="818" width="9.109375" style="97" customWidth="1"/>
    <col min="819" max="1024" width="8.88671875" style="97"/>
    <col min="1025" max="1025" width="13.44140625" style="97" customWidth="1"/>
    <col min="1026" max="1026" width="57.5546875" style="97" customWidth="1"/>
    <col min="1027" max="1027" width="5.44140625" style="97" customWidth="1"/>
    <col min="1028" max="1028" width="4.6640625" style="97" customWidth="1"/>
    <col min="1029" max="1029" width="57.5546875" style="97" customWidth="1"/>
    <col min="1030" max="1030" width="5.44140625" style="97" customWidth="1"/>
    <col min="1031" max="1031" width="15.5546875" style="97" customWidth="1"/>
    <col min="1032" max="1032" width="4.109375" style="97" customWidth="1"/>
    <col min="1033" max="1037" width="7.109375" style="97" customWidth="1"/>
    <col min="1038" max="1038" width="1.44140625" style="97" customWidth="1"/>
    <col min="1039" max="1039" width="7.44140625" style="97" customWidth="1"/>
    <col min="1040" max="1074" width="9.109375" style="97" customWidth="1"/>
    <col min="1075" max="1280" width="8.88671875" style="97"/>
    <col min="1281" max="1281" width="13.44140625" style="97" customWidth="1"/>
    <col min="1282" max="1282" width="57.5546875" style="97" customWidth="1"/>
    <col min="1283" max="1283" width="5.44140625" style="97" customWidth="1"/>
    <col min="1284" max="1284" width="4.6640625" style="97" customWidth="1"/>
    <col min="1285" max="1285" width="57.5546875" style="97" customWidth="1"/>
    <col min="1286" max="1286" width="5.44140625" style="97" customWidth="1"/>
    <col min="1287" max="1287" width="15.5546875" style="97" customWidth="1"/>
    <col min="1288" max="1288" width="4.109375" style="97" customWidth="1"/>
    <col min="1289" max="1293" width="7.109375" style="97" customWidth="1"/>
    <col min="1294" max="1294" width="1.44140625" style="97" customWidth="1"/>
    <col min="1295" max="1295" width="7.44140625" style="97" customWidth="1"/>
    <col min="1296" max="1330" width="9.109375" style="97" customWidth="1"/>
    <col min="1331" max="1536" width="8.88671875" style="97"/>
    <col min="1537" max="1537" width="13.44140625" style="97" customWidth="1"/>
    <col min="1538" max="1538" width="57.5546875" style="97" customWidth="1"/>
    <col min="1539" max="1539" width="5.44140625" style="97" customWidth="1"/>
    <col min="1540" max="1540" width="4.6640625" style="97" customWidth="1"/>
    <col min="1541" max="1541" width="57.5546875" style="97" customWidth="1"/>
    <col min="1542" max="1542" width="5.44140625" style="97" customWidth="1"/>
    <col min="1543" max="1543" width="15.5546875" style="97" customWidth="1"/>
    <col min="1544" max="1544" width="4.109375" style="97" customWidth="1"/>
    <col min="1545" max="1549" width="7.109375" style="97" customWidth="1"/>
    <col min="1550" max="1550" width="1.44140625" style="97" customWidth="1"/>
    <col min="1551" max="1551" width="7.44140625" style="97" customWidth="1"/>
    <col min="1552" max="1586" width="9.109375" style="97" customWidth="1"/>
    <col min="1587" max="1792" width="8.88671875" style="97"/>
    <col min="1793" max="1793" width="13.44140625" style="97" customWidth="1"/>
    <col min="1794" max="1794" width="57.5546875" style="97" customWidth="1"/>
    <col min="1795" max="1795" width="5.44140625" style="97" customWidth="1"/>
    <col min="1796" max="1796" width="4.6640625" style="97" customWidth="1"/>
    <col min="1797" max="1797" width="57.5546875" style="97" customWidth="1"/>
    <col min="1798" max="1798" width="5.44140625" style="97" customWidth="1"/>
    <col min="1799" max="1799" width="15.5546875" style="97" customWidth="1"/>
    <col min="1800" max="1800" width="4.109375" style="97" customWidth="1"/>
    <col min="1801" max="1805" width="7.109375" style="97" customWidth="1"/>
    <col min="1806" max="1806" width="1.44140625" style="97" customWidth="1"/>
    <col min="1807" max="1807" width="7.44140625" style="97" customWidth="1"/>
    <col min="1808" max="1842" width="9.109375" style="97" customWidth="1"/>
    <col min="1843" max="2048" width="8.88671875" style="97"/>
    <col min="2049" max="2049" width="13.44140625" style="97" customWidth="1"/>
    <col min="2050" max="2050" width="57.5546875" style="97" customWidth="1"/>
    <col min="2051" max="2051" width="5.44140625" style="97" customWidth="1"/>
    <col min="2052" max="2052" width="4.6640625" style="97" customWidth="1"/>
    <col min="2053" max="2053" width="57.5546875" style="97" customWidth="1"/>
    <col min="2054" max="2054" width="5.44140625" style="97" customWidth="1"/>
    <col min="2055" max="2055" width="15.5546875" style="97" customWidth="1"/>
    <col min="2056" max="2056" width="4.109375" style="97" customWidth="1"/>
    <col min="2057" max="2061" width="7.109375" style="97" customWidth="1"/>
    <col min="2062" max="2062" width="1.44140625" style="97" customWidth="1"/>
    <col min="2063" max="2063" width="7.44140625" style="97" customWidth="1"/>
    <col min="2064" max="2098" width="9.109375" style="97" customWidth="1"/>
    <col min="2099" max="2304" width="8.88671875" style="97"/>
    <col min="2305" max="2305" width="13.44140625" style="97" customWidth="1"/>
    <col min="2306" max="2306" width="57.5546875" style="97" customWidth="1"/>
    <col min="2307" max="2307" width="5.44140625" style="97" customWidth="1"/>
    <col min="2308" max="2308" width="4.6640625" style="97" customWidth="1"/>
    <col min="2309" max="2309" width="57.5546875" style="97" customWidth="1"/>
    <col min="2310" max="2310" width="5.44140625" style="97" customWidth="1"/>
    <col min="2311" max="2311" width="15.5546875" style="97" customWidth="1"/>
    <col min="2312" max="2312" width="4.109375" style="97" customWidth="1"/>
    <col min="2313" max="2317" width="7.109375" style="97" customWidth="1"/>
    <col min="2318" max="2318" width="1.44140625" style="97" customWidth="1"/>
    <col min="2319" max="2319" width="7.44140625" style="97" customWidth="1"/>
    <col min="2320" max="2354" width="9.109375" style="97" customWidth="1"/>
    <col min="2355" max="2560" width="8.88671875" style="97"/>
    <col min="2561" max="2561" width="13.44140625" style="97" customWidth="1"/>
    <col min="2562" max="2562" width="57.5546875" style="97" customWidth="1"/>
    <col min="2563" max="2563" width="5.44140625" style="97" customWidth="1"/>
    <col min="2564" max="2564" width="4.6640625" style="97" customWidth="1"/>
    <col min="2565" max="2565" width="57.5546875" style="97" customWidth="1"/>
    <col min="2566" max="2566" width="5.44140625" style="97" customWidth="1"/>
    <col min="2567" max="2567" width="15.5546875" style="97" customWidth="1"/>
    <col min="2568" max="2568" width="4.109375" style="97" customWidth="1"/>
    <col min="2569" max="2573" width="7.109375" style="97" customWidth="1"/>
    <col min="2574" max="2574" width="1.44140625" style="97" customWidth="1"/>
    <col min="2575" max="2575" width="7.44140625" style="97" customWidth="1"/>
    <col min="2576" max="2610" width="9.109375" style="97" customWidth="1"/>
    <col min="2611" max="2816" width="8.88671875" style="97"/>
    <col min="2817" max="2817" width="13.44140625" style="97" customWidth="1"/>
    <col min="2818" max="2818" width="57.5546875" style="97" customWidth="1"/>
    <col min="2819" max="2819" width="5.44140625" style="97" customWidth="1"/>
    <col min="2820" max="2820" width="4.6640625" style="97" customWidth="1"/>
    <col min="2821" max="2821" width="57.5546875" style="97" customWidth="1"/>
    <col min="2822" max="2822" width="5.44140625" style="97" customWidth="1"/>
    <col min="2823" max="2823" width="15.5546875" style="97" customWidth="1"/>
    <col min="2824" max="2824" width="4.109375" style="97" customWidth="1"/>
    <col min="2825" max="2829" width="7.109375" style="97" customWidth="1"/>
    <col min="2830" max="2830" width="1.44140625" style="97" customWidth="1"/>
    <col min="2831" max="2831" width="7.44140625" style="97" customWidth="1"/>
    <col min="2832" max="2866" width="9.109375" style="97" customWidth="1"/>
    <col min="2867" max="3072" width="8.88671875" style="97"/>
    <col min="3073" max="3073" width="13.44140625" style="97" customWidth="1"/>
    <col min="3074" max="3074" width="57.5546875" style="97" customWidth="1"/>
    <col min="3075" max="3075" width="5.44140625" style="97" customWidth="1"/>
    <col min="3076" max="3076" width="4.6640625" style="97" customWidth="1"/>
    <col min="3077" max="3077" width="57.5546875" style="97" customWidth="1"/>
    <col min="3078" max="3078" width="5.44140625" style="97" customWidth="1"/>
    <col min="3079" max="3079" width="15.5546875" style="97" customWidth="1"/>
    <col min="3080" max="3080" width="4.109375" style="97" customWidth="1"/>
    <col min="3081" max="3085" width="7.109375" style="97" customWidth="1"/>
    <col min="3086" max="3086" width="1.44140625" style="97" customWidth="1"/>
    <col min="3087" max="3087" width="7.44140625" style="97" customWidth="1"/>
    <col min="3088" max="3122" width="9.109375" style="97" customWidth="1"/>
    <col min="3123" max="3328" width="8.88671875" style="97"/>
    <col min="3329" max="3329" width="13.44140625" style="97" customWidth="1"/>
    <col min="3330" max="3330" width="57.5546875" style="97" customWidth="1"/>
    <col min="3331" max="3331" width="5.44140625" style="97" customWidth="1"/>
    <col min="3332" max="3332" width="4.6640625" style="97" customWidth="1"/>
    <col min="3333" max="3333" width="57.5546875" style="97" customWidth="1"/>
    <col min="3334" max="3334" width="5.44140625" style="97" customWidth="1"/>
    <col min="3335" max="3335" width="15.5546875" style="97" customWidth="1"/>
    <col min="3336" max="3336" width="4.109375" style="97" customWidth="1"/>
    <col min="3337" max="3341" width="7.109375" style="97" customWidth="1"/>
    <col min="3342" max="3342" width="1.44140625" style="97" customWidth="1"/>
    <col min="3343" max="3343" width="7.44140625" style="97" customWidth="1"/>
    <col min="3344" max="3378" width="9.109375" style="97" customWidth="1"/>
    <col min="3379" max="3584" width="8.88671875" style="97"/>
    <col min="3585" max="3585" width="13.44140625" style="97" customWidth="1"/>
    <col min="3586" max="3586" width="57.5546875" style="97" customWidth="1"/>
    <col min="3587" max="3587" width="5.44140625" style="97" customWidth="1"/>
    <col min="3588" max="3588" width="4.6640625" style="97" customWidth="1"/>
    <col min="3589" max="3589" width="57.5546875" style="97" customWidth="1"/>
    <col min="3590" max="3590" width="5.44140625" style="97" customWidth="1"/>
    <col min="3591" max="3591" width="15.5546875" style="97" customWidth="1"/>
    <col min="3592" max="3592" width="4.109375" style="97" customWidth="1"/>
    <col min="3593" max="3597" width="7.109375" style="97" customWidth="1"/>
    <col min="3598" max="3598" width="1.44140625" style="97" customWidth="1"/>
    <col min="3599" max="3599" width="7.44140625" style="97" customWidth="1"/>
    <col min="3600" max="3634" width="9.109375" style="97" customWidth="1"/>
    <col min="3635" max="3840" width="8.88671875" style="97"/>
    <col min="3841" max="3841" width="13.44140625" style="97" customWidth="1"/>
    <col min="3842" max="3842" width="57.5546875" style="97" customWidth="1"/>
    <col min="3843" max="3843" width="5.44140625" style="97" customWidth="1"/>
    <col min="3844" max="3844" width="4.6640625" style="97" customWidth="1"/>
    <col min="3845" max="3845" width="57.5546875" style="97" customWidth="1"/>
    <col min="3846" max="3846" width="5.44140625" style="97" customWidth="1"/>
    <col min="3847" max="3847" width="15.5546875" style="97" customWidth="1"/>
    <col min="3848" max="3848" width="4.109375" style="97" customWidth="1"/>
    <col min="3849" max="3853" width="7.109375" style="97" customWidth="1"/>
    <col min="3854" max="3854" width="1.44140625" style="97" customWidth="1"/>
    <col min="3855" max="3855" width="7.44140625" style="97" customWidth="1"/>
    <col min="3856" max="3890" width="9.109375" style="97" customWidth="1"/>
    <col min="3891" max="4096" width="8.88671875" style="97"/>
    <col min="4097" max="4097" width="13.44140625" style="97" customWidth="1"/>
    <col min="4098" max="4098" width="57.5546875" style="97" customWidth="1"/>
    <col min="4099" max="4099" width="5.44140625" style="97" customWidth="1"/>
    <col min="4100" max="4100" width="4.6640625" style="97" customWidth="1"/>
    <col min="4101" max="4101" width="57.5546875" style="97" customWidth="1"/>
    <col min="4102" max="4102" width="5.44140625" style="97" customWidth="1"/>
    <col min="4103" max="4103" width="15.5546875" style="97" customWidth="1"/>
    <col min="4104" max="4104" width="4.109375" style="97" customWidth="1"/>
    <col min="4105" max="4109" width="7.109375" style="97" customWidth="1"/>
    <col min="4110" max="4110" width="1.44140625" style="97" customWidth="1"/>
    <col min="4111" max="4111" width="7.44140625" style="97" customWidth="1"/>
    <col min="4112" max="4146" width="9.109375" style="97" customWidth="1"/>
    <col min="4147" max="4352" width="8.88671875" style="97"/>
    <col min="4353" max="4353" width="13.44140625" style="97" customWidth="1"/>
    <col min="4354" max="4354" width="57.5546875" style="97" customWidth="1"/>
    <col min="4355" max="4355" width="5.44140625" style="97" customWidth="1"/>
    <col min="4356" max="4356" width="4.6640625" style="97" customWidth="1"/>
    <col min="4357" max="4357" width="57.5546875" style="97" customWidth="1"/>
    <col min="4358" max="4358" width="5.44140625" style="97" customWidth="1"/>
    <col min="4359" max="4359" width="15.5546875" style="97" customWidth="1"/>
    <col min="4360" max="4360" width="4.109375" style="97" customWidth="1"/>
    <col min="4361" max="4365" width="7.109375" style="97" customWidth="1"/>
    <col min="4366" max="4366" width="1.44140625" style="97" customWidth="1"/>
    <col min="4367" max="4367" width="7.44140625" style="97" customWidth="1"/>
    <col min="4368" max="4402" width="9.109375" style="97" customWidth="1"/>
    <col min="4403" max="4608" width="8.88671875" style="97"/>
    <col min="4609" max="4609" width="13.44140625" style="97" customWidth="1"/>
    <col min="4610" max="4610" width="57.5546875" style="97" customWidth="1"/>
    <col min="4611" max="4611" width="5.44140625" style="97" customWidth="1"/>
    <col min="4612" max="4612" width="4.6640625" style="97" customWidth="1"/>
    <col min="4613" max="4613" width="57.5546875" style="97" customWidth="1"/>
    <col min="4614" max="4614" width="5.44140625" style="97" customWidth="1"/>
    <col min="4615" max="4615" width="15.5546875" style="97" customWidth="1"/>
    <col min="4616" max="4616" width="4.109375" style="97" customWidth="1"/>
    <col min="4617" max="4621" width="7.109375" style="97" customWidth="1"/>
    <col min="4622" max="4622" width="1.44140625" style="97" customWidth="1"/>
    <col min="4623" max="4623" width="7.44140625" style="97" customWidth="1"/>
    <col min="4624" max="4658" width="9.109375" style="97" customWidth="1"/>
    <col min="4659" max="4864" width="8.88671875" style="97"/>
    <col min="4865" max="4865" width="13.44140625" style="97" customWidth="1"/>
    <col min="4866" max="4866" width="57.5546875" style="97" customWidth="1"/>
    <col min="4867" max="4867" width="5.44140625" style="97" customWidth="1"/>
    <col min="4868" max="4868" width="4.6640625" style="97" customWidth="1"/>
    <col min="4869" max="4869" width="57.5546875" style="97" customWidth="1"/>
    <col min="4870" max="4870" width="5.44140625" style="97" customWidth="1"/>
    <col min="4871" max="4871" width="15.5546875" style="97" customWidth="1"/>
    <col min="4872" max="4872" width="4.109375" style="97" customWidth="1"/>
    <col min="4873" max="4877" width="7.109375" style="97" customWidth="1"/>
    <col min="4878" max="4878" width="1.44140625" style="97" customWidth="1"/>
    <col min="4879" max="4879" width="7.44140625" style="97" customWidth="1"/>
    <col min="4880" max="4914" width="9.109375" style="97" customWidth="1"/>
    <col min="4915" max="5120" width="8.88671875" style="97"/>
    <col min="5121" max="5121" width="13.44140625" style="97" customWidth="1"/>
    <col min="5122" max="5122" width="57.5546875" style="97" customWidth="1"/>
    <col min="5123" max="5123" width="5.44140625" style="97" customWidth="1"/>
    <col min="5124" max="5124" width="4.6640625" style="97" customWidth="1"/>
    <col min="5125" max="5125" width="57.5546875" style="97" customWidth="1"/>
    <col min="5126" max="5126" width="5.44140625" style="97" customWidth="1"/>
    <col min="5127" max="5127" width="15.5546875" style="97" customWidth="1"/>
    <col min="5128" max="5128" width="4.109375" style="97" customWidth="1"/>
    <col min="5129" max="5133" width="7.109375" style="97" customWidth="1"/>
    <col min="5134" max="5134" width="1.44140625" style="97" customWidth="1"/>
    <col min="5135" max="5135" width="7.44140625" style="97" customWidth="1"/>
    <col min="5136" max="5170" width="9.109375" style="97" customWidth="1"/>
    <col min="5171" max="5376" width="8.88671875" style="97"/>
    <col min="5377" max="5377" width="13.44140625" style="97" customWidth="1"/>
    <col min="5378" max="5378" width="57.5546875" style="97" customWidth="1"/>
    <col min="5379" max="5379" width="5.44140625" style="97" customWidth="1"/>
    <col min="5380" max="5380" width="4.6640625" style="97" customWidth="1"/>
    <col min="5381" max="5381" width="57.5546875" style="97" customWidth="1"/>
    <col min="5382" max="5382" width="5.44140625" style="97" customWidth="1"/>
    <col min="5383" max="5383" width="15.5546875" style="97" customWidth="1"/>
    <col min="5384" max="5384" width="4.109375" style="97" customWidth="1"/>
    <col min="5385" max="5389" width="7.109375" style="97" customWidth="1"/>
    <col min="5390" max="5390" width="1.44140625" style="97" customWidth="1"/>
    <col min="5391" max="5391" width="7.44140625" style="97" customWidth="1"/>
    <col min="5392" max="5426" width="9.109375" style="97" customWidth="1"/>
    <col min="5427" max="5632" width="8.88671875" style="97"/>
    <col min="5633" max="5633" width="13.44140625" style="97" customWidth="1"/>
    <col min="5634" max="5634" width="57.5546875" style="97" customWidth="1"/>
    <col min="5635" max="5635" width="5.44140625" style="97" customWidth="1"/>
    <col min="5636" max="5636" width="4.6640625" style="97" customWidth="1"/>
    <col min="5637" max="5637" width="57.5546875" style="97" customWidth="1"/>
    <col min="5638" max="5638" width="5.44140625" style="97" customWidth="1"/>
    <col min="5639" max="5639" width="15.5546875" style="97" customWidth="1"/>
    <col min="5640" max="5640" width="4.109375" style="97" customWidth="1"/>
    <col min="5641" max="5645" width="7.109375" style="97" customWidth="1"/>
    <col min="5646" max="5646" width="1.44140625" style="97" customWidth="1"/>
    <col min="5647" max="5647" width="7.44140625" style="97" customWidth="1"/>
    <col min="5648" max="5682" width="9.109375" style="97" customWidth="1"/>
    <col min="5683" max="5888" width="8.88671875" style="97"/>
    <col min="5889" max="5889" width="13.44140625" style="97" customWidth="1"/>
    <col min="5890" max="5890" width="57.5546875" style="97" customWidth="1"/>
    <col min="5891" max="5891" width="5.44140625" style="97" customWidth="1"/>
    <col min="5892" max="5892" width="4.6640625" style="97" customWidth="1"/>
    <col min="5893" max="5893" width="57.5546875" style="97" customWidth="1"/>
    <col min="5894" max="5894" width="5.44140625" style="97" customWidth="1"/>
    <col min="5895" max="5895" width="15.5546875" style="97" customWidth="1"/>
    <col min="5896" max="5896" width="4.109375" style="97" customWidth="1"/>
    <col min="5897" max="5901" width="7.109375" style="97" customWidth="1"/>
    <col min="5902" max="5902" width="1.44140625" style="97" customWidth="1"/>
    <col min="5903" max="5903" width="7.44140625" style="97" customWidth="1"/>
    <col min="5904" max="5938" width="9.109375" style="97" customWidth="1"/>
    <col min="5939" max="6144" width="8.88671875" style="97"/>
    <col min="6145" max="6145" width="13.44140625" style="97" customWidth="1"/>
    <col min="6146" max="6146" width="57.5546875" style="97" customWidth="1"/>
    <col min="6147" max="6147" width="5.44140625" style="97" customWidth="1"/>
    <col min="6148" max="6148" width="4.6640625" style="97" customWidth="1"/>
    <col min="6149" max="6149" width="57.5546875" style="97" customWidth="1"/>
    <col min="6150" max="6150" width="5.44140625" style="97" customWidth="1"/>
    <col min="6151" max="6151" width="15.5546875" style="97" customWidth="1"/>
    <col min="6152" max="6152" width="4.109375" style="97" customWidth="1"/>
    <col min="6153" max="6157" width="7.109375" style="97" customWidth="1"/>
    <col min="6158" max="6158" width="1.44140625" style="97" customWidth="1"/>
    <col min="6159" max="6159" width="7.44140625" style="97" customWidth="1"/>
    <col min="6160" max="6194" width="9.109375" style="97" customWidth="1"/>
    <col min="6195" max="6400" width="8.88671875" style="97"/>
    <col min="6401" max="6401" width="13.44140625" style="97" customWidth="1"/>
    <col min="6402" max="6402" width="57.5546875" style="97" customWidth="1"/>
    <col min="6403" max="6403" width="5.44140625" style="97" customWidth="1"/>
    <col min="6404" max="6404" width="4.6640625" style="97" customWidth="1"/>
    <col min="6405" max="6405" width="57.5546875" style="97" customWidth="1"/>
    <col min="6406" max="6406" width="5.44140625" style="97" customWidth="1"/>
    <col min="6407" max="6407" width="15.5546875" style="97" customWidth="1"/>
    <col min="6408" max="6408" width="4.109375" style="97" customWidth="1"/>
    <col min="6409" max="6413" width="7.109375" style="97" customWidth="1"/>
    <col min="6414" max="6414" width="1.44140625" style="97" customWidth="1"/>
    <col min="6415" max="6415" width="7.44140625" style="97" customWidth="1"/>
    <col min="6416" max="6450" width="9.109375" style="97" customWidth="1"/>
    <col min="6451" max="6656" width="8.88671875" style="97"/>
    <col min="6657" max="6657" width="13.44140625" style="97" customWidth="1"/>
    <col min="6658" max="6658" width="57.5546875" style="97" customWidth="1"/>
    <col min="6659" max="6659" width="5.44140625" style="97" customWidth="1"/>
    <col min="6660" max="6660" width="4.6640625" style="97" customWidth="1"/>
    <col min="6661" max="6661" width="57.5546875" style="97" customWidth="1"/>
    <col min="6662" max="6662" width="5.44140625" style="97" customWidth="1"/>
    <col min="6663" max="6663" width="15.5546875" style="97" customWidth="1"/>
    <col min="6664" max="6664" width="4.109375" style="97" customWidth="1"/>
    <col min="6665" max="6669" width="7.109375" style="97" customWidth="1"/>
    <col min="6670" max="6670" width="1.44140625" style="97" customWidth="1"/>
    <col min="6671" max="6671" width="7.44140625" style="97" customWidth="1"/>
    <col min="6672" max="6706" width="9.109375" style="97" customWidth="1"/>
    <col min="6707" max="6912" width="8.88671875" style="97"/>
    <col min="6913" max="6913" width="13.44140625" style="97" customWidth="1"/>
    <col min="6914" max="6914" width="57.5546875" style="97" customWidth="1"/>
    <col min="6915" max="6915" width="5.44140625" style="97" customWidth="1"/>
    <col min="6916" max="6916" width="4.6640625" style="97" customWidth="1"/>
    <col min="6917" max="6917" width="57.5546875" style="97" customWidth="1"/>
    <col min="6918" max="6918" width="5.44140625" style="97" customWidth="1"/>
    <col min="6919" max="6919" width="15.5546875" style="97" customWidth="1"/>
    <col min="6920" max="6920" width="4.109375" style="97" customWidth="1"/>
    <col min="6921" max="6925" width="7.109375" style="97" customWidth="1"/>
    <col min="6926" max="6926" width="1.44140625" style="97" customWidth="1"/>
    <col min="6927" max="6927" width="7.44140625" style="97" customWidth="1"/>
    <col min="6928" max="6962" width="9.109375" style="97" customWidth="1"/>
    <col min="6963" max="7168" width="8.88671875" style="97"/>
    <col min="7169" max="7169" width="13.44140625" style="97" customWidth="1"/>
    <col min="7170" max="7170" width="57.5546875" style="97" customWidth="1"/>
    <col min="7171" max="7171" width="5.44140625" style="97" customWidth="1"/>
    <col min="7172" max="7172" width="4.6640625" style="97" customWidth="1"/>
    <col min="7173" max="7173" width="57.5546875" style="97" customWidth="1"/>
    <col min="7174" max="7174" width="5.44140625" style="97" customWidth="1"/>
    <col min="7175" max="7175" width="15.5546875" style="97" customWidth="1"/>
    <col min="7176" max="7176" width="4.109375" style="97" customWidth="1"/>
    <col min="7177" max="7181" width="7.109375" style="97" customWidth="1"/>
    <col min="7182" max="7182" width="1.44140625" style="97" customWidth="1"/>
    <col min="7183" max="7183" width="7.44140625" style="97" customWidth="1"/>
    <col min="7184" max="7218" width="9.109375" style="97" customWidth="1"/>
    <col min="7219" max="7424" width="8.88671875" style="97"/>
    <col min="7425" max="7425" width="13.44140625" style="97" customWidth="1"/>
    <col min="7426" max="7426" width="57.5546875" style="97" customWidth="1"/>
    <col min="7427" max="7427" width="5.44140625" style="97" customWidth="1"/>
    <col min="7428" max="7428" width="4.6640625" style="97" customWidth="1"/>
    <col min="7429" max="7429" width="57.5546875" style="97" customWidth="1"/>
    <col min="7430" max="7430" width="5.44140625" style="97" customWidth="1"/>
    <col min="7431" max="7431" width="15.5546875" style="97" customWidth="1"/>
    <col min="7432" max="7432" width="4.109375" style="97" customWidth="1"/>
    <col min="7433" max="7437" width="7.109375" style="97" customWidth="1"/>
    <col min="7438" max="7438" width="1.44140625" style="97" customWidth="1"/>
    <col min="7439" max="7439" width="7.44140625" style="97" customWidth="1"/>
    <col min="7440" max="7474" width="9.109375" style="97" customWidth="1"/>
    <col min="7475" max="7680" width="8.88671875" style="97"/>
    <col min="7681" max="7681" width="13.44140625" style="97" customWidth="1"/>
    <col min="7682" max="7682" width="57.5546875" style="97" customWidth="1"/>
    <col min="7683" max="7683" width="5.44140625" style="97" customWidth="1"/>
    <col min="7684" max="7684" width="4.6640625" style="97" customWidth="1"/>
    <col min="7685" max="7685" width="57.5546875" style="97" customWidth="1"/>
    <col min="7686" max="7686" width="5.44140625" style="97" customWidth="1"/>
    <col min="7687" max="7687" width="15.5546875" style="97" customWidth="1"/>
    <col min="7688" max="7688" width="4.109375" style="97" customWidth="1"/>
    <col min="7689" max="7693" width="7.109375" style="97" customWidth="1"/>
    <col min="7694" max="7694" width="1.44140625" style="97" customWidth="1"/>
    <col min="7695" max="7695" width="7.44140625" style="97" customWidth="1"/>
    <col min="7696" max="7730" width="9.109375" style="97" customWidth="1"/>
    <col min="7731" max="7936" width="8.88671875" style="97"/>
    <col min="7937" max="7937" width="13.44140625" style="97" customWidth="1"/>
    <col min="7938" max="7938" width="57.5546875" style="97" customWidth="1"/>
    <col min="7939" max="7939" width="5.44140625" style="97" customWidth="1"/>
    <col min="7940" max="7940" width="4.6640625" style="97" customWidth="1"/>
    <col min="7941" max="7941" width="57.5546875" style="97" customWidth="1"/>
    <col min="7942" max="7942" width="5.44140625" style="97" customWidth="1"/>
    <col min="7943" max="7943" width="15.5546875" style="97" customWidth="1"/>
    <col min="7944" max="7944" width="4.109375" style="97" customWidth="1"/>
    <col min="7945" max="7949" width="7.109375" style="97" customWidth="1"/>
    <col min="7950" max="7950" width="1.44140625" style="97" customWidth="1"/>
    <col min="7951" max="7951" width="7.44140625" style="97" customWidth="1"/>
    <col min="7952" max="7986" width="9.109375" style="97" customWidth="1"/>
    <col min="7987" max="8192" width="8.88671875" style="97"/>
    <col min="8193" max="8193" width="13.44140625" style="97" customWidth="1"/>
    <col min="8194" max="8194" width="57.5546875" style="97" customWidth="1"/>
    <col min="8195" max="8195" width="5.44140625" style="97" customWidth="1"/>
    <col min="8196" max="8196" width="4.6640625" style="97" customWidth="1"/>
    <col min="8197" max="8197" width="57.5546875" style="97" customWidth="1"/>
    <col min="8198" max="8198" width="5.44140625" style="97" customWidth="1"/>
    <col min="8199" max="8199" width="15.5546875" style="97" customWidth="1"/>
    <col min="8200" max="8200" width="4.109375" style="97" customWidth="1"/>
    <col min="8201" max="8205" width="7.109375" style="97" customWidth="1"/>
    <col min="8206" max="8206" width="1.44140625" style="97" customWidth="1"/>
    <col min="8207" max="8207" width="7.44140625" style="97" customWidth="1"/>
    <col min="8208" max="8242" width="9.109375" style="97" customWidth="1"/>
    <col min="8243" max="8448" width="8.88671875" style="97"/>
    <col min="8449" max="8449" width="13.44140625" style="97" customWidth="1"/>
    <col min="8450" max="8450" width="57.5546875" style="97" customWidth="1"/>
    <col min="8451" max="8451" width="5.44140625" style="97" customWidth="1"/>
    <col min="8452" max="8452" width="4.6640625" style="97" customWidth="1"/>
    <col min="8453" max="8453" width="57.5546875" style="97" customWidth="1"/>
    <col min="8454" max="8454" width="5.44140625" style="97" customWidth="1"/>
    <col min="8455" max="8455" width="15.5546875" style="97" customWidth="1"/>
    <col min="8456" max="8456" width="4.109375" style="97" customWidth="1"/>
    <col min="8457" max="8461" width="7.109375" style="97" customWidth="1"/>
    <col min="8462" max="8462" width="1.44140625" style="97" customWidth="1"/>
    <col min="8463" max="8463" width="7.44140625" style="97" customWidth="1"/>
    <col min="8464" max="8498" width="9.109375" style="97" customWidth="1"/>
    <col min="8499" max="8704" width="8.88671875" style="97"/>
    <col min="8705" max="8705" width="13.44140625" style="97" customWidth="1"/>
    <col min="8706" max="8706" width="57.5546875" style="97" customWidth="1"/>
    <col min="8707" max="8707" width="5.44140625" style="97" customWidth="1"/>
    <col min="8708" max="8708" width="4.6640625" style="97" customWidth="1"/>
    <col min="8709" max="8709" width="57.5546875" style="97" customWidth="1"/>
    <col min="8710" max="8710" width="5.44140625" style="97" customWidth="1"/>
    <col min="8711" max="8711" width="15.5546875" style="97" customWidth="1"/>
    <col min="8712" max="8712" width="4.109375" style="97" customWidth="1"/>
    <col min="8713" max="8717" width="7.109375" style="97" customWidth="1"/>
    <col min="8718" max="8718" width="1.44140625" style="97" customWidth="1"/>
    <col min="8719" max="8719" width="7.44140625" style="97" customWidth="1"/>
    <col min="8720" max="8754" width="9.109375" style="97" customWidth="1"/>
    <col min="8755" max="8960" width="8.88671875" style="97"/>
    <col min="8961" max="8961" width="13.44140625" style="97" customWidth="1"/>
    <col min="8962" max="8962" width="57.5546875" style="97" customWidth="1"/>
    <col min="8963" max="8963" width="5.44140625" style="97" customWidth="1"/>
    <col min="8964" max="8964" width="4.6640625" style="97" customWidth="1"/>
    <col min="8965" max="8965" width="57.5546875" style="97" customWidth="1"/>
    <col min="8966" max="8966" width="5.44140625" style="97" customWidth="1"/>
    <col min="8967" max="8967" width="15.5546875" style="97" customWidth="1"/>
    <col min="8968" max="8968" width="4.109375" style="97" customWidth="1"/>
    <col min="8969" max="8973" width="7.109375" style="97" customWidth="1"/>
    <col min="8974" max="8974" width="1.44140625" style="97" customWidth="1"/>
    <col min="8975" max="8975" width="7.44140625" style="97" customWidth="1"/>
    <col min="8976" max="9010" width="9.109375" style="97" customWidth="1"/>
    <col min="9011" max="9216" width="8.88671875" style="97"/>
    <col min="9217" max="9217" width="13.44140625" style="97" customWidth="1"/>
    <col min="9218" max="9218" width="57.5546875" style="97" customWidth="1"/>
    <col min="9219" max="9219" width="5.44140625" style="97" customWidth="1"/>
    <col min="9220" max="9220" width="4.6640625" style="97" customWidth="1"/>
    <col min="9221" max="9221" width="57.5546875" style="97" customWidth="1"/>
    <col min="9222" max="9222" width="5.44140625" style="97" customWidth="1"/>
    <col min="9223" max="9223" width="15.5546875" style="97" customWidth="1"/>
    <col min="9224" max="9224" width="4.109375" style="97" customWidth="1"/>
    <col min="9225" max="9229" width="7.109375" style="97" customWidth="1"/>
    <col min="9230" max="9230" width="1.44140625" style="97" customWidth="1"/>
    <col min="9231" max="9231" width="7.44140625" style="97" customWidth="1"/>
    <col min="9232" max="9266" width="9.109375" style="97" customWidth="1"/>
    <col min="9267" max="9472" width="8.88671875" style="97"/>
    <col min="9473" max="9473" width="13.44140625" style="97" customWidth="1"/>
    <col min="9474" max="9474" width="57.5546875" style="97" customWidth="1"/>
    <col min="9475" max="9475" width="5.44140625" style="97" customWidth="1"/>
    <col min="9476" max="9476" width="4.6640625" style="97" customWidth="1"/>
    <col min="9477" max="9477" width="57.5546875" style="97" customWidth="1"/>
    <col min="9478" max="9478" width="5.44140625" style="97" customWidth="1"/>
    <col min="9479" max="9479" width="15.5546875" style="97" customWidth="1"/>
    <col min="9480" max="9480" width="4.109375" style="97" customWidth="1"/>
    <col min="9481" max="9485" width="7.109375" style="97" customWidth="1"/>
    <col min="9486" max="9486" width="1.44140625" style="97" customWidth="1"/>
    <col min="9487" max="9487" width="7.44140625" style="97" customWidth="1"/>
    <col min="9488" max="9522" width="9.109375" style="97" customWidth="1"/>
    <col min="9523" max="9728" width="8.88671875" style="97"/>
    <col min="9729" max="9729" width="13.44140625" style="97" customWidth="1"/>
    <col min="9730" max="9730" width="57.5546875" style="97" customWidth="1"/>
    <col min="9731" max="9731" width="5.44140625" style="97" customWidth="1"/>
    <col min="9732" max="9732" width="4.6640625" style="97" customWidth="1"/>
    <col min="9733" max="9733" width="57.5546875" style="97" customWidth="1"/>
    <col min="9734" max="9734" width="5.44140625" style="97" customWidth="1"/>
    <col min="9735" max="9735" width="15.5546875" style="97" customWidth="1"/>
    <col min="9736" max="9736" width="4.109375" style="97" customWidth="1"/>
    <col min="9737" max="9741" width="7.109375" style="97" customWidth="1"/>
    <col min="9742" max="9742" width="1.44140625" style="97" customWidth="1"/>
    <col min="9743" max="9743" width="7.44140625" style="97" customWidth="1"/>
    <col min="9744" max="9778" width="9.109375" style="97" customWidth="1"/>
    <col min="9779" max="9984" width="8.88671875" style="97"/>
    <col min="9985" max="9985" width="13.44140625" style="97" customWidth="1"/>
    <col min="9986" max="9986" width="57.5546875" style="97" customWidth="1"/>
    <col min="9987" max="9987" width="5.44140625" style="97" customWidth="1"/>
    <col min="9988" max="9988" width="4.6640625" style="97" customWidth="1"/>
    <col min="9989" max="9989" width="57.5546875" style="97" customWidth="1"/>
    <col min="9990" max="9990" width="5.44140625" style="97" customWidth="1"/>
    <col min="9991" max="9991" width="15.5546875" style="97" customWidth="1"/>
    <col min="9992" max="9992" width="4.109375" style="97" customWidth="1"/>
    <col min="9993" max="9997" width="7.109375" style="97" customWidth="1"/>
    <col min="9998" max="9998" width="1.44140625" style="97" customWidth="1"/>
    <col min="9999" max="9999" width="7.44140625" style="97" customWidth="1"/>
    <col min="10000" max="10034" width="9.109375" style="97" customWidth="1"/>
    <col min="10035" max="10240" width="8.88671875" style="97"/>
    <col min="10241" max="10241" width="13.44140625" style="97" customWidth="1"/>
    <col min="10242" max="10242" width="57.5546875" style="97" customWidth="1"/>
    <col min="10243" max="10243" width="5.44140625" style="97" customWidth="1"/>
    <col min="10244" max="10244" width="4.6640625" style="97" customWidth="1"/>
    <col min="10245" max="10245" width="57.5546875" style="97" customWidth="1"/>
    <col min="10246" max="10246" width="5.44140625" style="97" customWidth="1"/>
    <col min="10247" max="10247" width="15.5546875" style="97" customWidth="1"/>
    <col min="10248" max="10248" width="4.109375" style="97" customWidth="1"/>
    <col min="10249" max="10253" width="7.109375" style="97" customWidth="1"/>
    <col min="10254" max="10254" width="1.44140625" style="97" customWidth="1"/>
    <col min="10255" max="10255" width="7.44140625" style="97" customWidth="1"/>
    <col min="10256" max="10290" width="9.109375" style="97" customWidth="1"/>
    <col min="10291" max="10496" width="8.88671875" style="97"/>
    <col min="10497" max="10497" width="13.44140625" style="97" customWidth="1"/>
    <col min="10498" max="10498" width="57.5546875" style="97" customWidth="1"/>
    <col min="10499" max="10499" width="5.44140625" style="97" customWidth="1"/>
    <col min="10500" max="10500" width="4.6640625" style="97" customWidth="1"/>
    <col min="10501" max="10501" width="57.5546875" style="97" customWidth="1"/>
    <col min="10502" max="10502" width="5.44140625" style="97" customWidth="1"/>
    <col min="10503" max="10503" width="15.5546875" style="97" customWidth="1"/>
    <col min="10504" max="10504" width="4.109375" style="97" customWidth="1"/>
    <col min="10505" max="10509" width="7.109375" style="97" customWidth="1"/>
    <col min="10510" max="10510" width="1.44140625" style="97" customWidth="1"/>
    <col min="10511" max="10511" width="7.44140625" style="97" customWidth="1"/>
    <col min="10512" max="10546" width="9.109375" style="97" customWidth="1"/>
    <col min="10547" max="10752" width="8.88671875" style="97"/>
    <col min="10753" max="10753" width="13.44140625" style="97" customWidth="1"/>
    <col min="10754" max="10754" width="57.5546875" style="97" customWidth="1"/>
    <col min="10755" max="10755" width="5.44140625" style="97" customWidth="1"/>
    <col min="10756" max="10756" width="4.6640625" style="97" customWidth="1"/>
    <col min="10757" max="10757" width="57.5546875" style="97" customWidth="1"/>
    <col min="10758" max="10758" width="5.44140625" style="97" customWidth="1"/>
    <col min="10759" max="10759" width="15.5546875" style="97" customWidth="1"/>
    <col min="10760" max="10760" width="4.109375" style="97" customWidth="1"/>
    <col min="10761" max="10765" width="7.109375" style="97" customWidth="1"/>
    <col min="10766" max="10766" width="1.44140625" style="97" customWidth="1"/>
    <col min="10767" max="10767" width="7.44140625" style="97" customWidth="1"/>
    <col min="10768" max="10802" width="9.109375" style="97" customWidth="1"/>
    <col min="10803" max="11008" width="8.88671875" style="97"/>
    <col min="11009" max="11009" width="13.44140625" style="97" customWidth="1"/>
    <col min="11010" max="11010" width="57.5546875" style="97" customWidth="1"/>
    <col min="11011" max="11011" width="5.44140625" style="97" customWidth="1"/>
    <col min="11012" max="11012" width="4.6640625" style="97" customWidth="1"/>
    <col min="11013" max="11013" width="57.5546875" style="97" customWidth="1"/>
    <col min="11014" max="11014" width="5.44140625" style="97" customWidth="1"/>
    <col min="11015" max="11015" width="15.5546875" style="97" customWidth="1"/>
    <col min="11016" max="11016" width="4.109375" style="97" customWidth="1"/>
    <col min="11017" max="11021" width="7.109375" style="97" customWidth="1"/>
    <col min="11022" max="11022" width="1.44140625" style="97" customWidth="1"/>
    <col min="11023" max="11023" width="7.44140625" style="97" customWidth="1"/>
    <col min="11024" max="11058" width="9.109375" style="97" customWidth="1"/>
    <col min="11059" max="11264" width="8.88671875" style="97"/>
    <col min="11265" max="11265" width="13.44140625" style="97" customWidth="1"/>
    <col min="11266" max="11266" width="57.5546875" style="97" customWidth="1"/>
    <col min="11267" max="11267" width="5.44140625" style="97" customWidth="1"/>
    <col min="11268" max="11268" width="4.6640625" style="97" customWidth="1"/>
    <col min="11269" max="11269" width="57.5546875" style="97" customWidth="1"/>
    <col min="11270" max="11270" width="5.44140625" style="97" customWidth="1"/>
    <col min="11271" max="11271" width="15.5546875" style="97" customWidth="1"/>
    <col min="11272" max="11272" width="4.109375" style="97" customWidth="1"/>
    <col min="11273" max="11277" width="7.109375" style="97" customWidth="1"/>
    <col min="11278" max="11278" width="1.44140625" style="97" customWidth="1"/>
    <col min="11279" max="11279" width="7.44140625" style="97" customWidth="1"/>
    <col min="11280" max="11314" width="9.109375" style="97" customWidth="1"/>
    <col min="11315" max="11520" width="8.88671875" style="97"/>
    <col min="11521" max="11521" width="13.44140625" style="97" customWidth="1"/>
    <col min="11522" max="11522" width="57.5546875" style="97" customWidth="1"/>
    <col min="11523" max="11523" width="5.44140625" style="97" customWidth="1"/>
    <col min="11524" max="11524" width="4.6640625" style="97" customWidth="1"/>
    <col min="11525" max="11525" width="57.5546875" style="97" customWidth="1"/>
    <col min="11526" max="11526" width="5.44140625" style="97" customWidth="1"/>
    <col min="11527" max="11527" width="15.5546875" style="97" customWidth="1"/>
    <col min="11528" max="11528" width="4.109375" style="97" customWidth="1"/>
    <col min="11529" max="11533" width="7.109375" style="97" customWidth="1"/>
    <col min="11534" max="11534" width="1.44140625" style="97" customWidth="1"/>
    <col min="11535" max="11535" width="7.44140625" style="97" customWidth="1"/>
    <col min="11536" max="11570" width="9.109375" style="97" customWidth="1"/>
    <col min="11571" max="11776" width="8.88671875" style="97"/>
    <col min="11777" max="11777" width="13.44140625" style="97" customWidth="1"/>
    <col min="11778" max="11778" width="57.5546875" style="97" customWidth="1"/>
    <col min="11779" max="11779" width="5.44140625" style="97" customWidth="1"/>
    <col min="11780" max="11780" width="4.6640625" style="97" customWidth="1"/>
    <col min="11781" max="11781" width="57.5546875" style="97" customWidth="1"/>
    <col min="11782" max="11782" width="5.44140625" style="97" customWidth="1"/>
    <col min="11783" max="11783" width="15.5546875" style="97" customWidth="1"/>
    <col min="11784" max="11784" width="4.109375" style="97" customWidth="1"/>
    <col min="11785" max="11789" width="7.109375" style="97" customWidth="1"/>
    <col min="11790" max="11790" width="1.44140625" style="97" customWidth="1"/>
    <col min="11791" max="11791" width="7.44140625" style="97" customWidth="1"/>
    <col min="11792" max="11826" width="9.109375" style="97" customWidth="1"/>
    <col min="11827" max="12032" width="8.88671875" style="97"/>
    <col min="12033" max="12033" width="13.44140625" style="97" customWidth="1"/>
    <col min="12034" max="12034" width="57.5546875" style="97" customWidth="1"/>
    <col min="12035" max="12035" width="5.44140625" style="97" customWidth="1"/>
    <col min="12036" max="12036" width="4.6640625" style="97" customWidth="1"/>
    <col min="12037" max="12037" width="57.5546875" style="97" customWidth="1"/>
    <col min="12038" max="12038" width="5.44140625" style="97" customWidth="1"/>
    <col min="12039" max="12039" width="15.5546875" style="97" customWidth="1"/>
    <col min="12040" max="12040" width="4.109375" style="97" customWidth="1"/>
    <col min="12041" max="12045" width="7.109375" style="97" customWidth="1"/>
    <col min="12046" max="12046" width="1.44140625" style="97" customWidth="1"/>
    <col min="12047" max="12047" width="7.44140625" style="97" customWidth="1"/>
    <col min="12048" max="12082" width="9.109375" style="97" customWidth="1"/>
    <col min="12083" max="12288" width="8.88671875" style="97"/>
    <col min="12289" max="12289" width="13.44140625" style="97" customWidth="1"/>
    <col min="12290" max="12290" width="57.5546875" style="97" customWidth="1"/>
    <col min="12291" max="12291" width="5.44140625" style="97" customWidth="1"/>
    <col min="12292" max="12292" width="4.6640625" style="97" customWidth="1"/>
    <col min="12293" max="12293" width="57.5546875" style="97" customWidth="1"/>
    <col min="12294" max="12294" width="5.44140625" style="97" customWidth="1"/>
    <col min="12295" max="12295" width="15.5546875" style="97" customWidth="1"/>
    <col min="12296" max="12296" width="4.109375" style="97" customWidth="1"/>
    <col min="12297" max="12301" width="7.109375" style="97" customWidth="1"/>
    <col min="12302" max="12302" width="1.44140625" style="97" customWidth="1"/>
    <col min="12303" max="12303" width="7.44140625" style="97" customWidth="1"/>
    <col min="12304" max="12338" width="9.109375" style="97" customWidth="1"/>
    <col min="12339" max="12544" width="8.88671875" style="97"/>
    <col min="12545" max="12545" width="13.44140625" style="97" customWidth="1"/>
    <col min="12546" max="12546" width="57.5546875" style="97" customWidth="1"/>
    <col min="12547" max="12547" width="5.44140625" style="97" customWidth="1"/>
    <col min="12548" max="12548" width="4.6640625" style="97" customWidth="1"/>
    <col min="12549" max="12549" width="57.5546875" style="97" customWidth="1"/>
    <col min="12550" max="12550" width="5.44140625" style="97" customWidth="1"/>
    <col min="12551" max="12551" width="15.5546875" style="97" customWidth="1"/>
    <col min="12552" max="12552" width="4.109375" style="97" customWidth="1"/>
    <col min="12553" max="12557" width="7.109375" style="97" customWidth="1"/>
    <col min="12558" max="12558" width="1.44140625" style="97" customWidth="1"/>
    <col min="12559" max="12559" width="7.44140625" style="97" customWidth="1"/>
    <col min="12560" max="12594" width="9.109375" style="97" customWidth="1"/>
    <col min="12595" max="12800" width="8.88671875" style="97"/>
    <col min="12801" max="12801" width="13.44140625" style="97" customWidth="1"/>
    <col min="12802" max="12802" width="57.5546875" style="97" customWidth="1"/>
    <col min="12803" max="12803" width="5.44140625" style="97" customWidth="1"/>
    <col min="12804" max="12804" width="4.6640625" style="97" customWidth="1"/>
    <col min="12805" max="12805" width="57.5546875" style="97" customWidth="1"/>
    <col min="12806" max="12806" width="5.44140625" style="97" customWidth="1"/>
    <col min="12807" max="12807" width="15.5546875" style="97" customWidth="1"/>
    <col min="12808" max="12808" width="4.109375" style="97" customWidth="1"/>
    <col min="12809" max="12813" width="7.109375" style="97" customWidth="1"/>
    <col min="12814" max="12814" width="1.44140625" style="97" customWidth="1"/>
    <col min="12815" max="12815" width="7.44140625" style="97" customWidth="1"/>
    <col min="12816" max="12850" width="9.109375" style="97" customWidth="1"/>
    <col min="12851" max="13056" width="8.88671875" style="97"/>
    <col min="13057" max="13057" width="13.44140625" style="97" customWidth="1"/>
    <col min="13058" max="13058" width="57.5546875" style="97" customWidth="1"/>
    <col min="13059" max="13059" width="5.44140625" style="97" customWidth="1"/>
    <col min="13060" max="13060" width="4.6640625" style="97" customWidth="1"/>
    <col min="13061" max="13061" width="57.5546875" style="97" customWidth="1"/>
    <col min="13062" max="13062" width="5.44140625" style="97" customWidth="1"/>
    <col min="13063" max="13063" width="15.5546875" style="97" customWidth="1"/>
    <col min="13064" max="13064" width="4.109375" style="97" customWidth="1"/>
    <col min="13065" max="13069" width="7.109375" style="97" customWidth="1"/>
    <col min="13070" max="13070" width="1.44140625" style="97" customWidth="1"/>
    <col min="13071" max="13071" width="7.44140625" style="97" customWidth="1"/>
    <col min="13072" max="13106" width="9.109375" style="97" customWidth="1"/>
    <col min="13107" max="13312" width="8.88671875" style="97"/>
    <col min="13313" max="13313" width="13.44140625" style="97" customWidth="1"/>
    <col min="13314" max="13314" width="57.5546875" style="97" customWidth="1"/>
    <col min="13315" max="13315" width="5.44140625" style="97" customWidth="1"/>
    <col min="13316" max="13316" width="4.6640625" style="97" customWidth="1"/>
    <col min="13317" max="13317" width="57.5546875" style="97" customWidth="1"/>
    <col min="13318" max="13318" width="5.44140625" style="97" customWidth="1"/>
    <col min="13319" max="13319" width="15.5546875" style="97" customWidth="1"/>
    <col min="13320" max="13320" width="4.109375" style="97" customWidth="1"/>
    <col min="13321" max="13325" width="7.109375" style="97" customWidth="1"/>
    <col min="13326" max="13326" width="1.44140625" style="97" customWidth="1"/>
    <col min="13327" max="13327" width="7.44140625" style="97" customWidth="1"/>
    <col min="13328" max="13362" width="9.109375" style="97" customWidth="1"/>
    <col min="13363" max="13568" width="8.88671875" style="97"/>
    <col min="13569" max="13569" width="13.44140625" style="97" customWidth="1"/>
    <col min="13570" max="13570" width="57.5546875" style="97" customWidth="1"/>
    <col min="13571" max="13571" width="5.44140625" style="97" customWidth="1"/>
    <col min="13572" max="13572" width="4.6640625" style="97" customWidth="1"/>
    <col min="13573" max="13573" width="57.5546875" style="97" customWidth="1"/>
    <col min="13574" max="13574" width="5.44140625" style="97" customWidth="1"/>
    <col min="13575" max="13575" width="15.5546875" style="97" customWidth="1"/>
    <col min="13576" max="13576" width="4.109375" style="97" customWidth="1"/>
    <col min="13577" max="13581" width="7.109375" style="97" customWidth="1"/>
    <col min="13582" max="13582" width="1.44140625" style="97" customWidth="1"/>
    <col min="13583" max="13583" width="7.44140625" style="97" customWidth="1"/>
    <col min="13584" max="13618" width="9.109375" style="97" customWidth="1"/>
    <col min="13619" max="13824" width="8.88671875" style="97"/>
    <col min="13825" max="13825" width="13.44140625" style="97" customWidth="1"/>
    <col min="13826" max="13826" width="57.5546875" style="97" customWidth="1"/>
    <col min="13827" max="13827" width="5.44140625" style="97" customWidth="1"/>
    <col min="13828" max="13828" width="4.6640625" style="97" customWidth="1"/>
    <col min="13829" max="13829" width="57.5546875" style="97" customWidth="1"/>
    <col min="13830" max="13830" width="5.44140625" style="97" customWidth="1"/>
    <col min="13831" max="13831" width="15.5546875" style="97" customWidth="1"/>
    <col min="13832" max="13832" width="4.109375" style="97" customWidth="1"/>
    <col min="13833" max="13837" width="7.109375" style="97" customWidth="1"/>
    <col min="13838" max="13838" width="1.44140625" style="97" customWidth="1"/>
    <col min="13839" max="13839" width="7.44140625" style="97" customWidth="1"/>
    <col min="13840" max="13874" width="9.109375" style="97" customWidth="1"/>
    <col min="13875" max="14080" width="8.88671875" style="97"/>
    <col min="14081" max="14081" width="13.44140625" style="97" customWidth="1"/>
    <col min="14082" max="14082" width="57.5546875" style="97" customWidth="1"/>
    <col min="14083" max="14083" width="5.44140625" style="97" customWidth="1"/>
    <col min="14084" max="14084" width="4.6640625" style="97" customWidth="1"/>
    <col min="14085" max="14085" width="57.5546875" style="97" customWidth="1"/>
    <col min="14086" max="14086" width="5.44140625" style="97" customWidth="1"/>
    <col min="14087" max="14087" width="15.5546875" style="97" customWidth="1"/>
    <col min="14088" max="14088" width="4.109375" style="97" customWidth="1"/>
    <col min="14089" max="14093" width="7.109375" style="97" customWidth="1"/>
    <col min="14094" max="14094" width="1.44140625" style="97" customWidth="1"/>
    <col min="14095" max="14095" width="7.44140625" style="97" customWidth="1"/>
    <col min="14096" max="14130" width="9.109375" style="97" customWidth="1"/>
    <col min="14131" max="14336" width="8.88671875" style="97"/>
    <col min="14337" max="14337" width="13.44140625" style="97" customWidth="1"/>
    <col min="14338" max="14338" width="57.5546875" style="97" customWidth="1"/>
    <col min="14339" max="14339" width="5.44140625" style="97" customWidth="1"/>
    <col min="14340" max="14340" width="4.6640625" style="97" customWidth="1"/>
    <col min="14341" max="14341" width="57.5546875" style="97" customWidth="1"/>
    <col min="14342" max="14342" width="5.44140625" style="97" customWidth="1"/>
    <col min="14343" max="14343" width="15.5546875" style="97" customWidth="1"/>
    <col min="14344" max="14344" width="4.109375" style="97" customWidth="1"/>
    <col min="14345" max="14349" width="7.109375" style="97" customWidth="1"/>
    <col min="14350" max="14350" width="1.44140625" style="97" customWidth="1"/>
    <col min="14351" max="14351" width="7.44140625" style="97" customWidth="1"/>
    <col min="14352" max="14386" width="9.109375" style="97" customWidth="1"/>
    <col min="14387" max="14592" width="8.88671875" style="97"/>
    <col min="14593" max="14593" width="13.44140625" style="97" customWidth="1"/>
    <col min="14594" max="14594" width="57.5546875" style="97" customWidth="1"/>
    <col min="14595" max="14595" width="5.44140625" style="97" customWidth="1"/>
    <col min="14596" max="14596" width="4.6640625" style="97" customWidth="1"/>
    <col min="14597" max="14597" width="57.5546875" style="97" customWidth="1"/>
    <col min="14598" max="14598" width="5.44140625" style="97" customWidth="1"/>
    <col min="14599" max="14599" width="15.5546875" style="97" customWidth="1"/>
    <col min="14600" max="14600" width="4.109375" style="97" customWidth="1"/>
    <col min="14601" max="14605" width="7.109375" style="97" customWidth="1"/>
    <col min="14606" max="14606" width="1.44140625" style="97" customWidth="1"/>
    <col min="14607" max="14607" width="7.44140625" style="97" customWidth="1"/>
    <col min="14608" max="14642" width="9.109375" style="97" customWidth="1"/>
    <col min="14643" max="14848" width="8.88671875" style="97"/>
    <col min="14849" max="14849" width="13.44140625" style="97" customWidth="1"/>
    <col min="14850" max="14850" width="57.5546875" style="97" customWidth="1"/>
    <col min="14851" max="14851" width="5.44140625" style="97" customWidth="1"/>
    <col min="14852" max="14852" width="4.6640625" style="97" customWidth="1"/>
    <col min="14853" max="14853" width="57.5546875" style="97" customWidth="1"/>
    <col min="14854" max="14854" width="5.44140625" style="97" customWidth="1"/>
    <col min="14855" max="14855" width="15.5546875" style="97" customWidth="1"/>
    <col min="14856" max="14856" width="4.109375" style="97" customWidth="1"/>
    <col min="14857" max="14861" width="7.109375" style="97" customWidth="1"/>
    <col min="14862" max="14862" width="1.44140625" style="97" customWidth="1"/>
    <col min="14863" max="14863" width="7.44140625" style="97" customWidth="1"/>
    <col min="14864" max="14898" width="9.109375" style="97" customWidth="1"/>
    <col min="14899" max="15104" width="8.88671875" style="97"/>
    <col min="15105" max="15105" width="13.44140625" style="97" customWidth="1"/>
    <col min="15106" max="15106" width="57.5546875" style="97" customWidth="1"/>
    <col min="15107" max="15107" width="5.44140625" style="97" customWidth="1"/>
    <col min="15108" max="15108" width="4.6640625" style="97" customWidth="1"/>
    <col min="15109" max="15109" width="57.5546875" style="97" customWidth="1"/>
    <col min="15110" max="15110" width="5.44140625" style="97" customWidth="1"/>
    <col min="15111" max="15111" width="15.5546875" style="97" customWidth="1"/>
    <col min="15112" max="15112" width="4.109375" style="97" customWidth="1"/>
    <col min="15113" max="15117" width="7.109375" style="97" customWidth="1"/>
    <col min="15118" max="15118" width="1.44140625" style="97" customWidth="1"/>
    <col min="15119" max="15119" width="7.44140625" style="97" customWidth="1"/>
    <col min="15120" max="15154" width="9.109375" style="97" customWidth="1"/>
    <col min="15155" max="15360" width="8.88671875" style="97"/>
    <col min="15361" max="15361" width="13.44140625" style="97" customWidth="1"/>
    <col min="15362" max="15362" width="57.5546875" style="97" customWidth="1"/>
    <col min="15363" max="15363" width="5.44140625" style="97" customWidth="1"/>
    <col min="15364" max="15364" width="4.6640625" style="97" customWidth="1"/>
    <col min="15365" max="15365" width="57.5546875" style="97" customWidth="1"/>
    <col min="15366" max="15366" width="5.44140625" style="97" customWidth="1"/>
    <col min="15367" max="15367" width="15.5546875" style="97" customWidth="1"/>
    <col min="15368" max="15368" width="4.109375" style="97" customWidth="1"/>
    <col min="15369" max="15373" width="7.109375" style="97" customWidth="1"/>
    <col min="15374" max="15374" width="1.44140625" style="97" customWidth="1"/>
    <col min="15375" max="15375" width="7.44140625" style="97" customWidth="1"/>
    <col min="15376" max="15410" width="9.109375" style="97" customWidth="1"/>
    <col min="15411" max="15616" width="8.88671875" style="97"/>
    <col min="15617" max="15617" width="13.44140625" style="97" customWidth="1"/>
    <col min="15618" max="15618" width="57.5546875" style="97" customWidth="1"/>
    <col min="15619" max="15619" width="5.44140625" style="97" customWidth="1"/>
    <col min="15620" max="15620" width="4.6640625" style="97" customWidth="1"/>
    <col min="15621" max="15621" width="57.5546875" style="97" customWidth="1"/>
    <col min="15622" max="15622" width="5.44140625" style="97" customWidth="1"/>
    <col min="15623" max="15623" width="15.5546875" style="97" customWidth="1"/>
    <col min="15624" max="15624" width="4.109375" style="97" customWidth="1"/>
    <col min="15625" max="15629" width="7.109375" style="97" customWidth="1"/>
    <col min="15630" max="15630" width="1.44140625" style="97" customWidth="1"/>
    <col min="15631" max="15631" width="7.44140625" style="97" customWidth="1"/>
    <col min="15632" max="15666" width="9.109375" style="97" customWidth="1"/>
    <col min="15667" max="15872" width="8.88671875" style="97"/>
    <col min="15873" max="15873" width="13.44140625" style="97" customWidth="1"/>
    <col min="15874" max="15874" width="57.5546875" style="97" customWidth="1"/>
    <col min="15875" max="15875" width="5.44140625" style="97" customWidth="1"/>
    <col min="15876" max="15876" width="4.6640625" style="97" customWidth="1"/>
    <col min="15877" max="15877" width="57.5546875" style="97" customWidth="1"/>
    <col min="15878" max="15878" width="5.44140625" style="97" customWidth="1"/>
    <col min="15879" max="15879" width="15.5546875" style="97" customWidth="1"/>
    <col min="15880" max="15880" width="4.109375" style="97" customWidth="1"/>
    <col min="15881" max="15885" width="7.109375" style="97" customWidth="1"/>
    <col min="15886" max="15886" width="1.44140625" style="97" customWidth="1"/>
    <col min="15887" max="15887" width="7.44140625" style="97" customWidth="1"/>
    <col min="15888" max="15922" width="9.109375" style="97" customWidth="1"/>
    <col min="15923" max="16128" width="8.88671875" style="97"/>
    <col min="16129" max="16129" width="13.44140625" style="97" customWidth="1"/>
    <col min="16130" max="16130" width="57.5546875" style="97" customWidth="1"/>
    <col min="16131" max="16131" width="5.44140625" style="97" customWidth="1"/>
    <col min="16132" max="16132" width="4.6640625" style="97" customWidth="1"/>
    <col min="16133" max="16133" width="57.5546875" style="97" customWidth="1"/>
    <col min="16134" max="16134" width="5.44140625" style="97" customWidth="1"/>
    <col min="16135" max="16135" width="15.5546875" style="97" customWidth="1"/>
    <col min="16136" max="16136" width="4.109375" style="97" customWidth="1"/>
    <col min="16137" max="16141" width="7.109375" style="97" customWidth="1"/>
    <col min="16142" max="16142" width="1.44140625" style="97" customWidth="1"/>
    <col min="16143" max="16143" width="7.44140625" style="97" customWidth="1"/>
    <col min="16144" max="16178" width="9.109375" style="97" customWidth="1"/>
    <col min="16179" max="16384" width="8.88671875" style="97"/>
  </cols>
  <sheetData>
    <row r="1" spans="1:50" ht="45.75" customHeight="1" x14ac:dyDescent="0.3">
      <c r="A1" s="131"/>
      <c r="B1" s="132"/>
      <c r="C1" s="132"/>
      <c r="D1" s="133"/>
      <c r="E1" s="132"/>
      <c r="F1" s="132"/>
      <c r="G1" s="132"/>
      <c r="H1" s="134"/>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row>
    <row r="2" spans="1:50" ht="24.75" customHeight="1" x14ac:dyDescent="0.25">
      <c r="A2" s="132"/>
      <c r="B2" s="135" t="s">
        <v>101</v>
      </c>
      <c r="C2" s="136"/>
      <c r="D2" s="137"/>
      <c r="E2" s="137"/>
      <c r="F2" s="136"/>
      <c r="G2" s="138"/>
      <c r="H2" s="1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row>
    <row r="3" spans="1:50" ht="25.5" customHeight="1" x14ac:dyDescent="0.5">
      <c r="A3" s="132"/>
      <c r="B3" s="140" t="s">
        <v>102</v>
      </c>
      <c r="C3" s="141"/>
      <c r="D3" s="142"/>
      <c r="E3" s="142"/>
      <c r="F3" s="141"/>
      <c r="G3" s="138"/>
      <c r="H3" s="1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row>
    <row r="4" spans="1:50" ht="15" customHeight="1" x14ac:dyDescent="0.25">
      <c r="A4" s="132"/>
      <c r="B4" s="143" t="s">
        <v>103</v>
      </c>
      <c r="C4" s="143"/>
      <c r="D4" s="143"/>
      <c r="E4" s="143"/>
      <c r="F4" s="144"/>
      <c r="G4" s="138"/>
      <c r="H4" s="1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row>
    <row r="5" spans="1:50" ht="15" customHeight="1" x14ac:dyDescent="0.25">
      <c r="A5" s="132"/>
      <c r="B5" s="143"/>
      <c r="C5" s="143"/>
      <c r="D5" s="143"/>
      <c r="E5" s="143"/>
      <c r="F5" s="144"/>
      <c r="G5" s="138"/>
      <c r="H5" s="1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row>
    <row r="6" spans="1:50" ht="15" customHeight="1" x14ac:dyDescent="0.25">
      <c r="A6" s="132"/>
      <c r="B6" s="145"/>
      <c r="C6" s="146"/>
      <c r="D6" s="145"/>
      <c r="E6" s="145"/>
      <c r="F6" s="146"/>
      <c r="G6" s="138"/>
      <c r="H6" s="1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row>
    <row r="7" spans="1:50" ht="15.75" customHeight="1" x14ac:dyDescent="0.25">
      <c r="A7" s="132"/>
      <c r="B7" s="147" t="s">
        <v>104</v>
      </c>
      <c r="C7" s="147"/>
      <c r="D7" s="148">
        <v>1</v>
      </c>
      <c r="E7" s="149"/>
      <c r="F7" s="136"/>
      <c r="G7" s="138"/>
      <c r="H7" s="1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row>
    <row r="8" spans="1:50" ht="15.75" customHeight="1" x14ac:dyDescent="0.25">
      <c r="A8" s="132"/>
      <c r="B8" s="147" t="str">
        <f>HYPERLINK("#'Translation Table - 2021'!A1", "Translation Table - 2021")</f>
        <v>Translation Table - 2021</v>
      </c>
      <c r="C8" s="147"/>
      <c r="D8" s="148" t="str">
        <f>HYPERLINK("#'Translation Table - 2021'!A1", "2")</f>
        <v>2</v>
      </c>
      <c r="E8" s="149"/>
      <c r="F8" s="136"/>
      <c r="G8" s="138"/>
      <c r="H8" s="1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row>
    <row r="9" spans="1:50" ht="15.75" customHeight="1" x14ac:dyDescent="0.25">
      <c r="A9" s="132"/>
      <c r="B9" s="147" t="str">
        <f>HYPERLINK("#'Multi-Seg-Occ'!A1", "Multi-Seg-Occ")</f>
        <v>Multi-Seg-Occ</v>
      </c>
      <c r="C9" s="147"/>
      <c r="D9" s="148" t="str">
        <f>HYPERLINK("#'Multi-Seg-Occ'!A1", "3")</f>
        <v>3</v>
      </c>
      <c r="E9" s="149"/>
      <c r="F9" s="136"/>
      <c r="G9" s="132"/>
      <c r="H9" s="132"/>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row>
    <row r="10" spans="1:50" ht="15.75" customHeight="1" x14ac:dyDescent="0.25">
      <c r="A10" s="132"/>
      <c r="B10" s="147" t="str">
        <f>HYPERLINK("#'Multi-Seg-ADR'!A1", "Multi-Seg-ADR")</f>
        <v>Multi-Seg-ADR</v>
      </c>
      <c r="C10" s="147"/>
      <c r="D10" s="148" t="str">
        <f>HYPERLINK("#'Multi-Seg-ADR'!A1", "4")</f>
        <v>4</v>
      </c>
      <c r="E10" s="149"/>
      <c r="F10" s="136"/>
      <c r="G10" s="132"/>
      <c r="H10" s="132"/>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row>
    <row r="11" spans="1:50" ht="15.75" customHeight="1" x14ac:dyDescent="0.25">
      <c r="A11" s="150"/>
      <c r="B11" s="147" t="str">
        <f>HYPERLINK("#'Multi-Seg-RevPAR'!A1", "Multi-Seg-RevPAR")</f>
        <v>Multi-Seg-RevPAR</v>
      </c>
      <c r="C11" s="147"/>
      <c r="D11" s="148" t="str">
        <f>HYPERLINK("#'Multi-Seg-RevPAR'!A1", "5")</f>
        <v>5</v>
      </c>
      <c r="E11" s="149"/>
      <c r="F11" s="136"/>
      <c r="G11" s="132"/>
      <c r="H11" s="132"/>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row>
    <row r="12" spans="1:50" ht="15.75" customHeight="1" x14ac:dyDescent="0.25">
      <c r="A12" s="132"/>
      <c r="B12" s="147" t="str">
        <f>HYPERLINK("#'Multi-Seg Raw-Sup'!A1", "Multi-Seg Raw-Sup")</f>
        <v>Multi-Seg Raw-Sup</v>
      </c>
      <c r="C12" s="147"/>
      <c r="D12" s="148" t="str">
        <f>HYPERLINK("#'Multi-Seg Raw-Sup'!A1", "6")</f>
        <v>6</v>
      </c>
      <c r="E12" s="149"/>
      <c r="F12" s="136"/>
      <c r="G12" s="132"/>
      <c r="H12" s="132"/>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row>
    <row r="13" spans="1:50" ht="15.75" customHeight="1" x14ac:dyDescent="0.25">
      <c r="A13" s="132"/>
      <c r="B13" s="147" t="str">
        <f>HYPERLINK("#'Multi-Seg Raw-Dem'!A1", "Multi-Seg Raw-Dem")</f>
        <v>Multi-Seg Raw-Dem</v>
      </c>
      <c r="C13" s="147"/>
      <c r="D13" s="148" t="str">
        <f>HYPERLINK("#'Multi-Seg Raw-Dem'!A1", "7")</f>
        <v>7</v>
      </c>
      <c r="E13" s="149"/>
      <c r="F13" s="136"/>
      <c r="G13" s="132"/>
      <c r="H13" s="132"/>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row>
    <row r="14" spans="1:50" ht="15.75" customHeight="1" x14ac:dyDescent="0.25">
      <c r="A14" s="132"/>
      <c r="B14" s="147" t="str">
        <f>HYPERLINK("#'Multi-Seg Raw-Rev'!A1", "Multi-Seg Raw-Rev")</f>
        <v>Multi-Seg Raw-Rev</v>
      </c>
      <c r="C14" s="147"/>
      <c r="D14" s="148" t="str">
        <f>HYPERLINK("#'Multi-Seg Raw-Rev'!A1", "8")</f>
        <v>8</v>
      </c>
      <c r="E14" s="149"/>
      <c r="F14" s="136"/>
      <c r="G14" s="132"/>
      <c r="H14" s="132"/>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row>
    <row r="15" spans="1:50" ht="15.75" customHeight="1" x14ac:dyDescent="0.25">
      <c r="A15" s="132"/>
      <c r="B15" s="147" t="str">
        <f>HYPERLINK("#'Multi-Seg II-Occ'!A1", "Multi-Seg II-Occ")</f>
        <v>Multi-Seg II-Occ</v>
      </c>
      <c r="C15" s="147"/>
      <c r="D15" s="148" t="str">
        <f>HYPERLINK("#'Multi-Seg II-Occ'!A1", "9")</f>
        <v>9</v>
      </c>
      <c r="E15" s="149"/>
      <c r="F15" s="136"/>
      <c r="G15" s="132"/>
      <c r="H15" s="132"/>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row>
    <row r="16" spans="1:50" ht="15.75" customHeight="1" x14ac:dyDescent="0.25">
      <c r="A16" s="132"/>
      <c r="B16" s="147" t="str">
        <f>HYPERLINK("#'Multi-Seg II-ADR'!A1", "Multi-Seg II-ADR")</f>
        <v>Multi-Seg II-ADR</v>
      </c>
      <c r="C16" s="147"/>
      <c r="D16" s="148" t="str">
        <f>HYPERLINK("#'Multi-Seg II-ADR'!A1", "10")</f>
        <v>10</v>
      </c>
      <c r="E16" s="149"/>
      <c r="F16" s="136"/>
      <c r="G16" s="132"/>
      <c r="H16" s="132"/>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row>
    <row r="17" spans="1:50" ht="15.75" customHeight="1" x14ac:dyDescent="0.25">
      <c r="A17" s="132"/>
      <c r="B17" s="147" t="str">
        <f>HYPERLINK("#'Multi-Seg II-RevPAR'!A1", "Multi-Seg II-RevPAR")</f>
        <v>Multi-Seg II-RevPAR</v>
      </c>
      <c r="C17" s="147"/>
      <c r="D17" s="148" t="str">
        <f>HYPERLINK("#'Multi-Seg II-RevPAR'!A1", "11")</f>
        <v>11</v>
      </c>
      <c r="E17" s="149"/>
      <c r="F17" s="136"/>
      <c r="G17" s="132"/>
      <c r="H17" s="132"/>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row>
    <row r="18" spans="1:50" ht="15.75" customHeight="1" x14ac:dyDescent="0.25">
      <c r="A18" s="132"/>
      <c r="B18" s="147" t="str">
        <f>HYPERLINK("#'Multi-Seg Raw II-Sup'!A1", "Multi-Seg Raw II-Sup")</f>
        <v>Multi-Seg Raw II-Sup</v>
      </c>
      <c r="C18" s="147"/>
      <c r="D18" s="148" t="str">
        <f>HYPERLINK("#'Multi-Seg Raw II-Sup'!A1", "12")</f>
        <v>12</v>
      </c>
      <c r="E18" s="149"/>
      <c r="F18" s="136"/>
      <c r="G18" s="132"/>
      <c r="H18" s="132"/>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row>
    <row r="19" spans="1:50" ht="15.75" customHeight="1" x14ac:dyDescent="0.25">
      <c r="A19" s="132"/>
      <c r="B19" s="147" t="str">
        <f>HYPERLINK("#'Multi-Seg Raw II-Dem'!A1", "Multi-Seg Raw II-Dem")</f>
        <v>Multi-Seg Raw II-Dem</v>
      </c>
      <c r="C19" s="147"/>
      <c r="D19" s="148" t="str">
        <f>HYPERLINK("#'Multi-Seg Raw II-Dem'!A1", "13")</f>
        <v>13</v>
      </c>
      <c r="E19" s="149"/>
      <c r="F19" s="136"/>
      <c r="G19" s="132"/>
      <c r="H19" s="132"/>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row>
    <row r="20" spans="1:50" ht="15.75" customHeight="1" x14ac:dyDescent="0.25">
      <c r="A20" s="132"/>
      <c r="B20" s="147" t="str">
        <f>HYPERLINK("#'Multi-Seg Raw II-Rev'!A1", "Multi-Seg Raw II-Rev")</f>
        <v>Multi-Seg Raw II-Rev</v>
      </c>
      <c r="C20" s="147"/>
      <c r="D20" s="148" t="str">
        <f>HYPERLINK("#'Multi-Seg Raw II-Rev'!A1", "14")</f>
        <v>14</v>
      </c>
      <c r="E20" s="149"/>
      <c r="F20" s="136"/>
      <c r="G20" s="132"/>
      <c r="H20" s="132"/>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row>
    <row r="21" spans="1:50" ht="15.75" customHeight="1" x14ac:dyDescent="0.25">
      <c r="A21" s="132"/>
      <c r="B21" s="147" t="str">
        <f>HYPERLINK("#'Multi-Seg III-Occ'!A1", "Multi-Seg III-Occ")</f>
        <v>Multi-Seg III-Occ</v>
      </c>
      <c r="C21" s="147"/>
      <c r="D21" s="148" t="str">
        <f>HYPERLINK("#'Multi-Seg III-Occ'!A1", "15")</f>
        <v>15</v>
      </c>
      <c r="E21" s="149"/>
      <c r="F21" s="136"/>
      <c r="G21" s="132"/>
      <c r="H21" s="132"/>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row>
    <row r="22" spans="1:50" ht="15.75" customHeight="1" x14ac:dyDescent="0.25">
      <c r="A22" s="132"/>
      <c r="B22" s="147" t="str">
        <f>HYPERLINK("#'Multi-Seg III-ADR'!A1", "Multi-Seg III-ADR")</f>
        <v>Multi-Seg III-ADR</v>
      </c>
      <c r="C22" s="147"/>
      <c r="D22" s="148" t="str">
        <f>HYPERLINK("#'Multi-Seg III-ADR'!A1", "16")</f>
        <v>16</v>
      </c>
      <c r="E22" s="149"/>
      <c r="F22" s="136"/>
      <c r="G22" s="132"/>
      <c r="H22" s="132"/>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row>
    <row r="23" spans="1:50" ht="15.75" customHeight="1" x14ac:dyDescent="0.25">
      <c r="A23" s="132"/>
      <c r="B23" s="147" t="str">
        <f>HYPERLINK("#'Multi-Seg III-RevPAR'!A1", "Multi-Seg III-RevPAR")</f>
        <v>Multi-Seg III-RevPAR</v>
      </c>
      <c r="C23" s="147"/>
      <c r="D23" s="148" t="str">
        <f>HYPERLINK("#'Multi-Seg III-RevPAR'!A1", "17")</f>
        <v>17</v>
      </c>
      <c r="E23" s="149"/>
      <c r="F23" s="136"/>
      <c r="G23" s="132"/>
      <c r="H23" s="132"/>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row>
    <row r="24" spans="1:50" ht="15.75" customHeight="1" x14ac:dyDescent="0.25">
      <c r="A24" s="132"/>
      <c r="B24" s="147" t="str">
        <f>HYPERLINK("#'Multi-Seg Raw III-Sup'!A1", "Multi-Seg Raw III-Sup")</f>
        <v>Multi-Seg Raw III-Sup</v>
      </c>
      <c r="C24" s="147"/>
      <c r="D24" s="148" t="str">
        <f>HYPERLINK("#'Multi-Seg Raw III-Sup'!A1", "18")</f>
        <v>18</v>
      </c>
      <c r="E24" s="149"/>
      <c r="F24" s="136"/>
      <c r="G24" s="132"/>
      <c r="H24" s="132"/>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row>
    <row r="25" spans="1:50" ht="15.75" customHeight="1" x14ac:dyDescent="0.25">
      <c r="A25" s="132"/>
      <c r="B25" s="147" t="str">
        <f>HYPERLINK("#'Multi-Seg Raw III-Dem'!A1", "Multi-Seg Raw III-Dem")</f>
        <v>Multi-Seg Raw III-Dem</v>
      </c>
      <c r="C25" s="147"/>
      <c r="D25" s="148" t="str">
        <f>HYPERLINK("#'Multi-Seg Raw III-Dem'!A1", "19")</f>
        <v>19</v>
      </c>
      <c r="E25" s="149"/>
      <c r="F25" s="136"/>
      <c r="G25" s="132"/>
      <c r="H25" s="132"/>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row>
    <row r="26" spans="1:50" ht="15.75" customHeight="1" x14ac:dyDescent="0.25">
      <c r="A26" s="132"/>
      <c r="B26" s="147" t="str">
        <f>HYPERLINK("#'Multi-Seg Raw III-Rev'!A1", "Multi-Seg Raw III-Rev")</f>
        <v>Multi-Seg Raw III-Rev</v>
      </c>
      <c r="C26" s="147"/>
      <c r="D26" s="148" t="str">
        <f>HYPERLINK("#'Multi-Seg Raw III-Rev'!A1", "20")</f>
        <v>20</v>
      </c>
      <c r="E26" s="149"/>
      <c r="F26" s="136"/>
      <c r="G26" s="132"/>
      <c r="H26" s="132"/>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row>
    <row r="27" spans="1:50" ht="15.75" customHeight="1" x14ac:dyDescent="0.25">
      <c r="A27" s="132"/>
      <c r="B27" s="147" t="str">
        <f>HYPERLINK("#'Help'!A1", "Help")</f>
        <v>Help</v>
      </c>
      <c r="C27" s="147"/>
      <c r="D27" s="148" t="str">
        <f>HYPERLINK("#'Help'!A1", "21")</f>
        <v>21</v>
      </c>
      <c r="E27" s="149"/>
      <c r="F27" s="136"/>
      <c r="G27" s="132"/>
      <c r="H27" s="132"/>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row>
    <row r="28" spans="1:50" ht="15.75" customHeight="1" x14ac:dyDescent="0.25">
      <c r="A28" s="132"/>
      <c r="B28" s="147"/>
      <c r="C28" s="147"/>
      <c r="D28" s="148"/>
      <c r="E28" s="149"/>
      <c r="F28" s="136"/>
      <c r="G28" s="132"/>
      <c r="H28" s="132"/>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row>
    <row r="29" spans="1:50" ht="15.75" customHeight="1" x14ac:dyDescent="0.25">
      <c r="A29" s="132"/>
      <c r="B29" s="147"/>
      <c r="C29" s="147"/>
      <c r="D29" s="148"/>
      <c r="E29" s="149"/>
      <c r="F29" s="136"/>
      <c r="G29" s="132"/>
      <c r="H29" s="132"/>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row>
    <row r="30" spans="1:50" ht="15.75" customHeight="1" x14ac:dyDescent="0.25">
      <c r="A30" s="132"/>
      <c r="B30" s="147"/>
      <c r="C30" s="147"/>
      <c r="D30" s="148"/>
      <c r="E30" s="149"/>
      <c r="F30" s="136"/>
      <c r="G30" s="132"/>
      <c r="H30" s="132"/>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row>
    <row r="31" spans="1:50" ht="10.5" customHeight="1" x14ac:dyDescent="0.25">
      <c r="A31" s="132"/>
      <c r="B31" s="147"/>
      <c r="C31" s="147"/>
      <c r="D31" s="148"/>
      <c r="E31" s="149"/>
      <c r="F31" s="149"/>
      <c r="G31" s="132"/>
      <c r="H31" s="132"/>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row>
    <row r="32" spans="1:50" ht="10.5" customHeight="1" x14ac:dyDescent="0.25">
      <c r="A32" s="132"/>
      <c r="B32" s="145" t="s">
        <v>105</v>
      </c>
      <c r="C32" s="145"/>
      <c r="D32" s="151"/>
      <c r="E32" s="145" t="s">
        <v>106</v>
      </c>
      <c r="F32" s="145"/>
      <c r="G32" s="132"/>
      <c r="H32" s="132"/>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row>
    <row r="33" spans="1:50" ht="10.5" customHeight="1" x14ac:dyDescent="0.25">
      <c r="A33" s="132"/>
      <c r="B33" s="145" t="s">
        <v>107</v>
      </c>
      <c r="C33" s="145"/>
      <c r="D33" s="151"/>
      <c r="E33" s="145" t="s">
        <v>108</v>
      </c>
      <c r="F33" s="145"/>
      <c r="G33" s="132"/>
      <c r="H33" s="132"/>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row>
    <row r="34" spans="1:50" ht="10.5" customHeight="1" x14ac:dyDescent="0.25">
      <c r="A34" s="132"/>
      <c r="B34" s="145" t="s">
        <v>109</v>
      </c>
      <c r="C34" s="145"/>
      <c r="D34" s="151"/>
      <c r="E34" s="145" t="s">
        <v>110</v>
      </c>
      <c r="F34" s="145"/>
      <c r="G34" s="132"/>
      <c r="H34" s="132"/>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row>
    <row r="35" spans="1:50" ht="20.100000000000001" customHeight="1" x14ac:dyDescent="0.25">
      <c r="A35" s="132"/>
      <c r="B35" s="145"/>
      <c r="C35" s="145"/>
      <c r="D35" s="151"/>
      <c r="E35" s="145"/>
      <c r="F35" s="145"/>
      <c r="G35" s="132"/>
      <c r="H35" s="132"/>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row>
    <row r="36" spans="1:50" ht="47.1" customHeight="1" x14ac:dyDescent="0.25">
      <c r="A36" s="132"/>
      <c r="B36" s="152" t="s">
        <v>111</v>
      </c>
      <c r="C36" s="152"/>
      <c r="D36" s="152"/>
      <c r="E36" s="152"/>
      <c r="F36" s="152"/>
      <c r="G36" s="132"/>
      <c r="H36" s="132"/>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row>
    <row r="37" spans="1:50" ht="8.1" customHeight="1" x14ac:dyDescent="0.25">
      <c r="A37" s="132"/>
      <c r="B37" s="131"/>
      <c r="C37" s="132"/>
      <c r="D37" s="153"/>
      <c r="E37" s="132"/>
      <c r="F37" s="132"/>
      <c r="G37" s="132"/>
      <c r="H37" s="132"/>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row>
    <row r="38" spans="1:50" ht="15.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row>
    <row r="39" spans="1:50" ht="15.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row>
    <row r="40" spans="1:50" ht="15.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row>
    <row r="41" spans="1:50" ht="15.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row>
    <row r="42" spans="1:50" ht="15.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row>
    <row r="43" spans="1:50" ht="15.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row>
    <row r="44" spans="1:50" ht="15.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row>
    <row r="45" spans="1:50" ht="15.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row>
    <row r="46" spans="1:50" ht="15.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row>
    <row r="47" spans="1:50" ht="15.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row>
    <row r="48" spans="1:50" ht="15.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row>
    <row r="49" spans="1:50" ht="15.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row>
    <row r="50" spans="1:50" ht="15.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row>
    <row r="51" spans="1:50" ht="15.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row>
    <row r="52" spans="1:50" ht="15.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row>
    <row r="53" spans="1:50" ht="15.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15.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row>
    <row r="55" spans="1:50" ht="15.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row>
    <row r="56" spans="1:50" ht="15.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row>
    <row r="57" spans="1:50" ht="15.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row>
    <row r="58" spans="1:50" ht="15.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row>
    <row r="59" spans="1:50" ht="15.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row>
    <row r="60" spans="1:50" ht="15.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row>
    <row r="61" spans="1:50" ht="15.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row>
    <row r="62" spans="1:50" ht="15.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row>
    <row r="63" spans="1:50" ht="15.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row>
    <row r="64" spans="1:50" ht="15.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row>
    <row r="65" spans="1:50" ht="15.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row>
    <row r="66" spans="1:50" ht="15.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row>
    <row r="67" spans="1:50" ht="15.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row>
    <row r="68" spans="1:50" ht="15.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row>
    <row r="69" spans="1:50" ht="15.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row>
    <row r="70" spans="1:50" ht="15.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row>
    <row r="71" spans="1:50" ht="15.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row>
    <row r="72" spans="1:50" ht="15.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row>
    <row r="73" spans="1:50" ht="15.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row>
    <row r="74" spans="1:50" ht="15.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row>
    <row r="75" spans="1:50" ht="15.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row>
    <row r="76" spans="1:50"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row>
    <row r="77" spans="1:50"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row>
    <row r="78" spans="1:50"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row>
    <row r="79" spans="1:50"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row>
    <row r="80" spans="1:50"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row>
    <row r="81" spans="1:50"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row>
    <row r="82" spans="1:50"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row>
    <row r="83" spans="1:50"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row>
    <row r="84" spans="1:50"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row>
    <row r="85" spans="1:50"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row>
    <row r="86" spans="1:50" x14ac:dyDescent="0.25">
      <c r="A86" s="39"/>
      <c r="B86" s="39"/>
      <c r="C86" s="39"/>
      <c r="D86" s="39"/>
      <c r="E86" s="39"/>
      <c r="F86" s="39"/>
      <c r="G86" s="39"/>
      <c r="H86" s="39"/>
      <c r="I86" s="39"/>
      <c r="J86" s="39"/>
      <c r="K86" s="39"/>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154"/>
      <c r="AR86" s="154"/>
      <c r="AS86" s="154"/>
      <c r="AT86" s="154"/>
      <c r="AU86" s="154"/>
      <c r="AV86" s="154"/>
      <c r="AW86" s="154"/>
      <c r="AX86" s="154"/>
    </row>
    <row r="87" spans="1:50" x14ac:dyDescent="0.25">
      <c r="A87" s="39"/>
      <c r="B87" s="39"/>
      <c r="C87" s="39"/>
      <c r="D87" s="39"/>
      <c r="E87" s="39"/>
      <c r="F87" s="39"/>
      <c r="G87" s="39"/>
      <c r="H87" s="39"/>
      <c r="I87" s="39"/>
      <c r="J87" s="39"/>
      <c r="K87" s="39"/>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154"/>
      <c r="AR87" s="154"/>
      <c r="AS87" s="154"/>
      <c r="AT87" s="154"/>
      <c r="AU87" s="154"/>
      <c r="AV87" s="154"/>
      <c r="AW87" s="154"/>
      <c r="AX87" s="154"/>
    </row>
    <row r="88" spans="1:50" x14ac:dyDescent="0.25">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154"/>
      <c r="AR88" s="154"/>
      <c r="AS88" s="154"/>
      <c r="AT88" s="154"/>
      <c r="AU88" s="154"/>
      <c r="AV88" s="154"/>
      <c r="AW88" s="154"/>
      <c r="AX88" s="154"/>
    </row>
    <row r="89" spans="1:50" x14ac:dyDescent="0.25">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c r="AF89" s="154"/>
      <c r="AG89" s="154"/>
      <c r="AH89" s="154"/>
      <c r="AI89" s="154"/>
      <c r="AJ89" s="154"/>
      <c r="AK89" s="154"/>
      <c r="AL89" s="154"/>
      <c r="AM89" s="154"/>
      <c r="AN89" s="154"/>
      <c r="AO89" s="154"/>
      <c r="AP89" s="154"/>
      <c r="AQ89" s="154"/>
      <c r="AR89" s="154"/>
      <c r="AS89" s="154"/>
      <c r="AT89" s="154"/>
      <c r="AU89" s="154"/>
      <c r="AV89" s="154"/>
      <c r="AW89" s="154"/>
      <c r="AX89" s="154"/>
    </row>
    <row r="90" spans="1:50" x14ac:dyDescent="0.25">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c r="AC90" s="154"/>
      <c r="AD90" s="154"/>
      <c r="AE90" s="154"/>
      <c r="AF90" s="154"/>
      <c r="AG90" s="154"/>
      <c r="AH90" s="154"/>
      <c r="AI90" s="154"/>
      <c r="AJ90" s="154"/>
      <c r="AK90" s="154"/>
      <c r="AL90" s="154"/>
      <c r="AM90" s="154"/>
      <c r="AN90" s="154"/>
      <c r="AO90" s="154"/>
      <c r="AP90" s="154"/>
      <c r="AQ90" s="154"/>
      <c r="AR90" s="154"/>
      <c r="AS90" s="154"/>
      <c r="AT90" s="154"/>
      <c r="AU90" s="154"/>
      <c r="AV90" s="154"/>
      <c r="AW90" s="154"/>
      <c r="AX90" s="154"/>
    </row>
    <row r="91" spans="1:50" x14ac:dyDescent="0.25">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row>
    <row r="92" spans="1:50" x14ac:dyDescent="0.25">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154"/>
      <c r="AQ92" s="154"/>
      <c r="AR92" s="154"/>
      <c r="AS92" s="154"/>
      <c r="AT92" s="154"/>
      <c r="AU92" s="154"/>
      <c r="AV92" s="154"/>
      <c r="AW92" s="154"/>
      <c r="AX92" s="154"/>
    </row>
    <row r="93" spans="1:50" x14ac:dyDescent="0.25">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c r="AF93" s="154"/>
      <c r="AG93" s="154"/>
      <c r="AH93" s="154"/>
      <c r="AI93" s="154"/>
      <c r="AJ93" s="154"/>
      <c r="AK93" s="154"/>
      <c r="AL93" s="154"/>
      <c r="AM93" s="154"/>
      <c r="AN93" s="154"/>
      <c r="AO93" s="154"/>
      <c r="AP93" s="154"/>
      <c r="AQ93" s="154"/>
      <c r="AR93" s="154"/>
      <c r="AS93" s="154"/>
      <c r="AT93" s="154"/>
      <c r="AU93" s="154"/>
      <c r="AV93" s="154"/>
      <c r="AW93" s="154"/>
      <c r="AX93" s="154"/>
    </row>
    <row r="94" spans="1:50" x14ac:dyDescent="0.25">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154"/>
      <c r="AQ94" s="154"/>
      <c r="AR94" s="154"/>
      <c r="AS94" s="154"/>
      <c r="AT94" s="154"/>
      <c r="AU94" s="154"/>
      <c r="AV94" s="154"/>
      <c r="AW94" s="154"/>
      <c r="AX94" s="154"/>
    </row>
    <row r="95" spans="1:50" x14ac:dyDescent="0.25">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c r="AC95" s="154"/>
      <c r="AD95" s="154"/>
      <c r="AE95" s="154"/>
      <c r="AF95" s="154"/>
      <c r="AG95" s="154"/>
      <c r="AH95" s="154"/>
      <c r="AI95" s="154"/>
      <c r="AJ95" s="154"/>
      <c r="AK95" s="154"/>
      <c r="AL95" s="154"/>
      <c r="AM95" s="154"/>
      <c r="AN95" s="154"/>
      <c r="AO95" s="154"/>
      <c r="AP95" s="154"/>
      <c r="AQ95" s="154"/>
      <c r="AR95" s="154"/>
      <c r="AS95" s="154"/>
      <c r="AT95" s="154"/>
      <c r="AU95" s="154"/>
      <c r="AV95" s="154"/>
      <c r="AW95" s="154"/>
      <c r="AX95" s="154"/>
    </row>
    <row r="96" spans="1:50" x14ac:dyDescent="0.25">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154"/>
      <c r="AQ96" s="154"/>
      <c r="AR96" s="154"/>
      <c r="AS96" s="154"/>
      <c r="AT96" s="154"/>
      <c r="AU96" s="154"/>
      <c r="AV96" s="154"/>
      <c r="AW96" s="154"/>
      <c r="AX96" s="154"/>
    </row>
    <row r="97" spans="1:50" x14ac:dyDescent="0.25">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row>
    <row r="98" spans="1:50" x14ac:dyDescent="0.25">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row>
    <row r="99" spans="1:50" x14ac:dyDescent="0.25">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row>
    <row r="100" spans="1:50" x14ac:dyDescent="0.25">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row>
  </sheetData>
  <mergeCells count="3">
    <mergeCell ref="B4:E4"/>
    <mergeCell ref="B5:E5"/>
    <mergeCell ref="B36:F36"/>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30" t="str">
        <f>HYPERLINK("http://www.str.com/data-insights/resources/glossary", "For all STR definitions, please visit www.str.com/data-insights/resources/glossary")</f>
        <v>For all STR definitions, please visit www.str.com/data-insights/resources/glossary</v>
      </c>
      <c r="B5" s="130"/>
      <c r="C5" s="130"/>
      <c r="D5" s="130"/>
      <c r="E5" s="130"/>
      <c r="F5" s="13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30" t="str">
        <f>HYPERLINK("http://www.str.com/data-insights/resources/FAQ", "For all STR FAQs, please click here or visit http://www.str.com/data-insights/resources/FAQ")</f>
        <v>For all STR FAQs, please click here or visit http://www.str.com/data-insights/resources/FAQ</v>
      </c>
      <c r="B9" s="130"/>
      <c r="C9" s="130"/>
      <c r="D9" s="130"/>
      <c r="E9" s="130"/>
      <c r="F9" s="13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30" t="str">
        <f>HYPERLINK("http://www.str.com/contact", "For additional support, please contact your regional office")</f>
        <v>For additional support, please contact your regional office</v>
      </c>
      <c r="B12" s="130"/>
      <c r="C12" s="130"/>
      <c r="D12" s="130"/>
      <c r="E12" s="130"/>
      <c r="F12" s="130"/>
      <c r="G12" s="130"/>
      <c r="H12" s="130"/>
      <c r="I12" s="130"/>
      <c r="J12" s="13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29" t="str">
        <f>HYPERLINK("http://www.hotelnewsnow.com/", "For the latest in industry news, visit HotelNewsNow.com.")</f>
        <v>For the latest in industry news, visit HotelNewsNow.com.</v>
      </c>
      <c r="B14" s="129"/>
      <c r="C14" s="129"/>
      <c r="D14" s="129"/>
      <c r="E14" s="129"/>
      <c r="F14" s="129"/>
      <c r="G14" s="129"/>
      <c r="H14" s="129"/>
      <c r="I14" s="12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29" t="str">
        <f>HYPERLINK("http://www.hoteldataconference.com/", "To learn more about the Hotel Data Conference, visit HotelDataConference.com.")</f>
        <v>To learn more about the Hotel Data Conference, visit HotelDataConference.com.</v>
      </c>
      <c r="B15" s="129"/>
      <c r="C15" s="129"/>
      <c r="D15" s="129"/>
      <c r="E15" s="129"/>
      <c r="F15" s="129"/>
      <c r="G15" s="129"/>
      <c r="H15" s="129"/>
      <c r="I15" s="12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B8A8352-2D0E-4B42-B6B1-49E9F0BD36A6}"/>
</file>

<file path=customXml/itemProps2.xml><?xml version="1.0" encoding="utf-8"?>
<ds:datastoreItem xmlns:ds="http://schemas.openxmlformats.org/officeDocument/2006/customXml" ds:itemID="{B36CC37F-9624-40B3-9D3C-B87A0167481A}"/>
</file>

<file path=customXml/itemProps3.xml><?xml version="1.0" encoding="utf-8"?>
<ds:datastoreItem xmlns:ds="http://schemas.openxmlformats.org/officeDocument/2006/customXml" ds:itemID="{EC7B6F0F-8978-40E1-9FB6-DE16E018B6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2022-01-07T16:40:15Z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